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charts/chart47.xml" ContentType="application/vnd.openxmlformats-officedocument.drawingml.chart+xml"/>
  <Override PartName="/xl/theme/themeOverride17.xml" ContentType="application/vnd.openxmlformats-officedocument.themeOverride+xml"/>
  <Override PartName="/xl/drawings/drawing27.xml" ContentType="application/vnd.openxmlformats-officedocument.drawingml.chartshapes+xml"/>
  <Override PartName="/xl/charts/chart48.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ml.chartshapes+xml"/>
  <Override PartName="/xl/charts/chart4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defaultThemeVersion="124226"/>
  <xr:revisionPtr revIDLastSave="0" documentId="13_ncr:1_{0F13D5AD-D887-43D7-9F09-B0D97A8C810B}" xr6:coauthVersionLast="47" xr6:coauthVersionMax="47" xr10:uidLastSave="{00000000-0000-0000-0000-000000000000}"/>
  <bookViews>
    <workbookView xWindow="-120" yWindow="-120" windowWidth="38640" windowHeight="2062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再エネ比較シート!$A$1:$AU$249</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250" i="160" l="1"/>
  <c r="BD250" i="160"/>
  <c r="BC250" i="160"/>
  <c r="AX250" i="160"/>
  <c r="AX249" i="160"/>
  <c r="AY250" i="160"/>
  <c r="BI23" i="161"/>
  <c r="BJ23" i="161" s="1"/>
  <c r="BH23" i="161"/>
  <c r="BE250" i="160" l="1"/>
  <c r="BF250" i="160"/>
  <c r="BG250" i="160"/>
  <c r="BH250" i="160"/>
  <c r="K9" i="82"/>
  <c r="K8" i="82"/>
  <c r="K7" i="82"/>
  <c r="K6" i="82"/>
  <c r="K5" i="82"/>
  <c r="E24" i="82"/>
  <c r="BI250" i="160" l="1"/>
  <c r="BK250" i="160" s="1"/>
  <c r="AZ9" i="160"/>
  <c r="AY9" i="160"/>
  <c r="AX9" i="160"/>
  <c r="L4" i="82"/>
  <c r="BM250" i="160" l="1"/>
  <c r="BL250"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G238" i="160"/>
  <c r="BF238" i="160"/>
  <c r="BH238" i="160"/>
  <c r="BE238" i="160"/>
  <c r="BG226" i="160"/>
  <c r="BF226" i="160"/>
  <c r="BH226" i="160"/>
  <c r="BE226" i="160"/>
  <c r="BG214" i="160"/>
  <c r="BF214" i="160"/>
  <c r="BH214" i="160"/>
  <c r="BE214" i="160"/>
  <c r="BG202" i="160"/>
  <c r="BF202" i="160"/>
  <c r="BH202" i="160"/>
  <c r="BE202" i="160"/>
  <c r="BF190" i="160"/>
  <c r="BH190" i="160"/>
  <c r="BE190" i="160"/>
  <c r="BG190" i="160"/>
  <c r="BF178" i="160"/>
  <c r="BH178" i="160"/>
  <c r="BG178" i="160"/>
  <c r="BE178" i="160"/>
  <c r="BG200" i="160"/>
  <c r="BH200" i="160"/>
  <c r="BE200" i="160"/>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14" i="160"/>
  <c r="BI201"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226" i="160" l="1"/>
  <c r="BI239" i="160"/>
  <c r="BI216" i="160"/>
  <c r="BI205" i="160"/>
  <c r="BI200" i="160"/>
  <c r="BI162" i="160"/>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BD5"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E58" i="161" l="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L65" i="147"/>
  <c r="BL34" i="147"/>
  <c r="BK34" i="147" s="1"/>
  <c r="BD34" i="147" s="1"/>
  <c r="BE31" i="147"/>
  <c r="CP31" i="147"/>
  <c r="CL31" i="147" s="1"/>
  <c r="BL59" i="147"/>
  <c r="BK59" i="147" s="1"/>
  <c r="BE61" i="147"/>
  <c r="BL37" i="147"/>
  <c r="BK37" i="147" s="1"/>
  <c r="BL49" i="147"/>
  <c r="BK49" i="147" s="1"/>
  <c r="BE30" i="147"/>
  <c r="BE66" i="147"/>
  <c r="BE53" i="147"/>
  <c r="BL40" i="147"/>
  <c r="CN66" i="147"/>
  <c r="CL66" i="147" s="1"/>
  <c r="BE60" i="147"/>
  <c r="BE52" i="147"/>
  <c r="BE65" i="147"/>
  <c r="BE46" i="147"/>
  <c r="BE42" i="147"/>
  <c r="CP53" i="147"/>
  <c r="CL53" i="147" s="1"/>
  <c r="CR43" i="147"/>
  <c r="CL43" i="147" s="1"/>
  <c r="BE25" i="147"/>
  <c r="CR35" i="147"/>
  <c r="CL35" i="147" s="1"/>
  <c r="CN47" i="147"/>
  <c r="CL47" i="147" s="1"/>
  <c r="BE63" i="147"/>
  <c r="CN55" i="147"/>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S28" i="147" s="1"/>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CL28" i="147"/>
  <c r="BK64" i="147"/>
  <c r="BD64" i="147" s="1"/>
  <c r="BK52" i="147"/>
  <c r="BK65" i="147"/>
  <c r="BK57" i="147"/>
  <c r="CL48" i="147"/>
  <c r="BK41" i="147"/>
  <c r="BK43" i="147"/>
  <c r="CL59" i="147"/>
  <c r="BK29" i="147"/>
  <c r="CL40" i="147"/>
  <c r="BK55" i="147"/>
  <c r="BK50" i="147"/>
  <c r="BK62" i="147"/>
  <c r="BD62" i="147" s="1"/>
  <c r="CL67" i="147"/>
  <c r="BK28" i="147"/>
  <c r="CL36" i="147"/>
  <c r="BK31" i="147"/>
  <c r="BK67" i="147"/>
  <c r="BK45" i="147"/>
  <c r="CL23" i="147"/>
  <c r="BK27" i="147"/>
  <c r="BK39" i="147"/>
  <c r="BK56" i="147"/>
  <c r="BK38" i="147"/>
  <c r="CL33" i="147"/>
  <c r="BK42" i="147"/>
  <c r="BK61" i="147"/>
  <c r="CL46" i="147"/>
  <c r="BJ54" i="161"/>
  <c r="CL42" i="147"/>
  <c r="BK46" i="147"/>
  <c r="BK40" i="147"/>
  <c r="CL37" i="147"/>
  <c r="CL51" i="147"/>
  <c r="BK44" i="147"/>
  <c r="BD44" i="147" s="1"/>
  <c r="CL55" i="147"/>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27" i="147" l="1"/>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72" i="160" l="1"/>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K226" i="160" s="1"/>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K98" i="160" s="1"/>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134"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<sst xmlns="http://schemas.openxmlformats.org/spreadsheetml/2006/main" count="20436" uniqueCount="3424">
  <si>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</si>
  <si>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</si>
  <si>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</si>
  <si>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</si>
  <si>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</si>
  <si>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</si>
  <si>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</si>
  <si>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</si>
  <si>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</si>
  <si>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</si>
  <si>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</si>
  <si>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</si>
  <si>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</si>
  <si>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</si>
  <si>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</si>
  <si>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</si>
  <si>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</si>
  <si>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</si>
  <si>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</si>
  <si>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</si>
  <si>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</si>
  <si>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</si>
  <si>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</si>
  <si>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</si>
  <si>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</si>
  <si>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</si>
  <si>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</si>
  <si>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</si>
  <si>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</si>
  <si>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</si>
  <si>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</si>
  <si>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</si>
  <si>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</si>
  <si>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</si>
  <si>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</si>
  <si>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</si>
  <si>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</si>
  <si>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</si>
  <si>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</si>
  <si>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</si>
  <si>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</si>
  <si>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</si>
  <si>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</si>
  <si>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</si>
  <si>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</si>
  <si>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</si>
  <si>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</si>
  <si>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</si>
  <si>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</si>
  <si>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</si>
  <si>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</si>
  <si>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</si>
  <si>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</si>
  <si>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</si>
  <si>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</si>
  <si>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</si>
  <si>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</si>
  <si>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</si>
  <si>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</si>
  <si>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</si>
  <si>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</si>
  <si>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</si>
  <si>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</si>
  <si>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</si>
  <si>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</si>
  <si>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</si>
  <si>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</si>
  <si>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</si>
  <si>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</si>
  <si>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</si>
  <si>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</si>
  <si>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</si>
  <si>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</si>
  <si>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</si>
  <si>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</si>
  <si>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</si>
  <si>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</si>
  <si>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</si>
  <si>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</si>
  <si>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</si>
  <si>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</si>
  <si>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</si>
  <si>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</si>
  <si>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</si>
  <si>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</si>
  <si>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</si>
  <si>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</si>
  <si>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</si>
  <si>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</si>
  <si>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</si>
  <si>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</si>
  <si>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</si>
  <si>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</si>
  <si>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</si>
  <si>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</si>
  <si>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</si>
  <si>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</si>
  <si>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</si>
  <si>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</si>
  <si>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</si>
  <si>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</si>
  <si>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</si>
  <si>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</si>
  <si>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</si>
  <si>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</si>
  <si>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</si>
  <si>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</si>
  <si>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</si>
  <si>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</si>
  <si>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</si>
  <si>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</si>
  <si>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</si>
  <si>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</si>
  <si>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</si>
  <si>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</si>
  <si>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</si>
  <si>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</si>
  <si>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</si>
  <si>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</si>
  <si>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</si>
  <si>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</si>
  <si>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</si>
  <si>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</si>
  <si>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</si>
  <si>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</si>
  <si>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</si>
  <si>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</si>
  <si>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</si>
  <si>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</si>
  <si>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</si>
  <si>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</si>
  <si>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</si>
  <si>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</si>
  <si>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</si>
  <si>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</si>
  <si>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</si>
  <si>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</si>
  <si>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</si>
  <si>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</si>
  <si>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</si>
  <si>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</si>
  <si>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</si>
  <si>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</si>
  <si>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</si>
  <si>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</si>
  <si>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</si>
  <si>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</si>
  <si>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</si>
  <si>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</si>
  <si>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</si>
  <si>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</si>
  <si>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</si>
  <si>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</si>
  <si>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</si>
  <si>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</si>
  <si>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</si>
  <si>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</si>
  <si>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</si>
  <si>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</si>
  <si>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</si>
  <si>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</si>
  <si>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</si>
  <si>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</si>
  <si>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</si>
  <si>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</si>
  <si>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</si>
  <si>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</si>
  <si>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</si>
  <si>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</si>
  <si>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</si>
  <si>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</si>
  <si>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</si>
  <si>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</si>
  <si>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</si>
  <si>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</si>
  <si>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</si>
  <si>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</si>
  <si>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</si>
  <si>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</si>
  <si>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</si>
  <si>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</si>
  <si>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</si>
  <si>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</si>
  <si>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</si>
  <si>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</si>
  <si>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</si>
  <si>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</si>
  <si>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</si>
  <si>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</si>
  <si>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</si>
  <si>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</si>
  <si>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</si>
  <si>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</si>
  <si>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</si>
  <si>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</si>
  <si>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</si>
  <si>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</si>
  <si>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</si>
  <si>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</si>
  <si>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</si>
  <si>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</si>
  <si>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</si>
  <si>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</si>
  <si>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</si>
  <si>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</si>
  <si>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</si>
  <si>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</si>
  <si>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</si>
  <si>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</si>
  <si>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</si>
  <si>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</si>
  <si>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</si>
  <si>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</si>
  <si>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</si>
  <si>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</si>
  <si>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</si>
  <si>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</si>
  <si>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</si>
  <si>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</si>
  <si>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</si>
  <si>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</si>
  <si>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</si>
  <si>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</si>
  <si>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</si>
  <si>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</si>
  <si>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</si>
  <si>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</si>
  <si>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</si>
  <si>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</si>
  <si>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</si>
  <si>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</si>
  <si>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</si>
  <si>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</si>
  <si>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</si>
  <si>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</si>
  <si>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</si>
  <si>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</si>
  <si>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</si>
  <si>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</si>
  <si>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</si>
  <si>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</si>
  <si>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</si>
  <si>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</si>
  <si>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</si>
  <si>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</si>
  <si>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</si>
  <si>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</si>
  <si>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</si>
  <si>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</si>
  <si>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</si>
  <si>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</si>
  <si>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</si>
  <si>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</si>
  <si>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</si>
  <si>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</si>
  <si>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</si>
  <si>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</si>
  <si>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</si>
  <si>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</si>
  <si>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</si>
  <si>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</si>
  <si>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</si>
  <si>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</si>
  <si>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</si>
  <si>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</si>
  <si>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</si>
  <si>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</si>
  <si>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</si>
  <si>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</si>
  <si>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</si>
  <si>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</si>
  <si>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</si>
  <si>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</si>
  <si>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</si>
  <si>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</si>
  <si>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</si>
  <si>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</si>
  <si>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</si>
  <si>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</si>
  <si>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</si>
  <si>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</si>
  <si>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</si>
  <si>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</si>
  <si>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</si>
  <si>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</si>
  <si>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</si>
  <si>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</si>
  <si>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</si>
  <si>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</si>
  <si>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</si>
  <si>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</si>
  <si>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</si>
  <si>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</si>
  <si>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</si>
  <si>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</si>
  <si>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</si>
  <si>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</si>
  <si>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</si>
  <si>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</si>
  <si>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</si>
  <si>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</si>
  <si>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</si>
  <si>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</si>
  <si>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</si>
  <si>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</si>
  <si>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</si>
  <si>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</si>
  <si>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</si>
  <si>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</si>
  <si>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</si>
  <si>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</si>
  <si>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</si>
  <si>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</si>
  <si>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</si>
  <si>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</si>
  <si>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</si>
  <si>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</si>
  <si>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</si>
  <si>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</si>
  <si>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</si>
  <si>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</si>
  <si>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</si>
  <si>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</si>
  <si>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</si>
  <si>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</si>
  <si>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</si>
  <si>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</si>
  <si>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</si>
  <si>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</si>
  <si>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</si>
  <si>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</si>
  <si>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</si>
  <si>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</si>
  <si>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</si>
  <si>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</si>
  <si>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</si>
  <si>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</si>
  <si>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</si>
  <si>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</si>
  <si>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</si>
  <si>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</si>
  <si>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</si>
  <si>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</si>
  <si>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</si>
  <si>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</si>
  <si>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</si>
  <si>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</si>
  <si>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</si>
  <si>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</si>
  <si>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</si>
  <si>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</si>
  <si>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</si>
  <si>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</si>
  <si>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</si>
  <si>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</si>
  <si>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</si>
  <si>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</si>
  <si>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</si>
  <si>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</si>
  <si>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</si>
  <si>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</si>
  <si>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</si>
  <si>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</si>
  <si>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</si>
  <si>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</si>
  <si>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</si>
  <si>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</si>
  <si>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</si>
  <si>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</si>
  <si>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</si>
  <si>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</si>
  <si>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</si>
  <si>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</si>
  <si>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</si>
  <si>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</si>
  <si>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</si>
  <si>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</si>
  <si>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</si>
  <si>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</si>
  <si>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</si>
  <si>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</si>
  <si>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</si>
  <si>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</si>
  <si>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</si>
  <si>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</si>
  <si>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</si>
  <si>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</si>
  <si>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</si>
  <si>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</si>
  <si>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</si>
  <si>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</si>
  <si>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</si>
  <si>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</si>
  <si>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</si>
  <si>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</si>
  <si>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</si>
  <si>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</si>
  <si>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</si>
  <si>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</si>
  <si>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</si>
  <si>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</si>
  <si>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</si>
  <si>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</si>
  <si>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</si>
  <si>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</si>
  <si>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</si>
  <si>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</si>
  <si>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</si>
  <si>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</si>
  <si>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</si>
  <si>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</si>
  <si>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</si>
  <si>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</si>
  <si>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</si>
  <si>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</si>
  <si>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</si>
  <si>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</si>
  <si>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</si>
  <si>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</si>
  <si>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</si>
  <si>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</si>
  <si>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</si>
  <si>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</si>
  <si>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</si>
  <si>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</si>
  <si>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</si>
  <si>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</si>
  <si>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</si>
  <si>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</si>
  <si>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</si>
  <si>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</si>
  <si>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</si>
  <si>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</si>
  <si>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</si>
  <si>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</si>
  <si>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</si>
  <si>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</si>
  <si>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</si>
  <si>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</si>
  <si>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</si>
  <si>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</si>
  <si>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</si>
  <si>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</si>
  <si>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</si>
  <si>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</si>
  <si>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</si>
  <si>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</si>
  <si>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</si>
  <si>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</si>
  <si>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</si>
  <si>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</si>
  <si>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</si>
  <si>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</si>
  <si>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</si>
  <si>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</si>
  <si>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</si>
  <si>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</si>
  <si>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</si>
  <si>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</si>
  <si>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</si>
  <si>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</si>
  <si>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</si>
  <si>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</si>
  <si>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</si>
  <si>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</si>
  <si>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</si>
  <si>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</si>
  <si>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</si>
  <si>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</si>
  <si>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</si>
  <si>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</si>
  <si>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</si>
  <si>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</si>
  <si>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</si>
  <si>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</si>
  <si>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</si>
  <si>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</si>
  <si>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</si>
  <si>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</si>
  <si>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</si>
  <si>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</si>
  <si>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</si>
  <si>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</si>
  <si>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</si>
  <si>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</si>
  <si>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</si>
  <si>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</si>
  <si>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</si>
  <si>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</si>
  <si>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</si>
  <si>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</si>
  <si>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</si>
  <si>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</si>
  <si>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</si>
  <si>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</si>
  <si>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</si>
  <si>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</si>
  <si>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</si>
  <si>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</si>
  <si>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</si>
  <si>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</si>
  <si>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</si>
  <si>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</si>
  <si>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</si>
  <si>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</si>
  <si>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</si>
  <si>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</si>
  <si>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</si>
  <si>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</si>
  <si>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</si>
  <si>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</si>
  <si>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</si>
  <si>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</si>
  <si>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</si>
  <si>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</si>
  <si>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</si>
  <si>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</si>
  <si>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</si>
  <si>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</si>
  <si>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</si>
  <si>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</si>
  <si>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</si>
  <si>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</si>
  <si>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</si>
  <si>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</si>
  <si>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</si>
  <si>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</si>
  <si>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</si>
  <si>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</si>
  <si>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</si>
  <si>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</si>
  <si>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</si>
  <si>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</si>
  <si>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</si>
  <si>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</si>
  <si>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</si>
  <si>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</si>
  <si>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</si>
  <si>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</si>
  <si>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</si>
  <si>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</si>
  <si>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</si>
  <si>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</si>
  <si>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</si>
  <si>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</si>
  <si>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</si>
  <si>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</si>
  <si>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</si>
  <si>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</si>
  <si>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</si>
  <si>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</si>
  <si>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</si>
  <si>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</si>
  <si>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</si>
  <si>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</si>
  <si>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</si>
  <si>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</si>
  <si>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</si>
  <si>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</si>
  <si>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</si>
  <si>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</si>
  <si>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</si>
  <si>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</si>
  <si>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</si>
  <si>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</si>
  <si>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</si>
  <si>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</si>
  <si>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</si>
  <si>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</si>
  <si>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</si>
  <si>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</si>
  <si>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</si>
  <si>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</si>
  <si>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</si>
  <si>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</si>
  <si>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</si>
  <si>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</si>
  <si>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</si>
  <si>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</si>
  <si>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</si>
  <si>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</si>
  <si>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</si>
  <si>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</si>
  <si>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</si>
  <si>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</si>
  <si>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</si>
  <si>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</si>
  <si>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</si>
  <si>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</si>
  <si>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</si>
  <si>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</si>
  <si>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</si>
  <si>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</si>
  <si>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</si>
  <si>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</si>
  <si>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</si>
  <si>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</si>
  <si>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</si>
  <si>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</si>
  <si>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</si>
  <si>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</si>
  <si>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</si>
  <si>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</si>
  <si>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</si>
  <si>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</si>
  <si>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</si>
  <si>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</si>
  <si>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</si>
  <si>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</si>
  <si>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</si>
  <si>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</si>
  <si>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</si>
  <si>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</si>
  <si>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</si>
  <si>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</si>
  <si>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</si>
  <si>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</si>
  <si>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</si>
  <si>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</si>
  <si>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</si>
  <si>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</si>
  <si>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</si>
  <si>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</si>
  <si>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</si>
  <si>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</si>
  <si>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</si>
  <si>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</si>
  <si>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</si>
  <si>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</si>
  <si>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</si>
  <si>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</si>
  <si>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</si>
  <si>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</si>
  <si>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</si>
  <si>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</si>
  <si>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</si>
  <si>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</si>
  <si>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</si>
  <si>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</si>
  <si>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</si>
  <si>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</si>
  <si>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</si>
  <si>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</si>
  <si>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</si>
  <si>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</si>
  <si>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</si>
  <si>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</si>
  <si>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</si>
  <si>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</si>
  <si>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</si>
  <si>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</si>
  <si>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</si>
  <si>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</si>
  <si>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</si>
  <si>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</si>
  <si>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</si>
  <si>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</si>
  <si>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</si>
  <si>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</si>
  <si>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</si>
  <si>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</si>
  <si>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</si>
  <si>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</si>
  <si>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</si>
  <si>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</si>
  <si>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</si>
  <si>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</si>
  <si>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</si>
  <si>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</si>
  <si>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</si>
  <si>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</si>
  <si>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</si>
  <si>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</si>
  <si>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</si>
  <si>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</si>
  <si>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</si>
  <si>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</si>
  <si>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</si>
  <si>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</si>
  <si>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</si>
  <si>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</si>
  <si>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</si>
  <si>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</si>
  <si>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</si>
  <si>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</si>
  <si>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</si>
  <si>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</si>
  <si>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</si>
  <si>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</si>
  <si>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</si>
  <si>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</si>
  <si>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</si>
  <si>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</si>
  <si>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</si>
  <si>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</si>
  <si>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</si>
  <si>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</si>
  <si>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</si>
  <si>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</si>
  <si>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</si>
  <si>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</si>
  <si>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</si>
  <si>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</si>
  <si>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</si>
  <si>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</si>
  <si>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</si>
  <si>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</si>
  <si>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</si>
  <si>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</si>
  <si>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</si>
  <si>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</si>
  <si>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</si>
  <si>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</si>
  <si>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</si>
  <si>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</si>
  <si>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</si>
  <si>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</si>
  <si>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</si>
  <si>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</si>
  <si>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</si>
  <si>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</si>
  <si>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</si>
  <si>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</si>
  <si>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</si>
  <si>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</si>
  <si>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</si>
  <si>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</si>
  <si>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</si>
  <si>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</si>
  <si>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</si>
  <si>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</si>
  <si>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</si>
  <si>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</si>
  <si>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</si>
  <si>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</si>
  <si>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</si>
  <si>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</si>
  <si>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</si>
  <si>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</si>
  <si>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</si>
  <si>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</si>
  <si>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</si>
  <si>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</si>
  <si>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</si>
  <si>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</si>
  <si>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</si>
  <si>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</si>
  <si>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</si>
  <si>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</si>
  <si>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</si>
  <si>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</si>
  <si>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</si>
  <si>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</si>
  <si>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</si>
  <si>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</si>
  <si>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</si>
  <si>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</si>
  <si>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</si>
  <si>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</si>
  <si>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</si>
  <si>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</si>
  <si>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</si>
  <si>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</si>
  <si>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</si>
  <si>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</si>
  <si>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</si>
  <si>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</si>
  <si>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</si>
  <si>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</si>
  <si>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</si>
  <si>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</si>
  <si>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</si>
  <si>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</si>
  <si>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</si>
  <si>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</si>
  <si>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</si>
  <si>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</si>
  <si>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</si>
  <si>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</si>
  <si>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</si>
  <si>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</si>
  <si>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</si>
  <si>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</si>
  <si>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</si>
  <si>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</si>
  <si>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</si>
  <si>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</si>
  <si>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</si>
  <si>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</si>
  <si>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</si>
  <si>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</si>
  <si>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</si>
  <si>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</si>
  <si>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</si>
  <si>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</si>
  <si>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</si>
  <si>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</si>
  <si>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</si>
  <si>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</si>
  <si>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</si>
  <si>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</si>
  <si>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</si>
  <si>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</si>
  <si>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</si>
  <si>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</si>
  <si>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</si>
  <si>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</si>
  <si>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</si>
  <si>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</si>
  <si>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</si>
  <si>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</si>
  <si>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</si>
  <si>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</si>
  <si>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</si>
  <si>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</si>
  <si>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</si>
  <si>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</si>
  <si>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</si>
  <si>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</si>
  <si>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</si>
  <si>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</si>
  <si>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</si>
  <si>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</si>
  <si>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</si>
  <si>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</si>
  <si>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</si>
  <si>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</si>
  <si>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</si>
  <si>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</si>
  <si>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</si>
  <si>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</si>
  <si>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</si>
  <si>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</si>
  <si>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</si>
  <si>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</si>
  <si>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</si>
  <si>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</si>
  <si>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</si>
  <si>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</si>
  <si>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</si>
  <si>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</si>
  <si>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</si>
  <si>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</si>
  <si>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</si>
  <si>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</si>
  <si>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</si>
  <si>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</si>
  <si>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</si>
  <si>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</si>
  <si>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</si>
  <si>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</si>
  <si>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</si>
  <si>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</si>
  <si>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</si>
  <si>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</si>
  <si>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</si>
  <si>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</si>
  <si>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</si>
  <si>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</si>
  <si>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</si>
  <si>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</si>
  <si>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</si>
  <si>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</si>
  <si>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</si>
  <si>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</si>
  <si>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</si>
  <si>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</si>
  <si>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</si>
  <si>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</si>
  <si>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</si>
  <si>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</si>
  <si>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</si>
  <si>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</si>
  <si>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</si>
  <si>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</si>
  <si>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</si>
  <si>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</si>
  <si>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</si>
  <si>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</si>
  <si>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</si>
  <si>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</si>
  <si>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</si>
  <si>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</si>
  <si>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</si>
  <si>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</si>
  <si>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</si>
  <si>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</si>
  <si>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</si>
  <si>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</si>
  <si>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</si>
  <si>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</si>
  <si>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</si>
  <si>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</si>
  <si>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</si>
  <si>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</si>
  <si>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</si>
  <si>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</si>
  <si>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</si>
  <si>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</si>
  <si>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</si>
  <si>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</si>
  <si>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</si>
  <si>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</si>
  <si>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</si>
  <si>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</si>
  <si>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</si>
  <si>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</si>
  <si>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</si>
  <si>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</si>
  <si>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</si>
  <si>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</si>
  <si>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</si>
  <si>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</si>
  <si>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</si>
  <si>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</si>
  <si>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</si>
  <si>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</si>
  <si>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</si>
  <si>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</si>
  <si>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</si>
  <si>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</si>
  <si>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</si>
  <si>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</si>
  <si>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</si>
  <si>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</si>
  <si>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</si>
  <si>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</si>
  <si>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</si>
  <si>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</si>
  <si>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</si>
  <si>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</si>
  <si>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</si>
  <si>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</si>
  <si>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</si>
  <si>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</si>
  <si>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</si>
  <si>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</si>
  <si>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</si>
  <si>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</si>
  <si>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</si>
  <si>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</si>
  <si>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</si>
  <si>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</si>
  <si>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</si>
  <si>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</si>
  <si>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</si>
  <si>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</si>
  <si>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</si>
  <si>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</si>
  <si>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</si>
  <si>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</si>
  <si>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</si>
  <si>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</si>
  <si>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</si>
  <si>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</si>
  <si>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</si>
  <si>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</si>
  <si>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</si>
  <si>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</si>
  <si>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</si>
  <si>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</si>
  <si>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</si>
  <si>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</si>
  <si>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</si>
  <si>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</si>
  <si>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</si>
  <si>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</si>
  <si>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</si>
  <si>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</si>
  <si>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</si>
  <si>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</si>
  <si>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</si>
  <si>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</si>
  <si>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</si>
  <si>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</si>
  <si>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</si>
  <si>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</si>
  <si>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</si>
  <si>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</si>
  <si>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</si>
  <si>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</si>
  <si>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</si>
  <si>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</si>
  <si>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</si>
  <si>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</si>
  <si>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</si>
  <si>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</si>
  <si>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</si>
  <si>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</si>
  <si>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</si>
  <si>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</si>
  <si>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</si>
  <si>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</si>
  <si>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</si>
  <si>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</si>
  <si>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</si>
  <si>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</si>
  <si>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</si>
  <si>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</si>
  <si>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</si>
  <si>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</si>
  <si>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</si>
  <si>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</si>
  <si>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</si>
  <si>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</si>
  <si>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</si>
  <si>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</si>
  <si>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</si>
  <si>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</si>
  <si>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</si>
  <si>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</si>
  <si>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</si>
  <si>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</si>
  <si>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</si>
  <si>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</si>
  <si>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</si>
  <si>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</si>
  <si>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</si>
  <si>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</si>
  <si>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</si>
  <si>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</si>
  <si>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</si>
  <si>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</si>
  <si>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</si>
  <si>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</si>
  <si>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</si>
  <si>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</si>
  <si>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</si>
  <si>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</si>
  <si>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</si>
  <si>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</si>
  <si>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</si>
  <si>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</si>
  <si>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</si>
  <si>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</si>
  <si>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</si>
  <si>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</si>
  <si>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</si>
  <si>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</si>
  <si>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</si>
  <si>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</si>
  <si>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</si>
  <si>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</si>
  <si>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</si>
  <si>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</si>
  <si>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</si>
  <si>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</si>
  <si>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</si>
  <si>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</si>
  <si>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</si>
  <si>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</si>
  <si>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</si>
  <si>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</si>
  <si>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</si>
  <si>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</si>
  <si>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</si>
  <si>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</si>
  <si>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</si>
  <si>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</si>
  <si>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</si>
  <si>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</si>
  <si>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</si>
  <si>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</si>
  <si>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</si>
  <si>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</si>
  <si>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</si>
  <si>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</si>
  <si>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</si>
  <si>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</si>
  <si>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</si>
  <si>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</si>
  <si>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</si>
  <si>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</si>
  <si>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</si>
  <si>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</si>
  <si>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</si>
  <si>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</si>
  <si>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</si>
  <si>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</si>
  <si>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</si>
  <si>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</si>
  <si>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</si>
  <si>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</si>
  <si>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</si>
  <si>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</si>
  <si>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</si>
  <si>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</si>
  <si>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</si>
  <si>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</si>
  <si>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</si>
  <si>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</si>
  <si>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</si>
  <si>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</si>
  <si>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</si>
  <si>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</si>
  <si>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</si>
  <si>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</si>
  <si>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</si>
  <si>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</si>
  <si>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</si>
  <si>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</si>
  <si>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</si>
  <si>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</si>
  <si>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</si>
  <si>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</si>
  <si>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</si>
  <si>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</si>
  <si>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</si>
  <si>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</si>
  <si>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</si>
  <si>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</si>
  <si>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</si>
  <si>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</si>
  <si>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</si>
  <si>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</si>
  <si>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</si>
  <si>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</si>
  <si>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</si>
  <si>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</si>
  <si>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</si>
  <si>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</si>
  <si>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</si>
  <si>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</si>
  <si>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</si>
  <si>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</si>
  <si>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</si>
  <si>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</si>
  <si>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</si>
  <si>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</si>
  <si>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</si>
  <si>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</si>
  <si>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</si>
  <si>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</si>
  <si>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</si>
  <si>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</si>
  <si>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</si>
  <si>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</si>
  <si>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</si>
  <si>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</si>
  <si>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</si>
  <si>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</si>
  <si>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</si>
  <si>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</si>
  <si>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</si>
  <si>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</si>
  <si>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</si>
  <si>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</si>
  <si>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</si>
  <si>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</si>
  <si>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</si>
  <si>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</si>
  <si>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</si>
  <si>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</si>
  <si>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</si>
  <si>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</si>
  <si>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</si>
  <si>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</si>
  <si>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</si>
  <si>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</si>
  <si>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</si>
  <si>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</si>
  <si>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</si>
  <si>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</si>
  <si>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</si>
  <si>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</si>
  <si>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</si>
  <si>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</si>
  <si>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</si>
  <si>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</si>
  <si>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</si>
  <si>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</si>
  <si>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</si>
  <si>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</si>
  <si>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</si>
  <si>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</si>
  <si>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</si>
  <si>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</si>
  <si>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</si>
  <si>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</si>
  <si>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</si>
  <si>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</si>
  <si>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</si>
  <si>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</si>
  <si>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</si>
  <si>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</si>
  <si>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</si>
  <si>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</si>
  <si>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</si>
  <si>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</si>
  <si>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</si>
  <si>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</si>
  <si>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</si>
  <si>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</si>
  <si>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</si>
  <si>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</si>
  <si>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</si>
  <si>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</si>
  <si>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</si>
  <si>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</si>
  <si>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</si>
  <si>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</si>
  <si>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</si>
  <si>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</si>
  <si>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</si>
  <si>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</si>
  <si>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</si>
  <si>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</si>
  <si>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</si>
  <si>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</si>
  <si>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</si>
  <si>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</si>
  <si>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</si>
  <si>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</si>
  <si>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</si>
  <si>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</si>
  <si>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</si>
  <si>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</si>
  <si>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</si>
  <si>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</si>
  <si>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</si>
  <si>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</si>
  <si>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</si>
  <si>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</si>
  <si>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</si>
  <si>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</si>
  <si>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</si>
  <si>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</si>
  <si>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</si>
  <si>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</si>
  <si>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</si>
  <si>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</si>
  <si>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</si>
  <si>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</si>
  <si>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</si>
  <si>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</si>
  <si>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</si>
  <si>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</si>
  <si>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</si>
  <si>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</si>
  <si>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</si>
  <si>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</si>
  <si>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</si>
  <si>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</si>
  <si>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</si>
  <si>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</si>
  <si>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</si>
  <si>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</si>
  <si>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</si>
  <si>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</si>
  <si>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</si>
  <si>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</si>
  <si>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</si>
  <si>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</si>
  <si>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</si>
  <si>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</si>
  <si>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</si>
  <si>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</si>
  <si>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</si>
  <si>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</si>
  <si>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</si>
  <si>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</si>
  <si>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</si>
  <si>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</si>
  <si>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</si>
  <si>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</si>
  <si>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</si>
  <si>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</si>
  <si>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</si>
  <si>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</si>
  <si>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</si>
  <si>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</si>
  <si>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</si>
  <si>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</si>
  <si>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</si>
  <si>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</si>
  <si>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</si>
  <si>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</si>
  <si>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</si>
  <si>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</si>
  <si>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</si>
  <si>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</si>
  <si>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</si>
  <si>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</si>
  <si>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</si>
  <si>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</si>
  <si>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</si>
  <si>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</si>
  <si>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</si>
  <si>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</si>
  <si>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</si>
  <si>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</si>
  <si>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</si>
  <si>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</si>
  <si>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</si>
  <si>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</si>
  <si>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</si>
  <si>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</si>
  <si>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</si>
  <si>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</si>
  <si>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</si>
  <si>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</si>
  <si>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</si>
  <si>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</si>
  <si>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</si>
  <si>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</si>
  <si>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</si>
  <si>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</si>
  <si>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</si>
  <si>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</si>
  <si>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</si>
  <si>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</si>
  <si>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</si>
  <si>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</si>
  <si>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</si>
  <si>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</si>
  <si>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</si>
  <si>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</si>
  <si>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</si>
  <si>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</si>
  <si>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</si>
  <si>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</si>
  <si>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</si>
  <si>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</si>
  <si>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</si>
  <si>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</si>
  <si>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</si>
  <si>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</si>
  <si>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</si>
  <si>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</si>
  <si>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</si>
  <si>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</si>
  <si>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</si>
  <si>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</si>
  <si>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</si>
  <si>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</si>
  <si>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</si>
  <si>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</si>
  <si>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</si>
  <si>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</si>
  <si>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</si>
  <si>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</si>
  <si>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</si>
  <si>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</si>
  <si>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</si>
  <si>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</si>
  <si>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</si>
  <si>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</si>
  <si>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</si>
  <si>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</si>
  <si>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</si>
  <si>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</si>
  <si>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</si>
  <si>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</si>
  <si>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</si>
  <si>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</si>
  <si>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</si>
  <si>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</si>
  <si>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</si>
  <si>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</si>
  <si>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</si>
  <si>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</si>
  <si>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</si>
  <si>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</si>
  <si>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</si>
  <si>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</si>
  <si>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</si>
  <si>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</si>
  <si>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</si>
  <si>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</si>
  <si>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</si>
  <si>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</si>
  <si>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</si>
  <si>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</si>
  <si>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</si>
  <si>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</si>
  <si>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</si>
  <si>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</si>
  <si>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</si>
  <si>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</si>
  <si>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</si>
  <si>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</si>
  <si>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</si>
  <si>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</si>
  <si>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</si>
  <si>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</si>
  <si>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</si>
  <si>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</si>
  <si>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</si>
  <si>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</si>
  <si>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</si>
  <si>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</si>
  <si>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</si>
  <si>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</si>
  <si>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</si>
  <si>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</si>
  <si>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</si>
  <si>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</si>
  <si>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</si>
  <si>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</si>
  <si>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</si>
  <si>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</si>
  <si>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</si>
  <si>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</si>
  <si>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</si>
  <si>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</si>
  <si>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</si>
  <si>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</si>
  <si>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</si>
  <si>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</si>
  <si>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</si>
  <si>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</si>
  <si>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</si>
  <si>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</si>
  <si>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</si>
  <si>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</si>
  <si>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</si>
  <si>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</si>
  <si>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</si>
  <si>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</si>
  <si>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</si>
  <si>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</si>
  <si>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</si>
  <si>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</si>
  <si>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</si>
  <si>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</si>
  <si>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</si>
  <si>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</si>
  <si>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</si>
  <si>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</si>
  <si>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</si>
  <si>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</si>
  <si>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</si>
  <si>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</si>
  <si>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</si>
  <si>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</si>
  <si>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</si>
  <si>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</si>
  <si>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</si>
  <si>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</si>
  <si>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</si>
  <si>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</si>
  <si>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</si>
  <si>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</si>
  <si>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</si>
  <si>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</si>
  <si>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</si>
  <si>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</si>
  <si>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</si>
  <si>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</si>
  <si>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</si>
  <si>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</si>
  <si>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</si>
  <si>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</si>
  <si>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</si>
  <si>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</si>
  <si>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</si>
  <si>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</si>
  <si>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</si>
  <si>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</si>
  <si>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</si>
  <si>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</si>
  <si>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</si>
  <si>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</si>
  <si>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</si>
  <si>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</si>
  <si>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</si>
  <si>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</si>
  <si>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</si>
  <si>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</si>
  <si>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</si>
  <si>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</si>
  <si>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</si>
  <si>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</si>
  <si>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</si>
  <si>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</si>
  <si>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</si>
  <si>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</si>
  <si>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</si>
  <si>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</si>
  <si>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</si>
  <si>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</si>
  <si>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</si>
  <si>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</si>
  <si>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</si>
  <si>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</si>
  <si>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</si>
  <si>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</si>
  <si>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</si>
  <si>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</si>
  <si>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</si>
  <si>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</si>
  <si>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</si>
  <si>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</si>
  <si>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</si>
  <si>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</si>
  <si>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</si>
  <si>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</si>
  <si>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</si>
  <si>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</si>
  <si>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</si>
  <si>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</si>
  <si>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</si>
  <si>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</si>
  <si>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</si>
  <si>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</si>
  <si>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</si>
  <si>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</si>
  <si>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</si>
  <si>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</si>
  <si>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</si>
  <si>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</si>
  <si>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</si>
  <si>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</si>
  <si>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</si>
  <si>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</si>
  <si>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</si>
  <si>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</si>
  <si>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</si>
  <si>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</si>
  <si>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</si>
  <si>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</si>
  <si>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</si>
  <si>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</si>
  <si>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</si>
  <si>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</si>
  <si>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</si>
  <si>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</si>
  <si>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</si>
  <si>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</si>
  <si>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</si>
  <si>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</si>
  <si>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</si>
  <si>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</si>
  <si>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</si>
  <si>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</si>
  <si>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</si>
  <si>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</si>
  <si>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</si>
  <si>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</si>
  <si>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</si>
  <si>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</si>
  <si>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</si>
  <si>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</si>
  <si>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</si>
  <si>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</si>
  <si>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</si>
  <si>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</si>
  <si>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</si>
  <si>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</si>
  <si>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</si>
  <si>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</si>
  <si>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</si>
  <si>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</si>
  <si>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</si>
  <si>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</si>
  <si>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</si>
  <si>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</si>
  <si>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</si>
  <si>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</si>
  <si>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</si>
  <si>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</si>
  <si>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</si>
  <si>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</si>
  <si>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</si>
  <si>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</si>
  <si>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</si>
  <si>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</si>
  <si>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</si>
  <si>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</si>
  <si>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</si>
  <si>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</si>
  <si>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</si>
  <si>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</si>
  <si>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</si>
  <si>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</si>
  <si>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</si>
  <si>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</si>
  <si>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</si>
  <si>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</si>
  <si>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</si>
  <si>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</si>
  <si>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</si>
  <si>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</si>
  <si>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</si>
  <si>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</si>
  <si>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</si>
  <si>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</si>
  <si>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</si>
  <si>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</si>
  <si>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</si>
  <si>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</si>
  <si>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</si>
  <si>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</si>
  <si>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</si>
  <si>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</si>
  <si>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</si>
  <si>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</si>
  <si>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</si>
  <si>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</si>
  <si>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</si>
  <si>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</si>
  <si>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</si>
  <si>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</si>
  <si>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</si>
  <si>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</si>
  <si>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</si>
  <si>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</si>
  <si>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</si>
  <si>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</si>
  <si>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</si>
  <si>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</si>
  <si>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</si>
  <si>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</si>
  <si>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</si>
  <si>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</si>
  <si>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</si>
  <si>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</si>
  <si>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</si>
  <si>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</si>
  <si>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</si>
  <si>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</si>
  <si>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</si>
  <si>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</si>
  <si>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</si>
  <si>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</si>
  <si>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</si>
  <si>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</si>
  <si>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</si>
  <si>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</si>
  <si>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</si>
  <si>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</si>
  <si>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</si>
  <si>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</si>
  <si>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</si>
  <si>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</si>
  <si>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</si>
  <si>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</si>
  <si>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</si>
  <si>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</si>
  <si>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</si>
  <si>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</si>
  <si>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</si>
  <si>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</si>
  <si>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</si>
  <si>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</si>
  <si>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</si>
  <si>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</si>
  <si>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</si>
  <si>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</si>
  <si>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</si>
  <si>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</si>
  <si>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</si>
  <si>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</si>
  <si>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</si>
  <si>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</si>
  <si>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</si>
  <si>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</si>
  <si>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</si>
  <si>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</si>
  <si>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</si>
  <si>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</si>
  <si>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</si>
  <si>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</si>
  <si>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</si>
  <si>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</si>
  <si>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</si>
  <si>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</si>
  <si>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</si>
  <si>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</si>
  <si>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</si>
  <si>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</si>
  <si>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</si>
  <si>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</si>
  <si>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</si>
  <si>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</si>
  <si>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</si>
  <si>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</si>
  <si>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</si>
  <si>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</si>
  <si>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</si>
  <si>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</si>
  <si>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</si>
  <si>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</si>
  <si>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</si>
  <si>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</si>
  <si>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</si>
  <si>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</si>
  <si>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</si>
  <si>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</si>
  <si>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</si>
  <si>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</si>
  <si>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</si>
  <si>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</si>
  <si>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</si>
  <si>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</si>
  <si>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</si>
  <si>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</si>
  <si>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</si>
  <si>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</si>
  <si>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</si>
  <si>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</si>
  <si>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</si>
  <si>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</si>
  <si>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</si>
  <si>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</si>
  <si>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</si>
  <si>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</si>
  <si>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</si>
  <si>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</si>
  <si>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</si>
  <si>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</si>
  <si>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</si>
  <si>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</si>
  <si>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</si>
  <si>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</si>
  <si>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</si>
  <si>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</si>
  <si>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</si>
  <si>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</si>
  <si>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</si>
  <si>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</si>
  <si>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</si>
  <si>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</si>
  <si>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</si>
  <si>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</si>
  <si>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</si>
  <si>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</si>
  <si>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</si>
  <si>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</si>
  <si>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</si>
  <si>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</si>
  <si>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</si>
  <si>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</si>
  <si>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</si>
  <si>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</si>
  <si>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</si>
  <si>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</si>
  <si>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</si>
  <si>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</si>
  <si>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</si>
  <si>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</si>
  <si>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</si>
  <si>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</si>
  <si>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</si>
  <si>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</si>
  <si>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</si>
  <si>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</si>
  <si>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</si>
  <si>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</si>
  <si>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</si>
  <si>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</si>
  <si>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</si>
  <si>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</si>
  <si>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</si>
  <si>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</si>
  <si>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</si>
  <si>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</si>
  <si>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</si>
  <si>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</si>
  <si>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</si>
  <si>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</si>
  <si>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</si>
  <si>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</si>
  <si>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</si>
  <si>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</si>
  <si>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</si>
  <si>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</si>
  <si>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</si>
  <si>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</si>
  <si>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</si>
  <si>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</si>
  <si>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</si>
  <si>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</si>
  <si>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</si>
  <si>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</si>
  <si>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</si>
  <si>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</si>
  <si>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</si>
  <si>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</si>
  <si>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</si>
  <si>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</si>
  <si>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</si>
  <si>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</si>
  <si>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</si>
  <si>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</si>
  <si>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</si>
  <si>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</si>
  <si>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</si>
  <si>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</si>
  <si>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</si>
  <si>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</si>
  <si>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</si>
  <si>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</si>
  <si>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</si>
  <si>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</si>
  <si>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</si>
  <si>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</si>
  <si>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</si>
  <si>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</si>
  <si>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</si>
  <si>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</si>
  <si>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</si>
  <si>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</si>
  <si>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</si>
  <si>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</si>
  <si>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</si>
  <si>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</si>
  <si>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</si>
  <si>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</si>
  <si>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</si>
  <si>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</si>
  <si>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</si>
  <si>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</si>
  <si>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</si>
  <si>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</si>
  <si>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</si>
  <si>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</si>
  <si>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</si>
  <si>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</si>
  <si>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</si>
  <si>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</si>
  <si>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</si>
  <si>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</si>
  <si>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</si>
  <si>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</si>
  <si>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</si>
  <si>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</si>
  <si>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</si>
  <si>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</si>
  <si>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</si>
  <si>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</si>
  <si>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</si>
  <si>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</si>
  <si>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</si>
  <si>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</si>
  <si>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</si>
  <si>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</si>
  <si>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</si>
  <si>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</si>
  <si>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</si>
  <si>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</si>
  <si>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</si>
  <si>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</si>
  <si>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</si>
  <si>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</si>
  <si>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</si>
  <si>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</si>
  <si>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</si>
  <si>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</si>
  <si>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</si>
  <si>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</si>
  <si>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</si>
  <si>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</si>
  <si>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</si>
  <si>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</si>
  <si>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</si>
  <si>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</si>
  <si>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</si>
  <si>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</si>
  <si>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</si>
  <si>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</si>
  <si>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</si>
  <si>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</si>
  <si>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</si>
  <si>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</si>
  <si>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</si>
  <si>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</si>
  <si>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</si>
  <si>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</si>
  <si>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</si>
  <si>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</si>
  <si>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</si>
  <si>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</si>
  <si>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</si>
  <si>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</si>
  <si>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</si>
  <si>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</si>
  <si>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</si>
  <si>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</si>
  <si>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</si>
  <si>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</si>
  <si>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</si>
  <si>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</si>
  <si>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</si>
  <si>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</si>
  <si>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</si>
  <si>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</si>
  <si>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</si>
  <si>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</si>
  <si>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</si>
  <si>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</si>
  <si>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</si>
  <si>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</si>
  <si>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</si>
  <si>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</si>
  <si>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</si>
  <si>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</si>
  <si>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</si>
  <si>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</si>
  <si>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</si>
  <si>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</si>
  <si>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</si>
  <si>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</si>
  <si>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</si>
  <si>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</si>
  <si>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</si>
  <si>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</si>
  <si>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</si>
  <si>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</si>
  <si>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</si>
  <si>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</si>
  <si>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</si>
  <si>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</si>
  <si>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</si>
  <si>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</si>
  <si>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</si>
  <si>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</si>
  <si>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</si>
  <si>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</si>
  <si>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</si>
  <si>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</si>
  <si>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</si>
  <si>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</si>
  <si>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</si>
  <si>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</si>
  <si>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</si>
  <si>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</si>
  <si>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</si>
  <si>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</si>
  <si>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</si>
  <si>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</si>
  <si>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</si>
  <si>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</si>
  <si>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</si>
  <si>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</si>
  <si>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</si>
  <si>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</si>
  <si>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</si>
  <si>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</si>
  <si>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</si>
  <si>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</si>
  <si>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</si>
  <si>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</si>
  <si>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</si>
  <si>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</si>
  <si>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</si>
  <si>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</si>
  <si>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</si>
  <si>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</si>
  <si>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</si>
  <si>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</si>
  <si>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</si>
  <si>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</si>
  <si>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</si>
  <si>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</si>
  <si>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</si>
  <si>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</si>
  <si>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</si>
  <si>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</si>
  <si>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</si>
  <si>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</si>
  <si>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</si>
  <si>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</si>
  <si>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</si>
  <si>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</si>
  <si>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</si>
  <si>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</si>
  <si>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</si>
  <si>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</si>
  <si>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</si>
  <si>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</si>
  <si>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</si>
  <si>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</si>
  <si>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</si>
  <si>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</si>
  <si>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</si>
  <si>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</si>
  <si>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</si>
  <si>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</si>
  <si>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</si>
  <si>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</si>
  <si>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</si>
  <si>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</si>
  <si>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</si>
  <si>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</si>
  <si>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</si>
  <si>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</si>
  <si>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</si>
  <si>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</si>
  <si>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</si>
  <si>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</si>
  <si>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</si>
  <si>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</si>
  <si>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</si>
  <si>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</si>
  <si>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</si>
  <si>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</si>
  <si>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</si>
  <si>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</si>
  <si>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</si>
  <si>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</si>
  <si>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</si>
  <si>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</si>
  <si>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</si>
  <si>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</si>
  <si>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</si>
  <si>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</si>
  <si>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</si>
  <si>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</si>
  <si>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</si>
  <si>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</si>
  <si>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</si>
  <si>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</si>
  <si>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</si>
  <si>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</si>
  <si>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</si>
  <si>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</si>
  <si>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</si>
  <si>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</si>
  <si>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</si>
  <si>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</si>
  <si>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</si>
  <si>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</si>
  <si>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</si>
  <si>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</si>
  <si>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</si>
  <si>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</si>
  <si>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</si>
  <si>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</si>
  <si>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</si>
  <si>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</si>
  <si>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</si>
  <si>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</si>
  <si>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</si>
  <si>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</si>
  <si>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</si>
  <si>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</si>
  <si>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</si>
  <si>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</si>
  <si>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</si>
  <si>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</si>
  <si>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</si>
  <si>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</si>
  <si>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</si>
  <si>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</si>
  <si>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</si>
  <si>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</si>
  <si>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</si>
  <si>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</si>
  <si>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</si>
  <si>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</si>
  <si>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</si>
  <si>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</si>
  <si>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</si>
  <si>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</si>
  <si>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</si>
  <si>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</si>
  <si>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</si>
  <si>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</si>
  <si>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</si>
  <si>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</si>
  <si>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</si>
  <si>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</si>
  <si>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</si>
  <si>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</si>
  <si>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</si>
  <si>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</si>
  <si>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</si>
  <si>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</si>
  <si>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</si>
  <si>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</si>
  <si>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</si>
  <si>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</si>
  <si>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</si>
  <si>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</si>
  <si>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</si>
  <si>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</si>
  <si>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</si>
  <si>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</si>
  <si>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</si>
  <si>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</si>
  <si>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</si>
  <si>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</si>
  <si>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</si>
  <si>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</si>
  <si>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</si>
  <si>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</si>
  <si>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</si>
  <si>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</si>
  <si>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</si>
  <si>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</si>
  <si>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</si>
  <si>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</si>
  <si>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</si>
  <si>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</si>
  <si>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</si>
  <si>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</si>
  <si>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</si>
  <si>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</si>
  <si>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</si>
  <si>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</si>
  <si>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</si>
  <si>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</si>
  <si>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</si>
  <si>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</si>
  <si>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</si>
  <si>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</si>
  <si>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</si>
  <si>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</si>
  <si>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</si>
  <si>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</si>
  <si>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</si>
  <si>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</si>
  <si>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</si>
  <si>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</si>
  <si>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</si>
  <si>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</si>
  <si>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</si>
  <si>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</si>
  <si>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</si>
  <si>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</si>
  <si>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</si>
  <si>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</si>
  <si>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</si>
  <si>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</si>
  <si>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</si>
  <si>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</si>
  <si>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</si>
  <si>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</si>
  <si>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</si>
  <si>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</si>
  <si>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</si>
  <si>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</si>
  <si>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</si>
  <si>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</si>
  <si>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</si>
  <si>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</si>
  <si>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</si>
  <si>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</si>
  <si>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</si>
  <si>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</si>
  <si>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</si>
  <si>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</si>
  <si>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</si>
  <si>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</si>
  <si>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</si>
  <si>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</si>
  <si>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</si>
  <si>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</si>
  <si>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</si>
  <si>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</si>
  <si>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</si>
  <si>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</si>
  <si>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</si>
  <si>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</si>
  <si>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</si>
  <si>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</si>
  <si>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</si>
  <si>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</si>
  <si>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</si>
  <si>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</si>
  <si>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</si>
  <si>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</si>
  <si>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</si>
  <si>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</si>
  <si>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</si>
  <si>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</si>
  <si>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</si>
  <si>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</si>
  <si>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</si>
  <si>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</si>
  <si>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</si>
  <si>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</si>
  <si>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</si>
  <si>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</si>
  <si>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</si>
  <si>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</si>
  <si>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</si>
  <si>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</si>
  <si>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</si>
  <si>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</si>
  <si>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</si>
  <si>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</si>
  <si>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</si>
  <si>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</si>
  <si>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</si>
  <si>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</si>
  <si>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</si>
  <si>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</si>
  <si>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</si>
  <si>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</si>
  <si>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</si>
  <si>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</si>
  <si>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</si>
  <si>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</si>
  <si>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</si>
  <si>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</si>
  <si>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</si>
  <si>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</si>
  <si>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</si>
  <si>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</si>
  <si>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</si>
  <si>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</si>
  <si>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</si>
  <si>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</si>
  <si>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</si>
  <si>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</si>
  <si>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</si>
  <si>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</si>
  <si>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</si>
  <si>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</si>
  <si>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</si>
  <si>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</si>
  <si>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</si>
  <si>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</si>
  <si>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</si>
  <si>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</si>
  <si>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</si>
  <si>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</si>
  <si>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</si>
  <si>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</si>
  <si>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</si>
  <si>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</si>
  <si>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</si>
  <si>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</si>
  <si>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</si>
  <si>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</si>
  <si>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</si>
  <si>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</si>
  <si>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</si>
  <si>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</si>
  <si>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</si>
  <si>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</si>
  <si>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</si>
  <si>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</si>
  <si>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</si>
  <si>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</si>
  <si>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</si>
  <si>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</si>
  <si>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</si>
  <si>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</si>
  <si>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</si>
  <si>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</si>
  <si>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</si>
  <si>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</si>
  <si>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</si>
  <si>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</si>
  <si>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</si>
  <si>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</si>
  <si>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</si>
  <si>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</si>
  <si>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</si>
  <si>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</si>
  <si>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</si>
  <si>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</si>
  <si>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</si>
  <si>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</si>
  <si>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</si>
  <si>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</si>
  <si>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</si>
  <si>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</si>
  <si>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</si>
  <si>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</si>
  <si>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</si>
  <si>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</si>
  <si>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</si>
  <si>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</si>
  <si>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</si>
  <si>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</si>
  <si>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</si>
  <si>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</si>
  <si>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</si>
  <si>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</si>
  <si>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</si>
  <si>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</si>
  <si>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</si>
  <si>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</si>
  <si>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</si>
  <si>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</si>
  <si>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</si>
  <si>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</si>
  <si>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</si>
  <si>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</si>
  <si>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</si>
  <si>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</si>
  <si>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</si>
  <si>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</si>
  <si>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</si>
  <si>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</si>
  <si>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</si>
  <si>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</si>
  <si>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</si>
  <si>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</si>
  <si>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</si>
  <si>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</si>
  <si>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</si>
  <si>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</si>
  <si>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</si>
  <si>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</si>
  <si>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</si>
  <si>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</si>
  <si>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</si>
  <si>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</si>
  <si>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</si>
  <si>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</si>
  <si>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</si>
  <si>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</si>
  <si>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</si>
  <si>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</si>
  <si>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</si>
  <si>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</si>
  <si>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</si>
  <si>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</si>
  <si>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</si>
  <si>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</si>
  <si>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</si>
  <si>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</si>
  <si>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</si>
  <si>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</si>
  <si>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</si>
  <si>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</si>
  <si>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</si>
  <si>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</si>
  <si>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</si>
  <si>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</si>
  <si>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</si>
  <si>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</si>
  <si>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</si>
  <si>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</si>
  <si>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</si>
  <si>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</si>
  <si>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</si>
  <si>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</si>
  <si>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</si>
  <si>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</si>
  <si>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</si>
  <si>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</si>
  <si>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</si>
  <si>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</si>
  <si>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</si>
  <si>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</si>
  <si>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</si>
  <si>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</si>
  <si>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</si>
  <si>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</si>
  <si>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</si>
  <si>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</si>
  <si>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</si>
  <si>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</si>
  <si>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</si>
  <si>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</si>
  <si>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</si>
  <si>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</si>
  <si>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</si>
  <si>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</si>
  <si>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</si>
  <si>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</si>
  <si>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</si>
  <si>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</si>
  <si>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</si>
  <si>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</si>
  <si>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</si>
  <si>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</si>
  <si>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</si>
  <si>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</si>
  <si>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</si>
  <si>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</si>
  <si>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</si>
  <si>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</si>
  <si>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</si>
  <si>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</si>
  <si>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</si>
  <si>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</si>
  <si>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</si>
  <si>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</si>
  <si>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</si>
  <si>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</si>
  <si>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</si>
  <si>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</si>
  <si>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</si>
  <si>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</si>
  <si>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</si>
  <si>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</si>
  <si>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</si>
  <si>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</si>
  <si>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</si>
  <si>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</si>
  <si>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</si>
  <si>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</si>
  <si>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</si>
  <si>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</si>
  <si>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</si>
  <si>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</si>
  <si>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</si>
  <si>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</si>
  <si>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</si>
  <si>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</si>
  <si>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</si>
  <si>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</si>
  <si>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</si>
  <si>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</si>
  <si>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</si>
  <si>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</si>
  <si>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</si>
  <si>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</si>
  <si>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</si>
  <si>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</si>
  <si>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</si>
  <si>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</si>
  <si>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</si>
  <si>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</si>
  <si>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</si>
  <si>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</si>
  <si>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</si>
  <si>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</si>
  <si>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</si>
  <si>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</si>
  <si>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</si>
  <si>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</si>
  <si>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</si>
  <si>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</si>
  <si>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</si>
  <si>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</si>
  <si>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</si>
  <si>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</si>
  <si>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</si>
  <si>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</si>
  <si>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</si>
  <si>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</si>
  <si>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</si>
  <si>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</si>
  <si>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</si>
  <si>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</si>
  <si>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</si>
  <si>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</si>
  <si>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</si>
  <si>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</si>
  <si>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</si>
  <si>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</si>
  <si>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</si>
  <si>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</si>
  <si>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</si>
  <si>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</si>
  <si>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</si>
  <si>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</si>
  <si>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</si>
  <si>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</si>
  <si>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</si>
  <si>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</si>
  <si>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</si>
  <si>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</si>
  <si>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</si>
  <si>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</si>
  <si>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</si>
  <si>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</si>
  <si>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</si>
  <si>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</si>
  <si>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</si>
  <si>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</si>
  <si>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</si>
  <si>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</si>
  <si>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</si>
  <si>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</si>
  <si>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</si>
  <si>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</si>
  <si>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</si>
  <si>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</si>
  <si>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</si>
  <si>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</si>
  <si>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</si>
  <si>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</si>
  <si>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</si>
  <si>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</si>
  <si>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</si>
  <si>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</si>
  <si>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</si>
  <si>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</si>
  <si>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</si>
  <si>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</si>
  <si>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</si>
  <si>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</si>
  <si>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</si>
  <si>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</si>
  <si>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</si>
  <si>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</si>
  <si>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</si>
  <si>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</si>
  <si>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</si>
  <si>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</si>
  <si>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</si>
  <si>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</si>
  <si>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</si>
  <si>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</si>
  <si>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</si>
  <si>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</si>
  <si>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</si>
  <si>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</si>
  <si>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</si>
  <si>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</si>
  <si>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</si>
  <si>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</si>
  <si>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</si>
  <si>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</si>
  <si>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</si>
  <si>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</si>
  <si>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</si>
  <si>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</si>
  <si>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</si>
  <si>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</si>
  <si>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</si>
  <si>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</si>
  <si>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</si>
  <si>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</si>
  <si>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</si>
  <si>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</si>
  <si>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</si>
  <si>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</si>
  <si>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</si>
  <si>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</si>
  <si>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</si>
  <si>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</si>
  <si>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</si>
  <si>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</si>
  <si>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</si>
  <si>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</si>
  <si>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</si>
  <si>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</si>
  <si>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</si>
  <si>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</si>
  <si>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</si>
  <si>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</si>
  <si>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</si>
  <si>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</si>
  <si>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</si>
  <si>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</si>
  <si>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</si>
  <si>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</si>
  <si>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</si>
  <si>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</si>
  <si>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</si>
  <si>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</si>
  <si>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</si>
  <si>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</si>
  <si>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</si>
  <si>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</si>
  <si>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</si>
  <si>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</si>
  <si>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</si>
  <si>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</si>
  <si>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</si>
  <si>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</si>
  <si>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</si>
  <si>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</si>
  <si>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</si>
  <si>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</si>
  <si>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</si>
  <si>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</si>
  <si>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</si>
  <si>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</si>
  <si>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</si>
  <si>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</si>
  <si>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</si>
  <si>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</si>
  <si>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</si>
  <si>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</si>
  <si>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</si>
  <si>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</si>
  <si>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</si>
  <si>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</si>
  <si>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</si>
  <si>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</si>
  <si>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</si>
  <si>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</si>
  <si>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</si>
  <si>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</si>
  <si>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</si>
  <si>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</si>
  <si>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</si>
  <si>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</si>
  <si>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</si>
  <si>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</si>
  <si>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</si>
  <si>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</si>
  <si>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</si>
  <si>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</si>
  <si>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</si>
  <si>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</si>
  <si>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</si>
  <si>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</si>
  <si>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</si>
  <si>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</si>
  <si>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</si>
  <si>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</si>
  <si>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</si>
  <si>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</si>
  <si>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</si>
  <si>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</si>
  <si>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</si>
  <si>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</si>
  <si>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</si>
  <si>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</si>
  <si>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</si>
  <si>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</si>
  <si>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</si>
  <si>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</si>
  <si>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</si>
  <si>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</si>
  <si>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</si>
  <si>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</si>
  <si>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</si>
  <si>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</si>
  <si>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</si>
  <si>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</si>
  <si>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</si>
  <si>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</si>
  <si>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</si>
  <si>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</si>
  <si>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</si>
  <si>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</si>
  <si>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</si>
  <si>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</si>
  <si>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</si>
  <si>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</si>
  <si>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</si>
  <si>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</si>
  <si>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</si>
  <si>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</si>
  <si>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</si>
  <si>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</si>
  <si>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</si>
  <si>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</si>
  <si>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</si>
  <si>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</si>
  <si>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</si>
  <si>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</si>
  <si>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</si>
  <si>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</si>
  <si>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</si>
  <si>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</si>
  <si>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</si>
  <si>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</si>
  <si>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</si>
  <si>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</si>
  <si>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</si>
  <si>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</si>
  <si>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</si>
  <si>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</si>
  <si>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</si>
  <si>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清水町</t>
  </si>
  <si>
    <t>森町</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</si>
  <si>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</si>
  <si>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</si>
  <si>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</si>
  <si>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</si>
  <si>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</si>
  <si>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</si>
  <si>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</si>
  <si>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</si>
  <si>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</si>
  <si>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</si>
  <si>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</si>
  <si>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</si>
  <si>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</si>
  <si>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</si>
  <si>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</si>
  <si>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</si>
  <si>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</si>
  <si>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</si>
  <si>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</si>
  <si>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</si>
  <si>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</si>
  <si>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</si>
  <si>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</si>
  <si>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</si>
  <si>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</si>
  <si>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</si>
  <si>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</si>
  <si>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</si>
  <si>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</si>
  <si>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</si>
  <si>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</si>
  <si>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</si>
  <si>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</si>
  <si>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</si>
  <si>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</si>
  <si>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</si>
  <si>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</si>
  <si>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</si>
  <si>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</si>
  <si>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</si>
  <si>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</si>
  <si>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</si>
  <si>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</si>
  <si>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</si>
  <si>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</si>
  <si>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</si>
  <si>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</si>
  <si>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</si>
  <si>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</si>
  <si>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</si>
  <si>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</si>
  <si>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</si>
  <si>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</si>
  <si>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</si>
  <si>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01_令和7年度</t>
  </si>
  <si>
    <t>01_令和8年度</t>
  </si>
  <si>
    <t>01_令和9年度</t>
  </si>
  <si>
    <t>01_令和10年度</t>
  </si>
  <si>
    <t>01_令和11年度</t>
  </si>
  <si>
    <t>01_令和12年度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</si>
  <si>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</si>
  <si>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</si>
  <si>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</si>
  <si>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</si>
  <si>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</si>
  <si>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</si>
  <si>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</si>
  <si>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</si>
  <si>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</si>
  <si>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</si>
  <si>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</si>
  <si>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</si>
  <si>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</si>
  <si>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</si>
  <si>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</si>
  <si>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</si>
  <si>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</si>
  <si>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</si>
  <si>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</si>
  <si>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</si>
  <si>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</si>
  <si>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</si>
  <si>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</si>
  <si>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</si>
  <si>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</si>
  <si>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</si>
  <si>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</si>
  <si>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</si>
  <si>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</si>
  <si>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</si>
  <si>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</si>
  <si>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</si>
  <si>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</si>
  <si>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</si>
  <si>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</si>
  <si>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</si>
  <si>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</si>
  <si>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</si>
  <si>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</si>
  <si>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</si>
  <si>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</si>
  <si>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</si>
  <si>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</si>
  <si>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</si>
  <si>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</si>
  <si>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</si>
  <si>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</si>
  <si>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</si>
  <si>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</si>
  <si>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</si>
  <si>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</si>
  <si>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</si>
  <si>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</si>
  <si>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</si>
  <si>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</si>
  <si>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</si>
  <si>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</si>
  <si>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</si>
  <si>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</si>
  <si>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</si>
  <si>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</si>
  <si>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</si>
  <si>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</si>
  <si>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</si>
  <si>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</si>
  <si>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</si>
  <si>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</si>
  <si>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</si>
  <si>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</si>
  <si>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</si>
  <si>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</si>
  <si>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</si>
  <si>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</si>
  <si>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</si>
  <si>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</si>
  <si>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</si>
  <si>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</si>
  <si>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</si>
  <si>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01202_令和6年度</t>
  </si>
  <si>
    <t>01202</t>
  </si>
  <si>
    <t>函館市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</si>
  <si>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</si>
  <si>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</si>
  <si>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</si>
  <si>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</si>
  <si>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</si>
  <si>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</si>
  <si>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</si>
  <si>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</si>
  <si>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</si>
  <si>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</si>
  <si>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</si>
  <si>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</si>
  <si>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</si>
  <si>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</si>
  <si>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</si>
  <si>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</si>
  <si>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</si>
  <si>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</si>
  <si>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</si>
  <si>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</si>
  <si>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</si>
  <si>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</si>
  <si>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</si>
  <si>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01346_令和6年度</t>
  </si>
  <si>
    <t>01346</t>
  </si>
  <si>
    <t>八雲町</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</si>
  <si>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</si>
  <si>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</si>
  <si>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</si>
  <si>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</si>
  <si>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</si>
  <si>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</si>
  <si>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</si>
  <si>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</si>
  <si>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</si>
  <si>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</si>
  <si>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</si>
  <si>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</si>
  <si>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</si>
  <si>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</si>
  <si>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</si>
  <si>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</si>
  <si>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</si>
  <si>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</si>
  <si>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</si>
  <si>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</si>
  <si>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</si>
  <si>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</si>
  <si>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</si>
  <si>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</si>
  <si>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</si>
  <si>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</si>
  <si>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</si>
  <si>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</si>
  <si>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</si>
  <si>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</si>
  <si>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</si>
  <si>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</si>
  <si>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</si>
  <si>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</si>
  <si>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</si>
  <si>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</si>
  <si>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</si>
  <si>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</si>
  <si>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</si>
  <si>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</si>
  <si>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</si>
  <si>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</si>
  <si>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</si>
  <si>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</si>
  <si>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</si>
  <si>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</si>
  <si>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</si>
  <si>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</si>
  <si>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</si>
  <si>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</si>
  <si>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</si>
  <si>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</si>
  <si>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</si>
  <si>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</si>
  <si>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</si>
  <si>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</si>
  <si>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</si>
  <si>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</si>
  <si>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</si>
  <si>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</si>
  <si>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</si>
  <si>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</si>
  <si>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</si>
  <si>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01100_令和6年度</t>
  </si>
  <si>
    <t>01100</t>
  </si>
  <si>
    <t>札幌市</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</si>
  <si>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</si>
  <si>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</si>
  <si>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</si>
  <si>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</si>
  <si>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</si>
  <si>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</si>
  <si>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</si>
  <si>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</si>
  <si>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</si>
  <si>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</si>
  <si>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</si>
  <si>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</si>
  <si>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</si>
  <si>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</si>
  <si>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</si>
  <si>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</si>
  <si>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</si>
  <si>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</si>
  <si>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</si>
  <si>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</si>
  <si>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</si>
  <si>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</si>
  <si>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</si>
  <si>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</si>
  <si>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</si>
  <si>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</si>
  <si>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</si>
  <si>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</si>
  <si>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</si>
  <si>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</si>
  <si>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</si>
  <si>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</si>
  <si>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</si>
  <si>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</si>
  <si>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</si>
  <si>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</si>
  <si>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</si>
  <si>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</si>
  <si>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</si>
  <si>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</si>
  <si>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</si>
  <si>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</si>
  <si>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</si>
  <si>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</si>
  <si>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</si>
  <si>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</si>
  <si>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</si>
  <si>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</si>
  <si>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</si>
  <si>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</si>
  <si>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</si>
  <si>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</si>
  <si>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</si>
  <si>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</si>
  <si>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</si>
  <si>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</si>
  <si>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</si>
  <si>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</si>
  <si>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</si>
  <si>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</si>
  <si>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</si>
  <si>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</si>
  <si>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</si>
  <si>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</si>
  <si>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</si>
  <si>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</si>
  <si>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</si>
  <si>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</si>
  <si>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</si>
  <si>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</si>
  <si>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</si>
  <si>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</si>
  <si>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</si>
  <si>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</si>
  <si>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</si>
  <si>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</si>
  <si>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</si>
  <si>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</si>
  <si>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</si>
  <si>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</si>
  <si>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</si>
  <si>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</si>
  <si>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</si>
  <si>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</si>
  <si>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</si>
  <si>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</si>
  <si>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</si>
  <si>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</si>
  <si>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</si>
  <si>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</si>
  <si>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01456_令和6年度</t>
  </si>
  <si>
    <t>01456</t>
  </si>
  <si>
    <t>愛別町</t>
  </si>
  <si>
    <t>01204_令和6年度</t>
  </si>
  <si>
    <t>01204</t>
  </si>
  <si>
    <t>旭川市</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</si>
  <si>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</si>
  <si>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</si>
  <si>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</si>
  <si>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</si>
  <si>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</si>
  <si>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</si>
  <si>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</si>
  <si>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</si>
  <si>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</si>
  <si>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</si>
  <si>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</si>
  <si>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</si>
  <si>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</si>
  <si>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</si>
  <si>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</si>
  <si>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</si>
  <si>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</si>
  <si>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</si>
  <si>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</si>
  <si>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</si>
  <si>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</si>
  <si>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</si>
  <si>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</si>
  <si>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</si>
  <si>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</si>
  <si>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</si>
  <si>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</si>
  <si>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</si>
  <si>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</si>
  <si>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</si>
  <si>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</si>
  <si>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</si>
  <si>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</si>
  <si>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</si>
  <si>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</si>
  <si>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</si>
  <si>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</si>
  <si>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</si>
  <si>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</si>
  <si>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</si>
  <si>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</si>
  <si>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</si>
  <si>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</si>
  <si>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</si>
  <si>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</si>
  <si>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</si>
  <si>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</si>
  <si>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</si>
  <si>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</si>
  <si>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</si>
  <si>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</si>
  <si>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</si>
  <si>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</si>
  <si>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</si>
  <si>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</si>
  <si>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</si>
  <si>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</si>
  <si>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</si>
  <si>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</si>
  <si>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</si>
  <si>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</si>
  <si>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</si>
  <si>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</si>
  <si>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</si>
  <si>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</si>
  <si>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</si>
  <si>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</si>
  <si>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</si>
  <si>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</si>
  <si>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</si>
  <si>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</si>
  <si>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</si>
  <si>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</si>
  <si>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</si>
  <si>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</si>
  <si>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</si>
  <si>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</si>
  <si>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</si>
  <si>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</si>
  <si>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</si>
  <si>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</si>
  <si>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</si>
  <si>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</si>
  <si>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</si>
  <si>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</si>
  <si>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</si>
  <si>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</si>
  <si>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</si>
  <si>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</si>
  <si>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</si>
  <si>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</si>
  <si>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</si>
  <si>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</si>
  <si>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</si>
  <si>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</si>
  <si>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</si>
  <si>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</si>
  <si>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</si>
  <si>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</si>
  <si>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</si>
  <si>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</si>
  <si>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</si>
  <si>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</si>
  <si>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</si>
  <si>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</si>
  <si>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</si>
  <si>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</si>
  <si>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</si>
  <si>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</si>
  <si>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</si>
  <si>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</si>
  <si>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</si>
  <si>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</si>
  <si>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</si>
  <si>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</si>
  <si>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</si>
  <si>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</si>
  <si>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</si>
  <si>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</si>
  <si>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</si>
  <si>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</si>
  <si>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</si>
  <si>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</si>
  <si>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</si>
  <si>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</si>
  <si>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</si>
  <si>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</si>
  <si>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</si>
  <si>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</si>
  <si>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</si>
  <si>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</si>
  <si>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</si>
  <si>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</si>
  <si>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</si>
  <si>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</si>
  <si>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</si>
  <si>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</si>
  <si>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</si>
  <si>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</si>
  <si>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</si>
  <si>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</si>
  <si>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</si>
  <si>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</si>
  <si>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</si>
  <si>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</si>
  <si>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</si>
  <si>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</si>
  <si>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</si>
  <si>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</si>
  <si>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</si>
  <si>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01207_令和6年度</t>
  </si>
  <si>
    <t>01207</t>
  </si>
  <si>
    <t>帯広市</t>
  </si>
  <si>
    <t>01633_令和6年度</t>
  </si>
  <si>
    <t>01633</t>
  </si>
  <si>
    <t>上士幌町</t>
  </si>
  <si>
    <t>01208_令和6年度</t>
  </si>
  <si>
    <t>01208</t>
  </si>
  <si>
    <t>北見市</t>
  </si>
  <si>
    <t>01546_令和6年度</t>
  </si>
  <si>
    <t>01546</t>
  </si>
  <si>
    <t>清里町</t>
  </si>
  <si>
    <t>01206_令和6年度</t>
  </si>
  <si>
    <t>01206</t>
  </si>
  <si>
    <t>釧路市</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</si>
  <si>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</si>
  <si>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</si>
  <si>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</si>
  <si>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</si>
  <si>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</si>
  <si>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</si>
  <si>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</si>
  <si>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</si>
  <si>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</si>
  <si>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</si>
  <si>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</si>
  <si>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</si>
  <si>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</si>
  <si>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</si>
  <si>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</si>
  <si>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</si>
  <si>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</si>
  <si>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</si>
  <si>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</si>
  <si>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</si>
  <si>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</si>
  <si>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</si>
  <si>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</si>
  <si>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</si>
  <si>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</si>
  <si>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</si>
  <si>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</si>
  <si>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</si>
  <si>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</si>
  <si>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</si>
  <si>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</si>
  <si>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</si>
  <si>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</si>
  <si>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</si>
  <si>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</si>
  <si>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</si>
  <si>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</si>
  <si>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</si>
  <si>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</si>
  <si>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</si>
  <si>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</si>
  <si>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</si>
  <si>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</si>
  <si>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</si>
  <si>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</si>
  <si>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</si>
  <si>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</si>
  <si>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</si>
  <si>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</si>
  <si>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</si>
  <si>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</si>
  <si>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</si>
  <si>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</si>
  <si>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</si>
  <si>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</si>
  <si>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</si>
  <si>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</si>
  <si>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</si>
  <si>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</si>
  <si>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</si>
  <si>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</si>
  <si>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</si>
  <si>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</si>
  <si>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</si>
  <si>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</si>
  <si>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</si>
  <si>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</si>
  <si>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</si>
  <si>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</si>
  <si>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</si>
  <si>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</si>
  <si>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</si>
  <si>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</si>
  <si>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</si>
  <si>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</si>
  <si>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</si>
  <si>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</si>
  <si>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</si>
  <si>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</si>
  <si>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</si>
  <si>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</si>
  <si>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</si>
  <si>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</si>
  <si>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</si>
  <si>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</si>
  <si>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</si>
  <si>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</si>
  <si>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</si>
  <si>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</si>
  <si>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</si>
  <si>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</si>
  <si>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</si>
  <si>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</si>
  <si>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</si>
  <si>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</si>
  <si>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</si>
  <si>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</si>
  <si>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</si>
  <si>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</si>
  <si>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</si>
  <si>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</si>
  <si>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</si>
  <si>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</si>
  <si>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</si>
  <si>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</si>
  <si>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</si>
  <si>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</si>
  <si>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</si>
  <si>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</si>
  <si>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</si>
  <si>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</si>
  <si>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</si>
  <si>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</si>
  <si>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</si>
  <si>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</si>
  <si>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</si>
  <si>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</si>
  <si>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</si>
  <si>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</si>
  <si>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</si>
  <si>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</si>
  <si>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</si>
  <si>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</si>
  <si>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</si>
  <si>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</si>
  <si>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</si>
  <si>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</si>
  <si>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01202_令和4年度</t>
  </si>
  <si>
    <t>01601_令和4年度</t>
  </si>
  <si>
    <t>01602_令和4年度</t>
  </si>
  <si>
    <t>01332_令和4年度</t>
  </si>
  <si>
    <t>01236_令和4年度</t>
  </si>
  <si>
    <t>01331_令和4年度</t>
  </si>
  <si>
    <t>01586_令和4年度</t>
  </si>
  <si>
    <t>01205_令和4年度</t>
  </si>
  <si>
    <t>01345_令和4年度</t>
  </si>
  <si>
    <t>01346_令和4年度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</si>
  <si>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</si>
  <si>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</si>
  <si>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</si>
  <si>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</si>
  <si>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</si>
  <si>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</si>
  <si>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</si>
  <si>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</si>
  <si>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</si>
  <si>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</si>
  <si>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</si>
  <si>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</si>
  <si>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</si>
  <si>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</si>
  <si>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</si>
  <si>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</si>
  <si>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</si>
  <si>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</si>
  <si>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</si>
  <si>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</si>
  <si>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</si>
  <si>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01100_令和4年度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</si>
  <si>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</si>
  <si>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</si>
  <si>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</si>
  <si>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</si>
  <si>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</si>
  <si>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</si>
  <si>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</si>
  <si>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</si>
  <si>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</si>
  <si>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</si>
  <si>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</si>
  <si>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</si>
  <si>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</si>
  <si>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</si>
  <si>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</si>
  <si>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</si>
  <si>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</si>
  <si>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</si>
  <si>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</si>
  <si>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</si>
  <si>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</si>
  <si>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</si>
  <si>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</si>
  <si>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</si>
  <si>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</si>
  <si>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</si>
  <si>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</si>
  <si>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</si>
  <si>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</si>
  <si>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</si>
  <si>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01456_令和4年度</t>
  </si>
  <si>
    <t>01204_令和4年度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</si>
  <si>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</si>
  <si>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</si>
  <si>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</si>
  <si>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</si>
  <si>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</si>
  <si>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</si>
  <si>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</si>
  <si>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</si>
  <si>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</si>
  <si>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</si>
  <si>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</si>
  <si>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</si>
  <si>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</si>
  <si>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</si>
  <si>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</si>
  <si>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</si>
  <si>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</si>
  <si>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</si>
  <si>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</si>
  <si>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</si>
  <si>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</si>
  <si>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</si>
  <si>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</si>
  <si>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</si>
  <si>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</si>
  <si>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</si>
  <si>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</si>
  <si>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</si>
  <si>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</si>
  <si>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</si>
  <si>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</si>
  <si>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</si>
  <si>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</si>
  <si>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</si>
  <si>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</si>
  <si>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</si>
  <si>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</si>
  <si>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</si>
  <si>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</si>
  <si>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</si>
  <si>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</si>
  <si>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</si>
  <si>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</si>
  <si>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</si>
  <si>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</si>
  <si>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</si>
  <si>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</si>
  <si>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</si>
  <si>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</si>
  <si>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</si>
  <si>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01207_令和4年度</t>
  </si>
  <si>
    <t>01633_令和4年度</t>
  </si>
  <si>
    <t>01208_令和4年度</t>
  </si>
  <si>
    <t>01546_令和4年度</t>
  </si>
  <si>
    <t>01206_令和4年度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</si>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</sst>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58" fillId="0" borderId="0" xfId="0" applyFont="1" applyAlignment="1">
      <alignment horizontal="left" vertical="top"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69"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1" fillId="18" borderId="193" xfId="0" applyFont="1" applyFill="1" applyBorder="1" applyAlignment="1">
      <alignment horizontal="center" vertical="center" wrapText="1"/>
    </xf>
    <xf numFmtId="181" fontId="76" fillId="18" borderId="7" xfId="2" applyNumberFormat="1" applyFont="1" applyFill="1" applyBorder="1" applyAlignment="1">
      <alignment horizontal="center" vertical="center"/>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7.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354.77146202964161</c:v>
                </c:pt>
                <c:pt idx="1">
                  <c:v>336.7357135597735</c:v>
                </c:pt>
                <c:pt idx="2">
                  <c:v>363.01219709667612</c:v>
                </c:pt>
                <c:pt idx="3">
                  <c:v>401.58745175038001</c:v>
                </c:pt>
                <c:pt idx="4">
                  <c:v>383.78928037763222</c:v>
                </c:pt>
                <c:pt idx="5">
                  <c:v>377.62782276180218</c:v>
                </c:pt>
                <c:pt idx="6">
                  <c:v>395.64548251559847</c:v>
                </c:pt>
                <c:pt idx="7">
                  <c:v>444.06559823623951</c:v>
                </c:pt>
                <c:pt idx="8">
                  <c:v>430.7267910234001</c:v>
                </c:pt>
                <c:pt idx="9">
                  <c:v>489.40962602617537</c:v>
                </c:pt>
                <c:pt idx="10">
                  <c:v>449.55850097540167</c:v>
                </c:pt>
                <c:pt idx="11">
                  <c:v>449.62454700200823</c:v>
                </c:pt>
                <c:pt idx="12">
                  <c:v>479.14245092041199</c:v>
                </c:pt>
                <c:pt idx="13">
                  <c:v>456.78000790976273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10389.13429557121</c:v>
                </c:pt>
                <c:pt idx="1">
                  <c:v>10475.630675331569</c:v>
                </c:pt>
                <c:pt idx="2">
                  <c:v>10299.55845165822</c:v>
                </c:pt>
                <c:pt idx="3">
                  <c:v>10367.899460292098</c:v>
                </c:pt>
                <c:pt idx="4">
                  <c:v>10249.976722807176</c:v>
                </c:pt>
                <c:pt idx="5">
                  <c:v>10013.909197321094</c:v>
                </c:pt>
                <c:pt idx="6">
                  <c:v>9946.3589661191199</c:v>
                </c:pt>
                <c:pt idx="7">
                  <c:v>10090.861327578086</c:v>
                </c:pt>
                <c:pt idx="8">
                  <c:v>10026.661605668458</c:v>
                </c:pt>
                <c:pt idx="9">
                  <c:v>9918.4941550473413</c:v>
                </c:pt>
                <c:pt idx="10">
                  <c:v>9479.0001919937258</c:v>
                </c:pt>
                <c:pt idx="11">
                  <c:v>8646.5902264302404</c:v>
                </c:pt>
                <c:pt idx="12">
                  <c:v>8667.158158386037</c:v>
                </c:pt>
                <c:pt idx="13">
                  <c:v>8862.7162322021832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11303.244424064391</c:v>
                </c:pt>
                <c:pt idx="1">
                  <c:v>11182.04635611149</c:v>
                </c:pt>
                <c:pt idx="2">
                  <c:v>13536.14386784005</c:v>
                </c:pt>
                <c:pt idx="3">
                  <c:v>15001.624620457769</c:v>
                </c:pt>
                <c:pt idx="4">
                  <c:v>14633.931681599161</c:v>
                </c:pt>
                <c:pt idx="5">
                  <c:v>15556.74160075375</c:v>
                </c:pt>
                <c:pt idx="6">
                  <c:v>14386.96823864129</c:v>
                </c:pt>
                <c:pt idx="7">
                  <c:v>14686.666404386515</c:v>
                </c:pt>
                <c:pt idx="8">
                  <c:v>14429.090615125009</c:v>
                </c:pt>
                <c:pt idx="9">
                  <c:v>13325.300134929639</c:v>
                </c:pt>
                <c:pt idx="10">
                  <c:v>13533.27774934913</c:v>
                </c:pt>
                <c:pt idx="11">
                  <c:v>12427.507191015693</c:v>
                </c:pt>
                <c:pt idx="12">
                  <c:v>12282.093985108651</c:v>
                </c:pt>
                <c:pt idx="13">
                  <c:v>12129.358782938451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9392.0366026625816</c:v>
                </c:pt>
                <c:pt idx="1">
                  <c:v>8407.1826464545811</c:v>
                </c:pt>
                <c:pt idx="2">
                  <c:v>10620.63531533829</c:v>
                </c:pt>
                <c:pt idx="3">
                  <c:v>13190.79531631339</c:v>
                </c:pt>
                <c:pt idx="4">
                  <c:v>12267.75501235921</c:v>
                </c:pt>
                <c:pt idx="5">
                  <c:v>12576.17879975548</c:v>
                </c:pt>
                <c:pt idx="6">
                  <c:v>12168.36905761591</c:v>
                </c:pt>
                <c:pt idx="7">
                  <c:v>10432.965256059206</c:v>
                </c:pt>
                <c:pt idx="8">
                  <c:v>10461.029624681056</c:v>
                </c:pt>
                <c:pt idx="9">
                  <c:v>10512.624221804503</c:v>
                </c:pt>
                <c:pt idx="10">
                  <c:v>9430.7785042428459</c:v>
                </c:pt>
                <c:pt idx="11">
                  <c:v>8870.8095450281962</c:v>
                </c:pt>
                <c:pt idx="12">
                  <c:v>9009.3404871329567</c:v>
                </c:pt>
                <c:pt idx="13">
                  <c:v>9185.4950014356455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18347.053658114462</c:v>
                </c:pt>
                <c:pt idx="1">
                  <c:v>18393.882337321189</c:v>
                </c:pt>
                <c:pt idx="2">
                  <c:v>19623.124960437279</c:v>
                </c:pt>
                <c:pt idx="3">
                  <c:v>20704.230049864589</c:v>
                </c:pt>
                <c:pt idx="4">
                  <c:v>20645.604811428042</c:v>
                </c:pt>
                <c:pt idx="5">
                  <c:v>19386.629520713326</c:v>
                </c:pt>
                <c:pt idx="6">
                  <c:v>19079.246634266659</c:v>
                </c:pt>
                <c:pt idx="7">
                  <c:v>18821.720461167053</c:v>
                </c:pt>
                <c:pt idx="8">
                  <c:v>19066.514070780315</c:v>
                </c:pt>
                <c:pt idx="9">
                  <c:v>18654.0074100483</c:v>
                </c:pt>
                <c:pt idx="10">
                  <c:v>17144.07720359377</c:v>
                </c:pt>
                <c:pt idx="11">
                  <c:v>14889.530145297544</c:v>
                </c:pt>
                <c:pt idx="12">
                  <c:v>15482.652790026081</c:v>
                </c:pt>
                <c:pt idx="13">
                  <c:v>13712.749669583416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2754970</c:v>
                </c:pt>
                <c:pt idx="1">
                  <c:v>2758478</c:v>
                </c:pt>
                <c:pt idx="2">
                  <c:v>2774730</c:v>
                </c:pt>
                <c:pt idx="3">
                  <c:v>2796020</c:v>
                </c:pt>
                <c:pt idx="4">
                  <c:v>2827105</c:v>
                </c:pt>
                <c:pt idx="5">
                  <c:v>2840103</c:v>
                </c:pt>
                <c:pt idx="6">
                  <c:v>2850430</c:v>
                </c:pt>
                <c:pt idx="7">
                  <c:v>2866327</c:v>
                </c:pt>
                <c:pt idx="8">
                  <c:v>2878972</c:v>
                </c:pt>
                <c:pt idx="9">
                  <c:v>2883621</c:v>
                </c:pt>
                <c:pt idx="10">
                  <c:v>2879118</c:v>
                </c:pt>
                <c:pt idx="11">
                  <c:v>2877530</c:v>
                </c:pt>
                <c:pt idx="12">
                  <c:v>2873457</c:v>
                </c:pt>
                <c:pt idx="13">
                  <c:v>2876677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761946</c:v>
                </c:pt>
                <c:pt idx="1">
                  <c:v>752201</c:v>
                </c:pt>
                <c:pt idx="2">
                  <c:v>741891</c:v>
                </c:pt>
                <c:pt idx="3">
                  <c:v>736250</c:v>
                </c:pt>
                <c:pt idx="4">
                  <c:v>739334</c:v>
                </c:pt>
                <c:pt idx="5">
                  <c:v>737228</c:v>
                </c:pt>
                <c:pt idx="6">
                  <c:v>734814</c:v>
                </c:pt>
                <c:pt idx="7">
                  <c:v>796086</c:v>
                </c:pt>
                <c:pt idx="8">
                  <c:v>799166</c:v>
                </c:pt>
                <c:pt idx="9">
                  <c:v>803089</c:v>
                </c:pt>
                <c:pt idx="10">
                  <c:v>742979</c:v>
                </c:pt>
                <c:pt idx="11">
                  <c:v>748220</c:v>
                </c:pt>
                <c:pt idx="12">
                  <c:v>753663</c:v>
                </c:pt>
                <c:pt idx="13">
                  <c:v>760817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2654310</c:v>
                </c:pt>
                <c:pt idx="1">
                  <c:v>2670572</c:v>
                </c:pt>
                <c:pt idx="2">
                  <c:v>2685761</c:v>
                </c:pt>
                <c:pt idx="3">
                  <c:v>2709610</c:v>
                </c:pt>
                <c:pt idx="4">
                  <c:v>2727383</c:v>
                </c:pt>
                <c:pt idx="5">
                  <c:v>2738172</c:v>
                </c:pt>
                <c:pt idx="6">
                  <c:v>2751282</c:v>
                </c:pt>
                <c:pt idx="7">
                  <c:v>2761826</c:v>
                </c:pt>
                <c:pt idx="8">
                  <c:v>2772845</c:v>
                </c:pt>
                <c:pt idx="9">
                  <c:v>2781336</c:v>
                </c:pt>
                <c:pt idx="10">
                  <c:v>2790286</c:v>
                </c:pt>
                <c:pt idx="11">
                  <c:v>2795571</c:v>
                </c:pt>
                <c:pt idx="12">
                  <c:v>2796536</c:v>
                </c:pt>
                <c:pt idx="13">
                  <c:v>2804281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47803</c:v>
                </c:pt>
                <c:pt idx="1">
                  <c:v>47803</c:v>
                </c:pt>
                <c:pt idx="2">
                  <c:v>47803</c:v>
                </c:pt>
                <c:pt idx="3">
                  <c:v>47803</c:v>
                </c:pt>
                <c:pt idx="4">
                  <c:v>47803</c:v>
                </c:pt>
                <c:pt idx="5">
                  <c:v>44181</c:v>
                </c:pt>
                <c:pt idx="6">
                  <c:v>44181</c:v>
                </c:pt>
                <c:pt idx="7">
                  <c:v>44181</c:v>
                </c:pt>
                <c:pt idx="8">
                  <c:v>44181</c:v>
                </c:pt>
                <c:pt idx="9">
                  <c:v>44181</c:v>
                </c:pt>
                <c:pt idx="10">
                  <c:v>44181</c:v>
                </c:pt>
                <c:pt idx="11">
                  <c:v>48461</c:v>
                </c:pt>
                <c:pt idx="12">
                  <c:v>48461</c:v>
                </c:pt>
                <c:pt idx="13">
                  <c:v>48461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221470</c:v>
                </c:pt>
                <c:pt idx="1">
                  <c:v>221470</c:v>
                </c:pt>
                <c:pt idx="2">
                  <c:v>221470</c:v>
                </c:pt>
                <c:pt idx="3">
                  <c:v>221470</c:v>
                </c:pt>
                <c:pt idx="4">
                  <c:v>221470</c:v>
                </c:pt>
                <c:pt idx="5">
                  <c:v>190709</c:v>
                </c:pt>
                <c:pt idx="6">
                  <c:v>190709</c:v>
                </c:pt>
                <c:pt idx="7">
                  <c:v>190709</c:v>
                </c:pt>
                <c:pt idx="8">
                  <c:v>190709</c:v>
                </c:pt>
                <c:pt idx="9">
                  <c:v>190709</c:v>
                </c:pt>
                <c:pt idx="10">
                  <c:v>190709</c:v>
                </c:pt>
                <c:pt idx="11">
                  <c:v>184908</c:v>
                </c:pt>
                <c:pt idx="12">
                  <c:v>184908</c:v>
                </c:pt>
                <c:pt idx="13">
                  <c:v>184908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51967.760900000001</c:v>
                </c:pt>
                <c:pt idx="1">
                  <c:v>59309.538999999997</c:v>
                </c:pt>
                <c:pt idx="2">
                  <c:v>60301.759100000003</c:v>
                </c:pt>
                <c:pt idx="3">
                  <c:v>61192.851699999999</c:v>
                </c:pt>
                <c:pt idx="4">
                  <c:v>63646.725700000003</c:v>
                </c:pt>
                <c:pt idx="5">
                  <c:v>66541.255499999999</c:v>
                </c:pt>
                <c:pt idx="6">
                  <c:v>65168.518300000003</c:v>
                </c:pt>
                <c:pt idx="7">
                  <c:v>60366.008000000002</c:v>
                </c:pt>
                <c:pt idx="8">
                  <c:v>61054.923799999997</c:v>
                </c:pt>
                <c:pt idx="9">
                  <c:v>63043.4565</c:v>
                </c:pt>
                <c:pt idx="10">
                  <c:v>60236.2255</c:v>
                </c:pt>
                <c:pt idx="11">
                  <c:v>55872.269399999997</c:v>
                </c:pt>
                <c:pt idx="12">
                  <c:v>61292.564899999998</c:v>
                </c:pt>
                <c:pt idx="13">
                  <c:v>66412.592699999994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5.915</c:v>
                </c:pt>
                <c:pt idx="1">
                  <c:v>3.5489999999999999</c:v>
                </c:pt>
                <c:pt idx="2">
                  <c:v>3.5489999999999999</c:v>
                </c:pt>
                <c:pt idx="3">
                  <c:v>0</c:v>
                </c:pt>
                <c:pt idx="4">
                  <c:v>4.2069999999999999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7.218</c:v>
                </c:pt>
                <c:pt idx="1">
                  <c:v>9.0109999999999992</c:v>
                </c:pt>
                <c:pt idx="2">
                  <c:v>8.8339999999999996</c:v>
                </c:pt>
                <c:pt idx="3">
                  <c:v>10.069000000000001</c:v>
                </c:pt>
                <c:pt idx="4">
                  <c:v>15.3</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1.542</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498.54</c:v>
                </c:pt>
                <c:pt idx="1">
                  <c:v>420.61399999999998</c:v>
                </c:pt>
                <c:pt idx="2">
                  <c:v>520.82899999999995</c:v>
                </c:pt>
                <c:pt idx="3">
                  <c:v>511.714</c:v>
                </c:pt>
                <c:pt idx="4">
                  <c:v>478.91899999999998</c:v>
                </c:pt>
                <c:pt idx="5">
                  <c:v>621.65300000000002</c:v>
                </c:pt>
                <c:pt idx="6">
                  <c:v>758.82399999999996</c:v>
                </c:pt>
                <c:pt idx="7">
                  <c:v>756.98500000000001</c:v>
                </c:pt>
                <c:pt idx="8">
                  <c:v>712.55399999999997</c:v>
                </c:pt>
                <c:pt idx="9">
                  <c:v>388.65499999999997</c:v>
                </c:pt>
                <c:pt idx="10">
                  <c:v>469.87299999999999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60.698999999999998</c:v>
                </c:pt>
                <c:pt idx="1">
                  <c:v>39.994</c:v>
                </c:pt>
                <c:pt idx="2">
                  <c:v>58.761000000000003</c:v>
                </c:pt>
                <c:pt idx="3">
                  <c:v>71.153999999999996</c:v>
                </c:pt>
                <c:pt idx="4">
                  <c:v>72.887</c:v>
                </c:pt>
                <c:pt idx="5">
                  <c:v>80.168999999999997</c:v>
                </c:pt>
                <c:pt idx="6">
                  <c:v>87.358000000000004</c:v>
                </c:pt>
                <c:pt idx="7">
                  <c:v>119.421586</c:v>
                </c:pt>
                <c:pt idx="8">
                  <c:v>80.552999999999997</c:v>
                </c:pt>
                <c:pt idx="9">
                  <c:v>59.889000000000003</c:v>
                </c:pt>
                <c:pt idx="10">
                  <c:v>59.69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3264.9580000000001</c:v>
                </c:pt>
                <c:pt idx="1">
                  <c:v>2945.5070000000001</c:v>
                </c:pt>
                <c:pt idx="2">
                  <c:v>3307.127</c:v>
                </c:pt>
                <c:pt idx="3">
                  <c:v>3200.9</c:v>
                </c:pt>
                <c:pt idx="4">
                  <c:v>3218.2309999999998</c:v>
                </c:pt>
                <c:pt idx="5">
                  <c:v>3331.7570000000001</c:v>
                </c:pt>
                <c:pt idx="6">
                  <c:v>3242.7939999999999</c:v>
                </c:pt>
                <c:pt idx="7">
                  <c:v>3331.8270000000002</c:v>
                </c:pt>
                <c:pt idx="8">
                  <c:v>3378.3519999999999</c:v>
                </c:pt>
                <c:pt idx="9">
                  <c:v>3160.1719999999996</c:v>
                </c:pt>
                <c:pt idx="10">
                  <c:v>3080.9259999999999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17714.317025</c:v>
                </c:pt>
                <c:pt idx="1">
                  <c:v>17277.739000000001</c:v>
                </c:pt>
                <c:pt idx="2">
                  <c:v>19622.749</c:v>
                </c:pt>
                <c:pt idx="3">
                  <c:v>18686.440999999999</c:v>
                </c:pt>
                <c:pt idx="4">
                  <c:v>18429.544999999998</c:v>
                </c:pt>
                <c:pt idx="5">
                  <c:v>18223.511999999999</c:v>
                </c:pt>
                <c:pt idx="6">
                  <c:v>18505.297999999999</c:v>
                </c:pt>
                <c:pt idx="7">
                  <c:v>18270.909</c:v>
                </c:pt>
                <c:pt idx="8">
                  <c:v>17082.599999999999</c:v>
                </c:pt>
                <c:pt idx="9">
                  <c:v>13840.763999999999</c:v>
                </c:pt>
                <c:pt idx="10">
                  <c:v>15517.28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8.14</c:v>
                </c:pt>
                <c:pt idx="1">
                  <c:v>8.59</c:v>
                </c:pt>
                <c:pt idx="2">
                  <c:v>9.33</c:v>
                </c:pt>
                <c:pt idx="3">
                  <c:v>8.5470000000000006</c:v>
                </c:pt>
                <c:pt idx="4">
                  <c:v>9.6029999999999998</c:v>
                </c:pt>
                <c:pt idx="5">
                  <c:v>8.5</c:v>
                </c:pt>
                <c:pt idx="6">
                  <c:v>9.8699999999999992</c:v>
                </c:pt>
                <c:pt idx="7">
                  <c:v>8.843</c:v>
                </c:pt>
                <c:pt idx="8">
                  <c:v>8.9459999999999997</c:v>
                </c:pt>
                <c:pt idx="9">
                  <c:v>8.625</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3323.3670000000002</c:v>
                </c:pt>
                <c:pt idx="1">
                  <c:v>3460.67</c:v>
                </c:pt>
                <c:pt idx="2">
                  <c:v>3544.5230000000001</c:v>
                </c:pt>
                <c:pt idx="3">
                  <c:v>2919.42</c:v>
                </c:pt>
                <c:pt idx="4">
                  <c:v>3069.83</c:v>
                </c:pt>
                <c:pt idx="5">
                  <c:v>2928.9609999999998</c:v>
                </c:pt>
                <c:pt idx="6">
                  <c:v>3282.8710000000001</c:v>
                </c:pt>
                <c:pt idx="7">
                  <c:v>3163.732</c:v>
                </c:pt>
                <c:pt idx="8">
                  <c:v>2342.3960000000002</c:v>
                </c:pt>
                <c:pt idx="9">
                  <c:v>1761.41</c:v>
                </c:pt>
                <c:pt idx="10">
                  <c:v>2148.672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2044.6410249999999</c:v>
                </c:pt>
                <c:pt idx="1">
                  <c:v>1877.8700000000001</c:v>
                </c:pt>
                <c:pt idx="2">
                  <c:v>2176.0389999999998</c:v>
                </c:pt>
                <c:pt idx="3">
                  <c:v>2209.6759999999999</c:v>
                </c:pt>
                <c:pt idx="4">
                  <c:v>2126.3849999999998</c:v>
                </c:pt>
                <c:pt idx="5">
                  <c:v>2261.703</c:v>
                </c:pt>
                <c:pt idx="6">
                  <c:v>2163.3650000000002</c:v>
                </c:pt>
                <c:pt idx="7">
                  <c:v>2221.254586</c:v>
                </c:pt>
                <c:pt idx="8">
                  <c:v>2217.7060000000001</c:v>
                </c:pt>
                <c:pt idx="9">
                  <c:v>2049.3470000000002</c:v>
                </c:pt>
                <c:pt idx="10">
                  <c:v>1840.2409999999998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18.484999999999999</c:v>
                </c:pt>
                <c:pt idx="1">
                  <c:v>23.626000000000001</c:v>
                </c:pt>
                <c:pt idx="2">
                  <c:v>39.807000000000002</c:v>
                </c:pt>
                <c:pt idx="3">
                  <c:v>36.408000000000001</c:v>
                </c:pt>
                <c:pt idx="4">
                  <c:v>37.822000000000003</c:v>
                </c:pt>
                <c:pt idx="5">
                  <c:v>37.734999999999999</c:v>
                </c:pt>
                <c:pt idx="6">
                  <c:v>148.82300000000001</c:v>
                </c:pt>
                <c:pt idx="7">
                  <c:v>158.95599999999999</c:v>
                </c:pt>
                <c:pt idx="8">
                  <c:v>157.47999999999999</c:v>
                </c:pt>
                <c:pt idx="9">
                  <c:v>48.762999999999998</c:v>
                </c:pt>
                <c:pt idx="10">
                  <c:v>42.908999999999999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102.20399999999999</c:v>
                </c:pt>
                <c:pt idx="1">
                  <c:v>111.22499999999999</c:v>
                </c:pt>
                <c:pt idx="2">
                  <c:v>132.83700000000002</c:v>
                </c:pt>
                <c:pt idx="3">
                  <c:v>135.88299999999998</c:v>
                </c:pt>
                <c:pt idx="4">
                  <c:v>110.17099999999999</c:v>
                </c:pt>
                <c:pt idx="5">
                  <c:v>111.348</c:v>
                </c:pt>
                <c:pt idx="6">
                  <c:v>103.1</c:v>
                </c:pt>
                <c:pt idx="7">
                  <c:v>108.512</c:v>
                </c:pt>
                <c:pt idx="8">
                  <c:v>83.381</c:v>
                </c:pt>
                <c:pt idx="9">
                  <c:v>76.344999999999999</c:v>
                </c:pt>
                <c:pt idx="10">
                  <c:v>81.971000000000004</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16054.81</c:v>
                </c:pt>
                <c:pt idx="1">
                  <c:v>15214.433000000001</c:v>
                </c:pt>
                <c:pt idx="2">
                  <c:v>17619.312999999998</c:v>
                </c:pt>
                <c:pt idx="3">
                  <c:v>17170.344000000001</c:v>
                </c:pt>
                <c:pt idx="4">
                  <c:v>16866.82</c:v>
                </c:pt>
                <c:pt idx="5">
                  <c:v>16908.844000000001</c:v>
                </c:pt>
                <c:pt idx="6">
                  <c:v>16886.244999999999</c:v>
                </c:pt>
                <c:pt idx="7">
                  <c:v>16817.845000000001</c:v>
                </c:pt>
                <c:pt idx="8">
                  <c:v>16444.150000000001</c:v>
                </c:pt>
                <c:pt idx="9">
                  <c:v>13504.99</c:v>
                </c:pt>
                <c:pt idx="10">
                  <c:v>15013.976000000001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10620.63531533829</c:v>
                </c:pt>
                <c:pt idx="1">
                  <c:v>13190.79531631339</c:v>
                </c:pt>
                <c:pt idx="2">
                  <c:v>12267.75501235921</c:v>
                </c:pt>
                <c:pt idx="3">
                  <c:v>12576.17879975548</c:v>
                </c:pt>
                <c:pt idx="4">
                  <c:v>12168.36905761591</c:v>
                </c:pt>
                <c:pt idx="5">
                  <c:v>10432.965256059206</c:v>
                </c:pt>
                <c:pt idx="6">
                  <c:v>10461.029624681056</c:v>
                </c:pt>
                <c:pt idx="7">
                  <c:v>10512.624221804503</c:v>
                </c:pt>
                <c:pt idx="8">
                  <c:v>9430.7785042428459</c:v>
                </c:pt>
                <c:pt idx="9">
                  <c:v>8870.8095450281962</c:v>
                </c:pt>
                <c:pt idx="10">
                  <c:v>9009.3404871329567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19623.124960437279</c:v>
                </c:pt>
                <c:pt idx="1">
                  <c:v>20704.230049864589</c:v>
                </c:pt>
                <c:pt idx="2">
                  <c:v>20645.604811428042</c:v>
                </c:pt>
                <c:pt idx="3">
                  <c:v>19386.629520713326</c:v>
                </c:pt>
                <c:pt idx="4">
                  <c:v>19079.246634266659</c:v>
                </c:pt>
                <c:pt idx="5">
                  <c:v>18821.720461167053</c:v>
                </c:pt>
                <c:pt idx="6">
                  <c:v>19066.514070780315</c:v>
                </c:pt>
                <c:pt idx="7">
                  <c:v>18654.0074100483</c:v>
                </c:pt>
                <c:pt idx="8">
                  <c:v>17144.07720359377</c:v>
                </c:pt>
                <c:pt idx="9">
                  <c:v>14889.530145297544</c:v>
                </c:pt>
                <c:pt idx="10">
                  <c:v>15482.652790026081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0.82430800561133188</c:v>
                </c:pt>
                <c:pt idx="1">
                  <c:v>0.74135980729698225</c:v>
                </c:pt>
                <c:pt idx="2">
                  <c:v>0.86177940353442917</c:v>
                </c:pt>
                <c:pt idx="3">
                  <c:v>0.89456679313289333</c:v>
                </c:pt>
                <c:pt idx="4">
                  <c:v>0.89179689985458321</c:v>
                </c:pt>
                <c:pt idx="5">
                  <c:v>0.90628946674635269</c:v>
                </c:pt>
                <c:pt idx="6">
                  <c:v>0.89886215888118048</c:v>
                </c:pt>
                <c:pt idx="7">
                  <c:v>0.91590576890179121</c:v>
                </c:pt>
                <c:pt idx="8">
                  <c:v>0.9732230438452798</c:v>
                </c:pt>
                <c:pt idx="9">
                  <c:v>0.91541491685717824</c:v>
                </c:pt>
                <c:pt idx="10">
                  <c:v>0.97779471033235632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0.19251588669532183</c:v>
                </c:pt>
                <c:pt idx="1">
                  <c:v>0.14236215140701872</c:v>
                </c:pt>
                <c:pt idx="2">
                  <c:v>0.17737874597330469</c:v>
                </c:pt>
                <c:pt idx="3">
                  <c:v>0.17570329073589211</c:v>
                </c:pt>
                <c:pt idx="4">
                  <c:v>0.17474691882961449</c:v>
                </c:pt>
                <c:pt idx="5">
                  <c:v>0.21678429329441687</c:v>
                </c:pt>
                <c:pt idx="6">
                  <c:v>0.20680230126639743</c:v>
                </c:pt>
                <c:pt idx="7">
                  <c:v>0.21129401556966521</c:v>
                </c:pt>
                <c:pt idx="8">
                  <c:v>0.23515619617216846</c:v>
                </c:pt>
                <c:pt idx="9">
                  <c:v>0.23102141801123363</c:v>
                </c:pt>
                <c:pt idx="10">
                  <c:v>0.20425923547103278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15013.976000000001</c:v>
                </c:pt>
                <c:pt idx="2">
                  <c:v>81.971000000000004</c:v>
                </c:pt>
                <c:pt idx="3">
                  <c:v>42.908999999999999</c:v>
                </c:pt>
                <c:pt idx="4">
                  <c:v>1840.2409999999998</c:v>
                </c:pt>
                <c:pt idx="5">
                  <c:v>2148.672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15138.856</c:v>
                </c:pt>
                <c:pt idx="4" formatCode="#,##0">
                  <c:v>1840.2409999999998</c:v>
                </c:pt>
                <c:pt idx="5" formatCode="#,##0">
                  <c:v>2148.672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14：パルプ・紙・紙加工品製造業(N=14)</c:v>
                </c:pt>
                <c:pt idx="1">
                  <c:v>16：化学工業(N=22)</c:v>
                </c:pt>
                <c:pt idx="2">
                  <c:v>17：石油製品・石炭製品製造業(N=1)</c:v>
                </c:pt>
                <c:pt idx="3">
                  <c:v>21：窯業・土石製品製造業(N=10)</c:v>
                </c:pt>
                <c:pt idx="4">
                  <c:v>22：鉄鋼業(N=9)</c:v>
                </c:pt>
                <c:pt idx="5">
                  <c:v>9：食料品製造業(N=104)</c:v>
                </c:pt>
                <c:pt idx="6">
                  <c:v>10：飲料・たばこ・飼料製造業(N=26)</c:v>
                </c:pt>
                <c:pt idx="7">
                  <c:v>11：繊維工業(N=0)</c:v>
                </c:pt>
                <c:pt idx="8">
                  <c:v>12：木材・木製品製造業(N=1)</c:v>
                </c:pt>
                <c:pt idx="9">
                  <c:v>13：家具・装備品製造業(N=0)</c:v>
                </c:pt>
                <c:pt idx="10">
                  <c:v>15：印刷・同関連業(N=4)</c:v>
                </c:pt>
                <c:pt idx="11">
                  <c:v>18：プラスチック製品製造業(N=10)</c:v>
                </c:pt>
                <c:pt idx="12">
                  <c:v>19：ゴム製品製造業(N=0)</c:v>
                </c:pt>
                <c:pt idx="13">
                  <c:v>20：なめし革・同製品・毛皮製造業(N=0)</c:v>
                </c:pt>
                <c:pt idx="14">
                  <c:v>23：非鉄金属製造業(N=2)</c:v>
                </c:pt>
                <c:pt idx="15">
                  <c:v>24：金属製品製造業(N=4)</c:v>
                </c:pt>
                <c:pt idx="16">
                  <c:v>25：はん用機械器具製造業(N=1)</c:v>
                </c:pt>
                <c:pt idx="17">
                  <c:v>26：生産用機械器具製造業(N=1)</c:v>
                </c:pt>
                <c:pt idx="18">
                  <c:v>27：業務用機械器具製造業(N=0)</c:v>
                </c:pt>
                <c:pt idx="19">
                  <c:v>28：電子部品等製造業(N=9)</c:v>
                </c:pt>
                <c:pt idx="20">
                  <c:v>29：電気機械器具製造業(N=3)</c:v>
                </c:pt>
                <c:pt idx="21">
                  <c:v>30：情報通信機械器具製造業(N=0)</c:v>
                </c:pt>
                <c:pt idx="22">
                  <c:v>31：輸送用機械器具製造業(N=12)</c:v>
                </c:pt>
                <c:pt idx="23">
                  <c:v>32：その他の製造業(N=0)</c:v>
                </c:pt>
                <c:pt idx="24">
                  <c:v>F：電気・ガス・熱供給・水道業(N=15)</c:v>
                </c:pt>
                <c:pt idx="25">
                  <c:v>G：情報通信業(N=14)</c:v>
                </c:pt>
                <c:pt idx="26">
                  <c:v>H：運輸業，郵便業(N=7)</c:v>
                </c:pt>
                <c:pt idx="27">
                  <c:v>I：卸売業，小売業(N=31)</c:v>
                </c:pt>
                <c:pt idx="28">
                  <c:v>J：金融業，保険業(N=4)</c:v>
                </c:pt>
                <c:pt idx="29">
                  <c:v>K：不動産業，物品賃貸業(N=16)</c:v>
                </c:pt>
                <c:pt idx="30">
                  <c:v>L：学術研究,専門･技術ｻｰﾋﾞｽ業(N=2)</c:v>
                </c:pt>
                <c:pt idx="31">
                  <c:v>M：宿泊業，飲食サービス業(N=42)</c:v>
                </c:pt>
                <c:pt idx="32">
                  <c:v>N：生活関連ｻｰﾋﾞｽ業,娯楽業(N=8)</c:v>
                </c:pt>
                <c:pt idx="33">
                  <c:v>O：教育，学習支援業(N=12)</c:v>
                </c:pt>
                <c:pt idx="34">
                  <c:v>P：医療，福祉(N=48)</c:v>
                </c:pt>
                <c:pt idx="35">
                  <c:v>Q：複合サービス事業(N=0)</c:v>
                </c:pt>
                <c:pt idx="36">
                  <c:v>R：ｻｰﾋﾞｽ業(他に分類されない)(N=29)</c:v>
                </c:pt>
                <c:pt idx="37">
                  <c:v>S：公務(N=24)</c:v>
                </c:pt>
                <c:pt idx="38">
                  <c:v>石油精製業・コークス製造業(N=1)</c:v>
                </c:pt>
                <c:pt idx="39">
                  <c:v>発電所・変電所(N=18)</c:v>
                </c:pt>
                <c:pt idx="40">
                  <c:v>ガス製造工場(N=2)</c:v>
                </c:pt>
                <c:pt idx="41">
                  <c:v>熱供給業(N=14)</c:v>
                </c:pt>
              </c:strCache>
            </c:strRef>
          </c:cat>
          <c:val>
            <c:numRef>
              <c:f>③特定事業所の現状把握!$BF$16:$BF$57</c:f>
              <c:numCache>
                <c:formatCode>[=0]#,##0;[&lt;1]0.00;#,##0</c:formatCode>
                <c:ptCount val="42"/>
                <c:pt idx="0">
                  <c:v>3075.6610000000001</c:v>
                </c:pt>
                <c:pt idx="1">
                  <c:v>401.44900000000001</c:v>
                </c:pt>
                <c:pt idx="2">
                  <c:v>4.4950000000000001</c:v>
                </c:pt>
                <c:pt idx="3">
                  <c:v>3802.5940000000001</c:v>
                </c:pt>
                <c:pt idx="4">
                  <c:v>5369.1459999999997</c:v>
                </c:pt>
                <c:pt idx="5">
                  <c:v>1547.8420000000001</c:v>
                </c:pt>
                <c:pt idx="6">
                  <c:v>208.18899999999999</c:v>
                </c:pt>
                <c:pt idx="7">
                  <c:v>0</c:v>
                </c:pt>
                <c:pt idx="8">
                  <c:v>5.508</c:v>
                </c:pt>
                <c:pt idx="9">
                  <c:v>0</c:v>
                </c:pt>
                <c:pt idx="10">
                  <c:v>22.321000000000002</c:v>
                </c:pt>
                <c:pt idx="11">
                  <c:v>46.542999999999999</c:v>
                </c:pt>
                <c:pt idx="12">
                  <c:v>0</c:v>
                </c:pt>
                <c:pt idx="13">
                  <c:v>0</c:v>
                </c:pt>
                <c:pt idx="14">
                  <c:v>8.3699999999999992</c:v>
                </c:pt>
                <c:pt idx="15">
                  <c:v>43.298000000000002</c:v>
                </c:pt>
                <c:pt idx="16">
                  <c:v>5.649</c:v>
                </c:pt>
                <c:pt idx="17">
                  <c:v>8.5169999999999995</c:v>
                </c:pt>
                <c:pt idx="18">
                  <c:v>0</c:v>
                </c:pt>
                <c:pt idx="19">
                  <c:v>160.72999999999999</c:v>
                </c:pt>
                <c:pt idx="20">
                  <c:v>65.141000000000005</c:v>
                </c:pt>
                <c:pt idx="21">
                  <c:v>0</c:v>
                </c:pt>
                <c:pt idx="22">
                  <c:v>238.523</c:v>
                </c:pt>
                <c:pt idx="23">
                  <c:v>0</c:v>
                </c:pt>
                <c:pt idx="24">
                  <c:v>127.208</c:v>
                </c:pt>
                <c:pt idx="25">
                  <c:v>73.784000000000006</c:v>
                </c:pt>
                <c:pt idx="26">
                  <c:v>136.87899999999999</c:v>
                </c:pt>
                <c:pt idx="27">
                  <c:v>139.93199999999999</c:v>
                </c:pt>
                <c:pt idx="28">
                  <c:v>14.441000000000001</c:v>
                </c:pt>
                <c:pt idx="29">
                  <c:v>80.263000000000005</c:v>
                </c:pt>
                <c:pt idx="30">
                  <c:v>5.41</c:v>
                </c:pt>
                <c:pt idx="31">
                  <c:v>213.71299999999999</c:v>
                </c:pt>
                <c:pt idx="32">
                  <c:v>30.608000000000001</c:v>
                </c:pt>
                <c:pt idx="33">
                  <c:v>167.41900000000001</c:v>
                </c:pt>
                <c:pt idx="34">
                  <c:v>245.84100000000001</c:v>
                </c:pt>
                <c:pt idx="35">
                  <c:v>0</c:v>
                </c:pt>
                <c:pt idx="36">
                  <c:v>461.40899999999999</c:v>
                </c:pt>
                <c:pt idx="37">
                  <c:v>143.334</c:v>
                </c:pt>
                <c:pt idx="38">
                  <c:v>885.93299999999999</c:v>
                </c:pt>
                <c:pt idx="39">
                  <c:v>1173.0540000000001</c:v>
                </c:pt>
                <c:pt idx="40">
                  <c:v>58.863999999999997</c:v>
                </c:pt>
                <c:pt idx="41">
                  <c:v>30.821000000000002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17627.648033993861</c:v>
                </c:pt>
                <c:pt idx="2">
                  <c:v>799.05105339900922</c:v>
                </c:pt>
                <c:pt idx="3">
                  <c:v>3314.682372794714</c:v>
                </c:pt>
                <c:pt idx="4">
                  <c:v>9983.0466764262492</c:v>
                </c:pt>
                <c:pt idx="5">
                  <c:v>12657.43446834872</c:v>
                </c:pt>
                <c:pt idx="7">
                  <c:v>9970.3486950730512</c:v>
                </c:pt>
                <c:pt idx="8">
                  <c:v>331.68583694537602</c:v>
                </c:pt>
                <c:pt idx="9">
                  <c:v>1012.111646411446</c:v>
                </c:pt>
                <c:pt idx="10">
                  <c:v>491.37654990587021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21741.381460187586</c:v>
                </c:pt>
                <c:pt idx="4" formatCode="#,##0">
                  <c:v>9983.0466764262492</c:v>
                </c:pt>
                <c:pt idx="5" formatCode="#,##0">
                  <c:v>12657.43446834872</c:v>
                </c:pt>
                <c:pt idx="6" formatCode="#,##0">
                  <c:v>11314.146178429874</c:v>
                </c:pt>
                <c:pt idx="10" formatCode="#,##0">
                  <c:v>491.37654990587021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15517.28</c:v>
                </c:pt>
                <c:pt idx="2" formatCode="#,##0_);[Red]\(#,##0\)">
                  <c:v>542.45799999999997</c:v>
                </c:pt>
                <c:pt idx="3" formatCode="#,##0_);[Red]\(#,##0\)">
                  <c:v>2538.4679999999998</c:v>
                </c:pt>
                <c:pt idx="4" formatCode="#,##0_);[Red]\(#,##0\)">
                  <c:v>59.69</c:v>
                </c:pt>
                <c:pt idx="5" formatCode="#,##0_);[Red]\(#,##0\)">
                  <c:v>469.87299999999999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15517.28</c:v>
                </c:pt>
                <c:pt idx="1">
                  <c:v>3080.9259999999999</c:v>
                </c:pt>
                <c:pt idx="4" formatCode="#,##0_);[Red]\(#,##0\)">
                  <c:v>59.69</c:v>
                </c:pt>
                <c:pt idx="5" formatCode="#,##0_);[Red]\(#,##0\)">
                  <c:v>469.87299999999999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北海道</c:v>
                </c:pt>
              </c:strCache>
            </c:strRef>
          </c:tx>
          <c:spPr>
            <a:solidFill>
              <a:srgbClr val="FF0066"/>
            </a:solidFill>
            <a:ln>
              <a:noFill/>
            </a:ln>
          </c:spPr>
          <c:invertIfNegative val="0"/>
          <c:cat>
            <c:strRef>
              <c:f>③特定事業所の現状把握!$BD$21:$BD$39</c:f>
              <c:strCache>
                <c:ptCount val="19"/>
                <c:pt idx="0">
                  <c:v>9：食料品製造業(N=104)</c:v>
                </c:pt>
                <c:pt idx="1">
                  <c:v>10：飲料・たばこ・飼料製造業(N=26)</c:v>
                </c:pt>
                <c:pt idx="2">
                  <c:v>11：繊維工業(N=0)</c:v>
                </c:pt>
                <c:pt idx="3">
                  <c:v>12：木材・木製品製造業(N=1)</c:v>
                </c:pt>
                <c:pt idx="4">
                  <c:v>13：家具・装備品製造業(N=0)</c:v>
                </c:pt>
                <c:pt idx="5">
                  <c:v>15：印刷・同関連業(N=4)</c:v>
                </c:pt>
                <c:pt idx="6">
                  <c:v>18：プラスチック製品製造業(N=10)</c:v>
                </c:pt>
                <c:pt idx="7">
                  <c:v>19：ゴム製品製造業(N=0)</c:v>
                </c:pt>
                <c:pt idx="8">
                  <c:v>20：なめし革・同製品・毛皮製造業(N=0)</c:v>
                </c:pt>
                <c:pt idx="9">
                  <c:v>23：非鉄金属製造業(N=2)</c:v>
                </c:pt>
                <c:pt idx="10">
                  <c:v>24：金属製品製造業(N=4)</c:v>
                </c:pt>
                <c:pt idx="11">
                  <c:v>25：はん用機械器具製造業(N=1)</c:v>
                </c:pt>
                <c:pt idx="12">
                  <c:v>26：生産用機械器具製造業(N=1)</c:v>
                </c:pt>
                <c:pt idx="13">
                  <c:v>27：業務用機械器具製造業(N=0)</c:v>
                </c:pt>
                <c:pt idx="14">
                  <c:v>28：電子部品等製造業(N=9)</c:v>
                </c:pt>
                <c:pt idx="15">
                  <c:v>29：電気機械器具製造業(N=3)</c:v>
                </c:pt>
                <c:pt idx="16">
                  <c:v>30：情報通信機械器具製造業(N=0)</c:v>
                </c:pt>
                <c:pt idx="17">
                  <c:v>31：輸送用機械器具製造業(N=12)</c:v>
                </c:pt>
                <c:pt idx="18">
                  <c:v>32：その他の製造業(N=0)</c:v>
                </c:pt>
              </c:strCache>
            </c:strRef>
          </c:cat>
          <c:val>
            <c:numRef>
              <c:f>③特定事業所の現状把握!$BG$21:$BG$39</c:f>
              <c:numCache>
                <c:formatCode>[=0]#,##0;[&lt;1]0.00;#,##0</c:formatCode>
                <c:ptCount val="19"/>
                <c:pt idx="0">
                  <c:v>14.883096153846155</c:v>
                </c:pt>
                <c:pt idx="1">
                  <c:v>8.0072692307692304</c:v>
                </c:pt>
                <c:pt idx="2">
                  <c:v>0</c:v>
                </c:pt>
                <c:pt idx="3">
                  <c:v>5.508</c:v>
                </c:pt>
                <c:pt idx="4">
                  <c:v>0</c:v>
                </c:pt>
                <c:pt idx="5">
                  <c:v>5.5802500000000004</c:v>
                </c:pt>
                <c:pt idx="6">
                  <c:v>4.6543000000000001</c:v>
                </c:pt>
                <c:pt idx="7">
                  <c:v>0</c:v>
                </c:pt>
                <c:pt idx="8">
                  <c:v>0</c:v>
                </c:pt>
                <c:pt idx="9">
                  <c:v>4.1849999999999996</c:v>
                </c:pt>
                <c:pt idx="10">
                  <c:v>10.8245</c:v>
                </c:pt>
                <c:pt idx="11">
                  <c:v>5.649</c:v>
                </c:pt>
                <c:pt idx="12">
                  <c:v>8.5169999999999995</c:v>
                </c:pt>
                <c:pt idx="13">
                  <c:v>0</c:v>
                </c:pt>
                <c:pt idx="14">
                  <c:v>17.858888888888888</c:v>
                </c:pt>
                <c:pt idx="15">
                  <c:v>21.713666666666668</c:v>
                </c:pt>
                <c:pt idx="16">
                  <c:v>0</c:v>
                </c:pt>
                <c:pt idx="17">
                  <c:v>19.876916666666666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9：食料品製造業(N=104)</c:v>
                </c:pt>
                <c:pt idx="1">
                  <c:v>10：飲料・たばこ・飼料製造業(N=26)</c:v>
                </c:pt>
                <c:pt idx="2">
                  <c:v>11：繊維工業(N=0)</c:v>
                </c:pt>
                <c:pt idx="3">
                  <c:v>12：木材・木製品製造業(N=1)</c:v>
                </c:pt>
                <c:pt idx="4">
                  <c:v>13：家具・装備品製造業(N=0)</c:v>
                </c:pt>
                <c:pt idx="5">
                  <c:v>15：印刷・同関連業(N=4)</c:v>
                </c:pt>
                <c:pt idx="6">
                  <c:v>18：プラスチック製品製造業(N=10)</c:v>
                </c:pt>
                <c:pt idx="7">
                  <c:v>19：ゴム製品製造業(N=0)</c:v>
                </c:pt>
                <c:pt idx="8">
                  <c:v>20：なめし革・同製品・毛皮製造業(N=0)</c:v>
                </c:pt>
                <c:pt idx="9">
                  <c:v>23：非鉄金属製造業(N=2)</c:v>
                </c:pt>
                <c:pt idx="10">
                  <c:v>24：金属製品製造業(N=4)</c:v>
                </c:pt>
                <c:pt idx="11">
                  <c:v>25：はん用機械器具製造業(N=1)</c:v>
                </c:pt>
                <c:pt idx="12">
                  <c:v>26：生産用機械器具製造業(N=1)</c:v>
                </c:pt>
                <c:pt idx="13">
                  <c:v>27：業務用機械器具製造業(N=0)</c:v>
                </c:pt>
                <c:pt idx="14">
                  <c:v>28：電子部品等製造業(N=9)</c:v>
                </c:pt>
                <c:pt idx="15">
                  <c:v>29：電気機械器具製造業(N=3)</c:v>
                </c:pt>
                <c:pt idx="16">
                  <c:v>30：情報通信機械器具製造業(N=0)</c:v>
                </c:pt>
                <c:pt idx="17">
                  <c:v>31：輸送用機械器具製造業(N=12)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北海道</c:v>
                </c:pt>
              </c:strCache>
            </c:strRef>
          </c:tx>
          <c:spPr>
            <a:solidFill>
              <a:srgbClr val="FF0066"/>
            </a:solidFill>
            <a:ln>
              <a:noFill/>
            </a:ln>
          </c:spPr>
          <c:invertIfNegative val="0"/>
          <c:cat>
            <c:strRef>
              <c:f>③特定事業所の現状把握!$BD$40:$BD$53</c:f>
              <c:strCache>
                <c:ptCount val="14"/>
                <c:pt idx="0">
                  <c:v>F：電気・ガス・熱供給・水道業(N=15)</c:v>
                </c:pt>
                <c:pt idx="1">
                  <c:v>G：情報通信業(N=14)</c:v>
                </c:pt>
                <c:pt idx="2">
                  <c:v>H：運輸業，郵便業(N=7)</c:v>
                </c:pt>
                <c:pt idx="3">
                  <c:v>I：卸売業，小売業(N=31)</c:v>
                </c:pt>
                <c:pt idx="4">
                  <c:v>J：金融業，保険業(N=4)</c:v>
                </c:pt>
                <c:pt idx="5">
                  <c:v>K：不動産業，物品賃貸業(N=16)</c:v>
                </c:pt>
                <c:pt idx="6">
                  <c:v>L：学術研究,専門･技術ｻｰﾋﾞｽ業(N=2)</c:v>
                </c:pt>
                <c:pt idx="7">
                  <c:v>M：宿泊業，飲食サービス業(N=42)</c:v>
                </c:pt>
                <c:pt idx="8">
                  <c:v>N：生活関連ｻｰﾋﾞｽ業,娯楽業(N=8)</c:v>
                </c:pt>
                <c:pt idx="9">
                  <c:v>O：教育，学習支援業(N=12)</c:v>
                </c:pt>
                <c:pt idx="10">
                  <c:v>P：医療，福祉(N=48)</c:v>
                </c:pt>
                <c:pt idx="11">
                  <c:v>Q：複合サービス事業(N=0)</c:v>
                </c:pt>
                <c:pt idx="12">
                  <c:v>R：ｻｰﾋﾞｽ業(他に分類されない)(N=29)</c:v>
                </c:pt>
                <c:pt idx="13">
                  <c:v>S：公務(N=24)</c:v>
                </c:pt>
              </c:strCache>
            </c:strRef>
          </c:cat>
          <c:val>
            <c:numRef>
              <c:f>③特定事業所の現状把握!$BG$40:$BG$53</c:f>
              <c:numCache>
                <c:formatCode>[=0]#,##0;[&lt;1]0.00;#,##0</c:formatCode>
                <c:ptCount val="14"/>
                <c:pt idx="0">
                  <c:v>8.4805333333333337</c:v>
                </c:pt>
                <c:pt idx="1">
                  <c:v>5.2702857142857145</c:v>
                </c:pt>
                <c:pt idx="2">
                  <c:v>19.554142857142857</c:v>
                </c:pt>
                <c:pt idx="3">
                  <c:v>4.5139354838709673</c:v>
                </c:pt>
                <c:pt idx="4">
                  <c:v>3.6102500000000002</c:v>
                </c:pt>
                <c:pt idx="5">
                  <c:v>5.0164375000000003</c:v>
                </c:pt>
                <c:pt idx="6">
                  <c:v>2.7050000000000001</c:v>
                </c:pt>
                <c:pt idx="7">
                  <c:v>5.0884047619047621</c:v>
                </c:pt>
                <c:pt idx="8">
                  <c:v>3.8260000000000001</c:v>
                </c:pt>
                <c:pt idx="9">
                  <c:v>13.951583333333334</c:v>
                </c:pt>
                <c:pt idx="10">
                  <c:v>5.1216875000000002</c:v>
                </c:pt>
                <c:pt idx="11">
                  <c:v>0</c:v>
                </c:pt>
                <c:pt idx="12">
                  <c:v>15.910655172413794</c:v>
                </c:pt>
                <c:pt idx="13">
                  <c:v>5.9722499999999998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F：電気・ガス・熱供給・水道業(N=15)</c:v>
                </c:pt>
                <c:pt idx="1">
                  <c:v>G：情報通信業(N=14)</c:v>
                </c:pt>
                <c:pt idx="2">
                  <c:v>H：運輸業，郵便業(N=7)</c:v>
                </c:pt>
                <c:pt idx="3">
                  <c:v>I：卸売業，小売業(N=31)</c:v>
                </c:pt>
                <c:pt idx="4">
                  <c:v>J：金融業，保険業(N=4)</c:v>
                </c:pt>
                <c:pt idx="5">
                  <c:v>K：不動産業，物品賃貸業(N=16)</c:v>
                </c:pt>
                <c:pt idx="6">
                  <c:v>L：学術研究,専門･技術ｻｰﾋﾞｽ業(N=2)</c:v>
                </c:pt>
                <c:pt idx="7">
                  <c:v>M：宿泊業，飲食サービス業(N=42)</c:v>
                </c:pt>
                <c:pt idx="8">
                  <c:v>N：生活関連ｻｰﾋﾞｽ業,娯楽業(N=8)</c:v>
                </c:pt>
                <c:pt idx="9">
                  <c:v>O：教育，学習支援業(N=12)</c:v>
                </c:pt>
                <c:pt idx="10">
                  <c:v>P：医療，福祉(N=48)</c:v>
                </c:pt>
                <c:pt idx="11">
                  <c:v>Q：複合サービス事業(N=0)</c:v>
                </c:pt>
                <c:pt idx="12">
                  <c:v>R：ｻｰﾋﾞｽ業(他に分類されない)(N=29)</c:v>
                </c:pt>
                <c:pt idx="13">
                  <c:v>S：公務(N=24)</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北海道</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発電所・変電所(N=18)</c:v>
                </c:pt>
                <c:pt idx="2">
                  <c:v>ガス製造工場(N=2)</c:v>
                </c:pt>
                <c:pt idx="3">
                  <c:v>熱供給業(N=14)</c:v>
                </c:pt>
              </c:strCache>
            </c:strRef>
          </c:cat>
          <c:val>
            <c:numRef>
              <c:f>③特定事業所の現状把握!$BG$54:$BG$57</c:f>
              <c:numCache>
                <c:formatCode>[=0]#,##0;[&lt;1]0.00;#,##0</c:formatCode>
                <c:ptCount val="4"/>
                <c:pt idx="0">
                  <c:v>885.93299999999999</c:v>
                </c:pt>
                <c:pt idx="1">
                  <c:v>65.169666666666672</c:v>
                </c:pt>
                <c:pt idx="2">
                  <c:v>29.431999999999999</c:v>
                </c:pt>
                <c:pt idx="3">
                  <c:v>2.2015000000000002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発電所・変電所(N=18)</c:v>
                </c:pt>
                <c:pt idx="2">
                  <c:v>ガス製造工場(N=2)</c:v>
                </c:pt>
                <c:pt idx="3">
                  <c:v>熱供給業(N=14)</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北海道</c:v>
                </c:pt>
              </c:strCache>
            </c:strRef>
          </c:tx>
          <c:spPr>
            <a:solidFill>
              <a:srgbClr val="FF0066"/>
            </a:solidFill>
            <a:ln>
              <a:noFill/>
            </a:ln>
          </c:spPr>
          <c:invertIfNegative val="0"/>
          <c:cat>
            <c:strRef>
              <c:f>③特定事業所の現状把握!$BD$16:$BD$20</c:f>
              <c:strCache>
                <c:ptCount val="5"/>
                <c:pt idx="0">
                  <c:v>14：パルプ・紙・紙加工品製造業(N=14)</c:v>
                </c:pt>
                <c:pt idx="1">
                  <c:v>16：化学工業(N=22)</c:v>
                </c:pt>
                <c:pt idx="2">
                  <c:v>17：石油製品・石炭製品製造業(N=1)</c:v>
                </c:pt>
                <c:pt idx="3">
                  <c:v>21：窯業・土石製品製造業(N=10)</c:v>
                </c:pt>
                <c:pt idx="4">
                  <c:v>22：鉄鋼業(N=9)</c:v>
                </c:pt>
              </c:strCache>
            </c:strRef>
          </c:cat>
          <c:val>
            <c:numRef>
              <c:f>③特定事業所の現状把握!$BG$16:$BG$20</c:f>
              <c:numCache>
                <c:formatCode>[=0]#,##0;[&lt;1]0.00;#,##0</c:formatCode>
                <c:ptCount val="5"/>
                <c:pt idx="0">
                  <c:v>219.69007142857143</c:v>
                </c:pt>
                <c:pt idx="1">
                  <c:v>18.247681818181817</c:v>
                </c:pt>
                <c:pt idx="2">
                  <c:v>4.4950000000000001</c:v>
                </c:pt>
                <c:pt idx="3">
                  <c:v>380.25940000000003</c:v>
                </c:pt>
                <c:pt idx="4">
                  <c:v>596.5717777777777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14：パルプ・紙・紙加工品製造業(N=14)</c:v>
                </c:pt>
                <c:pt idx="1">
                  <c:v>16：化学工業(N=22)</c:v>
                </c:pt>
                <c:pt idx="2">
                  <c:v>17：石油製品・石炭製品製造業(N=1)</c:v>
                </c:pt>
                <c:pt idx="3">
                  <c:v>21：窯業・土石製品製造業(N=10)</c:v>
                </c:pt>
                <c:pt idx="4">
                  <c:v>22：鉄鋼業(N=9)</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3,984,368</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257748.57899997837</c:v>
                </c:pt>
                <c:pt idx="1">
                  <c:v>2035100.5709999662</c:v>
                </c:pt>
                <c:pt idx="2">
                  <c:v>1164555.6000000001</c:v>
                </c:pt>
                <c:pt idx="3">
                  <c:v>193637.8</c:v>
                </c:pt>
                <c:pt idx="4">
                  <c:v>2350</c:v>
                </c:pt>
                <c:pt idx="5">
                  <c:v>330975.26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8,884,956</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309329.22462945402</c:v>
                </c:pt>
                <c:pt idx="1">
                  <c:v>2691949.6312959157</c:v>
                </c:pt>
                <c:pt idx="2">
                  <c:v>2529973.7498880005</c:v>
                </c:pt>
                <c:pt idx="3">
                  <c:v>1017760.2768</c:v>
                </c:pt>
                <c:pt idx="4">
                  <c:v>16468.8</c:v>
                </c:pt>
                <c:pt idx="5">
                  <c:v>2319474.6220800001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41,829</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北海道</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15758.801100288003</c:v>
                </c:pt>
                <c:pt idx="1">
                  <c:v>22896.668046599996</c:v>
                </c:pt>
                <c:pt idx="2">
                  <c:v>182.20760852400002</c:v>
                </c:pt>
                <c:pt idx="3">
                  <c:v>540.38032801199995</c:v>
                </c:pt>
                <c:pt idx="4">
                  <c:v>373.46609855000003</c:v>
                </c:pt>
                <c:pt idx="5">
                  <c:v>2077.3049520600002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610,789,595</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北海道</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360563230.99999994</c:v>
                </c:pt>
                <c:pt idx="1">
                  <c:v>247142899.99999988</c:v>
                </c:pt>
                <c:pt idx="2">
                  <c:v>865353.99999999977</c:v>
                </c:pt>
                <c:pt idx="3">
                  <c:v>2218110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66355.3</c:v>
                </c:pt>
                <c:pt idx="1">
                  <c:v>105916.3</c:v>
                </c:pt>
                <c:pt idx="2">
                  <c:v>109470.6</c:v>
                </c:pt>
                <c:pt idx="3">
                  <c:v>140087.48300000001</c:v>
                </c:pt>
                <c:pt idx="4">
                  <c:v>145012.25899999999</c:v>
                </c:pt>
                <c:pt idx="5">
                  <c:v>257856.06</c:v>
                </c:pt>
                <c:pt idx="6">
                  <c:v>259594.06</c:v>
                </c:pt>
                <c:pt idx="7">
                  <c:v>406613.45999999996</c:v>
                </c:pt>
                <c:pt idx="8">
                  <c:v>330975.26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100</c:v>
                </c:pt>
                <c:pt idx="2">
                  <c:v>100</c:v>
                </c:pt>
                <c:pt idx="3">
                  <c:v>350</c:v>
                </c:pt>
                <c:pt idx="4">
                  <c:v>350</c:v>
                </c:pt>
                <c:pt idx="5">
                  <c:v>350</c:v>
                </c:pt>
                <c:pt idx="6">
                  <c:v>350</c:v>
                </c:pt>
                <c:pt idx="7">
                  <c:v>350</c:v>
                </c:pt>
                <c:pt idx="8">
                  <c:v>2350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47717.8</c:v>
                </c:pt>
                <c:pt idx="1">
                  <c:v>50500</c:v>
                </c:pt>
                <c:pt idx="2">
                  <c:v>57360</c:v>
                </c:pt>
                <c:pt idx="3">
                  <c:v>72017</c:v>
                </c:pt>
                <c:pt idx="4">
                  <c:v>72214.100000000006</c:v>
                </c:pt>
                <c:pt idx="5">
                  <c:v>91799.1</c:v>
                </c:pt>
                <c:pt idx="6">
                  <c:v>99939.099999999991</c:v>
                </c:pt>
                <c:pt idx="7">
                  <c:v>171857.8</c:v>
                </c:pt>
                <c:pt idx="8">
                  <c:v>193637.8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319676.7</c:v>
                </c:pt>
                <c:pt idx="1">
                  <c:v>353921.7</c:v>
                </c:pt>
                <c:pt idx="2">
                  <c:v>360144.79999999987</c:v>
                </c:pt>
                <c:pt idx="3">
                  <c:v>412946.1</c:v>
                </c:pt>
                <c:pt idx="4">
                  <c:v>541441.30000000005</c:v>
                </c:pt>
                <c:pt idx="5">
                  <c:v>543263.70000000007</c:v>
                </c:pt>
                <c:pt idx="6">
                  <c:v>603477.6</c:v>
                </c:pt>
                <c:pt idx="7">
                  <c:v>639467.20000000007</c:v>
                </c:pt>
                <c:pt idx="8">
                  <c:v>1164555.6000000001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854616.20499999984</c:v>
                </c:pt>
                <c:pt idx="1">
                  <c:v>975032.00499999989</c:v>
                </c:pt>
                <c:pt idx="2">
                  <c:v>1146485.8049999999</c:v>
                </c:pt>
                <c:pt idx="3">
                  <c:v>1310084.605</c:v>
                </c:pt>
                <c:pt idx="4">
                  <c:v>1663172.2050000001</c:v>
                </c:pt>
                <c:pt idx="5">
                  <c:v>1924409.5729999989</c:v>
                </c:pt>
                <c:pt idx="6">
                  <c:v>1984164.07099998</c:v>
                </c:pt>
                <c:pt idx="7">
                  <c:v>2015500.8709999735</c:v>
                </c:pt>
                <c:pt idx="8">
                  <c:v>2035100.5709999662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133050.04399999999</c:v>
                </c:pt>
                <c:pt idx="1">
                  <c:v>146745.451</c:v>
                </c:pt>
                <c:pt idx="2">
                  <c:v>156160.88</c:v>
                </c:pt>
                <c:pt idx="3">
                  <c:v>171496.25099999941</c:v>
                </c:pt>
                <c:pt idx="4">
                  <c:v>179682.6400000001</c:v>
                </c:pt>
                <c:pt idx="5">
                  <c:v>192962.5740000002</c:v>
                </c:pt>
                <c:pt idx="6">
                  <c:v>213255.94999998939</c:v>
                </c:pt>
                <c:pt idx="7">
                  <c:v>235288.94199998491</c:v>
                </c:pt>
                <c:pt idx="8">
                  <c:v>257748.57899997837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8.5938730191445475E-2</c:v>
                </c:pt>
                <c:pt idx="1">
                  <c:v>0.10377905099542868</c:v>
                </c:pt>
                <c:pt idx="2">
                  <c:v>0.11905765801846421</c:v>
                </c:pt>
                <c:pt idx="3">
                  <c:v>0.14227305946523539</c:v>
                </c:pt>
                <c:pt idx="4">
                  <c:v>0.16879118357865444</c:v>
                </c:pt>
                <c:pt idx="5">
                  <c:v>0.21829503651917909</c:v>
                </c:pt>
                <c:pt idx="6">
                  <c:v>0.21981377164599442</c:v>
                </c:pt>
                <c:pt idx="7">
                  <c:v>0.27201053648399592</c:v>
                </c:pt>
                <c:pt idx="8">
                  <c:v>0.29863186394648333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17759.18024590546</c:v>
                </c:pt>
                <c:pt idx="2">
                  <c:v>649.00295370922743</c:v>
                </c:pt>
                <c:pt idx="3">
                  <c:v>2237.421611813355</c:v>
                </c:pt>
                <c:pt idx="4">
                  <c:v>12267.75501235921</c:v>
                </c:pt>
                <c:pt idx="5">
                  <c:v>14633.931681599161</c:v>
                </c:pt>
                <c:pt idx="7">
                  <c:v>8867.5385336777435</c:v>
                </c:pt>
                <c:pt idx="8">
                  <c:v>422.59326578870298</c:v>
                </c:pt>
                <c:pt idx="9">
                  <c:v>959.8449233407307</c:v>
                </c:pt>
                <c:pt idx="10">
                  <c:v>383.78928037763222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20645.604811428042</c:v>
                </c:pt>
                <c:pt idx="4" formatCode="#,##0">
                  <c:v>12267.75501235921</c:v>
                </c:pt>
                <c:pt idx="5" formatCode="#,##0">
                  <c:v>14633.931681599161</c:v>
                </c:pt>
                <c:pt idx="6" formatCode="#,##0">
                  <c:v>10249.976722807176</c:v>
                </c:pt>
                <c:pt idx="10" formatCode="#,##0">
                  <c:v>383.78928037763222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28229</c:v>
                </c:pt>
                <c:pt idx="1">
                  <c:v>30520</c:v>
                </c:pt>
                <c:pt idx="2">
                  <c:v>32147</c:v>
                </c:pt>
                <c:pt idx="3">
                  <c:v>34928</c:v>
                </c:pt>
                <c:pt idx="4">
                  <c:v>36192</c:v>
                </c:pt>
                <c:pt idx="5">
                  <c:v>38320</c:v>
                </c:pt>
                <c:pt idx="6">
                  <c:v>41675</c:v>
                </c:pt>
                <c:pt idx="7">
                  <c:v>45199</c:v>
                </c:pt>
                <c:pt idx="8">
                  <c:v>48697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29752204.561418168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8884956.3046933711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1093834918.9840002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437744475.00800008</c:v>
                </c:pt>
                <c:pt idx="1">
                  <c:v>636018556.8499999</c:v>
                </c:pt>
                <c:pt idx="2">
                  <c:v>5061322.4590000007</c:v>
                </c:pt>
                <c:pt idx="3">
                  <c:v>15010564.666999999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3001278.8559253695</c:v>
                </c:pt>
                <c:pt idx="1">
                  <c:v>2529973.7498880005</c:v>
                </c:pt>
                <c:pt idx="2">
                  <c:v>1017760.2768</c:v>
                </c:pt>
                <c:pt idx="3">
                  <c:v>16468.8</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11290.283591913147</c:v>
                </c:pt>
                <c:pt idx="2">
                  <c:v>495.78797895919894</c:v>
                </c:pt>
                <c:pt idx="3">
                  <c:v>1926.6780987110706</c:v>
                </c:pt>
                <c:pt idx="4">
                  <c:v>9185.4950014356455</c:v>
                </c:pt>
                <c:pt idx="5">
                  <c:v>12129.358782938451</c:v>
                </c:pt>
                <c:pt idx="7">
                  <c:v>7597.2423863978802</c:v>
                </c:pt>
                <c:pt idx="8">
                  <c:v>302.58586881011513</c:v>
                </c:pt>
                <c:pt idx="9">
                  <c:v>962.88797699418831</c:v>
                </c:pt>
                <c:pt idx="10">
                  <c:v>456.78000790976273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13712.749669583416</c:v>
                </c:pt>
                <c:pt idx="4">
                  <c:v>9185.4950014356455</c:v>
                </c:pt>
                <c:pt idx="5">
                  <c:v>12129.358782938451</c:v>
                </c:pt>
                <c:pt idx="6">
                  <c:v>8862.7162322021832</c:v>
                </c:pt>
                <c:pt idx="10">
                  <c:v>456.78000790976273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2754029.9163949778</c:v>
                </c:pt>
                <c:pt idx="37">
                  <c:v>865101.08746494504</c:v>
                </c:pt>
                <c:pt idx="38">
                  <c:v>6872681.2002091696</c:v>
                </c:pt>
                <c:pt idx="39">
                  <c:v>4941783.0989466757</c:v>
                </c:pt>
                <c:pt idx="40">
                  <c:v>773144.67842002015</c:v>
                </c:pt>
                <c:pt idx="41">
                  <c:v>4678259.422598402</c:v>
                </c:pt>
                <c:pt idx="42">
                  <c:v>511650.16657843825</c:v>
                </c:pt>
                <c:pt idx="43">
                  <c:v>1019342.6719151307</c:v>
                </c:pt>
                <c:pt idx="44">
                  <c:v>2418160.3204645268</c:v>
                </c:pt>
                <c:pt idx="45">
                  <c:v>4438677.9133828767</c:v>
                </c:pt>
                <c:pt idx="46">
                  <c:v>317771.31198197545</c:v>
                </c:pt>
                <c:pt idx="47">
                  <c:v>2229245.6715449039</c:v>
                </c:pt>
                <c:pt idx="48">
                  <c:v>310574.27805715898</c:v>
                </c:pt>
                <c:pt idx="49">
                  <c:v>572225.53128157358</c:v>
                </c:pt>
                <c:pt idx="50">
                  <c:v>968146.947405571</c:v>
                </c:pt>
                <c:pt idx="51">
                  <c:v>1531275.319701531</c:v>
                </c:pt>
                <c:pt idx="52">
                  <c:v>2019428.8958323693</c:v>
                </c:pt>
                <c:pt idx="53">
                  <c:v>3313640.4265592033</c:v>
                </c:pt>
                <c:pt idx="54">
                  <c:v>2692323.5458743474</c:v>
                </c:pt>
                <c:pt idx="55">
                  <c:v>2425646.659442679</c:v>
                </c:pt>
                <c:pt idx="56">
                  <c:v>4135133.6402724623</c:v>
                </c:pt>
                <c:pt idx="57">
                  <c:v>4852876.5985480659</c:v>
                </c:pt>
                <c:pt idx="58">
                  <c:v>4234108.0341461217</c:v>
                </c:pt>
                <c:pt idx="59">
                  <c:v>2985229.9474043744</c:v>
                </c:pt>
                <c:pt idx="60">
                  <c:v>218209.8889472954</c:v>
                </c:pt>
                <c:pt idx="61">
                  <c:v>6146238.8206410035</c:v>
                </c:pt>
                <c:pt idx="62">
                  <c:v>1201933.906273874</c:v>
                </c:pt>
                <c:pt idx="63">
                  <c:v>490161.29288312409</c:v>
                </c:pt>
                <c:pt idx="64">
                  <c:v>1288825.3357084978</c:v>
                </c:pt>
                <c:pt idx="65">
                  <c:v>635846.72840803768</c:v>
                </c:pt>
                <c:pt idx="66">
                  <c:v>7116932.8317176029</c:v>
                </c:pt>
                <c:pt idx="67">
                  <c:v>867907.37248126592</c:v>
                </c:pt>
                <c:pt idx="68">
                  <c:v>4214024.8529092502</c:v>
                </c:pt>
                <c:pt idx="69">
                  <c:v>241440.96720227183</c:v>
                </c:pt>
                <c:pt idx="70">
                  <c:v>746591.91491022345</c:v>
                </c:pt>
                <c:pt idx="71">
                  <c:v>2032833.6766319748</c:v>
                </c:pt>
                <c:pt idx="72">
                  <c:v>502896.96556816791</c:v>
                </c:pt>
                <c:pt idx="73">
                  <c:v>1284645.04859854</c:v>
                </c:pt>
                <c:pt idx="74">
                  <c:v>1934472.6829884821</c:v>
                </c:pt>
                <c:pt idx="75">
                  <c:v>2767011.7658162625</c:v>
                </c:pt>
                <c:pt idx="76">
                  <c:v>2540365.5060285372</c:v>
                </c:pt>
                <c:pt idx="77">
                  <c:v>5868031.3795280745</c:v>
                </c:pt>
                <c:pt idx="78">
                  <c:v>2063517.7635150549</c:v>
                </c:pt>
                <c:pt idx="79">
                  <c:v>2289257.3066895432</c:v>
                </c:pt>
                <c:pt idx="80">
                  <c:v>1358160.2652067139</c:v>
                </c:pt>
                <c:pt idx="81">
                  <c:v>1879617.6144016699</c:v>
                </c:pt>
                <c:pt idx="82">
                  <c:v>215415.80001158133</c:v>
                </c:pt>
                <c:pt idx="83">
                  <c:v>5418111.6982383067</c:v>
                </c:pt>
                <c:pt idx="84">
                  <c:v>2545784.4327212586</c:v>
                </c:pt>
                <c:pt idx="85">
                  <c:v>1452863.4717907668</c:v>
                </c:pt>
                <c:pt idx="86">
                  <c:v>3644745.831194954</c:v>
                </c:pt>
                <c:pt idx="87">
                  <c:v>1969492.5132860853</c:v>
                </c:pt>
                <c:pt idx="88">
                  <c:v>1855579.3776712655</c:v>
                </c:pt>
                <c:pt idx="89">
                  <c:v>8475676.0485841241</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2754029.9163949778</c:v>
                </c:pt>
                <c:pt idx="37">
                  <c:v>865101.08746494504</c:v>
                </c:pt>
                <c:pt idx="38">
                  <c:v>6872681.2002091696</c:v>
                </c:pt>
                <c:pt idx="39">
                  <c:v>4941783.0989466757</c:v>
                </c:pt>
                <c:pt idx="40">
                  <c:v>773144.67842002015</c:v>
                </c:pt>
                <c:pt idx="41">
                  <c:v>4678259.422598402</c:v>
                </c:pt>
                <c:pt idx="42">
                  <c:v>511650.16657843825</c:v>
                </c:pt>
                <c:pt idx="43">
                  <c:v>1019342.6719151307</c:v>
                </c:pt>
                <c:pt idx="44">
                  <c:v>2418160.3204645268</c:v>
                </c:pt>
                <c:pt idx="45">
                  <c:v>4438677.9133828767</c:v>
                </c:pt>
                <c:pt idx="46">
                  <c:v>317771.31198197545</c:v>
                </c:pt>
                <c:pt idx="47">
                  <c:v>2229245.6715449039</c:v>
                </c:pt>
                <c:pt idx="48">
                  <c:v>310574.27805715898</c:v>
                </c:pt>
                <c:pt idx="49">
                  <c:v>572225.53128157358</c:v>
                </c:pt>
                <c:pt idx="50">
                  <c:v>968146.947405571</c:v>
                </c:pt>
                <c:pt idx="51">
                  <c:v>1531275.319701531</c:v>
                </c:pt>
                <c:pt idx="52">
                  <c:v>2019428.8958323693</c:v>
                </c:pt>
                <c:pt idx="53">
                  <c:v>3313640.4265592033</c:v>
                </c:pt>
                <c:pt idx="54">
                  <c:v>2692323.5458743474</c:v>
                </c:pt>
                <c:pt idx="55">
                  <c:v>2425646.659442679</c:v>
                </c:pt>
                <c:pt idx="56">
                  <c:v>4135133.6402724623</c:v>
                </c:pt>
                <c:pt idx="57">
                  <c:v>4852876.5985480659</c:v>
                </c:pt>
                <c:pt idx="58">
                  <c:v>4234108.0341461217</c:v>
                </c:pt>
                <c:pt idx="59">
                  <c:v>2985229.9474043744</c:v>
                </c:pt>
                <c:pt idx="60">
                  <c:v>218209.8889472954</c:v>
                </c:pt>
                <c:pt idx="61">
                  <c:v>6146238.8206410035</c:v>
                </c:pt>
                <c:pt idx="62">
                  <c:v>1201933.906273874</c:v>
                </c:pt>
                <c:pt idx="63">
                  <c:v>490161.29288312409</c:v>
                </c:pt>
                <c:pt idx="64">
                  <c:v>1288825.3357084978</c:v>
                </c:pt>
                <c:pt idx="65">
                  <c:v>635846.72840803768</c:v>
                </c:pt>
                <c:pt idx="66">
                  <c:v>7116932.8317176029</c:v>
                </c:pt>
                <c:pt idx="67">
                  <c:v>867907.37248126592</c:v>
                </c:pt>
                <c:pt idx="68">
                  <c:v>4214024.8529092502</c:v>
                </c:pt>
                <c:pt idx="69">
                  <c:v>241440.96720227183</c:v>
                </c:pt>
                <c:pt idx="70">
                  <c:v>746591.91491022345</c:v>
                </c:pt>
                <c:pt idx="71">
                  <c:v>2032833.6766319748</c:v>
                </c:pt>
                <c:pt idx="72">
                  <c:v>502896.96556816791</c:v>
                </c:pt>
                <c:pt idx="73">
                  <c:v>1284645.04859854</c:v>
                </c:pt>
                <c:pt idx="74">
                  <c:v>1934472.6829884821</c:v>
                </c:pt>
                <c:pt idx="75">
                  <c:v>2767011.7658162625</c:v>
                </c:pt>
                <c:pt idx="76">
                  <c:v>2540365.5060285372</c:v>
                </c:pt>
                <c:pt idx="77">
                  <c:v>5868031.3795280745</c:v>
                </c:pt>
                <c:pt idx="78">
                  <c:v>2063517.7635150549</c:v>
                </c:pt>
                <c:pt idx="79">
                  <c:v>2289257.3066895432</c:v>
                </c:pt>
                <c:pt idx="80">
                  <c:v>1358160.2652067139</c:v>
                </c:pt>
                <c:pt idx="81">
                  <c:v>1879617.6144016699</c:v>
                </c:pt>
                <c:pt idx="82">
                  <c:v>215415.80001158133</c:v>
                </c:pt>
                <c:pt idx="83">
                  <c:v>5418111.6982383067</c:v>
                </c:pt>
                <c:pt idx="84">
                  <c:v>2545784.4327212586</c:v>
                </c:pt>
                <c:pt idx="85">
                  <c:v>1452863.4717907668</c:v>
                </c:pt>
                <c:pt idx="86">
                  <c:v>3644745.831194954</c:v>
                </c:pt>
                <c:pt idx="87">
                  <c:v>1969492.5132860853</c:v>
                </c:pt>
                <c:pt idx="88">
                  <c:v>1855579.3776712655</c:v>
                </c:pt>
                <c:pt idx="89">
                  <c:v>8475676.0485841241</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6543.201605022502</c:v>
                </c:pt>
                <c:pt idx="37">
                  <c:v>58330.713535055074</c:v>
                </c:pt>
                <c:pt idx="38">
                  <c:v>64472.08179082998</c:v>
                </c:pt>
                <c:pt idx="39">
                  <c:v>359893.65205332468</c:v>
                </c:pt>
                <c:pt idx="40">
                  <c:v>56011.32257997994</c:v>
                </c:pt>
                <c:pt idx="41">
                  <c:v>411054.68640159781</c:v>
                </c:pt>
                <c:pt idx="42">
                  <c:v>12263.208421561731</c:v>
                </c:pt>
                <c:pt idx="43">
                  <c:v>7912.874084869296</c:v>
                </c:pt>
                <c:pt idx="44">
                  <c:v>10832.924535472688</c:v>
                </c:pt>
                <c:pt idx="45">
                  <c:v>394683.32961712329</c:v>
                </c:pt>
                <c:pt idx="46">
                  <c:v>514862.38901802455</c:v>
                </c:pt>
                <c:pt idx="47">
                  <c:v>680430.9444550958</c:v>
                </c:pt>
                <c:pt idx="48">
                  <c:v>14203.339942840994</c:v>
                </c:pt>
                <c:pt idx="49">
                  <c:v>3860.4277184262482</c:v>
                </c:pt>
                <c:pt idx="50">
                  <c:v>326574.31959442899</c:v>
                </c:pt>
                <c:pt idx="51">
                  <c:v>9886.4012984691544</c:v>
                </c:pt>
                <c:pt idx="52">
                  <c:v>18006.774167630527</c:v>
                </c:pt>
                <c:pt idx="53">
                  <c:v>24906.522440796838</c:v>
                </c:pt>
                <c:pt idx="54">
                  <c:v>95627.417125651977</c:v>
                </c:pt>
                <c:pt idx="55">
                  <c:v>57074.035557320793</c:v>
                </c:pt>
                <c:pt idx="56">
                  <c:v>13421.866727537754</c:v>
                </c:pt>
                <c:pt idx="57">
                  <c:v>10433390.352451934</c:v>
                </c:pt>
                <c:pt idx="58">
                  <c:v>6202.4148538784011</c:v>
                </c:pt>
                <c:pt idx="59">
                  <c:v>8329.0355956257663</c:v>
                </c:pt>
                <c:pt idx="60">
                  <c:v>12710.340052704592</c:v>
                </c:pt>
                <c:pt idx="61">
                  <c:v>24915.085358995777</c:v>
                </c:pt>
                <c:pt idx="62">
                  <c:v>17053.669726125918</c:v>
                </c:pt>
                <c:pt idx="63">
                  <c:v>103815.52011687591</c:v>
                </c:pt>
                <c:pt idx="64">
                  <c:v>191659.82129150227</c:v>
                </c:pt>
                <c:pt idx="65">
                  <c:v>10552.983591962386</c:v>
                </c:pt>
                <c:pt idx="66">
                  <c:v>701507.24928239826</c:v>
                </c:pt>
                <c:pt idx="67">
                  <c:v>15720.570518734217</c:v>
                </c:pt>
                <c:pt idx="68">
                  <c:v>85437.716090750066</c:v>
                </c:pt>
                <c:pt idx="69">
                  <c:v>13849.473797728164</c:v>
                </c:pt>
                <c:pt idx="70">
                  <c:v>42147.656089776494</c:v>
                </c:pt>
                <c:pt idx="71">
                  <c:v>50101.758368025206</c:v>
                </c:pt>
                <c:pt idx="72">
                  <c:v>33238.048431832074</c:v>
                </c:pt>
                <c:pt idx="73">
                  <c:v>22625.387401460153</c:v>
                </c:pt>
                <c:pt idx="74">
                  <c:v>26746.515011518037</c:v>
                </c:pt>
                <c:pt idx="75">
                  <c:v>13760.433183737363</c:v>
                </c:pt>
                <c:pt idx="76">
                  <c:v>102227.846971463</c:v>
                </c:pt>
                <c:pt idx="77">
                  <c:v>98921.43347192512</c:v>
                </c:pt>
                <c:pt idx="78">
                  <c:v>14823.37948494501</c:v>
                </c:pt>
                <c:pt idx="79">
                  <c:v>7597.031310456864</c:v>
                </c:pt>
                <c:pt idx="80">
                  <c:v>9317.1317932857273</c:v>
                </c:pt>
                <c:pt idx="81">
                  <c:v>47266.944598329937</c:v>
                </c:pt>
                <c:pt idx="82">
                  <c:v>15550.777988418717</c:v>
                </c:pt>
                <c:pt idx="83">
                  <c:v>35007.738761693508</c:v>
                </c:pt>
                <c:pt idx="84">
                  <c:v>28392.675278741215</c:v>
                </c:pt>
                <c:pt idx="85">
                  <c:v>84953.518209233356</c:v>
                </c:pt>
                <c:pt idx="86">
                  <c:v>19351.009805045971</c:v>
                </c:pt>
                <c:pt idx="87">
                  <c:v>9379.2767139144253</c:v>
                </c:pt>
                <c:pt idx="88">
                  <c:v>13680.263328734729</c:v>
                </c:pt>
                <c:pt idx="89">
                  <c:v>1765537.6434158781</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6543.201605022502</c:v>
                </c:pt>
                <c:pt idx="37">
                  <c:v>58330.713535055074</c:v>
                </c:pt>
                <c:pt idx="38">
                  <c:v>64472.08179082998</c:v>
                </c:pt>
                <c:pt idx="39">
                  <c:v>359893.65205332468</c:v>
                </c:pt>
                <c:pt idx="40">
                  <c:v>56011.32257997994</c:v>
                </c:pt>
                <c:pt idx="41">
                  <c:v>411054.68640159781</c:v>
                </c:pt>
                <c:pt idx="42">
                  <c:v>12263.208421561731</c:v>
                </c:pt>
                <c:pt idx="43">
                  <c:v>7912.874084869296</c:v>
                </c:pt>
                <c:pt idx="44">
                  <c:v>10832.924535472688</c:v>
                </c:pt>
                <c:pt idx="45">
                  <c:v>394683.32961712329</c:v>
                </c:pt>
                <c:pt idx="46">
                  <c:v>514862.38901802455</c:v>
                </c:pt>
                <c:pt idx="47">
                  <c:v>680430.9444550958</c:v>
                </c:pt>
                <c:pt idx="48">
                  <c:v>14203.339942840994</c:v>
                </c:pt>
                <c:pt idx="49">
                  <c:v>3860.4277184262482</c:v>
                </c:pt>
                <c:pt idx="50">
                  <c:v>326574.31959442899</c:v>
                </c:pt>
                <c:pt idx="51">
                  <c:v>9886.4012984691544</c:v>
                </c:pt>
                <c:pt idx="52">
                  <c:v>18006.774167630527</c:v>
                </c:pt>
                <c:pt idx="53">
                  <c:v>24906.522440796838</c:v>
                </c:pt>
                <c:pt idx="54">
                  <c:v>95627.417125651977</c:v>
                </c:pt>
                <c:pt idx="55">
                  <c:v>57074.035557320793</c:v>
                </c:pt>
                <c:pt idx="56">
                  <c:v>13421.866727537754</c:v>
                </c:pt>
                <c:pt idx="57">
                  <c:v>10433390.352451934</c:v>
                </c:pt>
                <c:pt idx="58">
                  <c:v>6202.4148538784011</c:v>
                </c:pt>
                <c:pt idx="59">
                  <c:v>8329.0355956257663</c:v>
                </c:pt>
                <c:pt idx="60">
                  <c:v>12710.340052704592</c:v>
                </c:pt>
                <c:pt idx="61">
                  <c:v>24915.085358995777</c:v>
                </c:pt>
                <c:pt idx="62">
                  <c:v>17053.669726125918</c:v>
                </c:pt>
                <c:pt idx="63">
                  <c:v>103815.52011687591</c:v>
                </c:pt>
                <c:pt idx="64">
                  <c:v>191659.82129150227</c:v>
                </c:pt>
                <c:pt idx="65">
                  <c:v>10552.983591962386</c:v>
                </c:pt>
                <c:pt idx="66">
                  <c:v>701507.24928239826</c:v>
                </c:pt>
                <c:pt idx="67">
                  <c:v>15720.570518734217</c:v>
                </c:pt>
                <c:pt idx="68">
                  <c:v>85437.716090750066</c:v>
                </c:pt>
                <c:pt idx="69">
                  <c:v>13849.473797728164</c:v>
                </c:pt>
                <c:pt idx="70">
                  <c:v>42147.656089776494</c:v>
                </c:pt>
                <c:pt idx="71">
                  <c:v>50101.758368025206</c:v>
                </c:pt>
                <c:pt idx="72">
                  <c:v>33238.048431832074</c:v>
                </c:pt>
                <c:pt idx="73">
                  <c:v>22625.387401460153</c:v>
                </c:pt>
                <c:pt idx="74">
                  <c:v>26746.515011518037</c:v>
                </c:pt>
                <c:pt idx="75">
                  <c:v>13760.433183737363</c:v>
                </c:pt>
                <c:pt idx="76">
                  <c:v>102227.846971463</c:v>
                </c:pt>
                <c:pt idx="77">
                  <c:v>98921.43347192512</c:v>
                </c:pt>
                <c:pt idx="78">
                  <c:v>14823.37948494501</c:v>
                </c:pt>
                <c:pt idx="79">
                  <c:v>7597.031310456864</c:v>
                </c:pt>
                <c:pt idx="80">
                  <c:v>9317.1317932857273</c:v>
                </c:pt>
                <c:pt idx="81">
                  <c:v>47266.944598329937</c:v>
                </c:pt>
                <c:pt idx="82">
                  <c:v>15550.777988418717</c:v>
                </c:pt>
                <c:pt idx="83">
                  <c:v>35007.738761693508</c:v>
                </c:pt>
                <c:pt idx="84">
                  <c:v>28392.675278741215</c:v>
                </c:pt>
                <c:pt idx="85">
                  <c:v>84953.518209233356</c:v>
                </c:pt>
                <c:pt idx="86">
                  <c:v>19351.009805045971</c:v>
                </c:pt>
                <c:pt idx="87">
                  <c:v>9379.2767139144253</c:v>
                </c:pt>
                <c:pt idx="88">
                  <c:v>13680.263328734729</c:v>
                </c:pt>
                <c:pt idx="89">
                  <c:v>1765537.6434158781</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315762.11099999998</c:v>
                </c:pt>
                <c:pt idx="37">
                  <c:v>268637.30200000003</c:v>
                </c:pt>
                <c:pt idx="38">
                  <c:v>1210710.5860000001</c:v>
                </c:pt>
                <c:pt idx="39">
                  <c:v>1846618.6949999996</c:v>
                </c:pt>
                <c:pt idx="40">
                  <c:v>163173.97500000001</c:v>
                </c:pt>
                <c:pt idx="41">
                  <c:v>3637054.398</c:v>
                </c:pt>
                <c:pt idx="42">
                  <c:v>31593.527000000002</c:v>
                </c:pt>
                <c:pt idx="43">
                  <c:v>672254.18500000006</c:v>
                </c:pt>
                <c:pt idx="44">
                  <c:v>837220.91200000001</c:v>
                </c:pt>
                <c:pt idx="45">
                  <c:v>1217581.247</c:v>
                </c:pt>
                <c:pt idx="46">
                  <c:v>773769.304</c:v>
                </c:pt>
                <c:pt idx="47">
                  <c:v>566459.32799999998</c:v>
                </c:pt>
                <c:pt idx="48">
                  <c:v>23521.557000000001</c:v>
                </c:pt>
                <c:pt idx="49">
                  <c:v>7309.6909999999998</c:v>
                </c:pt>
                <c:pt idx="50">
                  <c:v>771179.125</c:v>
                </c:pt>
                <c:pt idx="51">
                  <c:v>359722.34600000002</c:v>
                </c:pt>
                <c:pt idx="52">
                  <c:v>858704.74199999997</c:v>
                </c:pt>
                <c:pt idx="53">
                  <c:v>1625017.0419999999</c:v>
                </c:pt>
                <c:pt idx="54">
                  <c:v>1675205.2270000004</c:v>
                </c:pt>
                <c:pt idx="55">
                  <c:v>1830637.925</c:v>
                </c:pt>
                <c:pt idx="56">
                  <c:v>961219.29599999997</c:v>
                </c:pt>
                <c:pt idx="57">
                  <c:v>5711232.1499999985</c:v>
                </c:pt>
                <c:pt idx="58">
                  <c:v>139046.204</c:v>
                </c:pt>
                <c:pt idx="59">
                  <c:v>279377.51400000002</c:v>
                </c:pt>
                <c:pt idx="60">
                  <c:v>229607.49</c:v>
                </c:pt>
                <c:pt idx="61">
                  <c:v>1348587.247</c:v>
                </c:pt>
                <c:pt idx="62">
                  <c:v>55931.826000000001</c:v>
                </c:pt>
                <c:pt idx="63">
                  <c:v>420676.701</c:v>
                </c:pt>
                <c:pt idx="64">
                  <c:v>1421010.9270000001</c:v>
                </c:pt>
                <c:pt idx="65">
                  <c:v>618853.87600000005</c:v>
                </c:pt>
                <c:pt idx="66">
                  <c:v>2432708.2009999999</c:v>
                </c:pt>
                <c:pt idx="67">
                  <c:v>641928.74700000009</c:v>
                </c:pt>
                <c:pt idx="68">
                  <c:v>2084174.852</c:v>
                </c:pt>
                <c:pt idx="69">
                  <c:v>17772.455999999998</c:v>
                </c:pt>
                <c:pt idx="70">
                  <c:v>384216.42799999996</c:v>
                </c:pt>
                <c:pt idx="71">
                  <c:v>1911375.8119999999</c:v>
                </c:pt>
                <c:pt idx="72">
                  <c:v>521852.42299999995</c:v>
                </c:pt>
                <c:pt idx="73">
                  <c:v>532366.772</c:v>
                </c:pt>
                <c:pt idx="74">
                  <c:v>877311.04800000007</c:v>
                </c:pt>
                <c:pt idx="75">
                  <c:v>1143634.6640000001</c:v>
                </c:pt>
                <c:pt idx="76">
                  <c:v>1828620.105</c:v>
                </c:pt>
                <c:pt idx="77">
                  <c:v>2820424.78</c:v>
                </c:pt>
                <c:pt idx="78">
                  <c:v>27734.924999999999</c:v>
                </c:pt>
                <c:pt idx="79">
                  <c:v>943547.821</c:v>
                </c:pt>
                <c:pt idx="80">
                  <c:v>1231463.5769999998</c:v>
                </c:pt>
                <c:pt idx="81">
                  <c:v>334271.31800000003</c:v>
                </c:pt>
                <c:pt idx="82">
                  <c:v>230836.08900000004</c:v>
                </c:pt>
                <c:pt idx="83">
                  <c:v>305002.11200000002</c:v>
                </c:pt>
                <c:pt idx="84">
                  <c:v>1986512.1029999997</c:v>
                </c:pt>
                <c:pt idx="85">
                  <c:v>578560.66999999993</c:v>
                </c:pt>
                <c:pt idx="86">
                  <c:v>873162.67</c:v>
                </c:pt>
                <c:pt idx="87">
                  <c:v>980679.76399999997</c:v>
                </c:pt>
                <c:pt idx="88">
                  <c:v>412389.22100000002</c:v>
                </c:pt>
                <c:pt idx="89">
                  <c:v>5592255.2870000005</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2369358.9010000001</c:v>
                </c:pt>
                <c:pt idx="37">
                  <c:v>646060.32799999998</c:v>
                </c:pt>
                <c:pt idx="38">
                  <c:v>5659941.5319999997</c:v>
                </c:pt>
                <c:pt idx="39">
                  <c:v>3404669.1170000001</c:v>
                </c:pt>
                <c:pt idx="40">
                  <c:v>626771.99699999997</c:v>
                </c:pt>
                <c:pt idx="41">
                  <c:v>1441156.1310000001</c:v>
                </c:pt>
                <c:pt idx="42">
                  <c:v>491835.11599999998</c:v>
                </c:pt>
                <c:pt idx="43">
                  <c:v>349182.72700000001</c:v>
                </c:pt>
                <c:pt idx="44">
                  <c:v>1567554.0449999997</c:v>
                </c:pt>
                <c:pt idx="45">
                  <c:v>3540413.5839999998</c:v>
                </c:pt>
                <c:pt idx="46">
                  <c:v>48634.258999999998</c:v>
                </c:pt>
                <c:pt idx="47">
                  <c:v>2304152.7749999999</c:v>
                </c:pt>
                <c:pt idx="48">
                  <c:v>295810.71399999992</c:v>
                </c:pt>
                <c:pt idx="49">
                  <c:v>538321.76599999983</c:v>
                </c:pt>
                <c:pt idx="50">
                  <c:v>496950.60100000002</c:v>
                </c:pt>
                <c:pt idx="51">
                  <c:v>1144638.58</c:v>
                </c:pt>
                <c:pt idx="52">
                  <c:v>1129062.8959999999</c:v>
                </c:pt>
                <c:pt idx="53">
                  <c:v>1674495.8810000001</c:v>
                </c:pt>
                <c:pt idx="54">
                  <c:v>1083059.7779999997</c:v>
                </c:pt>
                <c:pt idx="55">
                  <c:v>651901.01800000004</c:v>
                </c:pt>
                <c:pt idx="56">
                  <c:v>3155080.1090000002</c:v>
                </c:pt>
                <c:pt idx="57">
                  <c:v>8578796.9869999997</c:v>
                </c:pt>
                <c:pt idx="58">
                  <c:v>3948494.5759999999</c:v>
                </c:pt>
                <c:pt idx="59">
                  <c:v>2690979.21</c:v>
                </c:pt>
                <c:pt idx="60">
                  <c:v>0</c:v>
                </c:pt>
                <c:pt idx="61">
                  <c:v>4790749.4780000001</c:v>
                </c:pt>
                <c:pt idx="62">
                  <c:v>1150035.5109999999</c:v>
                </c:pt>
                <c:pt idx="63">
                  <c:v>173300.11199999996</c:v>
                </c:pt>
                <c:pt idx="64">
                  <c:v>58129.249000000003</c:v>
                </c:pt>
                <c:pt idx="65">
                  <c:v>26984.145</c:v>
                </c:pt>
                <c:pt idx="66">
                  <c:v>4477204.4850000003</c:v>
                </c:pt>
                <c:pt idx="67">
                  <c:v>239146.46400000001</c:v>
                </c:pt>
                <c:pt idx="68">
                  <c:v>2175821.5260000001</c:v>
                </c:pt>
                <c:pt idx="69">
                  <c:v>228491.47299999997</c:v>
                </c:pt>
                <c:pt idx="70">
                  <c:v>399282.826</c:v>
                </c:pt>
                <c:pt idx="71">
                  <c:v>144040.924</c:v>
                </c:pt>
                <c:pt idx="72">
                  <c:v>1875.5930000000001</c:v>
                </c:pt>
                <c:pt idx="73">
                  <c:v>772182.61300000013</c:v>
                </c:pt>
                <c:pt idx="74">
                  <c:v>1054354.7189999998</c:v>
                </c:pt>
                <c:pt idx="75">
                  <c:v>1632510.6610000001</c:v>
                </c:pt>
                <c:pt idx="76">
                  <c:v>781908.24699999997</c:v>
                </c:pt>
                <c:pt idx="77">
                  <c:v>3114696.807</c:v>
                </c:pt>
                <c:pt idx="78">
                  <c:v>2041543.7509999999</c:v>
                </c:pt>
                <c:pt idx="79">
                  <c:v>1347240.841</c:v>
                </c:pt>
                <c:pt idx="80">
                  <c:v>127655.90399999998</c:v>
                </c:pt>
                <c:pt idx="81">
                  <c:v>1592613.2409999999</c:v>
                </c:pt>
                <c:pt idx="82">
                  <c:v>0</c:v>
                </c:pt>
                <c:pt idx="83">
                  <c:v>5143931.54</c:v>
                </c:pt>
                <c:pt idx="84">
                  <c:v>574209.92500000005</c:v>
                </c:pt>
                <c:pt idx="85">
                  <c:v>955463.94200000016</c:v>
                </c:pt>
                <c:pt idx="86">
                  <c:v>2681210.517</c:v>
                </c:pt>
                <c:pt idx="87">
                  <c:v>994995.29599999986</c:v>
                </c:pt>
                <c:pt idx="88">
                  <c:v>1433754.4790000001</c:v>
                </c:pt>
                <c:pt idx="89">
                  <c:v>4621669.1550000012</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28890.307000000001</c:v>
                </c:pt>
                <c:pt idx="37">
                  <c:v>8666.7189999999973</c:v>
                </c:pt>
                <c:pt idx="38">
                  <c:v>66492.334000000003</c:v>
                </c:pt>
                <c:pt idx="39">
                  <c:v>22709.091</c:v>
                </c:pt>
                <c:pt idx="40">
                  <c:v>15629.055000000002</c:v>
                </c:pt>
                <c:pt idx="41">
                  <c:v>0</c:v>
                </c:pt>
                <c:pt idx="42">
                  <c:v>484.73200000000008</c:v>
                </c:pt>
                <c:pt idx="43">
                  <c:v>5818.634</c:v>
                </c:pt>
                <c:pt idx="44">
                  <c:v>24153.044000000002</c:v>
                </c:pt>
                <c:pt idx="45">
                  <c:v>41256.303999999989</c:v>
                </c:pt>
                <c:pt idx="46">
                  <c:v>0</c:v>
                </c:pt>
                <c:pt idx="47">
                  <c:v>13299.320999999998</c:v>
                </c:pt>
                <c:pt idx="48">
                  <c:v>5445.3469999999998</c:v>
                </c:pt>
                <c:pt idx="49">
                  <c:v>30401.030999999999</c:v>
                </c:pt>
                <c:pt idx="50">
                  <c:v>0</c:v>
                </c:pt>
                <c:pt idx="51">
                  <c:v>32123.060000000005</c:v>
                </c:pt>
                <c:pt idx="52">
                  <c:v>44634.641000000003</c:v>
                </c:pt>
                <c:pt idx="53">
                  <c:v>30218.418000000001</c:v>
                </c:pt>
                <c:pt idx="54">
                  <c:v>24028.82</c:v>
                </c:pt>
                <c:pt idx="55">
                  <c:v>0</c:v>
                </c:pt>
                <c:pt idx="56">
                  <c:v>10587.331</c:v>
                </c:pt>
                <c:pt idx="57">
                  <c:v>83190.354999999996</c:v>
                </c:pt>
                <c:pt idx="58">
                  <c:v>151976.67800000004</c:v>
                </c:pt>
                <c:pt idx="59">
                  <c:v>23152.222000000002</c:v>
                </c:pt>
                <c:pt idx="60">
                  <c:v>0</c:v>
                </c:pt>
                <c:pt idx="61">
                  <c:v>31817.181</c:v>
                </c:pt>
                <c:pt idx="62">
                  <c:v>13020.239</c:v>
                </c:pt>
                <c:pt idx="63">
                  <c:v>0</c:v>
                </c:pt>
                <c:pt idx="64">
                  <c:v>1344.981</c:v>
                </c:pt>
                <c:pt idx="65">
                  <c:v>0</c:v>
                </c:pt>
                <c:pt idx="66">
                  <c:v>3665.616</c:v>
                </c:pt>
                <c:pt idx="67">
                  <c:v>2552.732</c:v>
                </c:pt>
                <c:pt idx="68">
                  <c:v>18766.521000000001</c:v>
                </c:pt>
                <c:pt idx="69">
                  <c:v>8968.1350000000002</c:v>
                </c:pt>
                <c:pt idx="70">
                  <c:v>5240.317</c:v>
                </c:pt>
                <c:pt idx="71">
                  <c:v>0</c:v>
                </c:pt>
                <c:pt idx="72">
                  <c:v>0</c:v>
                </c:pt>
                <c:pt idx="73">
                  <c:v>1082.335</c:v>
                </c:pt>
                <c:pt idx="74">
                  <c:v>16444.932000000001</c:v>
                </c:pt>
                <c:pt idx="75">
                  <c:v>3361.4740000000006</c:v>
                </c:pt>
                <c:pt idx="76">
                  <c:v>32065.001000000004</c:v>
                </c:pt>
                <c:pt idx="77">
                  <c:v>31178.536</c:v>
                </c:pt>
                <c:pt idx="78">
                  <c:v>9057.8070000000007</c:v>
                </c:pt>
                <c:pt idx="79">
                  <c:v>5512.5699999999988</c:v>
                </c:pt>
                <c:pt idx="80">
                  <c:v>0</c:v>
                </c:pt>
                <c:pt idx="81">
                  <c:v>0</c:v>
                </c:pt>
                <c:pt idx="82">
                  <c:v>0</c:v>
                </c:pt>
                <c:pt idx="83">
                  <c:v>4185.7849999999999</c:v>
                </c:pt>
                <c:pt idx="84">
                  <c:v>0</c:v>
                </c:pt>
                <c:pt idx="85">
                  <c:v>433.75900000000001</c:v>
                </c:pt>
                <c:pt idx="86">
                  <c:v>77569.898000000001</c:v>
                </c:pt>
                <c:pt idx="87">
                  <c:v>2410.8530000000001</c:v>
                </c:pt>
                <c:pt idx="88">
                  <c:v>23115.940999999999</c:v>
                </c:pt>
                <c:pt idx="89">
                  <c:v>27268.401000000002</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46561.798999999992</c:v>
                </c:pt>
                <c:pt idx="37">
                  <c:v>67.451999999999998</c:v>
                </c:pt>
                <c:pt idx="38">
                  <c:v>8.83</c:v>
                </c:pt>
                <c:pt idx="39">
                  <c:v>27679.848000000005</c:v>
                </c:pt>
                <c:pt idx="40">
                  <c:v>23580.973999999998</c:v>
                </c:pt>
                <c:pt idx="41">
                  <c:v>11103.58</c:v>
                </c:pt>
                <c:pt idx="42">
                  <c:v>0</c:v>
                </c:pt>
                <c:pt idx="43">
                  <c:v>0</c:v>
                </c:pt>
                <c:pt idx="44">
                  <c:v>65.244</c:v>
                </c:pt>
                <c:pt idx="45">
                  <c:v>34110.108</c:v>
                </c:pt>
                <c:pt idx="46">
                  <c:v>10230.137999999999</c:v>
                </c:pt>
                <c:pt idx="47">
                  <c:v>25765.191999999999</c:v>
                </c:pt>
                <c:pt idx="48">
                  <c:v>0</c:v>
                </c:pt>
                <c:pt idx="49">
                  <c:v>53.470999999999997</c:v>
                </c:pt>
                <c:pt idx="50">
                  <c:v>26591.541000000001</c:v>
                </c:pt>
                <c:pt idx="51">
                  <c:v>4677.7349999999988</c:v>
                </c:pt>
                <c:pt idx="52">
                  <c:v>5033.3909999999996</c:v>
                </c:pt>
                <c:pt idx="53">
                  <c:v>8815.608000000002</c:v>
                </c:pt>
                <c:pt idx="54">
                  <c:v>5657.1379999999999</c:v>
                </c:pt>
                <c:pt idx="55">
                  <c:v>181.75200000000001</c:v>
                </c:pt>
                <c:pt idx="56">
                  <c:v>21668.770999999997</c:v>
                </c:pt>
                <c:pt idx="57">
                  <c:v>913047.45900000003</c:v>
                </c:pt>
                <c:pt idx="58">
                  <c:v>792.9910000000001</c:v>
                </c:pt>
                <c:pt idx="59">
                  <c:v>50.036999999999999</c:v>
                </c:pt>
                <c:pt idx="60">
                  <c:v>1312.739</c:v>
                </c:pt>
                <c:pt idx="61">
                  <c:v>0</c:v>
                </c:pt>
                <c:pt idx="62">
                  <c:v>0</c:v>
                </c:pt>
                <c:pt idx="63">
                  <c:v>0</c:v>
                </c:pt>
                <c:pt idx="64">
                  <c:v>0</c:v>
                </c:pt>
                <c:pt idx="65">
                  <c:v>561.69100000000003</c:v>
                </c:pt>
                <c:pt idx="66">
                  <c:v>904861.77899999998</c:v>
                </c:pt>
                <c:pt idx="67">
                  <c:v>0</c:v>
                </c:pt>
                <c:pt idx="68">
                  <c:v>20699.670000000002</c:v>
                </c:pt>
                <c:pt idx="69">
                  <c:v>58.37700000000001</c:v>
                </c:pt>
                <c:pt idx="70">
                  <c:v>0</c:v>
                </c:pt>
                <c:pt idx="71">
                  <c:v>27518.699000000001</c:v>
                </c:pt>
                <c:pt idx="72">
                  <c:v>12406.998</c:v>
                </c:pt>
                <c:pt idx="73">
                  <c:v>1638.7159999999997</c:v>
                </c:pt>
                <c:pt idx="74">
                  <c:v>13108.499</c:v>
                </c:pt>
                <c:pt idx="75">
                  <c:v>1265.4000000000001</c:v>
                </c:pt>
                <c:pt idx="76">
                  <c:v>0</c:v>
                </c:pt>
                <c:pt idx="77">
                  <c:v>652.69000000000017</c:v>
                </c:pt>
                <c:pt idx="78">
                  <c:v>4.66</c:v>
                </c:pt>
                <c:pt idx="79">
                  <c:v>553.10599999999999</c:v>
                </c:pt>
                <c:pt idx="80">
                  <c:v>8357.9159999999993</c:v>
                </c:pt>
                <c:pt idx="81">
                  <c:v>0</c:v>
                </c:pt>
                <c:pt idx="82">
                  <c:v>130.489</c:v>
                </c:pt>
                <c:pt idx="83">
                  <c:v>0</c:v>
                </c:pt>
                <c:pt idx="84">
                  <c:v>13455.08</c:v>
                </c:pt>
                <c:pt idx="85">
                  <c:v>3358.6190000000001</c:v>
                </c:pt>
                <c:pt idx="86">
                  <c:v>32153.755999999994</c:v>
                </c:pt>
                <c:pt idx="87">
                  <c:v>785.87699999999984</c:v>
                </c:pt>
                <c:pt idx="88">
                  <c:v>0</c:v>
                </c:pt>
                <c:pt idx="89">
                  <c:v>20.849</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90"/>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pt idx="36">
                  <c:v>赤井川村</c:v>
                </c:pt>
                <c:pt idx="37">
                  <c:v>赤平市</c:v>
                </c:pt>
                <c:pt idx="38">
                  <c:v>芦別市</c:v>
                </c:pt>
                <c:pt idx="39">
                  <c:v>石狩市</c:v>
                </c:pt>
                <c:pt idx="40">
                  <c:v>岩内町</c:v>
                </c:pt>
                <c:pt idx="41">
                  <c:v>岩見沢市</c:v>
                </c:pt>
                <c:pt idx="42">
                  <c:v>歌志内市</c:v>
                </c:pt>
                <c:pt idx="43">
                  <c:v>浦臼町</c:v>
                </c:pt>
                <c:pt idx="44">
                  <c:v>雨竜町</c:v>
                </c:pt>
                <c:pt idx="45">
                  <c:v>恵庭市</c:v>
                </c:pt>
                <c:pt idx="46">
                  <c:v>江別市</c:v>
                </c:pt>
                <c:pt idx="47">
                  <c:v>小樽市</c:v>
                </c:pt>
                <c:pt idx="48">
                  <c:v>上砂川町</c:v>
                </c:pt>
                <c:pt idx="49">
                  <c:v>神恵内村</c:v>
                </c:pt>
                <c:pt idx="50">
                  <c:v>北広島市</c:v>
                </c:pt>
                <c:pt idx="51">
                  <c:v>喜茂別町</c:v>
                </c:pt>
                <c:pt idx="52">
                  <c:v>京極町</c:v>
                </c:pt>
                <c:pt idx="53">
                  <c:v>共和町</c:v>
                </c:pt>
                <c:pt idx="54">
                  <c:v>倶知安町</c:v>
                </c:pt>
                <c:pt idx="55">
                  <c:v>栗山町</c:v>
                </c:pt>
                <c:pt idx="56">
                  <c:v>黒松内町</c:v>
                </c:pt>
                <c:pt idx="57">
                  <c:v>札幌市</c:v>
                </c:pt>
                <c:pt idx="58">
                  <c:v>島牧村</c:v>
                </c:pt>
                <c:pt idx="59">
                  <c:v>積丹町</c:v>
                </c:pt>
                <c:pt idx="60">
                  <c:v>新篠津村</c:v>
                </c:pt>
                <c:pt idx="61">
                  <c:v>新十津川町</c:v>
                </c:pt>
                <c:pt idx="62">
                  <c:v>寿都町</c:v>
                </c:pt>
                <c:pt idx="63">
                  <c:v>砂川市</c:v>
                </c:pt>
                <c:pt idx="64">
                  <c:v>滝川市</c:v>
                </c:pt>
                <c:pt idx="65">
                  <c:v>秩父別町</c:v>
                </c:pt>
                <c:pt idx="66">
                  <c:v>千歳市</c:v>
                </c:pt>
                <c:pt idx="67">
                  <c:v>月形町</c:v>
                </c:pt>
                <c:pt idx="68">
                  <c:v>当別町</c:v>
                </c:pt>
                <c:pt idx="69">
                  <c:v>泊村</c:v>
                </c:pt>
                <c:pt idx="70">
                  <c:v>奈井江町</c:v>
                </c:pt>
                <c:pt idx="71">
                  <c:v>長沼町</c:v>
                </c:pt>
                <c:pt idx="72">
                  <c:v>南幌町</c:v>
                </c:pt>
                <c:pt idx="73">
                  <c:v>仁木町</c:v>
                </c:pt>
                <c:pt idx="74">
                  <c:v>ニセコ町</c:v>
                </c:pt>
                <c:pt idx="75">
                  <c:v>沼田町</c:v>
                </c:pt>
                <c:pt idx="76">
                  <c:v>美唄市</c:v>
                </c:pt>
                <c:pt idx="77">
                  <c:v>深川市</c:v>
                </c:pt>
                <c:pt idx="78">
                  <c:v>古平町</c:v>
                </c:pt>
                <c:pt idx="79">
                  <c:v>北竜町</c:v>
                </c:pt>
                <c:pt idx="80">
                  <c:v>真狩村</c:v>
                </c:pt>
                <c:pt idx="81">
                  <c:v>三笠市</c:v>
                </c:pt>
                <c:pt idx="82">
                  <c:v>妹背牛町</c:v>
                </c:pt>
                <c:pt idx="83">
                  <c:v>夕張市</c:v>
                </c:pt>
                <c:pt idx="84">
                  <c:v>由仁町</c:v>
                </c:pt>
                <c:pt idx="85">
                  <c:v>余市町</c:v>
                </c:pt>
                <c:pt idx="86">
                  <c:v>蘭越町</c:v>
                </c:pt>
                <c:pt idx="87">
                  <c:v>留寿都村</c:v>
                </c:pt>
                <c:pt idx="88">
                  <c:v>愛別町</c:v>
                </c:pt>
                <c:pt idx="89">
                  <c:v>旭川市</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2760573.1180000002</c:v>
                </c:pt>
                <c:pt idx="37">
                  <c:v>923431.80100000009</c:v>
                </c:pt>
                <c:pt idx="38">
                  <c:v>6937153.2819999997</c:v>
                </c:pt>
                <c:pt idx="39">
                  <c:v>5301676.7510000002</c:v>
                </c:pt>
                <c:pt idx="40">
                  <c:v>829156.00100000005</c:v>
                </c:pt>
                <c:pt idx="41">
                  <c:v>5089314.1090000002</c:v>
                </c:pt>
                <c:pt idx="42">
                  <c:v>523913.375</c:v>
                </c:pt>
                <c:pt idx="43">
                  <c:v>1027255.546</c:v>
                </c:pt>
                <c:pt idx="44">
                  <c:v>2428993.2449999996</c:v>
                </c:pt>
                <c:pt idx="45">
                  <c:v>4833361.2429999998</c:v>
                </c:pt>
                <c:pt idx="46">
                  <c:v>832633.701</c:v>
                </c:pt>
                <c:pt idx="47">
                  <c:v>2909676.6159999999</c:v>
                </c:pt>
                <c:pt idx="48">
                  <c:v>324777.61799999996</c:v>
                </c:pt>
                <c:pt idx="49">
                  <c:v>576085.9589999998</c:v>
                </c:pt>
                <c:pt idx="50">
                  <c:v>1294721.267</c:v>
                </c:pt>
                <c:pt idx="51">
                  <c:v>1541161.7210000001</c:v>
                </c:pt>
                <c:pt idx="52">
                  <c:v>2037435.67</c:v>
                </c:pt>
                <c:pt idx="53">
                  <c:v>3338546.949</c:v>
                </c:pt>
                <c:pt idx="54">
                  <c:v>2787950.9629999995</c:v>
                </c:pt>
                <c:pt idx="55">
                  <c:v>2482720.6949999998</c:v>
                </c:pt>
                <c:pt idx="56">
                  <c:v>4148555.5070000002</c:v>
                </c:pt>
                <c:pt idx="57">
                  <c:v>15286266.950999999</c:v>
                </c:pt>
                <c:pt idx="58">
                  <c:v>4240310.449</c:v>
                </c:pt>
                <c:pt idx="59">
                  <c:v>2993558.983</c:v>
                </c:pt>
                <c:pt idx="60">
                  <c:v>230920.22899999999</c:v>
                </c:pt>
                <c:pt idx="61">
                  <c:v>6171153.9059999995</c:v>
                </c:pt>
                <c:pt idx="62">
                  <c:v>1218987.5759999999</c:v>
                </c:pt>
                <c:pt idx="63">
                  <c:v>593976.81299999997</c:v>
                </c:pt>
                <c:pt idx="64">
                  <c:v>1480485.1570000001</c:v>
                </c:pt>
                <c:pt idx="65">
                  <c:v>646399.71200000006</c:v>
                </c:pt>
                <c:pt idx="66">
                  <c:v>7818440.0810000012</c:v>
                </c:pt>
                <c:pt idx="67">
                  <c:v>883627.94300000009</c:v>
                </c:pt>
                <c:pt idx="68">
                  <c:v>4299462.5690000001</c:v>
                </c:pt>
                <c:pt idx="69">
                  <c:v>255290.44099999999</c:v>
                </c:pt>
                <c:pt idx="70">
                  <c:v>788739.571</c:v>
                </c:pt>
                <c:pt idx="71">
                  <c:v>2082935.4350000001</c:v>
                </c:pt>
                <c:pt idx="72">
                  <c:v>536135.01399999997</c:v>
                </c:pt>
                <c:pt idx="73">
                  <c:v>1307270.4360000002</c:v>
                </c:pt>
                <c:pt idx="74">
                  <c:v>1961219.1980000001</c:v>
                </c:pt>
                <c:pt idx="75">
                  <c:v>2780772.199</c:v>
                </c:pt>
                <c:pt idx="76">
                  <c:v>2642593.3530000001</c:v>
                </c:pt>
                <c:pt idx="77">
                  <c:v>5966952.8130000001</c:v>
                </c:pt>
                <c:pt idx="78">
                  <c:v>2078341.1429999999</c:v>
                </c:pt>
                <c:pt idx="79">
                  <c:v>2296854.338</c:v>
                </c:pt>
                <c:pt idx="80">
                  <c:v>1367477.3969999996</c:v>
                </c:pt>
                <c:pt idx="81">
                  <c:v>1926884.5589999999</c:v>
                </c:pt>
                <c:pt idx="82">
                  <c:v>230966.57800000004</c:v>
                </c:pt>
                <c:pt idx="83">
                  <c:v>5453119.4369999999</c:v>
                </c:pt>
                <c:pt idx="84">
                  <c:v>2574177.108</c:v>
                </c:pt>
                <c:pt idx="85">
                  <c:v>1537816.9900000002</c:v>
                </c:pt>
                <c:pt idx="86">
                  <c:v>3664096.841</c:v>
                </c:pt>
                <c:pt idx="87">
                  <c:v>1978871.7899999998</c:v>
                </c:pt>
                <c:pt idx="88">
                  <c:v>1869259.6410000003</c:v>
                </c:pt>
                <c:pt idx="89">
                  <c:v>10241213.692000002</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再エネ比較シート!$BE$162:$BE$250</c:f>
              <c:numCache>
                <c:formatCode>#,##0_);[Red]\(#,##0\)</c:formatCode>
                <c:ptCount val="89"/>
                <c:pt idx="0">
                  <c:v>3792070.412</c:v>
                </c:pt>
                <c:pt idx="1">
                  <c:v>1290248.1130000001</c:v>
                </c:pt>
                <c:pt idx="2">
                  <c:v>410397.17300000001</c:v>
                </c:pt>
                <c:pt idx="3">
                  <c:v>707470.83100000001</c:v>
                </c:pt>
                <c:pt idx="4">
                  <c:v>730133.36100000003</c:v>
                </c:pt>
                <c:pt idx="5">
                  <c:v>2566604.162</c:v>
                </c:pt>
                <c:pt idx="6">
                  <c:v>2359472.1330000004</c:v>
                </c:pt>
                <c:pt idx="7">
                  <c:v>2182303.6399999997</c:v>
                </c:pt>
                <c:pt idx="8">
                  <c:v>5339314.2410000004</c:v>
                </c:pt>
                <c:pt idx="9">
                  <c:v>233625.01300000001</c:v>
                </c:pt>
                <c:pt idx="10">
                  <c:v>1215599.3090000001</c:v>
                </c:pt>
                <c:pt idx="11">
                  <c:v>585699.48900000006</c:v>
                </c:pt>
                <c:pt idx="12">
                  <c:v>1317420.267</c:v>
                </c:pt>
                <c:pt idx="13">
                  <c:v>3136154.4739999999</c:v>
                </c:pt>
                <c:pt idx="14">
                  <c:v>1353412.122</c:v>
                </c:pt>
                <c:pt idx="15">
                  <c:v>836620.99199999997</c:v>
                </c:pt>
                <c:pt idx="16">
                  <c:v>5340719.8649999984</c:v>
                </c:pt>
                <c:pt idx="17">
                  <c:v>528656.21799999999</c:v>
                </c:pt>
                <c:pt idx="18">
                  <c:v>1185117.135</c:v>
                </c:pt>
                <c:pt idx="19">
                  <c:v>1738597.5200000003</c:v>
                </c:pt>
                <c:pt idx="20">
                  <c:v>2731729.6289999993</c:v>
                </c:pt>
                <c:pt idx="21">
                  <c:v>983262.45700000005</c:v>
                </c:pt>
                <c:pt idx="22">
                  <c:v>2175476.8939999994</c:v>
                </c:pt>
                <c:pt idx="23">
                  <c:v>4971061.8259999994</c:v>
                </c:pt>
                <c:pt idx="24">
                  <c:v>1171811.8099999998</c:v>
                </c:pt>
                <c:pt idx="25">
                  <c:v>1201581.0759999997</c:v>
                </c:pt>
                <c:pt idx="26">
                  <c:v>713444.24199999997</c:v>
                </c:pt>
                <c:pt idx="27">
                  <c:v>1310721.5149999999</c:v>
                </c:pt>
                <c:pt idx="28">
                  <c:v>3823005.9609999997</c:v>
                </c:pt>
                <c:pt idx="29">
                  <c:v>1500799.7140000002</c:v>
                </c:pt>
                <c:pt idx="30">
                  <c:v>1944532.8460000001</c:v>
                </c:pt>
                <c:pt idx="31">
                  <c:v>231983.11899999995</c:v>
                </c:pt>
                <c:pt idx="32">
                  <c:v>1165056.5020000001</c:v>
                </c:pt>
                <c:pt idx="33">
                  <c:v>21915.473999999998</c:v>
                </c:pt>
                <c:pt idx="34">
                  <c:v>29979.877</c:v>
                </c:pt>
                <c:pt idx="35">
                  <c:v>249227.39700000006</c:v>
                </c:pt>
                <c:pt idx="36">
                  <c:v>22916.503000000001</c:v>
                </c:pt>
                <c:pt idx="37">
                  <c:v>5946798.6179999998</c:v>
                </c:pt>
                <c:pt idx="38">
                  <c:v>1647745.7209999999</c:v>
                </c:pt>
                <c:pt idx="39">
                  <c:v>5789704.4139999999</c:v>
                </c:pt>
                <c:pt idx="40">
                  <c:v>3935168.2420000001</c:v>
                </c:pt>
                <c:pt idx="41">
                  <c:v>6255785.0430000005</c:v>
                </c:pt>
                <c:pt idx="42">
                  <c:v>2790519.7690000008</c:v>
                </c:pt>
                <c:pt idx="43">
                  <c:v>4103844.773</c:v>
                </c:pt>
                <c:pt idx="44">
                  <c:v>3160922.8990000002</c:v>
                </c:pt>
                <c:pt idx="45">
                  <c:v>3828201.7709999997</c:v>
                </c:pt>
                <c:pt idx="46">
                  <c:v>5124621.2980000004</c:v>
                </c:pt>
                <c:pt idx="47">
                  <c:v>1968801.38</c:v>
                </c:pt>
                <c:pt idx="48">
                  <c:v>2304699.0010000002</c:v>
                </c:pt>
                <c:pt idx="49">
                  <c:v>11237636.923</c:v>
                </c:pt>
                <c:pt idx="50">
                  <c:v>10856740.892999999</c:v>
                </c:pt>
                <c:pt idx="51">
                  <c:v>4751183.3310000012</c:v>
                </c:pt>
                <c:pt idx="52">
                  <c:v>8258509.9069999997</c:v>
                </c:pt>
                <c:pt idx="53">
                  <c:v>3478514.2930000001</c:v>
                </c:pt>
                <c:pt idx="54">
                  <c:v>5556687.2139999988</c:v>
                </c:pt>
                <c:pt idx="55">
                  <c:v>398991.87000000011</c:v>
                </c:pt>
                <c:pt idx="56">
                  <c:v>3048281.29</c:v>
                </c:pt>
                <c:pt idx="57">
                  <c:v>4751071.7580000004</c:v>
                </c:pt>
                <c:pt idx="58">
                  <c:v>5728597.8110000016</c:v>
                </c:pt>
                <c:pt idx="59">
                  <c:v>2997880.1880000001</c:v>
                </c:pt>
                <c:pt idx="60">
                  <c:v>5548983.6260000002</c:v>
                </c:pt>
                <c:pt idx="61">
                  <c:v>12551183.975</c:v>
                </c:pt>
                <c:pt idx="62">
                  <c:v>5523080.2960000001</c:v>
                </c:pt>
                <c:pt idx="63">
                  <c:v>6900245.7310000015</c:v>
                </c:pt>
                <c:pt idx="64">
                  <c:v>6564710.4519999996</c:v>
                </c:pt>
                <c:pt idx="65">
                  <c:v>3761632.1519999998</c:v>
                </c:pt>
                <c:pt idx="66">
                  <c:v>2260494.3089999999</c:v>
                </c:pt>
                <c:pt idx="67">
                  <c:v>2862283.1630000006</c:v>
                </c:pt>
                <c:pt idx="68">
                  <c:v>6592129.7239999995</c:v>
                </c:pt>
                <c:pt idx="69">
                  <c:v>1513352.3769999999</c:v>
                </c:pt>
                <c:pt idx="70">
                  <c:v>2475274.5659999996</c:v>
                </c:pt>
                <c:pt idx="71">
                  <c:v>4038131.5129999998</c:v>
                </c:pt>
                <c:pt idx="72">
                  <c:v>4359311.307</c:v>
                </c:pt>
                <c:pt idx="73">
                  <c:v>3635442.6600000006</c:v>
                </c:pt>
                <c:pt idx="74">
                  <c:v>3283834.0959999999</c:v>
                </c:pt>
                <c:pt idx="75">
                  <c:v>11066924.649</c:v>
                </c:pt>
                <c:pt idx="76">
                  <c:v>558869.84699999995</c:v>
                </c:pt>
                <c:pt idx="77">
                  <c:v>4057698.8129999996</c:v>
                </c:pt>
                <c:pt idx="78">
                  <c:v>6234427.04</c:v>
                </c:pt>
                <c:pt idx="79">
                  <c:v>4591506.8259999994</c:v>
                </c:pt>
                <c:pt idx="80">
                  <c:v>2988369.1460000002</c:v>
                </c:pt>
                <c:pt idx="81">
                  <c:v>28985231.511</c:v>
                </c:pt>
                <c:pt idx="82">
                  <c:v>5070836.4610000001</c:v>
                </c:pt>
                <c:pt idx="83">
                  <c:v>9666007.4040000029</c:v>
                </c:pt>
                <c:pt idx="84">
                  <c:v>9470078.0969999991</c:v>
                </c:pt>
                <c:pt idx="85">
                  <c:v>2866316.128</c:v>
                </c:pt>
                <c:pt idx="86">
                  <c:v>3524224.8660000004</c:v>
                </c:pt>
                <c:pt idx="87">
                  <c:v>281757.55099999998</c:v>
                </c:pt>
                <c:pt idx="88">
                  <c:v>2627840.0520000001</c:v>
                </c:pt>
              </c:numCache>
            </c:numRef>
          </c:val>
          <c:extLst>
            <c:ext xmlns:c16="http://schemas.microsoft.com/office/drawing/2014/chart" uri="{C3380CC4-5D6E-409C-BE32-E72D297353CC}">
              <c16:uniqueId val="{00000000-A45F-4338-B8F5-02D99ED80D37}"/>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再エネ比較シート!$BF$162:$BF$250</c:f>
              <c:numCache>
                <c:formatCode>#,##0_);[Red]\(#,##0\)</c:formatCode>
                <c:ptCount val="89"/>
                <c:pt idx="0">
                  <c:v>22179261.022</c:v>
                </c:pt>
                <c:pt idx="1">
                  <c:v>8898521.193</c:v>
                </c:pt>
                <c:pt idx="2">
                  <c:v>3771317.8590000002</c:v>
                </c:pt>
                <c:pt idx="3">
                  <c:v>4942290.1380000003</c:v>
                </c:pt>
                <c:pt idx="4">
                  <c:v>6879887.7149999999</c:v>
                </c:pt>
                <c:pt idx="5">
                  <c:v>185429.372</c:v>
                </c:pt>
                <c:pt idx="6">
                  <c:v>735846.7</c:v>
                </c:pt>
                <c:pt idx="7">
                  <c:v>15202703.074999999</c:v>
                </c:pt>
                <c:pt idx="8">
                  <c:v>9293738.0399999972</c:v>
                </c:pt>
                <c:pt idx="9">
                  <c:v>3522834.8820000002</c:v>
                </c:pt>
                <c:pt idx="10">
                  <c:v>7628921.5769999987</c:v>
                </c:pt>
                <c:pt idx="11">
                  <c:v>2763555.2009999994</c:v>
                </c:pt>
                <c:pt idx="12">
                  <c:v>332435.33600000001</c:v>
                </c:pt>
                <c:pt idx="13">
                  <c:v>5259600.8959999997</c:v>
                </c:pt>
                <c:pt idx="14">
                  <c:v>1064527.513</c:v>
                </c:pt>
                <c:pt idx="15">
                  <c:v>4400156.051</c:v>
                </c:pt>
                <c:pt idx="16">
                  <c:v>7886852.7680000002</c:v>
                </c:pt>
                <c:pt idx="17">
                  <c:v>8429027.3110000007</c:v>
                </c:pt>
                <c:pt idx="18">
                  <c:v>5873181.1200000001</c:v>
                </c:pt>
                <c:pt idx="19">
                  <c:v>194865.274</c:v>
                </c:pt>
                <c:pt idx="20">
                  <c:v>3693206.4670000002</c:v>
                </c:pt>
                <c:pt idx="21">
                  <c:v>3883470.0750000002</c:v>
                </c:pt>
                <c:pt idx="22">
                  <c:v>7713054.9409999987</c:v>
                </c:pt>
                <c:pt idx="23">
                  <c:v>1260876.936</c:v>
                </c:pt>
                <c:pt idx="24">
                  <c:v>4853.87</c:v>
                </c:pt>
                <c:pt idx="25">
                  <c:v>170792.87599999996</c:v>
                </c:pt>
                <c:pt idx="26">
                  <c:v>146986.005</c:v>
                </c:pt>
                <c:pt idx="27">
                  <c:v>7706014.6859999998</c:v>
                </c:pt>
                <c:pt idx="28">
                  <c:v>2270496.531</c:v>
                </c:pt>
                <c:pt idx="29">
                  <c:v>10181528.25</c:v>
                </c:pt>
                <c:pt idx="30">
                  <c:v>8520288.8680000026</c:v>
                </c:pt>
                <c:pt idx="31">
                  <c:v>4782810.3049999997</c:v>
                </c:pt>
                <c:pt idx="32">
                  <c:v>7648149.296000001</c:v>
                </c:pt>
                <c:pt idx="33">
                  <c:v>312689.60499999998</c:v>
                </c:pt>
                <c:pt idx="34">
                  <c:v>1129611.2879999997</c:v>
                </c:pt>
                <c:pt idx="35">
                  <c:v>2417092.9569999999</c:v>
                </c:pt>
                <c:pt idx="36">
                  <c:v>1043866.7269999998</c:v>
                </c:pt>
                <c:pt idx="37">
                  <c:v>15575364.018999998</c:v>
                </c:pt>
                <c:pt idx="38">
                  <c:v>1749886.612</c:v>
                </c:pt>
                <c:pt idx="39">
                  <c:v>8958639.4409999996</c:v>
                </c:pt>
                <c:pt idx="40">
                  <c:v>10135208.824999999</c:v>
                </c:pt>
                <c:pt idx="41">
                  <c:v>2806310.571</c:v>
                </c:pt>
                <c:pt idx="42">
                  <c:v>2437250.1830000002</c:v>
                </c:pt>
                <c:pt idx="43">
                  <c:v>5495693.6330000013</c:v>
                </c:pt>
                <c:pt idx="44">
                  <c:v>11469027.208000002</c:v>
                </c:pt>
                <c:pt idx="45">
                  <c:v>13389848.154999999</c:v>
                </c:pt>
                <c:pt idx="46">
                  <c:v>3054967.483</c:v>
                </c:pt>
                <c:pt idx="47">
                  <c:v>4682305.0070000002</c:v>
                </c:pt>
                <c:pt idx="48">
                  <c:v>5690768.4630000005</c:v>
                </c:pt>
                <c:pt idx="49">
                  <c:v>1393663.273</c:v>
                </c:pt>
                <c:pt idx="50">
                  <c:v>141060.41800000001</c:v>
                </c:pt>
                <c:pt idx="51">
                  <c:v>2782375.6090000002</c:v>
                </c:pt>
                <c:pt idx="52">
                  <c:v>10298985.789000001</c:v>
                </c:pt>
                <c:pt idx="53">
                  <c:v>4741552.2060000002</c:v>
                </c:pt>
                <c:pt idx="54">
                  <c:v>11379357.924000001</c:v>
                </c:pt>
                <c:pt idx="55">
                  <c:v>3239611.2280000001</c:v>
                </c:pt>
                <c:pt idx="56">
                  <c:v>1519440.5589999999</c:v>
                </c:pt>
                <c:pt idx="57">
                  <c:v>4157763.5320000001</c:v>
                </c:pt>
                <c:pt idx="58">
                  <c:v>19322.841</c:v>
                </c:pt>
                <c:pt idx="59">
                  <c:v>3008342.2960000006</c:v>
                </c:pt>
                <c:pt idx="60">
                  <c:v>924214.272</c:v>
                </c:pt>
                <c:pt idx="61">
                  <c:v>11020079.445</c:v>
                </c:pt>
                <c:pt idx="62">
                  <c:v>8772873.9179999996</c:v>
                </c:pt>
                <c:pt idx="63">
                  <c:v>262471.15300000005</c:v>
                </c:pt>
                <c:pt idx="64">
                  <c:v>1492616.821</c:v>
                </c:pt>
                <c:pt idx="65">
                  <c:v>5259610.9210000001</c:v>
                </c:pt>
                <c:pt idx="66">
                  <c:v>5051289.8590000002</c:v>
                </c:pt>
                <c:pt idx="67">
                  <c:v>5073677.6270000003</c:v>
                </c:pt>
                <c:pt idx="68">
                  <c:v>3099551.7540000002</c:v>
                </c:pt>
                <c:pt idx="69">
                  <c:v>6047348.6059999997</c:v>
                </c:pt>
                <c:pt idx="70">
                  <c:v>9664159.4499999993</c:v>
                </c:pt>
                <c:pt idx="71">
                  <c:v>5246615.93</c:v>
                </c:pt>
                <c:pt idx="72">
                  <c:v>6919596.3459999999</c:v>
                </c:pt>
                <c:pt idx="73">
                  <c:v>4862119.6529999999</c:v>
                </c:pt>
                <c:pt idx="74">
                  <c:v>97045.035000000003</c:v>
                </c:pt>
                <c:pt idx="75">
                  <c:v>5182050.7920000004</c:v>
                </c:pt>
                <c:pt idx="76">
                  <c:v>4138402.7319999994</c:v>
                </c:pt>
                <c:pt idx="77">
                  <c:v>4993371.51</c:v>
                </c:pt>
                <c:pt idx="78">
                  <c:v>3693010.9180000001</c:v>
                </c:pt>
                <c:pt idx="79">
                  <c:v>4618972.74</c:v>
                </c:pt>
                <c:pt idx="80">
                  <c:v>2938360.3590000006</c:v>
                </c:pt>
                <c:pt idx="81">
                  <c:v>8748652.1699999999</c:v>
                </c:pt>
                <c:pt idx="82">
                  <c:v>1248573.8319999999</c:v>
                </c:pt>
                <c:pt idx="83">
                  <c:v>1059383.9410000001</c:v>
                </c:pt>
                <c:pt idx="84">
                  <c:v>283198.78399999999</c:v>
                </c:pt>
                <c:pt idx="85">
                  <c:v>8879592.9189999998</c:v>
                </c:pt>
                <c:pt idx="86">
                  <c:v>4548306.1169999987</c:v>
                </c:pt>
                <c:pt idx="87">
                  <c:v>1491583.4110000001</c:v>
                </c:pt>
                <c:pt idx="88">
                  <c:v>7301241.318</c:v>
                </c:pt>
              </c:numCache>
            </c:numRef>
          </c:val>
          <c:extLst>
            <c:ext xmlns:c16="http://schemas.microsoft.com/office/drawing/2014/chart" uri="{C3380CC4-5D6E-409C-BE32-E72D297353CC}">
              <c16:uniqueId val="{00000001-A45F-4338-B8F5-02D99ED80D37}"/>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再エネ比較シート!$BG$162:$BG$250</c:f>
              <c:numCache>
                <c:formatCode>#,##0_);[Red]\(#,##0\)</c:formatCode>
                <c:ptCount val="89"/>
                <c:pt idx="0">
                  <c:v>5639.3360000000002</c:v>
                </c:pt>
                <c:pt idx="1">
                  <c:v>1094.0530000000003</c:v>
                </c:pt>
                <c:pt idx="2">
                  <c:v>12379.156000000001</c:v>
                </c:pt>
                <c:pt idx="3">
                  <c:v>555.98</c:v>
                </c:pt>
                <c:pt idx="4">
                  <c:v>202882.90700000004</c:v>
                </c:pt>
                <c:pt idx="5">
                  <c:v>40369.519</c:v>
                </c:pt>
                <c:pt idx="6">
                  <c:v>0</c:v>
                </c:pt>
                <c:pt idx="7">
                  <c:v>0</c:v>
                </c:pt>
                <c:pt idx="8">
                  <c:v>35158.063000000002</c:v>
                </c:pt>
                <c:pt idx="9">
                  <c:v>43500.13</c:v>
                </c:pt>
                <c:pt idx="10">
                  <c:v>11764.74</c:v>
                </c:pt>
                <c:pt idx="11">
                  <c:v>0</c:v>
                </c:pt>
                <c:pt idx="12">
                  <c:v>0</c:v>
                </c:pt>
                <c:pt idx="13">
                  <c:v>1060.7139999999999</c:v>
                </c:pt>
                <c:pt idx="14">
                  <c:v>7043.0429999999997</c:v>
                </c:pt>
                <c:pt idx="15">
                  <c:v>771.96000000000015</c:v>
                </c:pt>
                <c:pt idx="16">
                  <c:v>0</c:v>
                </c:pt>
                <c:pt idx="17">
                  <c:v>38057.05599999999</c:v>
                </c:pt>
                <c:pt idx="18">
                  <c:v>0</c:v>
                </c:pt>
                <c:pt idx="19">
                  <c:v>258.45</c:v>
                </c:pt>
                <c:pt idx="20">
                  <c:v>19593.580000000005</c:v>
                </c:pt>
                <c:pt idx="21">
                  <c:v>300.57</c:v>
                </c:pt>
                <c:pt idx="22">
                  <c:v>577.54100000000017</c:v>
                </c:pt>
                <c:pt idx="23">
                  <c:v>98621.998000000007</c:v>
                </c:pt>
                <c:pt idx="24">
                  <c:v>8419.4989999999998</c:v>
                </c:pt>
                <c:pt idx="25">
                  <c:v>46489.372000000003</c:v>
                </c:pt>
                <c:pt idx="26">
                  <c:v>0</c:v>
                </c:pt>
                <c:pt idx="27">
                  <c:v>78466.540999999983</c:v>
                </c:pt>
                <c:pt idx="28">
                  <c:v>64074.571000000011</c:v>
                </c:pt>
                <c:pt idx="29">
                  <c:v>11522.454</c:v>
                </c:pt>
                <c:pt idx="30">
                  <c:v>3368.1990000000001</c:v>
                </c:pt>
                <c:pt idx="31">
                  <c:v>50366.692999999999</c:v>
                </c:pt>
                <c:pt idx="32">
                  <c:v>46799.303</c:v>
                </c:pt>
                <c:pt idx="33">
                  <c:v>1120.1600000000001</c:v>
                </c:pt>
                <c:pt idx="34">
                  <c:v>1468.2850000000001</c:v>
                </c:pt>
                <c:pt idx="35">
                  <c:v>0</c:v>
                </c:pt>
                <c:pt idx="36">
                  <c:v>0</c:v>
                </c:pt>
                <c:pt idx="37">
                  <c:v>0</c:v>
                </c:pt>
                <c:pt idx="38">
                  <c:v>224.18700000000004</c:v>
                </c:pt>
                <c:pt idx="39">
                  <c:v>81203.334000000003</c:v>
                </c:pt>
                <c:pt idx="40">
                  <c:v>0</c:v>
                </c:pt>
                <c:pt idx="41">
                  <c:v>0</c:v>
                </c:pt>
                <c:pt idx="42">
                  <c:v>0</c:v>
                </c:pt>
                <c:pt idx="43">
                  <c:v>0</c:v>
                </c:pt>
                <c:pt idx="44">
                  <c:v>34433.678999999996</c:v>
                </c:pt>
                <c:pt idx="45">
                  <c:v>4505.3630000000003</c:v>
                </c:pt>
                <c:pt idx="46">
                  <c:v>0</c:v>
                </c:pt>
                <c:pt idx="47">
                  <c:v>14283.795</c:v>
                </c:pt>
                <c:pt idx="48">
                  <c:v>820.10500000000002</c:v>
                </c:pt>
                <c:pt idx="49">
                  <c:v>16763.18</c:v>
                </c:pt>
                <c:pt idx="50">
                  <c:v>156341.99600000004</c:v>
                </c:pt>
                <c:pt idx="51">
                  <c:v>52481.294000000002</c:v>
                </c:pt>
                <c:pt idx="52">
                  <c:v>20633.915000000001</c:v>
                </c:pt>
                <c:pt idx="53">
                  <c:v>7696.3580000000002</c:v>
                </c:pt>
                <c:pt idx="54">
                  <c:v>40828.821000000011</c:v>
                </c:pt>
                <c:pt idx="55">
                  <c:v>0</c:v>
                </c:pt>
                <c:pt idx="56">
                  <c:v>0</c:v>
                </c:pt>
                <c:pt idx="57">
                  <c:v>0</c:v>
                </c:pt>
                <c:pt idx="58">
                  <c:v>0</c:v>
                </c:pt>
                <c:pt idx="59">
                  <c:v>0</c:v>
                </c:pt>
                <c:pt idx="60">
                  <c:v>23717.687999999998</c:v>
                </c:pt>
                <c:pt idx="61">
                  <c:v>0</c:v>
                </c:pt>
                <c:pt idx="62">
                  <c:v>6231.1009999999997</c:v>
                </c:pt>
                <c:pt idx="63">
                  <c:v>64395.358999999997</c:v>
                </c:pt>
                <c:pt idx="64">
                  <c:v>50924.531999999999</c:v>
                </c:pt>
                <c:pt idx="65">
                  <c:v>11360.616</c:v>
                </c:pt>
                <c:pt idx="66">
                  <c:v>25808.970000000005</c:v>
                </c:pt>
                <c:pt idx="67">
                  <c:v>183550.05600000001</c:v>
                </c:pt>
                <c:pt idx="68">
                  <c:v>73105.822</c:v>
                </c:pt>
                <c:pt idx="69">
                  <c:v>16206</c:v>
                </c:pt>
                <c:pt idx="70">
                  <c:v>260.93799999999999</c:v>
                </c:pt>
                <c:pt idx="71">
                  <c:v>1834.672</c:v>
                </c:pt>
                <c:pt idx="72">
                  <c:v>3117.6849999999999</c:v>
                </c:pt>
                <c:pt idx="73">
                  <c:v>91.286000000000001</c:v>
                </c:pt>
                <c:pt idx="74">
                  <c:v>49166.04</c:v>
                </c:pt>
                <c:pt idx="75">
                  <c:v>12995.83</c:v>
                </c:pt>
                <c:pt idx="76">
                  <c:v>1503.366</c:v>
                </c:pt>
                <c:pt idx="77">
                  <c:v>0</c:v>
                </c:pt>
                <c:pt idx="78">
                  <c:v>0</c:v>
                </c:pt>
                <c:pt idx="79">
                  <c:v>0</c:v>
                </c:pt>
                <c:pt idx="80">
                  <c:v>77204.796000000002</c:v>
                </c:pt>
                <c:pt idx="81">
                  <c:v>0</c:v>
                </c:pt>
                <c:pt idx="82">
                  <c:v>0</c:v>
                </c:pt>
                <c:pt idx="83">
                  <c:v>1254.8009999999997</c:v>
                </c:pt>
                <c:pt idx="84">
                  <c:v>38442.279000000002</c:v>
                </c:pt>
                <c:pt idx="85">
                  <c:v>621.77300000000002</c:v>
                </c:pt>
                <c:pt idx="86">
                  <c:v>0</c:v>
                </c:pt>
                <c:pt idx="87">
                  <c:v>9900.5580000000009</c:v>
                </c:pt>
                <c:pt idx="88">
                  <c:v>22120.356</c:v>
                </c:pt>
              </c:numCache>
            </c:numRef>
          </c:val>
          <c:extLst>
            <c:ext xmlns:c16="http://schemas.microsoft.com/office/drawing/2014/chart" uri="{C3380CC4-5D6E-409C-BE32-E72D297353CC}">
              <c16:uniqueId val="{00000002-A45F-4338-B8F5-02D99ED80D37}"/>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再エネ比較シート!$BH$162:$BH$250</c:f>
              <c:numCache>
                <c:formatCode>#,##0_);[Red]\(#,##0\)</c:formatCode>
                <c:ptCount val="89"/>
                <c:pt idx="0">
                  <c:v>385.58</c:v>
                </c:pt>
                <c:pt idx="1">
                  <c:v>4373.0969999999998</c:v>
                </c:pt>
                <c:pt idx="2">
                  <c:v>0</c:v>
                </c:pt>
                <c:pt idx="3">
                  <c:v>1806.732</c:v>
                </c:pt>
                <c:pt idx="4">
                  <c:v>1640397.763</c:v>
                </c:pt>
                <c:pt idx="5">
                  <c:v>75112.653000000006</c:v>
                </c:pt>
                <c:pt idx="6">
                  <c:v>0</c:v>
                </c:pt>
                <c:pt idx="7">
                  <c:v>174.39400000000001</c:v>
                </c:pt>
                <c:pt idx="8">
                  <c:v>0</c:v>
                </c:pt>
                <c:pt idx="9">
                  <c:v>0</c:v>
                </c:pt>
                <c:pt idx="10">
                  <c:v>0</c:v>
                </c:pt>
                <c:pt idx="11">
                  <c:v>0</c:v>
                </c:pt>
                <c:pt idx="12">
                  <c:v>0</c:v>
                </c:pt>
                <c:pt idx="13">
                  <c:v>55891.707999999999</c:v>
                </c:pt>
                <c:pt idx="14">
                  <c:v>0</c:v>
                </c:pt>
                <c:pt idx="15">
                  <c:v>10412.380999999999</c:v>
                </c:pt>
                <c:pt idx="16">
                  <c:v>91523.77899999998</c:v>
                </c:pt>
                <c:pt idx="17">
                  <c:v>0</c:v>
                </c:pt>
                <c:pt idx="18">
                  <c:v>0</c:v>
                </c:pt>
                <c:pt idx="19">
                  <c:v>0</c:v>
                </c:pt>
                <c:pt idx="20">
                  <c:v>0</c:v>
                </c:pt>
                <c:pt idx="21">
                  <c:v>0</c:v>
                </c:pt>
                <c:pt idx="22">
                  <c:v>0</c:v>
                </c:pt>
                <c:pt idx="23">
                  <c:v>61317.49</c:v>
                </c:pt>
                <c:pt idx="24">
                  <c:v>0</c:v>
                </c:pt>
                <c:pt idx="25">
                  <c:v>5844.5070000000005</c:v>
                </c:pt>
                <c:pt idx="26">
                  <c:v>0</c:v>
                </c:pt>
                <c:pt idx="27">
                  <c:v>0</c:v>
                </c:pt>
                <c:pt idx="28">
                  <c:v>0</c:v>
                </c:pt>
                <c:pt idx="29">
                  <c:v>0</c:v>
                </c:pt>
                <c:pt idx="30">
                  <c:v>36206.271000000001</c:v>
                </c:pt>
                <c:pt idx="31">
                  <c:v>0</c:v>
                </c:pt>
                <c:pt idx="32">
                  <c:v>0</c:v>
                </c:pt>
                <c:pt idx="33">
                  <c:v>0</c:v>
                </c:pt>
                <c:pt idx="34">
                  <c:v>419.42899999999997</c:v>
                </c:pt>
                <c:pt idx="35">
                  <c:v>0</c:v>
                </c:pt>
                <c:pt idx="36">
                  <c:v>0</c:v>
                </c:pt>
                <c:pt idx="37">
                  <c:v>28840.022000000001</c:v>
                </c:pt>
                <c:pt idx="38">
                  <c:v>0</c:v>
                </c:pt>
                <c:pt idx="39">
                  <c:v>33291.364000000001</c:v>
                </c:pt>
                <c:pt idx="40">
                  <c:v>0</c:v>
                </c:pt>
                <c:pt idx="41">
                  <c:v>272.99700000000001</c:v>
                </c:pt>
                <c:pt idx="42">
                  <c:v>0</c:v>
                </c:pt>
                <c:pt idx="43">
                  <c:v>581.80399999999997</c:v>
                </c:pt>
                <c:pt idx="44">
                  <c:v>2468.0070000000001</c:v>
                </c:pt>
                <c:pt idx="45">
                  <c:v>0</c:v>
                </c:pt>
                <c:pt idx="46">
                  <c:v>27531.453000000001</c:v>
                </c:pt>
                <c:pt idx="47">
                  <c:v>28.943000000000001</c:v>
                </c:pt>
                <c:pt idx="48">
                  <c:v>0</c:v>
                </c:pt>
                <c:pt idx="49">
                  <c:v>972.29</c:v>
                </c:pt>
                <c:pt idx="50">
                  <c:v>9.0749999999999993</c:v>
                </c:pt>
                <c:pt idx="51">
                  <c:v>962.47900000000016</c:v>
                </c:pt>
                <c:pt idx="52">
                  <c:v>13</c:v>
                </c:pt>
                <c:pt idx="53">
                  <c:v>37039.733</c:v>
                </c:pt>
                <c:pt idx="54">
                  <c:v>3194457.605</c:v>
                </c:pt>
                <c:pt idx="55">
                  <c:v>0</c:v>
                </c:pt>
                <c:pt idx="56">
                  <c:v>0</c:v>
                </c:pt>
                <c:pt idx="57">
                  <c:v>2859.2289999999998</c:v>
                </c:pt>
                <c:pt idx="58">
                  <c:v>0</c:v>
                </c:pt>
                <c:pt idx="59">
                  <c:v>0</c:v>
                </c:pt>
                <c:pt idx="60">
                  <c:v>21749.036999999997</c:v>
                </c:pt>
                <c:pt idx="61">
                  <c:v>7344.1739999999991</c:v>
                </c:pt>
                <c:pt idx="62">
                  <c:v>2247884.4210000001</c:v>
                </c:pt>
                <c:pt idx="63">
                  <c:v>418.93799999999999</c:v>
                </c:pt>
                <c:pt idx="64">
                  <c:v>0</c:v>
                </c:pt>
                <c:pt idx="65">
                  <c:v>55936.349999999991</c:v>
                </c:pt>
                <c:pt idx="66">
                  <c:v>1890.373</c:v>
                </c:pt>
                <c:pt idx="67">
                  <c:v>36786.514000000003</c:v>
                </c:pt>
                <c:pt idx="68">
                  <c:v>1566.1129999999998</c:v>
                </c:pt>
                <c:pt idx="69">
                  <c:v>0</c:v>
                </c:pt>
                <c:pt idx="70">
                  <c:v>5904.625</c:v>
                </c:pt>
                <c:pt idx="71">
                  <c:v>3196.9500000000003</c:v>
                </c:pt>
                <c:pt idx="72">
                  <c:v>391223.40700000001</c:v>
                </c:pt>
                <c:pt idx="73">
                  <c:v>15876.728999999999</c:v>
                </c:pt>
                <c:pt idx="74">
                  <c:v>0</c:v>
                </c:pt>
                <c:pt idx="75">
                  <c:v>1869165.102</c:v>
                </c:pt>
                <c:pt idx="76">
                  <c:v>0</c:v>
                </c:pt>
                <c:pt idx="77">
                  <c:v>0</c:v>
                </c:pt>
                <c:pt idx="78">
                  <c:v>0</c:v>
                </c:pt>
                <c:pt idx="79">
                  <c:v>28323.463</c:v>
                </c:pt>
                <c:pt idx="80">
                  <c:v>3479.5430000000006</c:v>
                </c:pt>
                <c:pt idx="81">
                  <c:v>835.66899999999998</c:v>
                </c:pt>
                <c:pt idx="82">
                  <c:v>77.754000000000005</c:v>
                </c:pt>
                <c:pt idx="83">
                  <c:v>47.094000000000008</c:v>
                </c:pt>
                <c:pt idx="84">
                  <c:v>2228.1239999999998</c:v>
                </c:pt>
                <c:pt idx="85">
                  <c:v>0</c:v>
                </c:pt>
                <c:pt idx="86">
                  <c:v>0</c:v>
                </c:pt>
                <c:pt idx="87">
                  <c:v>27005.101999999999</c:v>
                </c:pt>
                <c:pt idx="88">
                  <c:v>237.18600000000001</c:v>
                </c:pt>
              </c:numCache>
            </c:numRef>
          </c:val>
          <c:extLst>
            <c:ext xmlns:c16="http://schemas.microsoft.com/office/drawing/2014/chart" uri="{C3380CC4-5D6E-409C-BE32-E72D297353CC}">
              <c16:uniqueId val="{00000003-A45F-4338-B8F5-02D99ED80D37}"/>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再エネ比較シート!$BI$162:$BI$250</c:f>
              <c:numCache>
                <c:formatCode>#,##0_);[Red]\(#,##0\)</c:formatCode>
                <c:ptCount val="89"/>
                <c:pt idx="0">
                  <c:v>25977356.349999998</c:v>
                </c:pt>
                <c:pt idx="1">
                  <c:v>10194236.455999998</c:v>
                </c:pt>
                <c:pt idx="2">
                  <c:v>4194094.1880000001</c:v>
                </c:pt>
                <c:pt idx="3">
                  <c:v>5652123.6810000008</c:v>
                </c:pt>
                <c:pt idx="4">
                  <c:v>9453301.7459999993</c:v>
                </c:pt>
                <c:pt idx="5">
                  <c:v>2867515.7059999998</c:v>
                </c:pt>
                <c:pt idx="6">
                  <c:v>3095318.8330000006</c:v>
                </c:pt>
                <c:pt idx="7">
                  <c:v>17385181.109000001</c:v>
                </c:pt>
                <c:pt idx="8">
                  <c:v>14668210.343999997</c:v>
                </c:pt>
                <c:pt idx="9">
                  <c:v>3799960.0249999999</c:v>
                </c:pt>
                <c:pt idx="10">
                  <c:v>8856285.6259999983</c:v>
                </c:pt>
                <c:pt idx="11">
                  <c:v>3349254.6899999995</c:v>
                </c:pt>
                <c:pt idx="12">
                  <c:v>1649855.6030000001</c:v>
                </c:pt>
                <c:pt idx="13">
                  <c:v>8452707.7919999994</c:v>
                </c:pt>
                <c:pt idx="14">
                  <c:v>2424982.6779999998</c:v>
                </c:pt>
                <c:pt idx="15">
                  <c:v>5247961.3839999996</c:v>
                </c:pt>
                <c:pt idx="16">
                  <c:v>13319096.411999997</c:v>
                </c:pt>
                <c:pt idx="17">
                  <c:v>8995740.5850000009</c:v>
                </c:pt>
                <c:pt idx="18">
                  <c:v>7058298.2549999999</c:v>
                </c:pt>
                <c:pt idx="19">
                  <c:v>1933721.2440000002</c:v>
                </c:pt>
                <c:pt idx="20">
                  <c:v>6444529.675999999</c:v>
                </c:pt>
                <c:pt idx="21">
                  <c:v>4867033.1020000009</c:v>
                </c:pt>
                <c:pt idx="22">
                  <c:v>9889109.3759999964</c:v>
                </c:pt>
                <c:pt idx="23">
                  <c:v>6391878.2499999991</c:v>
                </c:pt>
                <c:pt idx="24">
                  <c:v>1185085.179</c:v>
                </c:pt>
                <c:pt idx="25">
                  <c:v>1424707.8309999995</c:v>
                </c:pt>
                <c:pt idx="26">
                  <c:v>860430.24699999997</c:v>
                </c:pt>
                <c:pt idx="27">
                  <c:v>9095202.7419999987</c:v>
                </c:pt>
                <c:pt idx="28">
                  <c:v>6157577.0630000001</c:v>
                </c:pt>
                <c:pt idx="29">
                  <c:v>11693850.418</c:v>
                </c:pt>
                <c:pt idx="30">
                  <c:v>10504396.184000002</c:v>
                </c:pt>
                <c:pt idx="31">
                  <c:v>5065160.1169999996</c:v>
                </c:pt>
                <c:pt idx="32">
                  <c:v>8860005.1009999998</c:v>
                </c:pt>
                <c:pt idx="33">
                  <c:v>335725.23899999994</c:v>
                </c:pt>
                <c:pt idx="34">
                  <c:v>1161478.8789999997</c:v>
                </c:pt>
                <c:pt idx="35">
                  <c:v>2666320.3539999998</c:v>
                </c:pt>
                <c:pt idx="36">
                  <c:v>1066783.2299999997</c:v>
                </c:pt>
                <c:pt idx="37">
                  <c:v>21551002.658999998</c:v>
                </c:pt>
                <c:pt idx="38">
                  <c:v>3397856.5199999996</c:v>
                </c:pt>
                <c:pt idx="39">
                  <c:v>14862838.553000001</c:v>
                </c:pt>
                <c:pt idx="40">
                  <c:v>14070377.067</c:v>
                </c:pt>
                <c:pt idx="41">
                  <c:v>9062368.6109999996</c:v>
                </c:pt>
                <c:pt idx="42">
                  <c:v>5227769.9520000014</c:v>
                </c:pt>
                <c:pt idx="43">
                  <c:v>9600120.2100000009</c:v>
                </c:pt>
                <c:pt idx="44">
                  <c:v>14666851.793000001</c:v>
                </c:pt>
                <c:pt idx="45">
                  <c:v>17222555.289000001</c:v>
                </c:pt>
                <c:pt idx="46">
                  <c:v>8207120.2340000002</c:v>
                </c:pt>
                <c:pt idx="47">
                  <c:v>6665419.125</c:v>
                </c:pt>
                <c:pt idx="48">
                  <c:v>7996287.5690000011</c:v>
                </c:pt>
                <c:pt idx="49">
                  <c:v>12649035.665999999</c:v>
                </c:pt>
                <c:pt idx="50">
                  <c:v>11154152.381999997</c:v>
                </c:pt>
                <c:pt idx="51">
                  <c:v>7587002.7130000014</c:v>
                </c:pt>
                <c:pt idx="52">
                  <c:v>18578142.611000001</c:v>
                </c:pt>
                <c:pt idx="53">
                  <c:v>8264802.5899999999</c:v>
                </c:pt>
                <c:pt idx="54">
                  <c:v>20171331.563999999</c:v>
                </c:pt>
                <c:pt idx="55">
                  <c:v>3638603.0980000002</c:v>
                </c:pt>
                <c:pt idx="56">
                  <c:v>4567721.8489999995</c:v>
                </c:pt>
                <c:pt idx="57">
                  <c:v>8911694.5190000013</c:v>
                </c:pt>
                <c:pt idx="58">
                  <c:v>5747920.6520000016</c:v>
                </c:pt>
                <c:pt idx="59">
                  <c:v>6006222.4840000011</c:v>
                </c:pt>
                <c:pt idx="60">
                  <c:v>6518664.6229999997</c:v>
                </c:pt>
                <c:pt idx="61">
                  <c:v>23578607.594000001</c:v>
                </c:pt>
                <c:pt idx="62">
                  <c:v>16550069.736</c:v>
                </c:pt>
                <c:pt idx="63">
                  <c:v>7227531.1810000017</c:v>
                </c:pt>
                <c:pt idx="64">
                  <c:v>8108251.8049999997</c:v>
                </c:pt>
                <c:pt idx="65">
                  <c:v>9088540.0389999989</c:v>
                </c:pt>
                <c:pt idx="66">
                  <c:v>7339483.510999999</c:v>
                </c:pt>
                <c:pt idx="67">
                  <c:v>8156297.3600000013</c:v>
                </c:pt>
                <c:pt idx="68">
                  <c:v>9766353.4130000006</c:v>
                </c:pt>
                <c:pt idx="69">
                  <c:v>7576906.9829999991</c:v>
                </c:pt>
                <c:pt idx="70">
                  <c:v>12145599.578999998</c:v>
                </c:pt>
                <c:pt idx="71">
                  <c:v>9289779.0649999995</c:v>
                </c:pt>
                <c:pt idx="72">
                  <c:v>11673248.745000001</c:v>
                </c:pt>
                <c:pt idx="73">
                  <c:v>8513530.3280000016</c:v>
                </c:pt>
                <c:pt idx="74">
                  <c:v>3430045.1710000001</c:v>
                </c:pt>
                <c:pt idx="75">
                  <c:v>18131136.373</c:v>
                </c:pt>
                <c:pt idx="76">
                  <c:v>4698775.9449999994</c:v>
                </c:pt>
                <c:pt idx="77">
                  <c:v>9051070.3229999989</c:v>
                </c:pt>
                <c:pt idx="78">
                  <c:v>9927437.9580000006</c:v>
                </c:pt>
                <c:pt idx="79">
                  <c:v>9238803.0289999992</c:v>
                </c:pt>
                <c:pt idx="80">
                  <c:v>6007413.8440000005</c:v>
                </c:pt>
                <c:pt idx="81">
                  <c:v>37734719.350000001</c:v>
                </c:pt>
                <c:pt idx="82">
                  <c:v>6319488.0469999993</c:v>
                </c:pt>
                <c:pt idx="83">
                  <c:v>10726693.240000004</c:v>
                </c:pt>
                <c:pt idx="84">
                  <c:v>9793947.2839999981</c:v>
                </c:pt>
                <c:pt idx="85">
                  <c:v>11746530.82</c:v>
                </c:pt>
                <c:pt idx="86">
                  <c:v>8072530.9829999991</c:v>
                </c:pt>
                <c:pt idx="87">
                  <c:v>1810246.622</c:v>
                </c:pt>
                <c:pt idx="88">
                  <c:v>9951438.9120000023</c:v>
                </c:pt>
              </c:numCache>
            </c:numRef>
          </c:val>
          <c:extLst>
            <c:ext xmlns:c16="http://schemas.microsoft.com/office/drawing/2014/chart" uri="{C3380CC4-5D6E-409C-BE32-E72D297353CC}">
              <c16:uniqueId val="{00000004-A45F-4338-B8F5-02D99ED80D37}"/>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2-D07C-4BA3-8A8C-BF5E1C941484}"/>
              </c:ext>
            </c:extLst>
          </c:dPt>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再エネ比較シート!$BL$162:$BL$250</c:f>
              <c:numCache>
                <c:formatCode>#,##0_);[Red]\(#,##0\)</c:formatCode>
                <c:ptCount val="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numCache>
            </c:numRef>
          </c:val>
          <c:extLst>
            <c:ext xmlns:c16="http://schemas.microsoft.com/office/drawing/2014/chart" uri="{C3380CC4-5D6E-409C-BE32-E72D297353CC}">
              <c16:uniqueId val="{00000003-D07C-4BA3-8A8C-BF5E1C941484}"/>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再エネ比較シート!$BM$162:$BM$250</c:f>
              <c:numCache>
                <c:formatCode>#,##0_);[Red]\(#,##0\)</c:formatCode>
                <c:ptCount val="89"/>
                <c:pt idx="0">
                  <c:v>25925031.895646907</c:v>
                </c:pt>
                <c:pt idx="1">
                  <c:v>10181240.275987061</c:v>
                </c:pt>
                <c:pt idx="2">
                  <c:v>4190197.3279659618</c:v>
                </c:pt>
                <c:pt idx="3">
                  <c:v>5637763.1858605044</c:v>
                </c:pt>
                <c:pt idx="4">
                  <c:v>9434289.8873449434</c:v>
                </c:pt>
                <c:pt idx="5">
                  <c:v>2811932.9705601935</c:v>
                </c:pt>
                <c:pt idx="6">
                  <c:v>3082945.0009598196</c:v>
                </c:pt>
                <c:pt idx="7">
                  <c:v>17363272.544408917</c:v>
                </c:pt>
                <c:pt idx="8">
                  <c:v>14574409.742452595</c:v>
                </c:pt>
                <c:pt idx="9">
                  <c:v>3790098.8567487723</c:v>
                </c:pt>
                <c:pt idx="10">
                  <c:v>8838899.4183135796</c:v>
                </c:pt>
                <c:pt idx="11">
                  <c:v>3344239.4530374403</c:v>
                </c:pt>
                <c:pt idx="12">
                  <c:v>1617295.1642284128</c:v>
                </c:pt>
                <c:pt idx="13">
                  <c:v>8438283.4238009192</c:v>
                </c:pt>
                <c:pt idx="14">
                  <c:v>2396047.2947665751</c:v>
                </c:pt>
                <c:pt idx="15">
                  <c:v>5233052.3263460854</c:v>
                </c:pt>
                <c:pt idx="16">
                  <c:v>13294661.261693234</c:v>
                </c:pt>
                <c:pt idx="17">
                  <c:v>8988603.2603139058</c:v>
                </c:pt>
                <c:pt idx="18">
                  <c:v>7049314.4174067751</c:v>
                </c:pt>
                <c:pt idx="19">
                  <c:v>1914164.2285265392</c:v>
                </c:pt>
                <c:pt idx="20">
                  <c:v>6298267.3542281166</c:v>
                </c:pt>
                <c:pt idx="21">
                  <c:v>4831486.9876947487</c:v>
                </c:pt>
                <c:pt idx="22">
                  <c:v>9863355.7266975529</c:v>
                </c:pt>
                <c:pt idx="23">
                  <c:v>6341272.3236287609</c:v>
                </c:pt>
                <c:pt idx="24">
                  <c:v>1143768.9609655545</c:v>
                </c:pt>
                <c:pt idx="25">
                  <c:v>1380177.3626159814</c:v>
                </c:pt>
                <c:pt idx="26">
                  <c:v>844433.07077039196</c:v>
                </c:pt>
                <c:pt idx="27">
                  <c:v>9074187.4930550102</c:v>
                </c:pt>
                <c:pt idx="28">
                  <c:v>6049116.625967239</c:v>
                </c:pt>
                <c:pt idx="29">
                  <c:v>11686496.906355174</c:v>
                </c:pt>
                <c:pt idx="30">
                  <c:v>10481839.824374918</c:v>
                </c:pt>
                <c:pt idx="31">
                  <c:v>5040741.6589279007</c:v>
                </c:pt>
                <c:pt idx="32">
                  <c:v>8846881.4234321453</c:v>
                </c:pt>
                <c:pt idx="33">
                  <c:v>325250.37423725927</c:v>
                </c:pt>
                <c:pt idx="34">
                  <c:v>1149579.0198005643</c:v>
                </c:pt>
                <c:pt idx="35">
                  <c:v>2556750.1837356151</c:v>
                </c:pt>
                <c:pt idx="36">
                  <c:v>1053379.0469805889</c:v>
                </c:pt>
                <c:pt idx="37">
                  <c:v>21344773.878533568</c:v>
                </c:pt>
                <c:pt idx="38">
                  <c:v>3383404.5752371466</c:v>
                </c:pt>
                <c:pt idx="39">
                  <c:v>14829971.115954939</c:v>
                </c:pt>
                <c:pt idx="40">
                  <c:v>14021060.828038355</c:v>
                </c:pt>
                <c:pt idx="41">
                  <c:v>8853372.2979642432</c:v>
                </c:pt>
                <c:pt idx="42">
                  <c:v>5191851.4024654347</c:v>
                </c:pt>
                <c:pt idx="43">
                  <c:v>9566977.6626041662</c:v>
                </c:pt>
                <c:pt idx="44">
                  <c:v>14570359.239905389</c:v>
                </c:pt>
                <c:pt idx="45">
                  <c:v>17190541.527349297</c:v>
                </c:pt>
                <c:pt idx="46">
                  <c:v>8175152.0946845077</c:v>
                </c:pt>
                <c:pt idx="47">
                  <c:v>6651859.7081898125</c:v>
                </c:pt>
                <c:pt idx="48">
                  <c:v>7971832.2529148031</c:v>
                </c:pt>
                <c:pt idx="49">
                  <c:v>12423666.713429296</c:v>
                </c:pt>
                <c:pt idx="50">
                  <c:v>10173353.142661618</c:v>
                </c:pt>
                <c:pt idx="51">
                  <c:v>7560147.6240514703</c:v>
                </c:pt>
                <c:pt idx="52">
                  <c:v>17949792.764922209</c:v>
                </c:pt>
                <c:pt idx="53">
                  <c:v>8250912.8727713004</c:v>
                </c:pt>
                <c:pt idx="54">
                  <c:v>19201426.887832835</c:v>
                </c:pt>
                <c:pt idx="55">
                  <c:v>3535583.3386791623</c:v>
                </c:pt>
                <c:pt idx="56">
                  <c:v>4545816.5974792382</c:v>
                </c:pt>
                <c:pt idx="57">
                  <c:v>8889503.8580413293</c:v>
                </c:pt>
                <c:pt idx="58">
                  <c:v>5732681.0083275409</c:v>
                </c:pt>
                <c:pt idx="59">
                  <c:v>5951375.1485863151</c:v>
                </c:pt>
                <c:pt idx="60">
                  <c:v>6493837.1534517705</c:v>
                </c:pt>
                <c:pt idx="61">
                  <c:v>23529396.557008963</c:v>
                </c:pt>
                <c:pt idx="62">
                  <c:v>16518967.024324493</c:v>
                </c:pt>
                <c:pt idx="63">
                  <c:v>7184102.8818593472</c:v>
                </c:pt>
                <c:pt idx="64">
                  <c:v>8047677.7517939005</c:v>
                </c:pt>
                <c:pt idx="65">
                  <c:v>9006720.0424376205</c:v>
                </c:pt>
                <c:pt idx="66">
                  <c:v>7277409.2627485422</c:v>
                </c:pt>
                <c:pt idx="67">
                  <c:v>8121876.9627097789</c:v>
                </c:pt>
                <c:pt idx="68">
                  <c:v>9727008.3148707431</c:v>
                </c:pt>
                <c:pt idx="69">
                  <c:v>7564152.9386505615</c:v>
                </c:pt>
                <c:pt idx="70">
                  <c:v>12107191.584913597</c:v>
                </c:pt>
                <c:pt idx="71">
                  <c:v>9276414.0977743156</c:v>
                </c:pt>
                <c:pt idx="72">
                  <c:v>11637372.516889941</c:v>
                </c:pt>
                <c:pt idx="73">
                  <c:v>8500193.555922145</c:v>
                </c:pt>
                <c:pt idx="74">
                  <c:v>3394953.7999258456</c:v>
                </c:pt>
                <c:pt idx="75">
                  <c:v>18004097.457630962</c:v>
                </c:pt>
                <c:pt idx="76">
                  <c:v>4692206.1686328473</c:v>
                </c:pt>
                <c:pt idx="77">
                  <c:v>8904996.1676560547</c:v>
                </c:pt>
                <c:pt idx="78">
                  <c:v>9874057.9339837339</c:v>
                </c:pt>
                <c:pt idx="79">
                  <c:v>9140413.0702141188</c:v>
                </c:pt>
                <c:pt idx="80">
                  <c:v>5963277.7641619882</c:v>
                </c:pt>
                <c:pt idx="81">
                  <c:v>37611931.979108267</c:v>
                </c:pt>
                <c:pt idx="82">
                  <c:v>6268592.3697487069</c:v>
                </c:pt>
                <c:pt idx="83">
                  <c:v>10606772.840127021</c:v>
                </c:pt>
                <c:pt idx="84">
                  <c:v>9648630.8933366053</c:v>
                </c:pt>
                <c:pt idx="85">
                  <c:v>11575806.360490628</c:v>
                </c:pt>
                <c:pt idx="86">
                  <c:v>8018075.1613773387</c:v>
                </c:pt>
                <c:pt idx="87">
                  <c:v>1776974.9550285216</c:v>
                </c:pt>
                <c:pt idx="88">
                  <c:v>9938295.528953759</c:v>
                </c:pt>
              </c:numCache>
            </c:numRef>
          </c:val>
          <c:extLst>
            <c:ext xmlns:c16="http://schemas.microsoft.com/office/drawing/2014/chart" uri="{C3380CC4-5D6E-409C-BE32-E72D297353CC}">
              <c16:uniqueId val="{00000005-D07C-4BA3-8A8C-BF5E1C941484}"/>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再エネ比較シート!$BK$162:$BK$250</c:f>
              <c:numCache>
                <c:formatCode>#,##0_);[Red]\(#,##0\)</c:formatCode>
                <c:ptCount val="89"/>
                <c:pt idx="0">
                  <c:v>25925031.895646907</c:v>
                </c:pt>
                <c:pt idx="1">
                  <c:v>10181240.275987061</c:v>
                </c:pt>
                <c:pt idx="2">
                  <c:v>4190197.3279659618</c:v>
                </c:pt>
                <c:pt idx="3">
                  <c:v>5637763.1858605044</c:v>
                </c:pt>
                <c:pt idx="4">
                  <c:v>9434289.8873449434</c:v>
                </c:pt>
                <c:pt idx="5">
                  <c:v>2811932.9705601935</c:v>
                </c:pt>
                <c:pt idx="6">
                  <c:v>3082945.0009598196</c:v>
                </c:pt>
                <c:pt idx="7">
                  <c:v>17363272.544408917</c:v>
                </c:pt>
                <c:pt idx="8">
                  <c:v>14574409.742452595</c:v>
                </c:pt>
                <c:pt idx="9">
                  <c:v>3790098.8567487723</c:v>
                </c:pt>
                <c:pt idx="10">
                  <c:v>8838899.4183135796</c:v>
                </c:pt>
                <c:pt idx="11">
                  <c:v>3344239.4530374403</c:v>
                </c:pt>
                <c:pt idx="12">
                  <c:v>1617295.1642284128</c:v>
                </c:pt>
                <c:pt idx="13">
                  <c:v>8438283.4238009192</c:v>
                </c:pt>
                <c:pt idx="14">
                  <c:v>2396047.2947665751</c:v>
                </c:pt>
                <c:pt idx="15">
                  <c:v>5233052.3263460854</c:v>
                </c:pt>
                <c:pt idx="16">
                  <c:v>13294661.261693234</c:v>
                </c:pt>
                <c:pt idx="17">
                  <c:v>8988603.2603139058</c:v>
                </c:pt>
                <c:pt idx="18">
                  <c:v>7049314.4174067751</c:v>
                </c:pt>
                <c:pt idx="19">
                  <c:v>1914164.2285265392</c:v>
                </c:pt>
                <c:pt idx="20">
                  <c:v>6298267.3542281166</c:v>
                </c:pt>
                <c:pt idx="21">
                  <c:v>4831486.9876947487</c:v>
                </c:pt>
                <c:pt idx="22">
                  <c:v>9863355.7266975529</c:v>
                </c:pt>
                <c:pt idx="23">
                  <c:v>6341272.3236287609</c:v>
                </c:pt>
                <c:pt idx="24">
                  <c:v>1143768.9609655545</c:v>
                </c:pt>
                <c:pt idx="25">
                  <c:v>1380177.3626159814</c:v>
                </c:pt>
                <c:pt idx="26">
                  <c:v>844433.07077039196</c:v>
                </c:pt>
                <c:pt idx="27">
                  <c:v>9074187.4930550102</c:v>
                </c:pt>
                <c:pt idx="28">
                  <c:v>6049116.625967239</c:v>
                </c:pt>
                <c:pt idx="29">
                  <c:v>11686496.906355174</c:v>
                </c:pt>
                <c:pt idx="30">
                  <c:v>10481839.824374918</c:v>
                </c:pt>
                <c:pt idx="31">
                  <c:v>5040741.6589279007</c:v>
                </c:pt>
                <c:pt idx="32">
                  <c:v>8846881.4234321453</c:v>
                </c:pt>
                <c:pt idx="33">
                  <c:v>325250.37423725927</c:v>
                </c:pt>
                <c:pt idx="34">
                  <c:v>1149579.0198005643</c:v>
                </c:pt>
                <c:pt idx="35">
                  <c:v>2556750.1837356151</c:v>
                </c:pt>
                <c:pt idx="36">
                  <c:v>1053379.0469805889</c:v>
                </c:pt>
                <c:pt idx="37">
                  <c:v>21344773.878533568</c:v>
                </c:pt>
                <c:pt idx="38">
                  <c:v>3383404.5752371466</c:v>
                </c:pt>
                <c:pt idx="39">
                  <c:v>14829971.115954939</c:v>
                </c:pt>
                <c:pt idx="40">
                  <c:v>14021060.828038355</c:v>
                </c:pt>
                <c:pt idx="41">
                  <c:v>8853372.2979642432</c:v>
                </c:pt>
                <c:pt idx="42">
                  <c:v>5191851.4024654347</c:v>
                </c:pt>
                <c:pt idx="43">
                  <c:v>9566977.6626041662</c:v>
                </c:pt>
                <c:pt idx="44">
                  <c:v>14570359.239905389</c:v>
                </c:pt>
                <c:pt idx="45">
                  <c:v>17190541.527349297</c:v>
                </c:pt>
                <c:pt idx="46">
                  <c:v>8175152.0946845077</c:v>
                </c:pt>
                <c:pt idx="47">
                  <c:v>6651859.7081898125</c:v>
                </c:pt>
                <c:pt idx="48">
                  <c:v>7971832.2529148031</c:v>
                </c:pt>
                <c:pt idx="49">
                  <c:v>12423666.713429296</c:v>
                </c:pt>
                <c:pt idx="50">
                  <c:v>10173353.142661618</c:v>
                </c:pt>
                <c:pt idx="51">
                  <c:v>7560147.6240514703</c:v>
                </c:pt>
                <c:pt idx="52">
                  <c:v>17949792.764922209</c:v>
                </c:pt>
                <c:pt idx="53">
                  <c:v>8250912.8727713004</c:v>
                </c:pt>
                <c:pt idx="54">
                  <c:v>19201426.887832835</c:v>
                </c:pt>
                <c:pt idx="55">
                  <c:v>3535583.3386791623</c:v>
                </c:pt>
                <c:pt idx="56">
                  <c:v>4545816.5974792382</c:v>
                </c:pt>
                <c:pt idx="57">
                  <c:v>8889503.8580413293</c:v>
                </c:pt>
                <c:pt idx="58">
                  <c:v>5732681.0083275409</c:v>
                </c:pt>
                <c:pt idx="59">
                  <c:v>5951375.1485863151</c:v>
                </c:pt>
                <c:pt idx="60">
                  <c:v>6493837.1534517705</c:v>
                </c:pt>
                <c:pt idx="61">
                  <c:v>23529396.557008963</c:v>
                </c:pt>
                <c:pt idx="62">
                  <c:v>16518967.024324493</c:v>
                </c:pt>
                <c:pt idx="63">
                  <c:v>7184102.8818593472</c:v>
                </c:pt>
                <c:pt idx="64">
                  <c:v>8047677.7517939005</c:v>
                </c:pt>
                <c:pt idx="65">
                  <c:v>9006720.0424376205</c:v>
                </c:pt>
                <c:pt idx="66">
                  <c:v>7277409.2627485422</c:v>
                </c:pt>
                <c:pt idx="67">
                  <c:v>8121876.9627097789</c:v>
                </c:pt>
                <c:pt idx="68">
                  <c:v>9727008.3148707431</c:v>
                </c:pt>
                <c:pt idx="69">
                  <c:v>7564152.9386505615</c:v>
                </c:pt>
                <c:pt idx="70">
                  <c:v>12107191.584913597</c:v>
                </c:pt>
                <c:pt idx="71">
                  <c:v>9276414.0977743156</c:v>
                </c:pt>
                <c:pt idx="72">
                  <c:v>11637372.516889941</c:v>
                </c:pt>
                <c:pt idx="73">
                  <c:v>8500193.555922145</c:v>
                </c:pt>
                <c:pt idx="74">
                  <c:v>3394953.7999258456</c:v>
                </c:pt>
                <c:pt idx="75">
                  <c:v>18004097.457630962</c:v>
                </c:pt>
                <c:pt idx="76">
                  <c:v>4692206.1686328473</c:v>
                </c:pt>
                <c:pt idx="77">
                  <c:v>8904996.1676560547</c:v>
                </c:pt>
                <c:pt idx="78">
                  <c:v>9874057.9339837339</c:v>
                </c:pt>
                <c:pt idx="79">
                  <c:v>9140413.0702141188</c:v>
                </c:pt>
                <c:pt idx="80">
                  <c:v>5963277.7641619882</c:v>
                </c:pt>
                <c:pt idx="81">
                  <c:v>37611931.979108267</c:v>
                </c:pt>
                <c:pt idx="82">
                  <c:v>6268592.3697487069</c:v>
                </c:pt>
                <c:pt idx="83">
                  <c:v>10606772.840127021</c:v>
                </c:pt>
                <c:pt idx="84">
                  <c:v>9648630.8933366053</c:v>
                </c:pt>
                <c:pt idx="85">
                  <c:v>11575806.360490628</c:v>
                </c:pt>
                <c:pt idx="86">
                  <c:v>8018075.1613773387</c:v>
                </c:pt>
                <c:pt idx="87">
                  <c:v>1776974.9550285216</c:v>
                </c:pt>
                <c:pt idx="88">
                  <c:v>9938295.528953759</c:v>
                </c:pt>
              </c:numCache>
            </c:numRef>
          </c:val>
          <c:extLst>
            <c:ext xmlns:c16="http://schemas.microsoft.com/office/drawing/2014/chart" uri="{C3380CC4-5D6E-409C-BE32-E72D297353CC}">
              <c16:uniqueId val="{00000007-D07C-4BA3-8A8C-BF5E1C941484}"/>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再エネ比較シート!$BJ$162:$BJ$250</c:f>
              <c:numCache>
                <c:formatCode>#,##0_);[Red]\(#,##0\)</c:formatCode>
                <c:ptCount val="89"/>
                <c:pt idx="0">
                  <c:v>52324.45435309039</c:v>
                </c:pt>
                <c:pt idx="1">
                  <c:v>12996.180012938539</c:v>
                </c:pt>
                <c:pt idx="2">
                  <c:v>3896.8600340384519</c:v>
                </c:pt>
                <c:pt idx="3">
                  <c:v>14360.495139496397</c:v>
                </c:pt>
                <c:pt idx="4">
                  <c:v>19011.858655055501</c:v>
                </c:pt>
                <c:pt idx="5">
                  <c:v>55582.735439806347</c:v>
                </c:pt>
                <c:pt idx="6">
                  <c:v>12373.832040180856</c:v>
                </c:pt>
                <c:pt idx="7">
                  <c:v>21908.564591084312</c:v>
                </c:pt>
                <c:pt idx="8">
                  <c:v>93800.601547401326</c:v>
                </c:pt>
                <c:pt idx="9">
                  <c:v>9861.1682512277512</c:v>
                </c:pt>
                <c:pt idx="10">
                  <c:v>17386.207686417783</c:v>
                </c:pt>
                <c:pt idx="11">
                  <c:v>5015.2369625592873</c:v>
                </c:pt>
                <c:pt idx="12">
                  <c:v>32560.438771587444</c:v>
                </c:pt>
                <c:pt idx="13">
                  <c:v>14424.368199080325</c:v>
                </c:pt>
                <c:pt idx="14">
                  <c:v>28935.383233424967</c:v>
                </c:pt>
                <c:pt idx="15">
                  <c:v>14909.057653914197</c:v>
                </c:pt>
                <c:pt idx="16">
                  <c:v>24435.150306762313</c:v>
                </c:pt>
                <c:pt idx="17">
                  <c:v>7137.3246860955705</c:v>
                </c:pt>
                <c:pt idx="18">
                  <c:v>8983.8375932243725</c:v>
                </c:pt>
                <c:pt idx="19">
                  <c:v>19557.015473461128</c:v>
                </c:pt>
                <c:pt idx="20">
                  <c:v>146262.32177188201</c:v>
                </c:pt>
                <c:pt idx="21">
                  <c:v>35546.114305252631</c:v>
                </c:pt>
                <c:pt idx="22">
                  <c:v>25753.649302443151</c:v>
                </c:pt>
                <c:pt idx="23">
                  <c:v>50605.926371238464</c:v>
                </c:pt>
                <c:pt idx="24">
                  <c:v>41316.218034445643</c:v>
                </c:pt>
                <c:pt idx="25">
                  <c:v>44530.468384018226</c:v>
                </c:pt>
                <c:pt idx="26">
                  <c:v>15997.176229607969</c:v>
                </c:pt>
                <c:pt idx="27">
                  <c:v>21015.248944989289</c:v>
                </c:pt>
                <c:pt idx="28">
                  <c:v>108460.43703276142</c:v>
                </c:pt>
                <c:pt idx="29">
                  <c:v>7353.5116448260669</c:v>
                </c:pt>
                <c:pt idx="30">
                  <c:v>22556.359625084744</c:v>
                </c:pt>
                <c:pt idx="31">
                  <c:v>24418.458072098481</c:v>
                </c:pt>
                <c:pt idx="32">
                  <c:v>13123.677567855377</c:v>
                </c:pt>
                <c:pt idx="33">
                  <c:v>10474.864762740677</c:v>
                </c:pt>
                <c:pt idx="34">
                  <c:v>11899.859199435379</c:v>
                </c:pt>
                <c:pt idx="35">
                  <c:v>109570.17026438474</c:v>
                </c:pt>
                <c:pt idx="36">
                  <c:v>13404.183019410904</c:v>
                </c:pt>
                <c:pt idx="37">
                  <c:v>206228.78046643129</c:v>
                </c:pt>
                <c:pt idx="38">
                  <c:v>14451.944762853003</c:v>
                </c:pt>
                <c:pt idx="39">
                  <c:v>32867.437045062739</c:v>
                </c:pt>
                <c:pt idx="40">
                  <c:v>49316.238961645096</c:v>
                </c:pt>
                <c:pt idx="41">
                  <c:v>208996.31303575725</c:v>
                </c:pt>
                <c:pt idx="42">
                  <c:v>35918.549534566766</c:v>
                </c:pt>
                <c:pt idx="43">
                  <c:v>33142.54739583475</c:v>
                </c:pt>
                <c:pt idx="44">
                  <c:v>96492.553094613148</c:v>
                </c:pt>
                <c:pt idx="45">
                  <c:v>32013.761650705332</c:v>
                </c:pt>
                <c:pt idx="46">
                  <c:v>31968.139315492226</c:v>
                </c:pt>
                <c:pt idx="47">
                  <c:v>13559.416810187811</c:v>
                </c:pt>
                <c:pt idx="48">
                  <c:v>24455.316085198283</c:v>
                </c:pt>
                <c:pt idx="49">
                  <c:v>225368.95257070285</c:v>
                </c:pt>
                <c:pt idx="50">
                  <c:v>980799.23933838017</c:v>
                </c:pt>
                <c:pt idx="51">
                  <c:v>26855.088948531236</c:v>
                </c:pt>
                <c:pt idx="52">
                  <c:v>628349.84607779107</c:v>
                </c:pt>
                <c:pt idx="53">
                  <c:v>13889.717228699781</c:v>
                </c:pt>
                <c:pt idx="54">
                  <c:v>969904.67616716237</c:v>
                </c:pt>
                <c:pt idx="55">
                  <c:v>103019.7593208379</c:v>
                </c:pt>
                <c:pt idx="56">
                  <c:v>21905.251520761361</c:v>
                </c:pt>
                <c:pt idx="57">
                  <c:v>22190.660958671357</c:v>
                </c:pt>
                <c:pt idx="58">
                  <c:v>15239.643672460872</c:v>
                </c:pt>
                <c:pt idx="59">
                  <c:v>54847.335413686444</c:v>
                </c:pt>
                <c:pt idx="60">
                  <c:v>24827.46954822891</c:v>
                </c:pt>
                <c:pt idx="61">
                  <c:v>49211.036991037574</c:v>
                </c:pt>
                <c:pt idx="62">
                  <c:v>31102.711675506362</c:v>
                </c:pt>
                <c:pt idx="63">
                  <c:v>43428.299140654592</c:v>
                </c:pt>
                <c:pt idx="64">
                  <c:v>60574.053206099336</c:v>
                </c:pt>
                <c:pt idx="65">
                  <c:v>81819.996562378888</c:v>
                </c:pt>
                <c:pt idx="66">
                  <c:v>62074.24825145716</c:v>
                </c:pt>
                <c:pt idx="67">
                  <c:v>34420.397290222289</c:v>
                </c:pt>
                <c:pt idx="68">
                  <c:v>39345.098129256847</c:v>
                </c:pt>
                <c:pt idx="69">
                  <c:v>12754.044349438022</c:v>
                </c:pt>
                <c:pt idx="70">
                  <c:v>38407.994086401763</c:v>
                </c:pt>
                <c:pt idx="71">
                  <c:v>13364.967225683204</c:v>
                </c:pt>
                <c:pt idx="72">
                  <c:v>35876.228110059754</c:v>
                </c:pt>
                <c:pt idx="73">
                  <c:v>13336.772077856562</c:v>
                </c:pt>
                <c:pt idx="74">
                  <c:v>35091.371074154296</c:v>
                </c:pt>
                <c:pt idx="75">
                  <c:v>127038.91536903584</c:v>
                </c:pt>
                <c:pt idx="76">
                  <c:v>6569.7763671520106</c:v>
                </c:pt>
                <c:pt idx="77">
                  <c:v>146074.15534394377</c:v>
                </c:pt>
                <c:pt idx="78">
                  <c:v>53380.024016267176</c:v>
                </c:pt>
                <c:pt idx="79">
                  <c:v>98389.958785880925</c:v>
                </c:pt>
                <c:pt idx="80">
                  <c:v>44136.079838012563</c:v>
                </c:pt>
                <c:pt idx="81">
                  <c:v>122787.37089173573</c:v>
                </c:pt>
                <c:pt idx="82">
                  <c:v>50895.677251292538</c:v>
                </c:pt>
                <c:pt idx="83">
                  <c:v>119920.39987298209</c:v>
                </c:pt>
                <c:pt idx="84">
                  <c:v>145316.39066339287</c:v>
                </c:pt>
                <c:pt idx="85">
                  <c:v>170724.45950937324</c:v>
                </c:pt>
                <c:pt idx="86">
                  <c:v>54455.821622660224</c:v>
                </c:pt>
                <c:pt idx="87">
                  <c:v>33271.666971478437</c:v>
                </c:pt>
                <c:pt idx="88">
                  <c:v>13143.383046243785</c:v>
                </c:pt>
              </c:numCache>
            </c:numRef>
          </c:val>
          <c:extLst>
            <c:ext xmlns:c16="http://schemas.microsoft.com/office/drawing/2014/chart" uri="{C3380CC4-5D6E-409C-BE32-E72D297353CC}">
              <c16:uniqueId val="{00000003-F16B-469C-8447-E132B612C112}"/>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再エネ比較シート!$BD$162:$BD$250</c:f>
              <c:strCache>
                <c:ptCount val="89"/>
                <c:pt idx="0">
                  <c:v>枝幸町</c:v>
                </c:pt>
                <c:pt idx="1">
                  <c:v>遠別町</c:v>
                </c:pt>
                <c:pt idx="2">
                  <c:v>音威子府村</c:v>
                </c:pt>
                <c:pt idx="3">
                  <c:v>小平町</c:v>
                </c:pt>
                <c:pt idx="4">
                  <c:v>上川町</c:v>
                </c:pt>
                <c:pt idx="5">
                  <c:v>上富良野町</c:v>
                </c:pt>
                <c:pt idx="6">
                  <c:v>剣淵町</c:v>
                </c:pt>
                <c:pt idx="7">
                  <c:v>猿払村</c:v>
                </c:pt>
                <c:pt idx="8">
                  <c:v>士別市</c:v>
                </c:pt>
                <c:pt idx="9">
                  <c:v>占冠村</c:v>
                </c:pt>
                <c:pt idx="10">
                  <c:v>下川町</c:v>
                </c:pt>
                <c:pt idx="11">
                  <c:v>初山別村</c:v>
                </c:pt>
                <c:pt idx="12">
                  <c:v>鷹栖町</c:v>
                </c:pt>
                <c:pt idx="13">
                  <c:v>天塩町</c:v>
                </c:pt>
                <c:pt idx="14">
                  <c:v>当麻町</c:v>
                </c:pt>
                <c:pt idx="15">
                  <c:v>苫前町</c:v>
                </c:pt>
                <c:pt idx="16">
                  <c:v>豊富町</c:v>
                </c:pt>
                <c:pt idx="17">
                  <c:v>中川町</c:v>
                </c:pt>
                <c:pt idx="18">
                  <c:v>中頓別町</c:v>
                </c:pt>
                <c:pt idx="19">
                  <c:v>中富良野町</c:v>
                </c:pt>
                <c:pt idx="20">
                  <c:v>名寄市</c:v>
                </c:pt>
                <c:pt idx="21">
                  <c:v>羽幌町</c:v>
                </c:pt>
                <c:pt idx="22">
                  <c:v>浜頓別町</c:v>
                </c:pt>
                <c:pt idx="23">
                  <c:v>美瑛町</c:v>
                </c:pt>
                <c:pt idx="24">
                  <c:v>東神楽町</c:v>
                </c:pt>
                <c:pt idx="25">
                  <c:v>東川町</c:v>
                </c:pt>
                <c:pt idx="26">
                  <c:v>比布町</c:v>
                </c:pt>
                <c:pt idx="27">
                  <c:v>美深町</c:v>
                </c:pt>
                <c:pt idx="28">
                  <c:v>富良野市</c:v>
                </c:pt>
                <c:pt idx="29">
                  <c:v>幌加内町</c:v>
                </c:pt>
                <c:pt idx="30">
                  <c:v>幌延町</c:v>
                </c:pt>
                <c:pt idx="31">
                  <c:v>増毛町</c:v>
                </c:pt>
                <c:pt idx="32">
                  <c:v>南富良野町</c:v>
                </c:pt>
                <c:pt idx="33">
                  <c:v>利尻町</c:v>
                </c:pt>
                <c:pt idx="34">
                  <c:v>利尻富士町</c:v>
                </c:pt>
                <c:pt idx="35">
                  <c:v>留萌市</c:v>
                </c:pt>
                <c:pt idx="36">
                  <c:v>礼文町</c:v>
                </c:pt>
                <c:pt idx="37">
                  <c:v>稚内市</c:v>
                </c:pt>
                <c:pt idx="38">
                  <c:v>和寒町</c:v>
                </c:pt>
                <c:pt idx="39">
                  <c:v>足寄町</c:v>
                </c:pt>
                <c:pt idx="40">
                  <c:v>厚岸町</c:v>
                </c:pt>
                <c:pt idx="41">
                  <c:v>網走市</c:v>
                </c:pt>
                <c:pt idx="42">
                  <c:v>池田町</c:v>
                </c:pt>
                <c:pt idx="43">
                  <c:v>浦幌町</c:v>
                </c:pt>
                <c:pt idx="44">
                  <c:v>遠軽町</c:v>
                </c:pt>
                <c:pt idx="45">
                  <c:v>雄武町</c:v>
                </c:pt>
                <c:pt idx="46">
                  <c:v>大空町</c:v>
                </c:pt>
                <c:pt idx="47">
                  <c:v>置戸町</c:v>
                </c:pt>
                <c:pt idx="48">
                  <c:v>興部町</c:v>
                </c:pt>
                <c:pt idx="49">
                  <c:v>音更町</c:v>
                </c:pt>
                <c:pt idx="50">
                  <c:v>帯広市</c:v>
                </c:pt>
                <c:pt idx="51">
                  <c:v>上士幌町</c:v>
                </c:pt>
                <c:pt idx="52">
                  <c:v>北見市</c:v>
                </c:pt>
                <c:pt idx="53">
                  <c:v>清里町</c:v>
                </c:pt>
                <c:pt idx="54">
                  <c:v>釧路市</c:v>
                </c:pt>
                <c:pt idx="55">
                  <c:v>釧路町</c:v>
                </c:pt>
                <c:pt idx="56">
                  <c:v>訓子府町</c:v>
                </c:pt>
                <c:pt idx="57">
                  <c:v>小清水町</c:v>
                </c:pt>
                <c:pt idx="58">
                  <c:v>更別村</c:v>
                </c:pt>
                <c:pt idx="59">
                  <c:v>佐呂間町</c:v>
                </c:pt>
                <c:pt idx="60">
                  <c:v>鹿追町</c:v>
                </c:pt>
                <c:pt idx="61">
                  <c:v>標茶町</c:v>
                </c:pt>
                <c:pt idx="62">
                  <c:v>標津町</c:v>
                </c:pt>
                <c:pt idx="63">
                  <c:v>士幌町</c:v>
                </c:pt>
                <c:pt idx="64">
                  <c:v>清水町</c:v>
                </c:pt>
                <c:pt idx="65">
                  <c:v>斜里町</c:v>
                </c:pt>
                <c:pt idx="66">
                  <c:v>白糠町</c:v>
                </c:pt>
                <c:pt idx="67">
                  <c:v>新得町</c:v>
                </c:pt>
                <c:pt idx="68">
                  <c:v>大樹町</c:v>
                </c:pt>
                <c:pt idx="69">
                  <c:v>滝上町</c:v>
                </c:pt>
                <c:pt idx="70">
                  <c:v>津別町</c:v>
                </c:pt>
                <c:pt idx="71">
                  <c:v>鶴居村</c:v>
                </c:pt>
                <c:pt idx="72">
                  <c:v>弟子屈町</c:v>
                </c:pt>
                <c:pt idx="73">
                  <c:v>豊頃町</c:v>
                </c:pt>
                <c:pt idx="74">
                  <c:v>中札内村</c:v>
                </c:pt>
                <c:pt idx="75">
                  <c:v>中標津町</c:v>
                </c:pt>
                <c:pt idx="76">
                  <c:v>西興部村</c:v>
                </c:pt>
                <c:pt idx="77">
                  <c:v>根室市</c:v>
                </c:pt>
                <c:pt idx="78">
                  <c:v>浜中町</c:v>
                </c:pt>
                <c:pt idx="79">
                  <c:v>美幌町</c:v>
                </c:pt>
                <c:pt idx="80">
                  <c:v>広尾町</c:v>
                </c:pt>
                <c:pt idx="81">
                  <c:v>別海町</c:v>
                </c:pt>
                <c:pt idx="82">
                  <c:v>本別町</c:v>
                </c:pt>
                <c:pt idx="83">
                  <c:v>幕別町</c:v>
                </c:pt>
                <c:pt idx="84">
                  <c:v>芽室町</c:v>
                </c:pt>
                <c:pt idx="85">
                  <c:v>紋別市</c:v>
                </c:pt>
                <c:pt idx="86">
                  <c:v>湧別町</c:v>
                </c:pt>
                <c:pt idx="87">
                  <c:v>羅臼町</c:v>
                </c:pt>
                <c:pt idx="88">
                  <c:v>陸別町</c:v>
                </c:pt>
              </c:strCache>
            </c:strRef>
          </c:cat>
          <c:val>
            <c:numRef>
              <c:f>再エネ比較シート!$BJ$162:$BJ$250</c:f>
              <c:numCache>
                <c:formatCode>#,##0_);[Red]\(#,##0\)</c:formatCode>
                <c:ptCount val="89"/>
                <c:pt idx="0">
                  <c:v>52324.45435309039</c:v>
                </c:pt>
                <c:pt idx="1">
                  <c:v>12996.180012938539</c:v>
                </c:pt>
                <c:pt idx="2">
                  <c:v>3896.8600340384519</c:v>
                </c:pt>
                <c:pt idx="3">
                  <c:v>14360.495139496397</c:v>
                </c:pt>
                <c:pt idx="4">
                  <c:v>19011.858655055501</c:v>
                </c:pt>
                <c:pt idx="5">
                  <c:v>55582.735439806347</c:v>
                </c:pt>
                <c:pt idx="6">
                  <c:v>12373.832040180856</c:v>
                </c:pt>
                <c:pt idx="7">
                  <c:v>21908.564591084312</c:v>
                </c:pt>
                <c:pt idx="8">
                  <c:v>93800.601547401326</c:v>
                </c:pt>
                <c:pt idx="9">
                  <c:v>9861.1682512277512</c:v>
                </c:pt>
                <c:pt idx="10">
                  <c:v>17386.207686417783</c:v>
                </c:pt>
                <c:pt idx="11">
                  <c:v>5015.2369625592873</c:v>
                </c:pt>
                <c:pt idx="12">
                  <c:v>32560.438771587444</c:v>
                </c:pt>
                <c:pt idx="13">
                  <c:v>14424.368199080325</c:v>
                </c:pt>
                <c:pt idx="14">
                  <c:v>28935.383233424967</c:v>
                </c:pt>
                <c:pt idx="15">
                  <c:v>14909.057653914197</c:v>
                </c:pt>
                <c:pt idx="16">
                  <c:v>24435.150306762313</c:v>
                </c:pt>
                <c:pt idx="17">
                  <c:v>7137.3246860955705</c:v>
                </c:pt>
                <c:pt idx="18">
                  <c:v>8983.8375932243725</c:v>
                </c:pt>
                <c:pt idx="19">
                  <c:v>19557.015473461128</c:v>
                </c:pt>
                <c:pt idx="20">
                  <c:v>146262.32177188201</c:v>
                </c:pt>
                <c:pt idx="21">
                  <c:v>35546.114305252631</c:v>
                </c:pt>
                <c:pt idx="22">
                  <c:v>25753.649302443151</c:v>
                </c:pt>
                <c:pt idx="23">
                  <c:v>50605.926371238464</c:v>
                </c:pt>
                <c:pt idx="24">
                  <c:v>41316.218034445643</c:v>
                </c:pt>
                <c:pt idx="25">
                  <c:v>44530.468384018226</c:v>
                </c:pt>
                <c:pt idx="26">
                  <c:v>15997.176229607969</c:v>
                </c:pt>
                <c:pt idx="27">
                  <c:v>21015.248944989289</c:v>
                </c:pt>
                <c:pt idx="28">
                  <c:v>108460.43703276142</c:v>
                </c:pt>
                <c:pt idx="29">
                  <c:v>7353.5116448260669</c:v>
                </c:pt>
                <c:pt idx="30">
                  <c:v>22556.359625084744</c:v>
                </c:pt>
                <c:pt idx="31">
                  <c:v>24418.458072098481</c:v>
                </c:pt>
                <c:pt idx="32">
                  <c:v>13123.677567855377</c:v>
                </c:pt>
                <c:pt idx="33">
                  <c:v>10474.864762740677</c:v>
                </c:pt>
                <c:pt idx="34">
                  <c:v>11899.859199435379</c:v>
                </c:pt>
                <c:pt idx="35">
                  <c:v>109570.17026438474</c:v>
                </c:pt>
                <c:pt idx="36">
                  <c:v>13404.183019410904</c:v>
                </c:pt>
                <c:pt idx="37">
                  <c:v>206228.78046643129</c:v>
                </c:pt>
                <c:pt idx="38">
                  <c:v>14451.944762853003</c:v>
                </c:pt>
                <c:pt idx="39">
                  <c:v>32867.437045062739</c:v>
                </c:pt>
                <c:pt idx="40">
                  <c:v>49316.238961645096</c:v>
                </c:pt>
                <c:pt idx="41">
                  <c:v>208996.31303575725</c:v>
                </c:pt>
                <c:pt idx="42">
                  <c:v>35918.549534566766</c:v>
                </c:pt>
                <c:pt idx="43">
                  <c:v>33142.54739583475</c:v>
                </c:pt>
                <c:pt idx="44">
                  <c:v>96492.553094613148</c:v>
                </c:pt>
                <c:pt idx="45">
                  <c:v>32013.761650705332</c:v>
                </c:pt>
                <c:pt idx="46">
                  <c:v>31968.139315492226</c:v>
                </c:pt>
                <c:pt idx="47">
                  <c:v>13559.416810187811</c:v>
                </c:pt>
                <c:pt idx="48">
                  <c:v>24455.316085198283</c:v>
                </c:pt>
                <c:pt idx="49">
                  <c:v>225368.95257070285</c:v>
                </c:pt>
                <c:pt idx="50">
                  <c:v>980799.23933838017</c:v>
                </c:pt>
                <c:pt idx="51">
                  <c:v>26855.088948531236</c:v>
                </c:pt>
                <c:pt idx="52">
                  <c:v>628349.84607779107</c:v>
                </c:pt>
                <c:pt idx="53">
                  <c:v>13889.717228699781</c:v>
                </c:pt>
                <c:pt idx="54">
                  <c:v>969904.67616716237</c:v>
                </c:pt>
                <c:pt idx="55">
                  <c:v>103019.7593208379</c:v>
                </c:pt>
                <c:pt idx="56">
                  <c:v>21905.251520761361</c:v>
                </c:pt>
                <c:pt idx="57">
                  <c:v>22190.660958671357</c:v>
                </c:pt>
                <c:pt idx="58">
                  <c:v>15239.643672460872</c:v>
                </c:pt>
                <c:pt idx="59">
                  <c:v>54847.335413686444</c:v>
                </c:pt>
                <c:pt idx="60">
                  <c:v>24827.46954822891</c:v>
                </c:pt>
                <c:pt idx="61">
                  <c:v>49211.036991037574</c:v>
                </c:pt>
                <c:pt idx="62">
                  <c:v>31102.711675506362</c:v>
                </c:pt>
                <c:pt idx="63">
                  <c:v>43428.299140654592</c:v>
                </c:pt>
                <c:pt idx="64">
                  <c:v>60574.053206099336</c:v>
                </c:pt>
                <c:pt idx="65">
                  <c:v>81819.996562378888</c:v>
                </c:pt>
                <c:pt idx="66">
                  <c:v>62074.24825145716</c:v>
                </c:pt>
                <c:pt idx="67">
                  <c:v>34420.397290222289</c:v>
                </c:pt>
                <c:pt idx="68">
                  <c:v>39345.098129256847</c:v>
                </c:pt>
                <c:pt idx="69">
                  <c:v>12754.044349438022</c:v>
                </c:pt>
                <c:pt idx="70">
                  <c:v>38407.994086401763</c:v>
                </c:pt>
                <c:pt idx="71">
                  <c:v>13364.967225683204</c:v>
                </c:pt>
                <c:pt idx="72">
                  <c:v>35876.228110059754</c:v>
                </c:pt>
                <c:pt idx="73">
                  <c:v>13336.772077856562</c:v>
                </c:pt>
                <c:pt idx="74">
                  <c:v>35091.371074154296</c:v>
                </c:pt>
                <c:pt idx="75">
                  <c:v>127038.91536903584</c:v>
                </c:pt>
                <c:pt idx="76">
                  <c:v>6569.7763671520106</c:v>
                </c:pt>
                <c:pt idx="77">
                  <c:v>146074.15534394377</c:v>
                </c:pt>
                <c:pt idx="78">
                  <c:v>53380.024016267176</c:v>
                </c:pt>
                <c:pt idx="79">
                  <c:v>98389.958785880925</c:v>
                </c:pt>
                <c:pt idx="80">
                  <c:v>44136.079838012563</c:v>
                </c:pt>
                <c:pt idx="81">
                  <c:v>122787.37089173573</c:v>
                </c:pt>
                <c:pt idx="82">
                  <c:v>50895.677251292538</c:v>
                </c:pt>
                <c:pt idx="83">
                  <c:v>119920.39987298209</c:v>
                </c:pt>
                <c:pt idx="84">
                  <c:v>145316.39066339287</c:v>
                </c:pt>
                <c:pt idx="85">
                  <c:v>170724.45950937324</c:v>
                </c:pt>
                <c:pt idx="86">
                  <c:v>54455.821622660224</c:v>
                </c:pt>
                <c:pt idx="87">
                  <c:v>33271.666971478437</c:v>
                </c:pt>
                <c:pt idx="88">
                  <c:v>13143.383046243785</c:v>
                </c:pt>
              </c:numCache>
            </c:numRef>
          </c:val>
          <c:extLst>
            <c:ext xmlns:c16="http://schemas.microsoft.com/office/drawing/2014/chart" uri="{C3380CC4-5D6E-409C-BE32-E72D297353CC}">
              <c16:uniqueId val="{00000005-F16B-469C-8447-E132B612C11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北海道</c:v>
                </c:pt>
              </c:strCache>
            </c:strRef>
          </c:cat>
          <c:val>
            <c:numRef>
              <c:f>①CO2排出量の現状把握!$AX$43:$AX$45</c:f>
              <c:numCache>
                <c:formatCode>0%</c:formatCode>
                <c:ptCount val="3"/>
                <c:pt idx="0">
                  <c:v>0.42072759503743129</c:v>
                </c:pt>
                <c:pt idx="1">
                  <c:v>0.30921412593340852</c:v>
                </c:pt>
                <c:pt idx="2">
                  <c:v>0.30921412593340852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北海道</c:v>
                </c:pt>
              </c:strCache>
            </c:strRef>
          </c:cat>
          <c:val>
            <c:numRef>
              <c:f>①CO2排出量の現状把握!$AY$43:$AY$45</c:f>
              <c:numCache>
                <c:formatCode>0%</c:formatCode>
                <c:ptCount val="3"/>
                <c:pt idx="0">
                  <c:v>0.19118662390594171</c:v>
                </c:pt>
                <c:pt idx="1">
                  <c:v>0.20712729952583622</c:v>
                </c:pt>
                <c:pt idx="2">
                  <c:v>0.20712729952583622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北海道</c:v>
                </c:pt>
              </c:strCache>
            </c:strRef>
          </c:cat>
          <c:val>
            <c:numRef>
              <c:f>①CO2排出量の現状把握!$AZ$43:$AZ$45</c:f>
              <c:numCache>
                <c:formatCode>0%</c:formatCode>
                <c:ptCount val="3"/>
                <c:pt idx="0">
                  <c:v>0.18034974026133399</c:v>
                </c:pt>
                <c:pt idx="1">
                  <c:v>0.27350962896363906</c:v>
                </c:pt>
                <c:pt idx="2">
                  <c:v>0.27350962896363906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北海道</c:v>
                </c:pt>
              </c:strCache>
            </c:strRef>
          </c:cat>
          <c:val>
            <c:numRef>
              <c:f>①CO2排出量の現状把握!$BA$43:$BA$45</c:f>
              <c:numCache>
                <c:formatCode>0%</c:formatCode>
                <c:ptCount val="3"/>
                <c:pt idx="0">
                  <c:v>0.19226168778726088</c:v>
                </c:pt>
                <c:pt idx="1">
                  <c:v>0.19984883551217655</c:v>
                </c:pt>
                <c:pt idx="2">
                  <c:v>0.19984883551217655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北海道</c:v>
                </c:pt>
              </c:strCache>
            </c:strRef>
          </c:cat>
          <c:val>
            <c:numRef>
              <c:f>①CO2排出量の現状把握!$BB$43:$BB$45</c:f>
              <c:numCache>
                <c:formatCode>0%</c:formatCode>
                <c:ptCount val="3"/>
                <c:pt idx="0">
                  <c:v>1.5474353008032191E-2</c:v>
                </c:pt>
                <c:pt idx="1">
                  <c:v>1.0300110064939555E-2</c:v>
                </c:pt>
                <c:pt idx="2">
                  <c:v>1.0300110064939555E-2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2061970</c:v>
                </c:pt>
                <c:pt idx="1">
                  <c:v>2061970</c:v>
                </c:pt>
                <c:pt idx="2">
                  <c:v>2061970</c:v>
                </c:pt>
                <c:pt idx="3">
                  <c:v>2061970</c:v>
                </c:pt>
                <c:pt idx="4">
                  <c:v>2061970</c:v>
                </c:pt>
                <c:pt idx="5">
                  <c:v>2009602</c:v>
                </c:pt>
                <c:pt idx="6">
                  <c:v>2009602</c:v>
                </c:pt>
                <c:pt idx="7">
                  <c:v>2009602</c:v>
                </c:pt>
                <c:pt idx="8">
                  <c:v>2009602</c:v>
                </c:pt>
                <c:pt idx="9">
                  <c:v>2009602</c:v>
                </c:pt>
                <c:pt idx="10">
                  <c:v>2009602</c:v>
                </c:pt>
                <c:pt idx="11">
                  <c:v>1987761</c:v>
                </c:pt>
                <c:pt idx="12">
                  <c:v>1987761</c:v>
                </c:pt>
                <c:pt idx="13">
                  <c:v>1987761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354.77146202964173</c:v>
                </c:pt>
                <c:pt idx="1">
                  <c:v>336.73571355977339</c:v>
                </c:pt>
                <c:pt idx="2">
                  <c:v>363.01219709667612</c:v>
                </c:pt>
                <c:pt idx="3">
                  <c:v>401.58745175038013</c:v>
                </c:pt>
                <c:pt idx="4">
                  <c:v>383.78928037763222</c:v>
                </c:pt>
                <c:pt idx="5">
                  <c:v>377.62782276180218</c:v>
                </c:pt>
                <c:pt idx="6">
                  <c:v>395.64548251559847</c:v>
                </c:pt>
                <c:pt idx="7">
                  <c:v>444.06559823623951</c:v>
                </c:pt>
                <c:pt idx="8">
                  <c:v>430.7267910234001</c:v>
                </c:pt>
                <c:pt idx="9">
                  <c:v>489.40962602617537</c:v>
                </c:pt>
                <c:pt idx="10">
                  <c:v>449.55850097540173</c:v>
                </c:pt>
                <c:pt idx="11">
                  <c:v>449.62454700200823</c:v>
                </c:pt>
                <c:pt idx="12">
                  <c:v>479.14245092041199</c:v>
                </c:pt>
                <c:pt idx="13">
                  <c:v>456.78000790976273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153289547</c:v>
                </c:pt>
                <c:pt idx="1">
                  <c:v>153088568</c:v>
                </c:pt>
                <c:pt idx="2">
                  <c:v>156368744</c:v>
                </c:pt>
                <c:pt idx="3">
                  <c:v>159849558</c:v>
                </c:pt>
                <c:pt idx="4">
                  <c:v>159115230</c:v>
                </c:pt>
                <c:pt idx="5">
                  <c:v>161888065</c:v>
                </c:pt>
                <c:pt idx="6">
                  <c:v>163265771</c:v>
                </c:pt>
                <c:pt idx="7">
                  <c:v>165659247.48236421</c:v>
                </c:pt>
                <c:pt idx="8">
                  <c:v>172160613</c:v>
                </c:pt>
                <c:pt idx="9">
                  <c:v>175447271</c:v>
                </c:pt>
                <c:pt idx="10">
                  <c:v>172291205</c:v>
                </c:pt>
                <c:pt idx="11">
                  <c:v>163305112.99999997</c:v>
                </c:pt>
                <c:pt idx="12">
                  <c:v>164595157.99999997</c:v>
                </c:pt>
                <c:pt idx="13">
                  <c:v>167669939.99999997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5520894</c:v>
                </c:pt>
                <c:pt idx="1">
                  <c:v>5498916</c:v>
                </c:pt>
                <c:pt idx="2">
                  <c:v>5474216</c:v>
                </c:pt>
                <c:pt idx="3">
                  <c:v>5465451</c:v>
                </c:pt>
                <c:pt idx="4">
                  <c:v>5463045</c:v>
                </c:pt>
                <c:pt idx="5">
                  <c:v>5431658</c:v>
                </c:pt>
                <c:pt idx="6">
                  <c:v>5401210</c:v>
                </c:pt>
                <c:pt idx="7">
                  <c:v>5370807</c:v>
                </c:pt>
                <c:pt idx="8">
                  <c:v>5339539</c:v>
                </c:pt>
                <c:pt idx="9">
                  <c:v>5304413</c:v>
                </c:pt>
                <c:pt idx="10">
                  <c:v>5267762</c:v>
                </c:pt>
                <c:pt idx="11">
                  <c:v>5228732</c:v>
                </c:pt>
                <c:pt idx="12">
                  <c:v>5183687</c:v>
                </c:pt>
                <c:pt idx="13">
                  <c:v>5139913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10" Type="http://schemas.openxmlformats.org/officeDocument/2006/relationships/chart" Target="../charts/chart49.xml"/><Relationship Id="rId4" Type="http://schemas.openxmlformats.org/officeDocument/2006/relationships/chart" Target="../charts/chart43.xml"/><Relationship Id="rId9" Type="http://schemas.openxmlformats.org/officeDocument/2006/relationships/chart" Target="../charts/chart4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twoCellAnchor>
    <xdr:from>
      <xdr:col>1</xdr:col>
      <xdr:colOff>214947</xdr:colOff>
      <xdr:row>158</xdr:row>
      <xdr:rowOff>138747</xdr:rowOff>
    </xdr:from>
    <xdr:to>
      <xdr:col>14</xdr:col>
      <xdr:colOff>737553</xdr:colOff>
      <xdr:row>248</xdr:row>
      <xdr:rowOff>211772</xdr:rowOff>
    </xdr:to>
    <xdr:graphicFrame macro="">
      <xdr:nvGraphicFramePr>
        <xdr:cNvPr id="14" name="1特定事業所排出量の比較">
          <a:extLst>
            <a:ext uri="{FF2B5EF4-FFF2-40B4-BE49-F238E27FC236}">
              <a16:creationId xmlns:a16="http://schemas.microsoft.com/office/drawing/2014/main" id="{9E901C4C-1A3A-4C8E-9A25-A54C9F820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309562</xdr:colOff>
      <xdr:row>158</xdr:row>
      <xdr:rowOff>123825</xdr:rowOff>
    </xdr:from>
    <xdr:to>
      <xdr:col>45</xdr:col>
      <xdr:colOff>830263</xdr:colOff>
      <xdr:row>248</xdr:row>
      <xdr:rowOff>190499</xdr:rowOff>
    </xdr:to>
    <xdr:graphicFrame macro="">
      <xdr:nvGraphicFramePr>
        <xdr:cNvPr id="15" name="3特定事業所排出量の部門構成比の比較">
          <a:extLst>
            <a:ext uri="{FF2B5EF4-FFF2-40B4-BE49-F238E27FC236}">
              <a16:creationId xmlns:a16="http://schemas.microsoft.com/office/drawing/2014/main" id="{80160A92-8B34-475D-BDAF-FE01C498F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201294</xdr:colOff>
      <xdr:row>158</xdr:row>
      <xdr:rowOff>121920</xdr:rowOff>
    </xdr:from>
    <xdr:to>
      <xdr:col>30</xdr:col>
      <xdr:colOff>737552</xdr:colOff>
      <xdr:row>248</xdr:row>
      <xdr:rowOff>211772</xdr:rowOff>
    </xdr:to>
    <xdr:graphicFrame macro="">
      <xdr:nvGraphicFramePr>
        <xdr:cNvPr id="16" name="2特定事業所数の比較">
          <a:extLst>
            <a:ext uri="{FF2B5EF4-FFF2-40B4-BE49-F238E27FC236}">
              <a16:creationId xmlns:a16="http://schemas.microsoft.com/office/drawing/2014/main" id="{2D669212-D54A-445C-B468-E0E1D1775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309856" y="122068"/>
          <a:ext cx="1848675" cy="6375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8510" y="123559"/>
          <a:ext cx="1856691" cy="6098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65225"/>
          <a:ext cx="1923124" cy="5221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31.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31.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北海道</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E4" sqref="E4"/>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E4" sqref="E4"/>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1651</v>
      </c>
      <c r="B9" s="77">
        <v>1</v>
      </c>
      <c r="C9" s="77">
        <v>1</v>
      </c>
      <c r="D9" s="77">
        <v>1</v>
      </c>
      <c r="E9" s="77">
        <v>1990</v>
      </c>
      <c r="F9" s="77" t="s">
        <v>788</v>
      </c>
      <c r="G9" s="1017" t="s">
        <v>1559</v>
      </c>
      <c r="H9" s="77" t="s">
        <v>1560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1652</v>
      </c>
      <c r="B10" s="77">
        <v>2</v>
      </c>
      <c r="C10" s="77">
        <v>2</v>
      </c>
      <c r="D10" s="77">
        <v>1</v>
      </c>
      <c r="E10" s="77">
        <v>2005</v>
      </c>
      <c r="F10" s="77" t="s">
        <v>790</v>
      </c>
      <c r="G10" s="1017" t="s">
        <v>1559</v>
      </c>
      <c r="H10" s="77" t="s">
        <v>1560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1653</v>
      </c>
      <c r="B11" s="77">
        <v>3</v>
      </c>
      <c r="C11" s="77">
        <v>3</v>
      </c>
      <c r="D11" s="77">
        <v>1</v>
      </c>
      <c r="E11" s="77">
        <v>2006</v>
      </c>
      <c r="F11" s="77" t="s">
        <v>791</v>
      </c>
      <c r="G11" s="1017" t="s">
        <v>1559</v>
      </c>
      <c r="H11" s="77" t="s">
        <v>1560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1654</v>
      </c>
      <c r="B12" s="77">
        <v>4</v>
      </c>
      <c r="C12" s="77">
        <v>4</v>
      </c>
      <c r="D12" s="77">
        <v>1</v>
      </c>
      <c r="E12" s="77">
        <v>2007</v>
      </c>
      <c r="F12" s="77" t="s">
        <v>792</v>
      </c>
      <c r="G12" s="1017" t="s">
        <v>1559</v>
      </c>
      <c r="H12" s="77" t="s">
        <v>1560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1655</v>
      </c>
      <c r="B13" s="77">
        <v>5</v>
      </c>
      <c r="C13" s="77">
        <v>5</v>
      </c>
      <c r="D13" s="77">
        <v>1</v>
      </c>
      <c r="E13" s="77">
        <v>2008</v>
      </c>
      <c r="F13" s="77" t="s">
        <v>793</v>
      </c>
      <c r="G13" s="1017" t="s">
        <v>1559</v>
      </c>
      <c r="H13" s="77" t="s">
        <v>1560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1656</v>
      </c>
      <c r="B14" s="77">
        <v>6</v>
      </c>
      <c r="C14" s="77">
        <v>6</v>
      </c>
      <c r="D14" s="77">
        <v>1</v>
      </c>
      <c r="E14" s="77">
        <v>2009</v>
      </c>
      <c r="F14" s="77" t="s">
        <v>177</v>
      </c>
      <c r="G14" s="1017" t="s">
        <v>1559</v>
      </c>
      <c r="H14" s="77" t="s">
        <v>1560</v>
      </c>
      <c r="I14" s="1018"/>
      <c r="J14" s="80">
        <v>62.795999999999999</v>
      </c>
      <c r="K14" s="80">
        <v>0</v>
      </c>
      <c r="L14" s="80">
        <v>0</v>
      </c>
      <c r="M14" s="80">
        <v>0</v>
      </c>
      <c r="N14" s="80">
        <v>167.495</v>
      </c>
      <c r="O14" s="80">
        <v>4.6900000000000004</v>
      </c>
      <c r="P14" s="80">
        <v>0</v>
      </c>
      <c r="Q14" s="80">
        <v>0</v>
      </c>
      <c r="R14" s="80">
        <v>1550.7739999999999</v>
      </c>
      <c r="S14" s="80">
        <v>233.50399999999999</v>
      </c>
      <c r="T14" s="80">
        <v>0</v>
      </c>
      <c r="U14" s="80">
        <v>6.2480000000000002</v>
      </c>
      <c r="V14" s="80">
        <v>0</v>
      </c>
      <c r="W14" s="80">
        <v>4774.5619999999999</v>
      </c>
      <c r="X14" s="80">
        <v>41.52</v>
      </c>
      <c r="Y14" s="80">
        <v>428.24</v>
      </c>
      <c r="Z14" s="80">
        <v>818.303</v>
      </c>
      <c r="AA14" s="80">
        <v>38.826999999999998</v>
      </c>
      <c r="AB14" s="80">
        <v>0</v>
      </c>
      <c r="AC14" s="80">
        <v>0</v>
      </c>
      <c r="AD14" s="80">
        <v>3380.308</v>
      </c>
      <c r="AE14" s="80">
        <v>4770.7460000000001</v>
      </c>
      <c r="AF14" s="80">
        <v>12.85</v>
      </c>
      <c r="AG14" s="80">
        <v>54.642000000000003</v>
      </c>
      <c r="AH14" s="80">
        <v>4.0720000000000001</v>
      </c>
      <c r="AI14" s="80">
        <v>13.59</v>
      </c>
      <c r="AJ14" s="80">
        <v>0</v>
      </c>
      <c r="AK14" s="80">
        <v>267.37</v>
      </c>
      <c r="AL14" s="80">
        <v>56.75</v>
      </c>
      <c r="AM14" s="80">
        <v>5.97</v>
      </c>
      <c r="AN14" s="80">
        <v>241.11799999999999</v>
      </c>
      <c r="AO14" s="80">
        <v>3.9740000000000002</v>
      </c>
      <c r="AP14" s="80">
        <v>1005.48</v>
      </c>
      <c r="AQ14" s="80">
        <v>0</v>
      </c>
      <c r="AR14" s="80">
        <v>50.369</v>
      </c>
      <c r="AS14" s="80">
        <v>128.95500000000001</v>
      </c>
      <c r="AT14" s="80">
        <v>30.49</v>
      </c>
      <c r="AU14" s="80">
        <v>10.86</v>
      </c>
      <c r="AV14" s="80">
        <v>5.6</v>
      </c>
      <c r="AW14" s="80">
        <v>0</v>
      </c>
      <c r="AX14" s="80">
        <v>5.1230000000000002</v>
      </c>
      <c r="AY14" s="80">
        <v>0</v>
      </c>
      <c r="AZ14" s="80">
        <v>0</v>
      </c>
      <c r="BA14" s="80">
        <v>0</v>
      </c>
      <c r="BB14" s="80">
        <v>0</v>
      </c>
      <c r="BC14" s="80">
        <v>11.63</v>
      </c>
      <c r="BD14" s="80">
        <v>12.12</v>
      </c>
      <c r="BE14" s="80">
        <v>0</v>
      </c>
      <c r="BF14" s="80">
        <v>0</v>
      </c>
      <c r="BG14" s="80">
        <v>0</v>
      </c>
      <c r="BH14" s="80">
        <v>0</v>
      </c>
      <c r="BI14" s="80">
        <v>0</v>
      </c>
      <c r="BJ14" s="80">
        <v>0</v>
      </c>
      <c r="BK14" s="80">
        <v>0</v>
      </c>
      <c r="BL14" s="80">
        <v>0</v>
      </c>
      <c r="BM14" s="80">
        <v>257.94099999999997</v>
      </c>
      <c r="BN14" s="80">
        <v>0</v>
      </c>
      <c r="BO14" s="80">
        <v>8.4700000000000006</v>
      </c>
      <c r="BP14" s="80">
        <v>0</v>
      </c>
      <c r="BQ14" s="80">
        <v>0</v>
      </c>
      <c r="BR14" s="80">
        <v>0</v>
      </c>
      <c r="BS14" s="80">
        <v>12.782999999999999</v>
      </c>
      <c r="BT14" s="80">
        <v>0</v>
      </c>
      <c r="BU14" s="80">
        <v>0</v>
      </c>
      <c r="BV14" s="80">
        <v>0</v>
      </c>
      <c r="BW14" s="80">
        <v>0</v>
      </c>
      <c r="BX14" s="80">
        <v>0</v>
      </c>
      <c r="BY14" s="80">
        <v>0</v>
      </c>
      <c r="BZ14" s="80">
        <v>125.075</v>
      </c>
      <c r="CA14" s="80">
        <v>0</v>
      </c>
      <c r="CB14" s="80">
        <v>27.44</v>
      </c>
      <c r="CC14" s="80">
        <v>5.53</v>
      </c>
      <c r="CD14" s="80">
        <v>0</v>
      </c>
      <c r="CE14" s="80">
        <v>0</v>
      </c>
      <c r="CF14" s="80">
        <v>294.02173800000003</v>
      </c>
      <c r="CG14" s="80">
        <v>0</v>
      </c>
      <c r="CH14" s="80">
        <v>0</v>
      </c>
      <c r="CI14" s="80">
        <v>26.536000000000001</v>
      </c>
      <c r="CJ14" s="80">
        <v>0</v>
      </c>
      <c r="CK14" s="80">
        <v>32.250999999999998</v>
      </c>
      <c r="CL14" s="80">
        <v>186.78</v>
      </c>
      <c r="CM14" s="80">
        <v>0</v>
      </c>
      <c r="CN14" s="80">
        <v>215.65199999999999</v>
      </c>
      <c r="CO14" s="80">
        <v>0</v>
      </c>
      <c r="CP14" s="80">
        <v>0</v>
      </c>
      <c r="CQ14" s="80">
        <v>0</v>
      </c>
      <c r="CR14" s="80">
        <v>5.08</v>
      </c>
      <c r="CS14" s="80">
        <v>303.286</v>
      </c>
      <c r="CT14" s="80">
        <v>0</v>
      </c>
      <c r="CU14" s="80">
        <v>0</v>
      </c>
      <c r="CV14" s="80">
        <v>0</v>
      </c>
      <c r="CW14" s="80">
        <v>11.999000000000001</v>
      </c>
      <c r="CX14" s="80">
        <v>0</v>
      </c>
      <c r="CY14" s="80">
        <v>0</v>
      </c>
      <c r="CZ14" s="80">
        <v>21.09</v>
      </c>
      <c r="DA14" s="80">
        <v>0</v>
      </c>
      <c r="DB14" s="80">
        <v>204.32</v>
      </c>
      <c r="DC14" s="80">
        <v>22.093</v>
      </c>
      <c r="DD14" s="80">
        <v>9.3000000000000007</v>
      </c>
      <c r="DE14" s="80">
        <v>808.24300000000005</v>
      </c>
      <c r="DF14" s="80">
        <v>0</v>
      </c>
      <c r="DG14" s="80">
        <v>1005.48</v>
      </c>
      <c r="DH14" s="80">
        <v>0</v>
      </c>
      <c r="DI14" s="80">
        <v>0</v>
      </c>
      <c r="DJ14" s="80">
        <v>50.369</v>
      </c>
      <c r="DK14" s="80">
        <v>62.795999999999999</v>
      </c>
      <c r="DL14" s="80">
        <v>0</v>
      </c>
      <c r="DM14" s="80">
        <v>0</v>
      </c>
      <c r="DN14" s="80">
        <v>0</v>
      </c>
      <c r="DO14" s="80">
        <v>167.495</v>
      </c>
      <c r="DP14" s="80">
        <v>4.6900000000000004</v>
      </c>
      <c r="DQ14" s="80">
        <v>0</v>
      </c>
      <c r="DR14" s="80">
        <v>0</v>
      </c>
      <c r="DS14" s="80">
        <v>1550.7739999999999</v>
      </c>
      <c r="DT14" s="80">
        <v>233.50399999999999</v>
      </c>
      <c r="DU14" s="80">
        <v>0</v>
      </c>
      <c r="DV14" s="80">
        <v>6.2480000000000002</v>
      </c>
      <c r="DW14" s="80">
        <v>0</v>
      </c>
      <c r="DX14" s="80">
        <v>4774.5619999999999</v>
      </c>
      <c r="DY14" s="80">
        <v>41.52</v>
      </c>
      <c r="DZ14" s="80">
        <v>428.24</v>
      </c>
      <c r="EA14" s="80">
        <v>10.06</v>
      </c>
      <c r="EB14" s="80">
        <v>38.826999999999998</v>
      </c>
      <c r="EC14" s="80">
        <v>0</v>
      </c>
      <c r="ED14" s="80">
        <v>0</v>
      </c>
      <c r="EE14" s="80">
        <v>3380.308</v>
      </c>
      <c r="EF14" s="80">
        <v>4770.7460000000001</v>
      </c>
      <c r="EG14" s="80">
        <v>12.85</v>
      </c>
      <c r="EH14" s="80">
        <v>54.642000000000003</v>
      </c>
      <c r="EI14" s="80">
        <v>4.0720000000000001</v>
      </c>
      <c r="EJ14" s="80">
        <v>13.59</v>
      </c>
      <c r="EK14" s="80">
        <v>0</v>
      </c>
      <c r="EL14" s="80">
        <v>267.37</v>
      </c>
      <c r="EM14" s="80">
        <v>56.75</v>
      </c>
      <c r="EN14" s="80">
        <v>5.97</v>
      </c>
      <c r="EO14" s="80">
        <v>241.11799999999999</v>
      </c>
      <c r="EP14" s="80">
        <v>3.9740000000000002</v>
      </c>
      <c r="EQ14" s="80">
        <v>0</v>
      </c>
      <c r="ER14" s="80">
        <v>0</v>
      </c>
      <c r="ES14" s="80">
        <v>0</v>
      </c>
      <c r="ET14" s="80">
        <v>128.95500000000001</v>
      </c>
      <c r="EU14" s="80">
        <v>30.49</v>
      </c>
      <c r="EV14" s="80">
        <v>10.86</v>
      </c>
      <c r="EW14" s="80">
        <v>5.6</v>
      </c>
      <c r="EX14" s="80">
        <v>0</v>
      </c>
      <c r="EY14" s="80">
        <v>5.1230000000000002</v>
      </c>
      <c r="EZ14" s="80">
        <v>0</v>
      </c>
      <c r="FA14" s="80">
        <v>0</v>
      </c>
      <c r="FB14" s="80">
        <v>0</v>
      </c>
      <c r="FC14" s="80">
        <v>0</v>
      </c>
      <c r="FD14" s="80">
        <v>11.63</v>
      </c>
      <c r="FE14" s="80">
        <v>12.12</v>
      </c>
      <c r="FF14" s="80">
        <v>0</v>
      </c>
      <c r="FG14" s="80">
        <v>0</v>
      </c>
      <c r="FH14" s="80">
        <v>0</v>
      </c>
      <c r="FI14" s="80">
        <v>0</v>
      </c>
      <c r="FJ14" s="80">
        <v>0</v>
      </c>
      <c r="FK14" s="80">
        <v>0</v>
      </c>
      <c r="FL14" s="80">
        <v>0</v>
      </c>
      <c r="FM14" s="80">
        <v>0</v>
      </c>
      <c r="FN14" s="80">
        <v>257.94099999999997</v>
      </c>
      <c r="FO14" s="80">
        <v>0</v>
      </c>
      <c r="FP14" s="80">
        <v>8.4700000000000006</v>
      </c>
      <c r="FQ14" s="80">
        <v>0</v>
      </c>
      <c r="FR14" s="80">
        <v>0</v>
      </c>
      <c r="FS14" s="80">
        <v>0</v>
      </c>
      <c r="FT14" s="80">
        <v>12.782999999999999</v>
      </c>
      <c r="FU14" s="80">
        <v>0</v>
      </c>
      <c r="FV14" s="80">
        <v>0</v>
      </c>
      <c r="FW14" s="80">
        <v>0</v>
      </c>
      <c r="FX14" s="80">
        <v>0</v>
      </c>
      <c r="FY14" s="80">
        <v>0</v>
      </c>
      <c r="FZ14" s="80">
        <v>0</v>
      </c>
      <c r="GA14" s="80">
        <v>125.075</v>
      </c>
      <c r="GB14" s="80">
        <v>0</v>
      </c>
      <c r="GC14" s="80">
        <v>27.44</v>
      </c>
      <c r="GD14" s="80">
        <v>5.53</v>
      </c>
      <c r="GE14" s="80">
        <v>0</v>
      </c>
      <c r="GF14" s="80">
        <v>0</v>
      </c>
      <c r="GG14" s="80">
        <v>294.02173800000003</v>
      </c>
      <c r="GH14" s="80">
        <v>0</v>
      </c>
      <c r="GI14" s="80">
        <v>0</v>
      </c>
      <c r="GJ14" s="80">
        <v>26.536000000000001</v>
      </c>
      <c r="GK14" s="80">
        <v>0</v>
      </c>
      <c r="GL14" s="80">
        <v>32.250999999999998</v>
      </c>
      <c r="GM14" s="80">
        <v>186.78</v>
      </c>
      <c r="GN14" s="80">
        <v>0</v>
      </c>
      <c r="GO14" s="80">
        <v>215.65199999999999</v>
      </c>
      <c r="GP14" s="80">
        <v>0</v>
      </c>
      <c r="GQ14" s="80">
        <v>0</v>
      </c>
      <c r="GR14" s="80">
        <v>0</v>
      </c>
      <c r="GS14" s="80">
        <v>5.08</v>
      </c>
      <c r="GT14" s="80">
        <v>303.286</v>
      </c>
      <c r="GU14" s="80">
        <v>0</v>
      </c>
      <c r="GV14" s="80">
        <v>0</v>
      </c>
      <c r="GW14" s="80">
        <v>0</v>
      </c>
      <c r="GX14" s="80">
        <v>11.999000000000001</v>
      </c>
      <c r="GY14" s="80">
        <v>0</v>
      </c>
      <c r="GZ14" s="80">
        <v>0</v>
      </c>
      <c r="HA14" s="80">
        <v>21.09</v>
      </c>
      <c r="HB14" s="80">
        <v>0</v>
      </c>
      <c r="HC14" s="80">
        <v>204.32</v>
      </c>
      <c r="HD14" s="80">
        <v>22.093</v>
      </c>
      <c r="HE14" s="80">
        <v>9.3000000000000007</v>
      </c>
      <c r="HF14" s="80">
        <v>1864.0920000000001</v>
      </c>
      <c r="HG14" s="80">
        <v>62.795999999999999</v>
      </c>
      <c r="HH14" s="80">
        <v>0</v>
      </c>
      <c r="HI14" s="80">
        <v>167.495</v>
      </c>
      <c r="HJ14" s="80">
        <v>4.6900000000000004</v>
      </c>
      <c r="HK14" s="80">
        <v>15895.125</v>
      </c>
      <c r="HL14" s="80">
        <v>128.95500000000001</v>
      </c>
      <c r="HM14" s="80">
        <v>52.073</v>
      </c>
      <c r="HN14" s="80">
        <v>23.75</v>
      </c>
      <c r="HO14" s="80">
        <v>266.411</v>
      </c>
      <c r="HP14" s="80">
        <v>12.782999999999999</v>
      </c>
      <c r="HQ14" s="80">
        <v>125.075</v>
      </c>
      <c r="HR14" s="80">
        <v>32.97</v>
      </c>
      <c r="HS14" s="80">
        <v>294.02173800000003</v>
      </c>
      <c r="HT14" s="80">
        <v>58.786999999999999</v>
      </c>
      <c r="HU14" s="80">
        <v>186.78</v>
      </c>
      <c r="HV14" s="80">
        <v>215.65199999999999</v>
      </c>
      <c r="HW14" s="80">
        <v>5.08</v>
      </c>
      <c r="HX14" s="80">
        <v>336.375</v>
      </c>
      <c r="HY14" s="80">
        <v>226.41300000000001</v>
      </c>
      <c r="HZ14" s="80">
        <v>9.3000000000000007</v>
      </c>
      <c r="IA14" s="80">
        <v>1864.0920000000001</v>
      </c>
      <c r="IB14" s="80">
        <v>62.795999999999999</v>
      </c>
      <c r="IC14" s="80">
        <v>0</v>
      </c>
      <c r="ID14" s="80">
        <v>167.495</v>
      </c>
      <c r="IE14" s="80">
        <v>4.6900000000000004</v>
      </c>
      <c r="IF14" s="80">
        <v>16703.367999999999</v>
      </c>
      <c r="IG14" s="80">
        <v>1184.8040000000001</v>
      </c>
      <c r="IH14" s="80">
        <v>52.073</v>
      </c>
      <c r="II14" s="80">
        <v>23.75</v>
      </c>
      <c r="IJ14" s="80">
        <v>266.411</v>
      </c>
      <c r="IK14" s="80">
        <v>12.782999999999999</v>
      </c>
      <c r="IL14" s="80">
        <v>125.075</v>
      </c>
      <c r="IM14" s="80">
        <v>32.97</v>
      </c>
      <c r="IN14" s="80">
        <v>294.02173800000003</v>
      </c>
      <c r="IO14" s="80">
        <v>58.786999999999999</v>
      </c>
      <c r="IP14" s="80">
        <v>186.78</v>
      </c>
      <c r="IQ14" s="80">
        <v>215.65199999999999</v>
      </c>
      <c r="IR14" s="80">
        <v>5.08</v>
      </c>
      <c r="IS14" s="80">
        <v>336.375</v>
      </c>
      <c r="IT14" s="80">
        <v>226.41300000000001</v>
      </c>
      <c r="IU14" s="80">
        <v>9.3000000000000007</v>
      </c>
      <c r="IV14" s="81">
        <v>0</v>
      </c>
      <c r="IW14" s="78">
        <v>9</v>
      </c>
      <c r="IX14" s="78">
        <v>0</v>
      </c>
      <c r="IY14" s="78">
        <v>0</v>
      </c>
      <c r="IZ14" s="78">
        <v>0</v>
      </c>
      <c r="JA14" s="78">
        <v>5</v>
      </c>
      <c r="JB14" s="78">
        <v>1</v>
      </c>
      <c r="JC14" s="78">
        <v>0</v>
      </c>
      <c r="JD14" s="78">
        <v>0</v>
      </c>
      <c r="JE14" s="78">
        <v>92</v>
      </c>
      <c r="JF14" s="78">
        <v>26</v>
      </c>
      <c r="JG14" s="78">
        <v>0</v>
      </c>
      <c r="JH14" s="78">
        <v>1</v>
      </c>
      <c r="JI14" s="78">
        <v>0</v>
      </c>
      <c r="JJ14" s="78">
        <v>14</v>
      </c>
      <c r="JK14" s="78">
        <v>6</v>
      </c>
      <c r="JL14" s="78">
        <v>18</v>
      </c>
      <c r="JM14" s="78">
        <v>3</v>
      </c>
      <c r="JN14" s="78">
        <v>8</v>
      </c>
      <c r="JO14" s="78">
        <v>0</v>
      </c>
      <c r="JP14" s="78">
        <v>0</v>
      </c>
      <c r="JQ14" s="78">
        <v>9</v>
      </c>
      <c r="JR14" s="78">
        <v>10</v>
      </c>
      <c r="JS14" s="78">
        <v>2</v>
      </c>
      <c r="JT14" s="78">
        <v>4</v>
      </c>
      <c r="JU14" s="78">
        <v>1</v>
      </c>
      <c r="JV14" s="78">
        <v>2</v>
      </c>
      <c r="JW14" s="78">
        <v>0</v>
      </c>
      <c r="JX14" s="78">
        <v>14</v>
      </c>
      <c r="JY14" s="78">
        <v>3</v>
      </c>
      <c r="JZ14" s="78">
        <v>1</v>
      </c>
      <c r="KA14" s="78">
        <v>9</v>
      </c>
      <c r="KB14" s="78">
        <v>1</v>
      </c>
      <c r="KC14" s="78">
        <v>16</v>
      </c>
      <c r="KD14" s="78">
        <v>0</v>
      </c>
      <c r="KE14" s="78">
        <v>13</v>
      </c>
      <c r="KF14" s="78">
        <v>15</v>
      </c>
      <c r="KG14" s="78">
        <v>5</v>
      </c>
      <c r="KH14" s="78">
        <v>3</v>
      </c>
      <c r="KI14" s="78">
        <v>1</v>
      </c>
      <c r="KJ14" s="78">
        <v>0</v>
      </c>
      <c r="KK14" s="78">
        <v>1</v>
      </c>
      <c r="KL14" s="78">
        <v>0</v>
      </c>
      <c r="KM14" s="78">
        <v>0</v>
      </c>
      <c r="KN14" s="78">
        <v>0</v>
      </c>
      <c r="KO14" s="78">
        <v>0</v>
      </c>
      <c r="KP14" s="78">
        <v>2</v>
      </c>
      <c r="KQ14" s="78">
        <v>2</v>
      </c>
      <c r="KR14" s="78">
        <v>0</v>
      </c>
      <c r="KS14" s="78">
        <v>0</v>
      </c>
      <c r="KT14" s="78">
        <v>0</v>
      </c>
      <c r="KU14" s="78">
        <v>0</v>
      </c>
      <c r="KV14" s="78">
        <v>0</v>
      </c>
      <c r="KW14" s="78">
        <v>0</v>
      </c>
      <c r="KX14" s="78">
        <v>0</v>
      </c>
      <c r="KY14" s="78">
        <v>0</v>
      </c>
      <c r="KZ14" s="78">
        <v>44</v>
      </c>
      <c r="LA14" s="78">
        <v>0</v>
      </c>
      <c r="LB14" s="78">
        <v>2</v>
      </c>
      <c r="LC14" s="78">
        <v>0</v>
      </c>
      <c r="LD14" s="78">
        <v>0</v>
      </c>
      <c r="LE14" s="78">
        <v>0</v>
      </c>
      <c r="LF14" s="78">
        <v>2</v>
      </c>
      <c r="LG14" s="78">
        <v>0</v>
      </c>
      <c r="LH14" s="78">
        <v>0</v>
      </c>
      <c r="LI14" s="78">
        <v>0</v>
      </c>
      <c r="LJ14" s="78">
        <v>0</v>
      </c>
      <c r="LK14" s="78">
        <v>0</v>
      </c>
      <c r="LL14" s="78">
        <v>0</v>
      </c>
      <c r="LM14" s="78">
        <v>16</v>
      </c>
      <c r="LN14" s="78">
        <v>0</v>
      </c>
      <c r="LO14" s="78">
        <v>3</v>
      </c>
      <c r="LP14" s="78">
        <v>1</v>
      </c>
      <c r="LQ14" s="78">
        <v>0</v>
      </c>
      <c r="LR14" s="78">
        <v>0</v>
      </c>
      <c r="LS14" s="78">
        <v>42</v>
      </c>
      <c r="LT14" s="78">
        <v>0</v>
      </c>
      <c r="LU14" s="78">
        <v>0</v>
      </c>
      <c r="LV14" s="78">
        <v>5</v>
      </c>
      <c r="LW14" s="78">
        <v>0</v>
      </c>
      <c r="LX14" s="78">
        <v>6</v>
      </c>
      <c r="LY14" s="78">
        <v>11</v>
      </c>
      <c r="LZ14" s="78">
        <v>0</v>
      </c>
      <c r="MA14" s="78">
        <v>37</v>
      </c>
      <c r="MB14" s="78">
        <v>0</v>
      </c>
      <c r="MC14" s="78">
        <v>0</v>
      </c>
      <c r="MD14" s="78">
        <v>0</v>
      </c>
      <c r="ME14" s="78">
        <v>1</v>
      </c>
      <c r="MF14" s="78">
        <v>18</v>
      </c>
      <c r="MG14" s="78">
        <v>0</v>
      </c>
      <c r="MH14" s="78">
        <v>0</v>
      </c>
      <c r="MI14" s="78">
        <v>0</v>
      </c>
      <c r="MJ14" s="78">
        <v>1</v>
      </c>
      <c r="MK14" s="78">
        <v>0</v>
      </c>
      <c r="ML14" s="78">
        <v>0</v>
      </c>
      <c r="MM14" s="78">
        <v>3</v>
      </c>
      <c r="MN14" s="78">
        <v>0</v>
      </c>
      <c r="MO14" s="78">
        <v>21</v>
      </c>
      <c r="MP14" s="78">
        <v>4</v>
      </c>
      <c r="MQ14" s="78">
        <v>1</v>
      </c>
      <c r="MR14" s="78">
        <v>1</v>
      </c>
      <c r="MS14" s="78">
        <v>0</v>
      </c>
      <c r="MT14" s="78">
        <v>16</v>
      </c>
      <c r="MU14" s="78">
        <v>0</v>
      </c>
      <c r="MV14" s="78">
        <v>0</v>
      </c>
      <c r="MW14" s="78">
        <v>13</v>
      </c>
      <c r="MX14" s="78">
        <v>9</v>
      </c>
      <c r="MY14" s="78">
        <v>0</v>
      </c>
      <c r="MZ14" s="78">
        <v>0</v>
      </c>
      <c r="NA14" s="78">
        <v>0</v>
      </c>
      <c r="NB14" s="78">
        <v>5</v>
      </c>
      <c r="NC14" s="78">
        <v>1</v>
      </c>
      <c r="ND14" s="78">
        <v>0</v>
      </c>
      <c r="NE14" s="78">
        <v>0</v>
      </c>
      <c r="NF14" s="78">
        <v>92</v>
      </c>
      <c r="NG14" s="78">
        <v>26</v>
      </c>
      <c r="NH14" s="78">
        <v>0</v>
      </c>
      <c r="NI14" s="78">
        <v>1</v>
      </c>
      <c r="NJ14" s="78">
        <v>0</v>
      </c>
      <c r="NK14" s="78">
        <v>14</v>
      </c>
      <c r="NL14" s="78">
        <v>6</v>
      </c>
      <c r="NM14" s="78">
        <v>18</v>
      </c>
      <c r="NN14" s="78">
        <v>2</v>
      </c>
      <c r="NO14" s="78">
        <v>8</v>
      </c>
      <c r="NP14" s="78">
        <v>0</v>
      </c>
      <c r="NQ14" s="78">
        <v>0</v>
      </c>
      <c r="NR14" s="78">
        <v>9</v>
      </c>
      <c r="NS14" s="78">
        <v>10</v>
      </c>
      <c r="NT14" s="78">
        <v>2</v>
      </c>
      <c r="NU14" s="78">
        <v>4</v>
      </c>
      <c r="NV14" s="78">
        <v>1</v>
      </c>
      <c r="NW14" s="78">
        <v>2</v>
      </c>
      <c r="NX14" s="78">
        <v>0</v>
      </c>
      <c r="NY14" s="78">
        <v>14</v>
      </c>
      <c r="NZ14" s="78">
        <v>3</v>
      </c>
      <c r="OA14" s="78">
        <v>1</v>
      </c>
      <c r="OB14" s="78">
        <v>9</v>
      </c>
      <c r="OC14" s="78">
        <v>1</v>
      </c>
      <c r="OD14" s="78">
        <v>0</v>
      </c>
      <c r="OE14" s="78">
        <v>0</v>
      </c>
      <c r="OF14" s="78">
        <v>0</v>
      </c>
      <c r="OG14" s="78">
        <v>15</v>
      </c>
      <c r="OH14" s="78">
        <v>5</v>
      </c>
      <c r="OI14" s="78">
        <v>3</v>
      </c>
      <c r="OJ14" s="78">
        <v>1</v>
      </c>
      <c r="OK14" s="78">
        <v>0</v>
      </c>
      <c r="OL14" s="78">
        <v>1</v>
      </c>
      <c r="OM14" s="78">
        <v>0</v>
      </c>
      <c r="ON14" s="78">
        <v>0</v>
      </c>
      <c r="OO14" s="78">
        <v>0</v>
      </c>
      <c r="OP14" s="78">
        <v>0</v>
      </c>
      <c r="OQ14" s="78">
        <v>2</v>
      </c>
      <c r="OR14" s="78">
        <v>2</v>
      </c>
      <c r="OS14" s="78">
        <v>0</v>
      </c>
      <c r="OT14" s="78">
        <v>0</v>
      </c>
      <c r="OU14" s="78">
        <v>0</v>
      </c>
      <c r="OV14" s="78">
        <v>0</v>
      </c>
      <c r="OW14" s="78">
        <v>0</v>
      </c>
      <c r="OX14" s="78">
        <v>0</v>
      </c>
      <c r="OY14" s="78">
        <v>0</v>
      </c>
      <c r="OZ14" s="78">
        <v>0</v>
      </c>
      <c r="PA14" s="78">
        <v>44</v>
      </c>
      <c r="PB14" s="78">
        <v>0</v>
      </c>
      <c r="PC14" s="78">
        <v>2</v>
      </c>
      <c r="PD14" s="78">
        <v>0</v>
      </c>
      <c r="PE14" s="78">
        <v>0</v>
      </c>
      <c r="PF14" s="78">
        <v>0</v>
      </c>
      <c r="PG14" s="78">
        <v>2</v>
      </c>
      <c r="PH14" s="78">
        <v>0</v>
      </c>
      <c r="PI14" s="78">
        <v>0</v>
      </c>
      <c r="PJ14" s="78">
        <v>0</v>
      </c>
      <c r="PK14" s="78">
        <v>0</v>
      </c>
      <c r="PL14" s="78">
        <v>0</v>
      </c>
      <c r="PM14" s="78">
        <v>0</v>
      </c>
      <c r="PN14" s="78">
        <v>16</v>
      </c>
      <c r="PO14" s="78">
        <v>0</v>
      </c>
      <c r="PP14" s="78">
        <v>3</v>
      </c>
      <c r="PQ14" s="78">
        <v>1</v>
      </c>
      <c r="PR14" s="78">
        <v>0</v>
      </c>
      <c r="PS14" s="78">
        <v>0</v>
      </c>
      <c r="PT14" s="78">
        <v>42</v>
      </c>
      <c r="PU14" s="78">
        <v>0</v>
      </c>
      <c r="PV14" s="78">
        <v>0</v>
      </c>
      <c r="PW14" s="78">
        <v>5</v>
      </c>
      <c r="PX14" s="78">
        <v>0</v>
      </c>
      <c r="PY14" s="78">
        <v>6</v>
      </c>
      <c r="PZ14" s="78">
        <v>11</v>
      </c>
      <c r="QA14" s="78">
        <v>0</v>
      </c>
      <c r="QB14" s="78">
        <v>37</v>
      </c>
      <c r="QC14" s="78">
        <v>0</v>
      </c>
      <c r="QD14" s="78">
        <v>0</v>
      </c>
      <c r="QE14" s="78">
        <v>0</v>
      </c>
      <c r="QF14" s="78">
        <v>1</v>
      </c>
      <c r="QG14" s="78">
        <v>18</v>
      </c>
      <c r="QH14" s="78">
        <v>0</v>
      </c>
      <c r="QI14" s="78">
        <v>0</v>
      </c>
      <c r="QJ14" s="78">
        <v>0</v>
      </c>
      <c r="QK14" s="78">
        <v>1</v>
      </c>
      <c r="QL14" s="78">
        <v>0</v>
      </c>
      <c r="QM14" s="78">
        <v>0</v>
      </c>
      <c r="QN14" s="78">
        <v>3</v>
      </c>
      <c r="QO14" s="78">
        <v>0</v>
      </c>
      <c r="QP14" s="78">
        <v>21</v>
      </c>
      <c r="QQ14" s="78">
        <v>4</v>
      </c>
      <c r="QR14" s="78">
        <v>1</v>
      </c>
      <c r="QS14" s="78">
        <v>30</v>
      </c>
      <c r="QT14" s="78">
        <v>9</v>
      </c>
      <c r="QU14" s="78">
        <v>0</v>
      </c>
      <c r="QV14" s="78">
        <v>5</v>
      </c>
      <c r="QW14" s="78">
        <v>1</v>
      </c>
      <c r="QX14" s="78">
        <v>223</v>
      </c>
      <c r="QY14" s="78">
        <v>15</v>
      </c>
      <c r="QZ14" s="78">
        <v>10</v>
      </c>
      <c r="RA14" s="78">
        <v>4</v>
      </c>
      <c r="RB14" s="78">
        <v>46</v>
      </c>
      <c r="RC14" s="78">
        <v>2</v>
      </c>
      <c r="RD14" s="78">
        <v>16</v>
      </c>
      <c r="RE14" s="78">
        <v>4</v>
      </c>
      <c r="RF14" s="78">
        <v>42</v>
      </c>
      <c r="RG14" s="78">
        <v>11</v>
      </c>
      <c r="RH14" s="78">
        <v>11</v>
      </c>
      <c r="RI14" s="78">
        <v>37</v>
      </c>
      <c r="RJ14" s="78">
        <v>1</v>
      </c>
      <c r="RK14" s="78">
        <v>22</v>
      </c>
      <c r="RL14" s="78">
        <v>25</v>
      </c>
      <c r="RM14" s="78">
        <v>1</v>
      </c>
      <c r="RN14" s="78">
        <v>30</v>
      </c>
      <c r="RO14" s="78">
        <v>9</v>
      </c>
      <c r="RP14" s="78">
        <v>0</v>
      </c>
      <c r="RQ14" s="78">
        <v>5</v>
      </c>
      <c r="RR14" s="78">
        <v>1</v>
      </c>
      <c r="RS14" s="78">
        <v>224</v>
      </c>
      <c r="RT14" s="78">
        <v>44</v>
      </c>
      <c r="RU14" s="78">
        <v>10</v>
      </c>
      <c r="RV14" s="78">
        <v>4</v>
      </c>
      <c r="RW14" s="78">
        <v>46</v>
      </c>
      <c r="RX14" s="78">
        <v>2</v>
      </c>
      <c r="RY14" s="78">
        <v>16</v>
      </c>
      <c r="RZ14" s="78">
        <v>4</v>
      </c>
      <c r="SA14" s="78">
        <v>42</v>
      </c>
      <c r="SB14" s="78">
        <v>11</v>
      </c>
      <c r="SC14" s="78">
        <v>11</v>
      </c>
      <c r="SD14" s="78">
        <v>37</v>
      </c>
      <c r="SE14" s="78">
        <v>1</v>
      </c>
      <c r="SF14" s="78">
        <v>22</v>
      </c>
      <c r="SG14" s="78">
        <v>25</v>
      </c>
      <c r="SH14" s="78">
        <v>1</v>
      </c>
    </row>
    <row r="15" spans="1:503">
      <c r="A15" s="17" t="s">
        <v>1657</v>
      </c>
      <c r="B15" s="77">
        <v>7</v>
      </c>
      <c r="C15" s="77">
        <v>7</v>
      </c>
      <c r="D15" s="77">
        <v>1</v>
      </c>
      <c r="E15" s="77">
        <v>2010</v>
      </c>
      <c r="F15" s="77" t="s">
        <v>178</v>
      </c>
      <c r="G15" s="1017" t="s">
        <v>1559</v>
      </c>
      <c r="H15" s="77" t="s">
        <v>1560</v>
      </c>
      <c r="I15" s="1018"/>
      <c r="J15" s="80">
        <v>59.917000000000002</v>
      </c>
      <c r="K15" s="80">
        <v>0</v>
      </c>
      <c r="L15" s="80">
        <v>0</v>
      </c>
      <c r="M15" s="80">
        <v>0</v>
      </c>
      <c r="N15" s="80">
        <v>150.81200000000001</v>
      </c>
      <c r="O15" s="80">
        <v>3.75</v>
      </c>
      <c r="P15" s="80">
        <v>0</v>
      </c>
      <c r="Q15" s="80">
        <v>0</v>
      </c>
      <c r="R15" s="80">
        <v>1265.2360000000001</v>
      </c>
      <c r="S15" s="80">
        <v>196.09800000000001</v>
      </c>
      <c r="T15" s="80">
        <v>0</v>
      </c>
      <c r="U15" s="80">
        <v>4.7530000000000001</v>
      </c>
      <c r="V15" s="80">
        <v>0</v>
      </c>
      <c r="W15" s="80">
        <v>4440.9279999999999</v>
      </c>
      <c r="X15" s="80">
        <v>33.826999999999998</v>
      </c>
      <c r="Y15" s="80">
        <v>436.08600000000001</v>
      </c>
      <c r="Z15" s="80">
        <v>1851.44</v>
      </c>
      <c r="AA15" s="80">
        <v>35.026000000000003</v>
      </c>
      <c r="AB15" s="80">
        <v>0</v>
      </c>
      <c r="AC15" s="80">
        <v>0</v>
      </c>
      <c r="AD15" s="80">
        <v>3277.6289999999999</v>
      </c>
      <c r="AE15" s="80">
        <v>5370.2479999999996</v>
      </c>
      <c r="AF15" s="80">
        <v>14.313000000000001</v>
      </c>
      <c r="AG15" s="80">
        <v>49.823999999999998</v>
      </c>
      <c r="AH15" s="80">
        <v>4.6100000000000003</v>
      </c>
      <c r="AI15" s="80">
        <v>13.337</v>
      </c>
      <c r="AJ15" s="80">
        <v>0</v>
      </c>
      <c r="AK15" s="80">
        <v>210.995</v>
      </c>
      <c r="AL15" s="80">
        <v>51.601999999999997</v>
      </c>
      <c r="AM15" s="80">
        <v>4.843</v>
      </c>
      <c r="AN15" s="80">
        <v>204.69800000000001</v>
      </c>
      <c r="AO15" s="80">
        <v>3.54</v>
      </c>
      <c r="AP15" s="80">
        <v>857.32</v>
      </c>
      <c r="AQ15" s="80">
        <v>0</v>
      </c>
      <c r="AR15" s="80">
        <v>50.012</v>
      </c>
      <c r="AS15" s="80">
        <v>106.056</v>
      </c>
      <c r="AT15" s="80">
        <v>39.773000000000003</v>
      </c>
      <c r="AU15" s="80">
        <v>8.33</v>
      </c>
      <c r="AV15" s="80">
        <v>4.3860000000000001</v>
      </c>
      <c r="AW15" s="80">
        <v>0</v>
      </c>
      <c r="AX15" s="80">
        <v>3.66</v>
      </c>
      <c r="AY15" s="80">
        <v>0</v>
      </c>
      <c r="AZ15" s="80">
        <v>0</v>
      </c>
      <c r="BA15" s="80">
        <v>0</v>
      </c>
      <c r="BB15" s="80">
        <v>0</v>
      </c>
      <c r="BC15" s="80">
        <v>6.4530000000000003</v>
      </c>
      <c r="BD15" s="80">
        <v>14.481</v>
      </c>
      <c r="BE15" s="80">
        <v>0</v>
      </c>
      <c r="BF15" s="80">
        <v>0</v>
      </c>
      <c r="BG15" s="80">
        <v>0</v>
      </c>
      <c r="BH15" s="80">
        <v>0</v>
      </c>
      <c r="BI15" s="80">
        <v>0</v>
      </c>
      <c r="BJ15" s="80">
        <v>0</v>
      </c>
      <c r="BK15" s="80">
        <v>0</v>
      </c>
      <c r="BL15" s="80">
        <v>0</v>
      </c>
      <c r="BM15" s="80">
        <v>218.916</v>
      </c>
      <c r="BN15" s="80">
        <v>0</v>
      </c>
      <c r="BO15" s="80">
        <v>7.8129999999999997</v>
      </c>
      <c r="BP15" s="80">
        <v>0</v>
      </c>
      <c r="BQ15" s="80">
        <v>0</v>
      </c>
      <c r="BR15" s="80">
        <v>0</v>
      </c>
      <c r="BS15" s="80">
        <v>6.625</v>
      </c>
      <c r="BT15" s="80">
        <v>0</v>
      </c>
      <c r="BU15" s="80">
        <v>0</v>
      </c>
      <c r="BV15" s="80">
        <v>0</v>
      </c>
      <c r="BW15" s="80">
        <v>0</v>
      </c>
      <c r="BX15" s="80">
        <v>0</v>
      </c>
      <c r="BY15" s="80">
        <v>0</v>
      </c>
      <c r="BZ15" s="80">
        <v>109.611</v>
      </c>
      <c r="CA15" s="80">
        <v>0</v>
      </c>
      <c r="CB15" s="80">
        <v>22.887</v>
      </c>
      <c r="CC15" s="80">
        <v>0</v>
      </c>
      <c r="CD15" s="80">
        <v>0</v>
      </c>
      <c r="CE15" s="80">
        <v>0</v>
      </c>
      <c r="CF15" s="80">
        <v>272.75599999999997</v>
      </c>
      <c r="CG15" s="80">
        <v>0</v>
      </c>
      <c r="CH15" s="80">
        <v>0</v>
      </c>
      <c r="CI15" s="80">
        <v>23.196999999999999</v>
      </c>
      <c r="CJ15" s="80">
        <v>0</v>
      </c>
      <c r="CK15" s="80">
        <v>25.657</v>
      </c>
      <c r="CL15" s="80">
        <v>159.17400000000001</v>
      </c>
      <c r="CM15" s="80">
        <v>0</v>
      </c>
      <c r="CN15" s="80">
        <v>196.19</v>
      </c>
      <c r="CO15" s="80">
        <v>0</v>
      </c>
      <c r="CP15" s="80">
        <v>0</v>
      </c>
      <c r="CQ15" s="80">
        <v>0</v>
      </c>
      <c r="CR15" s="80">
        <v>3.6440000000000001</v>
      </c>
      <c r="CS15" s="80">
        <v>442.79399999999998</v>
      </c>
      <c r="CT15" s="80">
        <v>0</v>
      </c>
      <c r="CU15" s="80">
        <v>0</v>
      </c>
      <c r="CV15" s="80">
        <v>0</v>
      </c>
      <c r="CW15" s="80">
        <v>1.5289999999999999</v>
      </c>
      <c r="CX15" s="80">
        <v>0</v>
      </c>
      <c r="CY15" s="80">
        <v>0</v>
      </c>
      <c r="CZ15" s="80">
        <v>0</v>
      </c>
      <c r="DA15" s="80">
        <v>0</v>
      </c>
      <c r="DB15" s="80">
        <v>184.44300000000001</v>
      </c>
      <c r="DC15" s="80">
        <v>21.207999999999998</v>
      </c>
      <c r="DD15" s="80">
        <v>8.02</v>
      </c>
      <c r="DE15" s="80">
        <v>1843.3689999999999</v>
      </c>
      <c r="DF15" s="80">
        <v>0</v>
      </c>
      <c r="DG15" s="80">
        <v>857.32</v>
      </c>
      <c r="DH15" s="80">
        <v>0</v>
      </c>
      <c r="DI15" s="80">
        <v>0</v>
      </c>
      <c r="DJ15" s="80">
        <v>50.012</v>
      </c>
      <c r="DK15" s="80">
        <v>59.917000000000002</v>
      </c>
      <c r="DL15" s="80">
        <v>0</v>
      </c>
      <c r="DM15" s="80">
        <v>0</v>
      </c>
      <c r="DN15" s="80">
        <v>0</v>
      </c>
      <c r="DO15" s="80">
        <v>150.81200000000001</v>
      </c>
      <c r="DP15" s="80">
        <v>3.75</v>
      </c>
      <c r="DQ15" s="80">
        <v>0</v>
      </c>
      <c r="DR15" s="80">
        <v>0</v>
      </c>
      <c r="DS15" s="80">
        <v>1265.2360000000001</v>
      </c>
      <c r="DT15" s="80">
        <v>196.09800000000001</v>
      </c>
      <c r="DU15" s="80">
        <v>0</v>
      </c>
      <c r="DV15" s="80">
        <v>4.7530000000000001</v>
      </c>
      <c r="DW15" s="80">
        <v>0</v>
      </c>
      <c r="DX15" s="80">
        <v>4440.9279999999999</v>
      </c>
      <c r="DY15" s="80">
        <v>33.826999999999998</v>
      </c>
      <c r="DZ15" s="80">
        <v>436.08600000000001</v>
      </c>
      <c r="EA15" s="80">
        <v>8.0709999999999997</v>
      </c>
      <c r="EB15" s="80">
        <v>35.026000000000003</v>
      </c>
      <c r="EC15" s="80">
        <v>0</v>
      </c>
      <c r="ED15" s="80">
        <v>0</v>
      </c>
      <c r="EE15" s="80">
        <v>3277.6289999999999</v>
      </c>
      <c r="EF15" s="80">
        <v>5370.2479999999996</v>
      </c>
      <c r="EG15" s="80">
        <v>14.313000000000001</v>
      </c>
      <c r="EH15" s="80">
        <v>49.823999999999998</v>
      </c>
      <c r="EI15" s="80">
        <v>4.6100000000000003</v>
      </c>
      <c r="EJ15" s="80">
        <v>13.337</v>
      </c>
      <c r="EK15" s="80">
        <v>0</v>
      </c>
      <c r="EL15" s="80">
        <v>210.995</v>
      </c>
      <c r="EM15" s="80">
        <v>51.601999999999997</v>
      </c>
      <c r="EN15" s="80">
        <v>4.843</v>
      </c>
      <c r="EO15" s="80">
        <v>204.69800000000001</v>
      </c>
      <c r="EP15" s="80">
        <v>3.54</v>
      </c>
      <c r="EQ15" s="80">
        <v>0</v>
      </c>
      <c r="ER15" s="80">
        <v>0</v>
      </c>
      <c r="ES15" s="80">
        <v>0</v>
      </c>
      <c r="ET15" s="80">
        <v>106.056</v>
      </c>
      <c r="EU15" s="80">
        <v>39.773000000000003</v>
      </c>
      <c r="EV15" s="80">
        <v>8.33</v>
      </c>
      <c r="EW15" s="80">
        <v>4.3860000000000001</v>
      </c>
      <c r="EX15" s="80">
        <v>0</v>
      </c>
      <c r="EY15" s="80">
        <v>3.66</v>
      </c>
      <c r="EZ15" s="80">
        <v>0</v>
      </c>
      <c r="FA15" s="80">
        <v>0</v>
      </c>
      <c r="FB15" s="80">
        <v>0</v>
      </c>
      <c r="FC15" s="80">
        <v>0</v>
      </c>
      <c r="FD15" s="80">
        <v>6.4530000000000003</v>
      </c>
      <c r="FE15" s="80">
        <v>14.481</v>
      </c>
      <c r="FF15" s="80">
        <v>0</v>
      </c>
      <c r="FG15" s="80">
        <v>0</v>
      </c>
      <c r="FH15" s="80">
        <v>0</v>
      </c>
      <c r="FI15" s="80">
        <v>0</v>
      </c>
      <c r="FJ15" s="80">
        <v>0</v>
      </c>
      <c r="FK15" s="80">
        <v>0</v>
      </c>
      <c r="FL15" s="80">
        <v>0</v>
      </c>
      <c r="FM15" s="80">
        <v>0</v>
      </c>
      <c r="FN15" s="80">
        <v>218.916</v>
      </c>
      <c r="FO15" s="80">
        <v>0</v>
      </c>
      <c r="FP15" s="80">
        <v>7.8129999999999997</v>
      </c>
      <c r="FQ15" s="80">
        <v>0</v>
      </c>
      <c r="FR15" s="80">
        <v>0</v>
      </c>
      <c r="FS15" s="80">
        <v>0</v>
      </c>
      <c r="FT15" s="80">
        <v>6.625</v>
      </c>
      <c r="FU15" s="80">
        <v>0</v>
      </c>
      <c r="FV15" s="80">
        <v>0</v>
      </c>
      <c r="FW15" s="80">
        <v>0</v>
      </c>
      <c r="FX15" s="80">
        <v>0</v>
      </c>
      <c r="FY15" s="80">
        <v>0</v>
      </c>
      <c r="FZ15" s="80">
        <v>0</v>
      </c>
      <c r="GA15" s="80">
        <v>109.611</v>
      </c>
      <c r="GB15" s="80">
        <v>0</v>
      </c>
      <c r="GC15" s="80">
        <v>22.887</v>
      </c>
      <c r="GD15" s="80">
        <v>0</v>
      </c>
      <c r="GE15" s="80">
        <v>0</v>
      </c>
      <c r="GF15" s="80">
        <v>0</v>
      </c>
      <c r="GG15" s="80">
        <v>272.75599999999997</v>
      </c>
      <c r="GH15" s="80">
        <v>0</v>
      </c>
      <c r="GI15" s="80">
        <v>0</v>
      </c>
      <c r="GJ15" s="80">
        <v>23.196999999999999</v>
      </c>
      <c r="GK15" s="80">
        <v>0</v>
      </c>
      <c r="GL15" s="80">
        <v>25.657</v>
      </c>
      <c r="GM15" s="80">
        <v>159.17400000000001</v>
      </c>
      <c r="GN15" s="80">
        <v>0</v>
      </c>
      <c r="GO15" s="80">
        <v>196.19</v>
      </c>
      <c r="GP15" s="80">
        <v>0</v>
      </c>
      <c r="GQ15" s="80">
        <v>0</v>
      </c>
      <c r="GR15" s="80">
        <v>0</v>
      </c>
      <c r="GS15" s="80">
        <v>3.6440000000000001</v>
      </c>
      <c r="GT15" s="80">
        <v>442.79399999999998</v>
      </c>
      <c r="GU15" s="80">
        <v>0</v>
      </c>
      <c r="GV15" s="80">
        <v>0</v>
      </c>
      <c r="GW15" s="80">
        <v>0</v>
      </c>
      <c r="GX15" s="80">
        <v>1.5289999999999999</v>
      </c>
      <c r="GY15" s="80">
        <v>0</v>
      </c>
      <c r="GZ15" s="80">
        <v>0</v>
      </c>
      <c r="HA15" s="80">
        <v>0</v>
      </c>
      <c r="HB15" s="80">
        <v>0</v>
      </c>
      <c r="HC15" s="80">
        <v>184.44300000000001</v>
      </c>
      <c r="HD15" s="80">
        <v>21.207999999999998</v>
      </c>
      <c r="HE15" s="80">
        <v>8.02</v>
      </c>
      <c r="HF15" s="80">
        <v>2750.701</v>
      </c>
      <c r="HG15" s="80">
        <v>59.917000000000002</v>
      </c>
      <c r="HH15" s="80">
        <v>0</v>
      </c>
      <c r="HI15" s="80">
        <v>150.81200000000001</v>
      </c>
      <c r="HJ15" s="80">
        <v>3.75</v>
      </c>
      <c r="HK15" s="80">
        <v>15625.664000000001</v>
      </c>
      <c r="HL15" s="80">
        <v>106.056</v>
      </c>
      <c r="HM15" s="80">
        <v>56.149000000000001</v>
      </c>
      <c r="HN15" s="80">
        <v>20.934000000000001</v>
      </c>
      <c r="HO15" s="80">
        <v>226.72900000000001</v>
      </c>
      <c r="HP15" s="80">
        <v>6.625</v>
      </c>
      <c r="HQ15" s="80">
        <v>109.611</v>
      </c>
      <c r="HR15" s="80">
        <v>22.887</v>
      </c>
      <c r="HS15" s="80">
        <v>272.75599999999997</v>
      </c>
      <c r="HT15" s="80">
        <v>48.853999999999999</v>
      </c>
      <c r="HU15" s="80">
        <v>159.17400000000001</v>
      </c>
      <c r="HV15" s="80">
        <v>196.19</v>
      </c>
      <c r="HW15" s="80">
        <v>3.6440000000000001</v>
      </c>
      <c r="HX15" s="80">
        <v>444.32299999999998</v>
      </c>
      <c r="HY15" s="80">
        <v>205.65100000000001</v>
      </c>
      <c r="HZ15" s="80">
        <v>8.02</v>
      </c>
      <c r="IA15" s="80">
        <v>2750.701</v>
      </c>
      <c r="IB15" s="80">
        <v>59.917000000000002</v>
      </c>
      <c r="IC15" s="80">
        <v>0</v>
      </c>
      <c r="ID15" s="80">
        <v>150.81200000000001</v>
      </c>
      <c r="IE15" s="80">
        <v>3.75</v>
      </c>
      <c r="IF15" s="80">
        <v>17469.032999999999</v>
      </c>
      <c r="IG15" s="80">
        <v>1013.388</v>
      </c>
      <c r="IH15" s="80">
        <v>56.149000000000001</v>
      </c>
      <c r="II15" s="80">
        <v>20.934000000000001</v>
      </c>
      <c r="IJ15" s="80">
        <v>226.72900000000001</v>
      </c>
      <c r="IK15" s="80">
        <v>6.625</v>
      </c>
      <c r="IL15" s="80">
        <v>109.611</v>
      </c>
      <c r="IM15" s="80">
        <v>22.887</v>
      </c>
      <c r="IN15" s="80">
        <v>272.75599999999997</v>
      </c>
      <c r="IO15" s="80">
        <v>48.853999999999999</v>
      </c>
      <c r="IP15" s="80">
        <v>159.17400000000001</v>
      </c>
      <c r="IQ15" s="80">
        <v>196.19</v>
      </c>
      <c r="IR15" s="80">
        <v>3.6440000000000001</v>
      </c>
      <c r="IS15" s="80">
        <v>444.32299999999998</v>
      </c>
      <c r="IT15" s="80">
        <v>205.65100000000001</v>
      </c>
      <c r="IU15" s="80">
        <v>8.02</v>
      </c>
      <c r="IV15" s="81">
        <v>0</v>
      </c>
      <c r="IW15" s="78">
        <v>7</v>
      </c>
      <c r="IX15" s="78">
        <v>0</v>
      </c>
      <c r="IY15" s="78">
        <v>0</v>
      </c>
      <c r="IZ15" s="78">
        <v>0</v>
      </c>
      <c r="JA15" s="78">
        <v>5</v>
      </c>
      <c r="JB15" s="78">
        <v>1</v>
      </c>
      <c r="JC15" s="78">
        <v>0</v>
      </c>
      <c r="JD15" s="78">
        <v>0</v>
      </c>
      <c r="JE15" s="78">
        <v>87</v>
      </c>
      <c r="JF15" s="78">
        <v>25</v>
      </c>
      <c r="JG15" s="78">
        <v>0</v>
      </c>
      <c r="JH15" s="78">
        <v>1</v>
      </c>
      <c r="JI15" s="78">
        <v>0</v>
      </c>
      <c r="JJ15" s="78">
        <v>14</v>
      </c>
      <c r="JK15" s="78">
        <v>6</v>
      </c>
      <c r="JL15" s="78">
        <v>19</v>
      </c>
      <c r="JM15" s="78">
        <v>4</v>
      </c>
      <c r="JN15" s="78">
        <v>9</v>
      </c>
      <c r="JO15" s="78">
        <v>0</v>
      </c>
      <c r="JP15" s="78">
        <v>0</v>
      </c>
      <c r="JQ15" s="78">
        <v>9</v>
      </c>
      <c r="JR15" s="78">
        <v>10</v>
      </c>
      <c r="JS15" s="78">
        <v>2</v>
      </c>
      <c r="JT15" s="78">
        <v>4</v>
      </c>
      <c r="JU15" s="78">
        <v>1</v>
      </c>
      <c r="JV15" s="78">
        <v>2</v>
      </c>
      <c r="JW15" s="78">
        <v>0</v>
      </c>
      <c r="JX15" s="78">
        <v>14</v>
      </c>
      <c r="JY15" s="78">
        <v>3</v>
      </c>
      <c r="JZ15" s="78">
        <v>1</v>
      </c>
      <c r="KA15" s="78">
        <v>9</v>
      </c>
      <c r="KB15" s="78">
        <v>1</v>
      </c>
      <c r="KC15" s="78">
        <v>16</v>
      </c>
      <c r="KD15" s="78">
        <v>0</v>
      </c>
      <c r="KE15" s="78">
        <v>13</v>
      </c>
      <c r="KF15" s="78">
        <v>15</v>
      </c>
      <c r="KG15" s="78">
        <v>8</v>
      </c>
      <c r="KH15" s="78">
        <v>3</v>
      </c>
      <c r="KI15" s="78">
        <v>1</v>
      </c>
      <c r="KJ15" s="78">
        <v>0</v>
      </c>
      <c r="KK15" s="78">
        <v>1</v>
      </c>
      <c r="KL15" s="78">
        <v>0</v>
      </c>
      <c r="KM15" s="78">
        <v>0</v>
      </c>
      <c r="KN15" s="78">
        <v>0</v>
      </c>
      <c r="KO15" s="78">
        <v>0</v>
      </c>
      <c r="KP15" s="78">
        <v>2</v>
      </c>
      <c r="KQ15" s="78">
        <v>3</v>
      </c>
      <c r="KR15" s="78">
        <v>0</v>
      </c>
      <c r="KS15" s="78">
        <v>0</v>
      </c>
      <c r="KT15" s="78">
        <v>0</v>
      </c>
      <c r="KU15" s="78">
        <v>0</v>
      </c>
      <c r="KV15" s="78">
        <v>0</v>
      </c>
      <c r="KW15" s="78">
        <v>0</v>
      </c>
      <c r="KX15" s="78">
        <v>0</v>
      </c>
      <c r="KY15" s="78">
        <v>0</v>
      </c>
      <c r="KZ15" s="78">
        <v>46</v>
      </c>
      <c r="LA15" s="78">
        <v>0</v>
      </c>
      <c r="LB15" s="78">
        <v>2</v>
      </c>
      <c r="LC15" s="78">
        <v>0</v>
      </c>
      <c r="LD15" s="78">
        <v>0</v>
      </c>
      <c r="LE15" s="78">
        <v>0</v>
      </c>
      <c r="LF15" s="78">
        <v>1</v>
      </c>
      <c r="LG15" s="78">
        <v>0</v>
      </c>
      <c r="LH15" s="78">
        <v>0</v>
      </c>
      <c r="LI15" s="78">
        <v>0</v>
      </c>
      <c r="LJ15" s="78">
        <v>0</v>
      </c>
      <c r="LK15" s="78">
        <v>0</v>
      </c>
      <c r="LL15" s="78">
        <v>0</v>
      </c>
      <c r="LM15" s="78">
        <v>15</v>
      </c>
      <c r="LN15" s="78">
        <v>0</v>
      </c>
      <c r="LO15" s="78">
        <v>3</v>
      </c>
      <c r="LP15" s="78">
        <v>0</v>
      </c>
      <c r="LQ15" s="78">
        <v>0</v>
      </c>
      <c r="LR15" s="78">
        <v>0</v>
      </c>
      <c r="LS15" s="78">
        <v>43</v>
      </c>
      <c r="LT15" s="78">
        <v>0</v>
      </c>
      <c r="LU15" s="78">
        <v>0</v>
      </c>
      <c r="LV15" s="78">
        <v>5</v>
      </c>
      <c r="LW15" s="78">
        <v>0</v>
      </c>
      <c r="LX15" s="78">
        <v>6</v>
      </c>
      <c r="LY15" s="78">
        <v>11</v>
      </c>
      <c r="LZ15" s="78">
        <v>0</v>
      </c>
      <c r="MA15" s="78">
        <v>38</v>
      </c>
      <c r="MB15" s="78">
        <v>0</v>
      </c>
      <c r="MC15" s="78">
        <v>0</v>
      </c>
      <c r="MD15" s="78">
        <v>0</v>
      </c>
      <c r="ME15" s="78">
        <v>1</v>
      </c>
      <c r="MF15" s="78">
        <v>21</v>
      </c>
      <c r="MG15" s="78">
        <v>0</v>
      </c>
      <c r="MH15" s="78">
        <v>0</v>
      </c>
      <c r="MI15" s="78">
        <v>0</v>
      </c>
      <c r="MJ15" s="78">
        <v>1</v>
      </c>
      <c r="MK15" s="78">
        <v>0</v>
      </c>
      <c r="ML15" s="78">
        <v>0</v>
      </c>
      <c r="MM15" s="78">
        <v>0</v>
      </c>
      <c r="MN15" s="78">
        <v>0</v>
      </c>
      <c r="MO15" s="78">
        <v>21</v>
      </c>
      <c r="MP15" s="78">
        <v>4</v>
      </c>
      <c r="MQ15" s="78">
        <v>1</v>
      </c>
      <c r="MR15" s="78">
        <v>2</v>
      </c>
      <c r="MS15" s="78">
        <v>0</v>
      </c>
      <c r="MT15" s="78">
        <v>16</v>
      </c>
      <c r="MU15" s="78">
        <v>0</v>
      </c>
      <c r="MV15" s="78">
        <v>0</v>
      </c>
      <c r="MW15" s="78">
        <v>13</v>
      </c>
      <c r="MX15" s="78">
        <v>7</v>
      </c>
      <c r="MY15" s="78">
        <v>0</v>
      </c>
      <c r="MZ15" s="78">
        <v>0</v>
      </c>
      <c r="NA15" s="78">
        <v>0</v>
      </c>
      <c r="NB15" s="78">
        <v>5</v>
      </c>
      <c r="NC15" s="78">
        <v>1</v>
      </c>
      <c r="ND15" s="78">
        <v>0</v>
      </c>
      <c r="NE15" s="78">
        <v>0</v>
      </c>
      <c r="NF15" s="78">
        <v>87</v>
      </c>
      <c r="NG15" s="78">
        <v>25</v>
      </c>
      <c r="NH15" s="78">
        <v>0</v>
      </c>
      <c r="NI15" s="78">
        <v>1</v>
      </c>
      <c r="NJ15" s="78">
        <v>0</v>
      </c>
      <c r="NK15" s="78">
        <v>14</v>
      </c>
      <c r="NL15" s="78">
        <v>6</v>
      </c>
      <c r="NM15" s="78">
        <v>19</v>
      </c>
      <c r="NN15" s="78">
        <v>2</v>
      </c>
      <c r="NO15" s="78">
        <v>9</v>
      </c>
      <c r="NP15" s="78">
        <v>0</v>
      </c>
      <c r="NQ15" s="78">
        <v>0</v>
      </c>
      <c r="NR15" s="78">
        <v>9</v>
      </c>
      <c r="NS15" s="78">
        <v>10</v>
      </c>
      <c r="NT15" s="78">
        <v>2</v>
      </c>
      <c r="NU15" s="78">
        <v>4</v>
      </c>
      <c r="NV15" s="78">
        <v>1</v>
      </c>
      <c r="NW15" s="78">
        <v>2</v>
      </c>
      <c r="NX15" s="78">
        <v>0</v>
      </c>
      <c r="NY15" s="78">
        <v>14</v>
      </c>
      <c r="NZ15" s="78">
        <v>3</v>
      </c>
      <c r="OA15" s="78">
        <v>1</v>
      </c>
      <c r="OB15" s="78">
        <v>9</v>
      </c>
      <c r="OC15" s="78">
        <v>1</v>
      </c>
      <c r="OD15" s="78">
        <v>0</v>
      </c>
      <c r="OE15" s="78">
        <v>0</v>
      </c>
      <c r="OF15" s="78">
        <v>0</v>
      </c>
      <c r="OG15" s="78">
        <v>15</v>
      </c>
      <c r="OH15" s="78">
        <v>8</v>
      </c>
      <c r="OI15" s="78">
        <v>3</v>
      </c>
      <c r="OJ15" s="78">
        <v>1</v>
      </c>
      <c r="OK15" s="78">
        <v>0</v>
      </c>
      <c r="OL15" s="78">
        <v>1</v>
      </c>
      <c r="OM15" s="78">
        <v>0</v>
      </c>
      <c r="ON15" s="78">
        <v>0</v>
      </c>
      <c r="OO15" s="78">
        <v>0</v>
      </c>
      <c r="OP15" s="78">
        <v>0</v>
      </c>
      <c r="OQ15" s="78">
        <v>2</v>
      </c>
      <c r="OR15" s="78">
        <v>3</v>
      </c>
      <c r="OS15" s="78">
        <v>0</v>
      </c>
      <c r="OT15" s="78">
        <v>0</v>
      </c>
      <c r="OU15" s="78">
        <v>0</v>
      </c>
      <c r="OV15" s="78">
        <v>0</v>
      </c>
      <c r="OW15" s="78">
        <v>0</v>
      </c>
      <c r="OX15" s="78">
        <v>0</v>
      </c>
      <c r="OY15" s="78">
        <v>0</v>
      </c>
      <c r="OZ15" s="78">
        <v>0</v>
      </c>
      <c r="PA15" s="78">
        <v>46</v>
      </c>
      <c r="PB15" s="78">
        <v>0</v>
      </c>
      <c r="PC15" s="78">
        <v>2</v>
      </c>
      <c r="PD15" s="78">
        <v>0</v>
      </c>
      <c r="PE15" s="78">
        <v>0</v>
      </c>
      <c r="PF15" s="78">
        <v>0</v>
      </c>
      <c r="PG15" s="78">
        <v>1</v>
      </c>
      <c r="PH15" s="78">
        <v>0</v>
      </c>
      <c r="PI15" s="78">
        <v>0</v>
      </c>
      <c r="PJ15" s="78">
        <v>0</v>
      </c>
      <c r="PK15" s="78">
        <v>0</v>
      </c>
      <c r="PL15" s="78">
        <v>0</v>
      </c>
      <c r="PM15" s="78">
        <v>0</v>
      </c>
      <c r="PN15" s="78">
        <v>15</v>
      </c>
      <c r="PO15" s="78">
        <v>0</v>
      </c>
      <c r="PP15" s="78">
        <v>3</v>
      </c>
      <c r="PQ15" s="78">
        <v>0</v>
      </c>
      <c r="PR15" s="78">
        <v>0</v>
      </c>
      <c r="PS15" s="78">
        <v>0</v>
      </c>
      <c r="PT15" s="78">
        <v>43</v>
      </c>
      <c r="PU15" s="78">
        <v>0</v>
      </c>
      <c r="PV15" s="78">
        <v>0</v>
      </c>
      <c r="PW15" s="78">
        <v>5</v>
      </c>
      <c r="PX15" s="78">
        <v>0</v>
      </c>
      <c r="PY15" s="78">
        <v>6</v>
      </c>
      <c r="PZ15" s="78">
        <v>11</v>
      </c>
      <c r="QA15" s="78">
        <v>0</v>
      </c>
      <c r="QB15" s="78">
        <v>38</v>
      </c>
      <c r="QC15" s="78">
        <v>0</v>
      </c>
      <c r="QD15" s="78">
        <v>0</v>
      </c>
      <c r="QE15" s="78">
        <v>0</v>
      </c>
      <c r="QF15" s="78">
        <v>1</v>
      </c>
      <c r="QG15" s="78">
        <v>21</v>
      </c>
      <c r="QH15" s="78">
        <v>0</v>
      </c>
      <c r="QI15" s="78">
        <v>0</v>
      </c>
      <c r="QJ15" s="78">
        <v>0</v>
      </c>
      <c r="QK15" s="78">
        <v>1</v>
      </c>
      <c r="QL15" s="78">
        <v>0</v>
      </c>
      <c r="QM15" s="78">
        <v>0</v>
      </c>
      <c r="QN15" s="78">
        <v>0</v>
      </c>
      <c r="QO15" s="78">
        <v>0</v>
      </c>
      <c r="QP15" s="78">
        <v>21</v>
      </c>
      <c r="QQ15" s="78">
        <v>4</v>
      </c>
      <c r="QR15" s="78">
        <v>1</v>
      </c>
      <c r="QS15" s="78">
        <v>31</v>
      </c>
      <c r="QT15" s="78">
        <v>7</v>
      </c>
      <c r="QU15" s="78">
        <v>0</v>
      </c>
      <c r="QV15" s="78">
        <v>5</v>
      </c>
      <c r="QW15" s="78">
        <v>1</v>
      </c>
      <c r="QX15" s="78">
        <v>219</v>
      </c>
      <c r="QY15" s="78">
        <v>15</v>
      </c>
      <c r="QZ15" s="78">
        <v>13</v>
      </c>
      <c r="RA15" s="78">
        <v>5</v>
      </c>
      <c r="RB15" s="78">
        <v>48</v>
      </c>
      <c r="RC15" s="78">
        <v>1</v>
      </c>
      <c r="RD15" s="78">
        <v>15</v>
      </c>
      <c r="RE15" s="78">
        <v>3</v>
      </c>
      <c r="RF15" s="78">
        <v>43</v>
      </c>
      <c r="RG15" s="78">
        <v>11</v>
      </c>
      <c r="RH15" s="78">
        <v>11</v>
      </c>
      <c r="RI15" s="78">
        <v>38</v>
      </c>
      <c r="RJ15" s="78">
        <v>1</v>
      </c>
      <c r="RK15" s="78">
        <v>22</v>
      </c>
      <c r="RL15" s="78">
        <v>25</v>
      </c>
      <c r="RM15" s="78">
        <v>1</v>
      </c>
      <c r="RN15" s="78">
        <v>31</v>
      </c>
      <c r="RO15" s="78">
        <v>7</v>
      </c>
      <c r="RP15" s="78">
        <v>0</v>
      </c>
      <c r="RQ15" s="78">
        <v>5</v>
      </c>
      <c r="RR15" s="78">
        <v>1</v>
      </c>
      <c r="RS15" s="78">
        <v>221</v>
      </c>
      <c r="RT15" s="78">
        <v>44</v>
      </c>
      <c r="RU15" s="78">
        <v>13</v>
      </c>
      <c r="RV15" s="78">
        <v>5</v>
      </c>
      <c r="RW15" s="78">
        <v>48</v>
      </c>
      <c r="RX15" s="78">
        <v>1</v>
      </c>
      <c r="RY15" s="78">
        <v>15</v>
      </c>
      <c r="RZ15" s="78">
        <v>3</v>
      </c>
      <c r="SA15" s="78">
        <v>43</v>
      </c>
      <c r="SB15" s="78">
        <v>11</v>
      </c>
      <c r="SC15" s="78">
        <v>11</v>
      </c>
      <c r="SD15" s="78">
        <v>38</v>
      </c>
      <c r="SE15" s="78">
        <v>1</v>
      </c>
      <c r="SF15" s="78">
        <v>22</v>
      </c>
      <c r="SG15" s="78">
        <v>25</v>
      </c>
      <c r="SH15" s="78">
        <v>1</v>
      </c>
    </row>
    <row r="16" spans="1:503">
      <c r="A16" s="17" t="s">
        <v>1658</v>
      </c>
      <c r="B16" s="77">
        <v>8</v>
      </c>
      <c r="C16" s="77">
        <v>8</v>
      </c>
      <c r="D16" s="77">
        <v>1</v>
      </c>
      <c r="E16" s="77">
        <v>2011</v>
      </c>
      <c r="F16" s="77" t="s">
        <v>179</v>
      </c>
      <c r="G16" s="1017" t="s">
        <v>1559</v>
      </c>
      <c r="H16" s="77" t="s">
        <v>1560</v>
      </c>
      <c r="I16" s="1018"/>
      <c r="J16" s="80">
        <v>18.484999999999999</v>
      </c>
      <c r="K16" s="80">
        <v>0</v>
      </c>
      <c r="L16" s="80">
        <v>0</v>
      </c>
      <c r="M16" s="80">
        <v>0</v>
      </c>
      <c r="N16" s="80">
        <v>102.20399999999999</v>
      </c>
      <c r="O16" s="80">
        <v>0</v>
      </c>
      <c r="P16" s="80">
        <v>0</v>
      </c>
      <c r="Q16" s="80">
        <v>0</v>
      </c>
      <c r="R16" s="80">
        <v>1092.374</v>
      </c>
      <c r="S16" s="80">
        <v>205.40799999999999</v>
      </c>
      <c r="T16" s="80">
        <v>0</v>
      </c>
      <c r="U16" s="80">
        <v>4.1189999999999998</v>
      </c>
      <c r="V16" s="80">
        <v>0</v>
      </c>
      <c r="W16" s="80">
        <v>4496.5730000000003</v>
      </c>
      <c r="X16" s="80">
        <v>17.053999999999998</v>
      </c>
      <c r="Y16" s="80">
        <v>423.76900000000001</v>
      </c>
      <c r="Z16" s="80">
        <v>2218.3359999999998</v>
      </c>
      <c r="AA16" s="80">
        <v>30.742999999999999</v>
      </c>
      <c r="AB16" s="80">
        <v>0</v>
      </c>
      <c r="AC16" s="80">
        <v>0</v>
      </c>
      <c r="AD16" s="80">
        <v>4028.8359999999998</v>
      </c>
      <c r="AE16" s="80">
        <v>5284.6589999999997</v>
      </c>
      <c r="AF16" s="80">
        <v>4.9740000000000002</v>
      </c>
      <c r="AG16" s="80">
        <v>45.348999999999997</v>
      </c>
      <c r="AH16" s="80">
        <v>3.97</v>
      </c>
      <c r="AI16" s="80">
        <v>10.923999999999999</v>
      </c>
      <c r="AJ16" s="80">
        <v>0</v>
      </c>
      <c r="AK16" s="80">
        <v>154.59800000000001</v>
      </c>
      <c r="AL16" s="80">
        <v>42.957999999999998</v>
      </c>
      <c r="AM16" s="80">
        <v>4.1130000000000004</v>
      </c>
      <c r="AN16" s="80">
        <v>187.93199999999999</v>
      </c>
      <c r="AO16" s="80">
        <v>8.5020000000000007</v>
      </c>
      <c r="AP16" s="80">
        <v>1067.374</v>
      </c>
      <c r="AQ16" s="80">
        <v>0</v>
      </c>
      <c r="AR16" s="80">
        <v>45.612000000000002</v>
      </c>
      <c r="AS16" s="80">
        <v>90.825999999999993</v>
      </c>
      <c r="AT16" s="80">
        <v>42.595999999999997</v>
      </c>
      <c r="AU16" s="80">
        <v>2.1429999999999998</v>
      </c>
      <c r="AV16" s="80">
        <v>3.371</v>
      </c>
      <c r="AW16" s="80">
        <v>0</v>
      </c>
      <c r="AX16" s="80">
        <v>5.8289999999999997</v>
      </c>
      <c r="AY16" s="80">
        <v>0</v>
      </c>
      <c r="AZ16" s="80">
        <v>0</v>
      </c>
      <c r="BA16" s="80">
        <v>4.2080000000000002</v>
      </c>
      <c r="BB16" s="80">
        <v>0</v>
      </c>
      <c r="BC16" s="80">
        <v>3.722</v>
      </c>
      <c r="BD16" s="80">
        <v>3.5750000000000002</v>
      </c>
      <c r="BE16" s="80">
        <v>0</v>
      </c>
      <c r="BF16" s="80">
        <v>1.778</v>
      </c>
      <c r="BG16" s="80">
        <v>0</v>
      </c>
      <c r="BH16" s="80">
        <v>0</v>
      </c>
      <c r="BI16" s="80">
        <v>0</v>
      </c>
      <c r="BJ16" s="80">
        <v>0</v>
      </c>
      <c r="BK16" s="80">
        <v>0</v>
      </c>
      <c r="BL16" s="80">
        <v>0</v>
      </c>
      <c r="BM16" s="80">
        <v>153.072</v>
      </c>
      <c r="BN16" s="80">
        <v>0</v>
      </c>
      <c r="BO16" s="80">
        <v>22.481999999999999</v>
      </c>
      <c r="BP16" s="80">
        <v>0</v>
      </c>
      <c r="BQ16" s="80">
        <v>0</v>
      </c>
      <c r="BR16" s="80">
        <v>0</v>
      </c>
      <c r="BS16" s="80">
        <v>12.002000000000001</v>
      </c>
      <c r="BT16" s="80">
        <v>0</v>
      </c>
      <c r="BU16" s="80">
        <v>0</v>
      </c>
      <c r="BV16" s="80">
        <v>0</v>
      </c>
      <c r="BW16" s="80">
        <v>0</v>
      </c>
      <c r="BX16" s="80">
        <v>0</v>
      </c>
      <c r="BY16" s="80">
        <v>0</v>
      </c>
      <c r="BZ16" s="80">
        <v>136.26499999999999</v>
      </c>
      <c r="CA16" s="80">
        <v>0</v>
      </c>
      <c r="CB16" s="80">
        <v>12.948</v>
      </c>
      <c r="CC16" s="80">
        <v>0</v>
      </c>
      <c r="CD16" s="80">
        <v>0</v>
      </c>
      <c r="CE16" s="80">
        <v>0</v>
      </c>
      <c r="CF16" s="80">
        <v>212.97302500000001</v>
      </c>
      <c r="CG16" s="80">
        <v>0</v>
      </c>
      <c r="CH16" s="80">
        <v>0</v>
      </c>
      <c r="CI16" s="80">
        <v>22.881</v>
      </c>
      <c r="CJ16" s="80">
        <v>0</v>
      </c>
      <c r="CK16" s="80">
        <v>23.562999999999999</v>
      </c>
      <c r="CL16" s="80">
        <v>143.38499999999999</v>
      </c>
      <c r="CM16" s="80">
        <v>0</v>
      </c>
      <c r="CN16" s="80">
        <v>180.56100000000001</v>
      </c>
      <c r="CO16" s="80">
        <v>0</v>
      </c>
      <c r="CP16" s="80">
        <v>0</v>
      </c>
      <c r="CQ16" s="80">
        <v>0</v>
      </c>
      <c r="CR16" s="80">
        <v>230.49</v>
      </c>
      <c r="CS16" s="80">
        <v>526.69799999999998</v>
      </c>
      <c r="CT16" s="80">
        <v>0</v>
      </c>
      <c r="CU16" s="80">
        <v>0</v>
      </c>
      <c r="CV16" s="80">
        <v>0</v>
      </c>
      <c r="CW16" s="80">
        <v>0</v>
      </c>
      <c r="CX16" s="80">
        <v>0</v>
      </c>
      <c r="CY16" s="80">
        <v>0</v>
      </c>
      <c r="CZ16" s="80">
        <v>19.963000000000001</v>
      </c>
      <c r="DA16" s="80">
        <v>0</v>
      </c>
      <c r="DB16" s="80">
        <v>170.62700000000001</v>
      </c>
      <c r="DC16" s="80">
        <v>18.683</v>
      </c>
      <c r="DD16" s="80">
        <v>8.14</v>
      </c>
      <c r="DE16" s="80">
        <v>2210.3809999999999</v>
      </c>
      <c r="DF16" s="80">
        <v>0</v>
      </c>
      <c r="DG16" s="80">
        <v>1067.374</v>
      </c>
      <c r="DH16" s="80">
        <v>0</v>
      </c>
      <c r="DI16" s="80">
        <v>0</v>
      </c>
      <c r="DJ16" s="80">
        <v>45.612000000000002</v>
      </c>
      <c r="DK16" s="80">
        <v>18.484999999999999</v>
      </c>
      <c r="DL16" s="80">
        <v>0</v>
      </c>
      <c r="DM16" s="80">
        <v>0</v>
      </c>
      <c r="DN16" s="80">
        <v>0</v>
      </c>
      <c r="DO16" s="80">
        <v>102.20399999999999</v>
      </c>
      <c r="DP16" s="80">
        <v>0</v>
      </c>
      <c r="DQ16" s="80">
        <v>0</v>
      </c>
      <c r="DR16" s="80">
        <v>0</v>
      </c>
      <c r="DS16" s="80">
        <v>1092.374</v>
      </c>
      <c r="DT16" s="80">
        <v>205.40799999999999</v>
      </c>
      <c r="DU16" s="80">
        <v>0</v>
      </c>
      <c r="DV16" s="80">
        <v>4.1189999999999998</v>
      </c>
      <c r="DW16" s="80">
        <v>0</v>
      </c>
      <c r="DX16" s="80">
        <v>4496.5730000000003</v>
      </c>
      <c r="DY16" s="80">
        <v>17.053999999999998</v>
      </c>
      <c r="DZ16" s="80">
        <v>423.76900000000001</v>
      </c>
      <c r="EA16" s="80">
        <v>7.9550000000000001</v>
      </c>
      <c r="EB16" s="80">
        <v>30.742999999999999</v>
      </c>
      <c r="EC16" s="80">
        <v>0</v>
      </c>
      <c r="ED16" s="80">
        <v>0</v>
      </c>
      <c r="EE16" s="80">
        <v>4028.8359999999998</v>
      </c>
      <c r="EF16" s="80">
        <v>5284.6589999999997</v>
      </c>
      <c r="EG16" s="80">
        <v>4.9740000000000002</v>
      </c>
      <c r="EH16" s="80">
        <v>45.348999999999997</v>
      </c>
      <c r="EI16" s="80">
        <v>3.97</v>
      </c>
      <c r="EJ16" s="80">
        <v>10.923999999999999</v>
      </c>
      <c r="EK16" s="80">
        <v>0</v>
      </c>
      <c r="EL16" s="80">
        <v>154.59800000000001</v>
      </c>
      <c r="EM16" s="80">
        <v>42.957999999999998</v>
      </c>
      <c r="EN16" s="80">
        <v>4.1130000000000004</v>
      </c>
      <c r="EO16" s="80">
        <v>187.93199999999999</v>
      </c>
      <c r="EP16" s="80">
        <v>8.5020000000000007</v>
      </c>
      <c r="EQ16" s="80">
        <v>0</v>
      </c>
      <c r="ER16" s="80">
        <v>0</v>
      </c>
      <c r="ES16" s="80">
        <v>0</v>
      </c>
      <c r="ET16" s="80">
        <v>90.825999999999993</v>
      </c>
      <c r="EU16" s="80">
        <v>42.595999999999997</v>
      </c>
      <c r="EV16" s="80">
        <v>2.1429999999999998</v>
      </c>
      <c r="EW16" s="80">
        <v>3.371</v>
      </c>
      <c r="EX16" s="80">
        <v>0</v>
      </c>
      <c r="EY16" s="80">
        <v>5.8289999999999997</v>
      </c>
      <c r="EZ16" s="80">
        <v>0</v>
      </c>
      <c r="FA16" s="80">
        <v>0</v>
      </c>
      <c r="FB16" s="80">
        <v>4.2080000000000002</v>
      </c>
      <c r="FC16" s="80">
        <v>0</v>
      </c>
      <c r="FD16" s="80">
        <v>3.722</v>
      </c>
      <c r="FE16" s="80">
        <v>3.5750000000000002</v>
      </c>
      <c r="FF16" s="80">
        <v>0</v>
      </c>
      <c r="FG16" s="80">
        <v>1.778</v>
      </c>
      <c r="FH16" s="80">
        <v>0</v>
      </c>
      <c r="FI16" s="80">
        <v>0</v>
      </c>
      <c r="FJ16" s="80">
        <v>0</v>
      </c>
      <c r="FK16" s="80">
        <v>0</v>
      </c>
      <c r="FL16" s="80">
        <v>0</v>
      </c>
      <c r="FM16" s="80">
        <v>0</v>
      </c>
      <c r="FN16" s="80">
        <v>153.072</v>
      </c>
      <c r="FO16" s="80">
        <v>0</v>
      </c>
      <c r="FP16" s="80">
        <v>22.481999999999999</v>
      </c>
      <c r="FQ16" s="80">
        <v>0</v>
      </c>
      <c r="FR16" s="80">
        <v>0</v>
      </c>
      <c r="FS16" s="80">
        <v>0</v>
      </c>
      <c r="FT16" s="80">
        <v>12.002000000000001</v>
      </c>
      <c r="FU16" s="80">
        <v>0</v>
      </c>
      <c r="FV16" s="80">
        <v>0</v>
      </c>
      <c r="FW16" s="80">
        <v>0</v>
      </c>
      <c r="FX16" s="80">
        <v>0</v>
      </c>
      <c r="FY16" s="80">
        <v>0</v>
      </c>
      <c r="FZ16" s="80">
        <v>0</v>
      </c>
      <c r="GA16" s="80">
        <v>136.26499999999999</v>
      </c>
      <c r="GB16" s="80">
        <v>0</v>
      </c>
      <c r="GC16" s="80">
        <v>12.948</v>
      </c>
      <c r="GD16" s="80">
        <v>0</v>
      </c>
      <c r="GE16" s="80">
        <v>0</v>
      </c>
      <c r="GF16" s="80">
        <v>0</v>
      </c>
      <c r="GG16" s="80">
        <v>212.97302500000001</v>
      </c>
      <c r="GH16" s="80">
        <v>0</v>
      </c>
      <c r="GI16" s="80">
        <v>0</v>
      </c>
      <c r="GJ16" s="80">
        <v>22.881</v>
      </c>
      <c r="GK16" s="80">
        <v>0</v>
      </c>
      <c r="GL16" s="80">
        <v>23.562999999999999</v>
      </c>
      <c r="GM16" s="80">
        <v>143.38499999999999</v>
      </c>
      <c r="GN16" s="80">
        <v>0</v>
      </c>
      <c r="GO16" s="80">
        <v>180.56100000000001</v>
      </c>
      <c r="GP16" s="80">
        <v>0</v>
      </c>
      <c r="GQ16" s="80">
        <v>0</v>
      </c>
      <c r="GR16" s="80">
        <v>0</v>
      </c>
      <c r="GS16" s="80">
        <v>230.49</v>
      </c>
      <c r="GT16" s="80">
        <v>526.69799999999998</v>
      </c>
      <c r="GU16" s="80">
        <v>0</v>
      </c>
      <c r="GV16" s="80">
        <v>0</v>
      </c>
      <c r="GW16" s="80">
        <v>0</v>
      </c>
      <c r="GX16" s="80">
        <v>0</v>
      </c>
      <c r="GY16" s="80">
        <v>0</v>
      </c>
      <c r="GZ16" s="80">
        <v>0</v>
      </c>
      <c r="HA16" s="80">
        <v>19.963000000000001</v>
      </c>
      <c r="HB16" s="80">
        <v>0</v>
      </c>
      <c r="HC16" s="80">
        <v>170.62700000000001</v>
      </c>
      <c r="HD16" s="80">
        <v>18.683</v>
      </c>
      <c r="HE16" s="80">
        <v>8.14</v>
      </c>
      <c r="HF16" s="80">
        <v>3323.3670000000002</v>
      </c>
      <c r="HG16" s="80">
        <v>18.484999999999999</v>
      </c>
      <c r="HH16" s="80">
        <v>0</v>
      </c>
      <c r="HI16" s="80">
        <v>102.20399999999999</v>
      </c>
      <c r="HJ16" s="80">
        <v>0</v>
      </c>
      <c r="HK16" s="80">
        <v>16054.81</v>
      </c>
      <c r="HL16" s="80">
        <v>90.825999999999993</v>
      </c>
      <c r="HM16" s="80">
        <v>53.939</v>
      </c>
      <c r="HN16" s="80">
        <v>13.282999999999999</v>
      </c>
      <c r="HO16" s="80">
        <v>175.554</v>
      </c>
      <c r="HP16" s="80">
        <v>12.002000000000001</v>
      </c>
      <c r="HQ16" s="80">
        <v>136.26499999999999</v>
      </c>
      <c r="HR16" s="80">
        <v>12.948</v>
      </c>
      <c r="HS16" s="80">
        <v>212.97302500000001</v>
      </c>
      <c r="HT16" s="80">
        <v>46.444000000000003</v>
      </c>
      <c r="HU16" s="80">
        <v>143.38499999999999</v>
      </c>
      <c r="HV16" s="80">
        <v>180.56100000000001</v>
      </c>
      <c r="HW16" s="80">
        <v>230.49</v>
      </c>
      <c r="HX16" s="80">
        <v>546.66099999999994</v>
      </c>
      <c r="HY16" s="80">
        <v>189.31</v>
      </c>
      <c r="HZ16" s="80">
        <v>8.14</v>
      </c>
      <c r="IA16" s="80">
        <v>3323.3670000000002</v>
      </c>
      <c r="IB16" s="80">
        <v>18.484999999999999</v>
      </c>
      <c r="IC16" s="80">
        <v>0</v>
      </c>
      <c r="ID16" s="80">
        <v>102.20399999999999</v>
      </c>
      <c r="IE16" s="80">
        <v>0</v>
      </c>
      <c r="IF16" s="80">
        <v>18265.190999999999</v>
      </c>
      <c r="IG16" s="80">
        <v>1203.8119999999999</v>
      </c>
      <c r="IH16" s="80">
        <v>53.939</v>
      </c>
      <c r="II16" s="80">
        <v>13.282999999999999</v>
      </c>
      <c r="IJ16" s="80">
        <v>175.554</v>
      </c>
      <c r="IK16" s="80">
        <v>12.002000000000001</v>
      </c>
      <c r="IL16" s="80">
        <v>136.26499999999999</v>
      </c>
      <c r="IM16" s="80">
        <v>12.948</v>
      </c>
      <c r="IN16" s="80">
        <v>212.97302500000001</v>
      </c>
      <c r="IO16" s="80">
        <v>46.444000000000003</v>
      </c>
      <c r="IP16" s="80">
        <v>143.38499999999999</v>
      </c>
      <c r="IQ16" s="80">
        <v>180.56100000000001</v>
      </c>
      <c r="IR16" s="80">
        <v>230.49</v>
      </c>
      <c r="IS16" s="80">
        <v>546.66099999999994</v>
      </c>
      <c r="IT16" s="80">
        <v>189.31</v>
      </c>
      <c r="IU16" s="80">
        <v>8.14</v>
      </c>
      <c r="IV16" s="81">
        <v>0</v>
      </c>
      <c r="IW16" s="78">
        <v>2</v>
      </c>
      <c r="IX16" s="78">
        <v>0</v>
      </c>
      <c r="IY16" s="78">
        <v>0</v>
      </c>
      <c r="IZ16" s="78">
        <v>0</v>
      </c>
      <c r="JA16" s="78">
        <v>5</v>
      </c>
      <c r="JB16" s="78">
        <v>0</v>
      </c>
      <c r="JC16" s="78">
        <v>0</v>
      </c>
      <c r="JD16" s="78">
        <v>0</v>
      </c>
      <c r="JE16" s="78">
        <v>82</v>
      </c>
      <c r="JF16" s="78">
        <v>25</v>
      </c>
      <c r="JG16" s="78">
        <v>0</v>
      </c>
      <c r="JH16" s="78">
        <v>1</v>
      </c>
      <c r="JI16" s="78">
        <v>0</v>
      </c>
      <c r="JJ16" s="78">
        <v>15</v>
      </c>
      <c r="JK16" s="78">
        <v>3</v>
      </c>
      <c r="JL16" s="78">
        <v>23</v>
      </c>
      <c r="JM16" s="78">
        <v>4</v>
      </c>
      <c r="JN16" s="78">
        <v>9</v>
      </c>
      <c r="JO16" s="78">
        <v>0</v>
      </c>
      <c r="JP16" s="78">
        <v>0</v>
      </c>
      <c r="JQ16" s="78">
        <v>7</v>
      </c>
      <c r="JR16" s="78">
        <v>12</v>
      </c>
      <c r="JS16" s="78">
        <v>1</v>
      </c>
      <c r="JT16" s="78">
        <v>4</v>
      </c>
      <c r="JU16" s="78">
        <v>1</v>
      </c>
      <c r="JV16" s="78">
        <v>2</v>
      </c>
      <c r="JW16" s="78">
        <v>0</v>
      </c>
      <c r="JX16" s="78">
        <v>13</v>
      </c>
      <c r="JY16" s="78">
        <v>3</v>
      </c>
      <c r="JZ16" s="78">
        <v>1</v>
      </c>
      <c r="KA16" s="78">
        <v>10</v>
      </c>
      <c r="KB16" s="78">
        <v>2</v>
      </c>
      <c r="KC16" s="78">
        <v>16</v>
      </c>
      <c r="KD16" s="78">
        <v>0</v>
      </c>
      <c r="KE16" s="78">
        <v>14</v>
      </c>
      <c r="KF16" s="78">
        <v>15</v>
      </c>
      <c r="KG16" s="78">
        <v>8</v>
      </c>
      <c r="KH16" s="78">
        <v>1</v>
      </c>
      <c r="KI16" s="78">
        <v>1</v>
      </c>
      <c r="KJ16" s="78">
        <v>0</v>
      </c>
      <c r="KK16" s="78">
        <v>2</v>
      </c>
      <c r="KL16" s="78">
        <v>0</v>
      </c>
      <c r="KM16" s="78">
        <v>0</v>
      </c>
      <c r="KN16" s="78">
        <v>1</v>
      </c>
      <c r="KO16" s="78">
        <v>0</v>
      </c>
      <c r="KP16" s="78">
        <v>1</v>
      </c>
      <c r="KQ16" s="78">
        <v>1</v>
      </c>
      <c r="KR16" s="78">
        <v>0</v>
      </c>
      <c r="KS16" s="78">
        <v>1</v>
      </c>
      <c r="KT16" s="78">
        <v>0</v>
      </c>
      <c r="KU16" s="78">
        <v>0</v>
      </c>
      <c r="KV16" s="78">
        <v>0</v>
      </c>
      <c r="KW16" s="78">
        <v>0</v>
      </c>
      <c r="KX16" s="78">
        <v>0</v>
      </c>
      <c r="KY16" s="78">
        <v>0</v>
      </c>
      <c r="KZ16" s="78">
        <v>42</v>
      </c>
      <c r="LA16" s="78">
        <v>0</v>
      </c>
      <c r="LB16" s="78">
        <v>5</v>
      </c>
      <c r="LC16" s="78">
        <v>0</v>
      </c>
      <c r="LD16" s="78">
        <v>0</v>
      </c>
      <c r="LE16" s="78">
        <v>0</v>
      </c>
      <c r="LF16" s="78">
        <v>4</v>
      </c>
      <c r="LG16" s="78">
        <v>0</v>
      </c>
      <c r="LH16" s="78">
        <v>0</v>
      </c>
      <c r="LI16" s="78">
        <v>0</v>
      </c>
      <c r="LJ16" s="78">
        <v>0</v>
      </c>
      <c r="LK16" s="78">
        <v>0</v>
      </c>
      <c r="LL16" s="78">
        <v>0</v>
      </c>
      <c r="LM16" s="78">
        <v>17</v>
      </c>
      <c r="LN16" s="78">
        <v>0</v>
      </c>
      <c r="LO16" s="78">
        <v>2</v>
      </c>
      <c r="LP16" s="78">
        <v>0</v>
      </c>
      <c r="LQ16" s="78">
        <v>0</v>
      </c>
      <c r="LR16" s="78">
        <v>0</v>
      </c>
      <c r="LS16" s="78">
        <v>38</v>
      </c>
      <c r="LT16" s="78">
        <v>0</v>
      </c>
      <c r="LU16" s="78">
        <v>0</v>
      </c>
      <c r="LV16" s="78">
        <v>5</v>
      </c>
      <c r="LW16" s="78">
        <v>0</v>
      </c>
      <c r="LX16" s="78">
        <v>6</v>
      </c>
      <c r="LY16" s="78">
        <v>11</v>
      </c>
      <c r="LZ16" s="78">
        <v>0</v>
      </c>
      <c r="MA16" s="78">
        <v>39</v>
      </c>
      <c r="MB16" s="78">
        <v>0</v>
      </c>
      <c r="MC16" s="78">
        <v>0</v>
      </c>
      <c r="MD16" s="78">
        <v>0</v>
      </c>
      <c r="ME16" s="78">
        <v>4</v>
      </c>
      <c r="MF16" s="78">
        <v>26</v>
      </c>
      <c r="MG16" s="78">
        <v>0</v>
      </c>
      <c r="MH16" s="78">
        <v>0</v>
      </c>
      <c r="MI16" s="78">
        <v>0</v>
      </c>
      <c r="MJ16" s="78">
        <v>0</v>
      </c>
      <c r="MK16" s="78">
        <v>0</v>
      </c>
      <c r="ML16" s="78">
        <v>0</v>
      </c>
      <c r="MM16" s="78">
        <v>3</v>
      </c>
      <c r="MN16" s="78">
        <v>0</v>
      </c>
      <c r="MO16" s="78">
        <v>20</v>
      </c>
      <c r="MP16" s="78">
        <v>4</v>
      </c>
      <c r="MQ16" s="78">
        <v>1</v>
      </c>
      <c r="MR16" s="78">
        <v>2</v>
      </c>
      <c r="MS16" s="78">
        <v>0</v>
      </c>
      <c r="MT16" s="78">
        <v>16</v>
      </c>
      <c r="MU16" s="78">
        <v>0</v>
      </c>
      <c r="MV16" s="78">
        <v>0</v>
      </c>
      <c r="MW16" s="78">
        <v>14</v>
      </c>
      <c r="MX16" s="78">
        <v>2</v>
      </c>
      <c r="MY16" s="78">
        <v>0</v>
      </c>
      <c r="MZ16" s="78">
        <v>0</v>
      </c>
      <c r="NA16" s="78">
        <v>0</v>
      </c>
      <c r="NB16" s="78">
        <v>5</v>
      </c>
      <c r="NC16" s="78">
        <v>0</v>
      </c>
      <c r="ND16" s="78">
        <v>0</v>
      </c>
      <c r="NE16" s="78">
        <v>0</v>
      </c>
      <c r="NF16" s="78">
        <v>82</v>
      </c>
      <c r="NG16" s="78">
        <v>25</v>
      </c>
      <c r="NH16" s="78">
        <v>0</v>
      </c>
      <c r="NI16" s="78">
        <v>1</v>
      </c>
      <c r="NJ16" s="78">
        <v>0</v>
      </c>
      <c r="NK16" s="78">
        <v>15</v>
      </c>
      <c r="NL16" s="78">
        <v>3</v>
      </c>
      <c r="NM16" s="78">
        <v>23</v>
      </c>
      <c r="NN16" s="78">
        <v>2</v>
      </c>
      <c r="NO16" s="78">
        <v>9</v>
      </c>
      <c r="NP16" s="78">
        <v>0</v>
      </c>
      <c r="NQ16" s="78">
        <v>0</v>
      </c>
      <c r="NR16" s="78">
        <v>7</v>
      </c>
      <c r="NS16" s="78">
        <v>12</v>
      </c>
      <c r="NT16" s="78">
        <v>1</v>
      </c>
      <c r="NU16" s="78">
        <v>4</v>
      </c>
      <c r="NV16" s="78">
        <v>1</v>
      </c>
      <c r="NW16" s="78">
        <v>2</v>
      </c>
      <c r="NX16" s="78">
        <v>0</v>
      </c>
      <c r="NY16" s="78">
        <v>13</v>
      </c>
      <c r="NZ16" s="78">
        <v>3</v>
      </c>
      <c r="OA16" s="78">
        <v>1</v>
      </c>
      <c r="OB16" s="78">
        <v>10</v>
      </c>
      <c r="OC16" s="78">
        <v>2</v>
      </c>
      <c r="OD16" s="78">
        <v>0</v>
      </c>
      <c r="OE16" s="78">
        <v>0</v>
      </c>
      <c r="OF16" s="78">
        <v>0</v>
      </c>
      <c r="OG16" s="78">
        <v>15</v>
      </c>
      <c r="OH16" s="78">
        <v>8</v>
      </c>
      <c r="OI16" s="78">
        <v>1</v>
      </c>
      <c r="OJ16" s="78">
        <v>1</v>
      </c>
      <c r="OK16" s="78">
        <v>0</v>
      </c>
      <c r="OL16" s="78">
        <v>2</v>
      </c>
      <c r="OM16" s="78">
        <v>0</v>
      </c>
      <c r="ON16" s="78">
        <v>0</v>
      </c>
      <c r="OO16" s="78">
        <v>1</v>
      </c>
      <c r="OP16" s="78">
        <v>0</v>
      </c>
      <c r="OQ16" s="78">
        <v>1</v>
      </c>
      <c r="OR16" s="78">
        <v>1</v>
      </c>
      <c r="OS16" s="78">
        <v>0</v>
      </c>
      <c r="OT16" s="78">
        <v>1</v>
      </c>
      <c r="OU16" s="78">
        <v>0</v>
      </c>
      <c r="OV16" s="78">
        <v>0</v>
      </c>
      <c r="OW16" s="78">
        <v>0</v>
      </c>
      <c r="OX16" s="78">
        <v>0</v>
      </c>
      <c r="OY16" s="78">
        <v>0</v>
      </c>
      <c r="OZ16" s="78">
        <v>0</v>
      </c>
      <c r="PA16" s="78">
        <v>42</v>
      </c>
      <c r="PB16" s="78">
        <v>0</v>
      </c>
      <c r="PC16" s="78">
        <v>5</v>
      </c>
      <c r="PD16" s="78">
        <v>0</v>
      </c>
      <c r="PE16" s="78">
        <v>0</v>
      </c>
      <c r="PF16" s="78">
        <v>0</v>
      </c>
      <c r="PG16" s="78">
        <v>4</v>
      </c>
      <c r="PH16" s="78">
        <v>0</v>
      </c>
      <c r="PI16" s="78">
        <v>0</v>
      </c>
      <c r="PJ16" s="78">
        <v>0</v>
      </c>
      <c r="PK16" s="78">
        <v>0</v>
      </c>
      <c r="PL16" s="78">
        <v>0</v>
      </c>
      <c r="PM16" s="78">
        <v>0</v>
      </c>
      <c r="PN16" s="78">
        <v>17</v>
      </c>
      <c r="PO16" s="78">
        <v>0</v>
      </c>
      <c r="PP16" s="78">
        <v>2</v>
      </c>
      <c r="PQ16" s="78">
        <v>0</v>
      </c>
      <c r="PR16" s="78">
        <v>0</v>
      </c>
      <c r="PS16" s="78">
        <v>0</v>
      </c>
      <c r="PT16" s="78">
        <v>38</v>
      </c>
      <c r="PU16" s="78">
        <v>0</v>
      </c>
      <c r="PV16" s="78">
        <v>0</v>
      </c>
      <c r="PW16" s="78">
        <v>5</v>
      </c>
      <c r="PX16" s="78">
        <v>0</v>
      </c>
      <c r="PY16" s="78">
        <v>6</v>
      </c>
      <c r="PZ16" s="78">
        <v>11</v>
      </c>
      <c r="QA16" s="78">
        <v>0</v>
      </c>
      <c r="QB16" s="78">
        <v>39</v>
      </c>
      <c r="QC16" s="78">
        <v>0</v>
      </c>
      <c r="QD16" s="78">
        <v>0</v>
      </c>
      <c r="QE16" s="78">
        <v>0</v>
      </c>
      <c r="QF16" s="78">
        <v>4</v>
      </c>
      <c r="QG16" s="78">
        <v>26</v>
      </c>
      <c r="QH16" s="78">
        <v>0</v>
      </c>
      <c r="QI16" s="78">
        <v>0</v>
      </c>
      <c r="QJ16" s="78">
        <v>0</v>
      </c>
      <c r="QK16" s="78">
        <v>0</v>
      </c>
      <c r="QL16" s="78">
        <v>0</v>
      </c>
      <c r="QM16" s="78">
        <v>0</v>
      </c>
      <c r="QN16" s="78">
        <v>3</v>
      </c>
      <c r="QO16" s="78">
        <v>0</v>
      </c>
      <c r="QP16" s="78">
        <v>20</v>
      </c>
      <c r="QQ16" s="78">
        <v>4</v>
      </c>
      <c r="QR16" s="78">
        <v>1</v>
      </c>
      <c r="QS16" s="78">
        <v>32</v>
      </c>
      <c r="QT16" s="78">
        <v>2</v>
      </c>
      <c r="QU16" s="78">
        <v>0</v>
      </c>
      <c r="QV16" s="78">
        <v>5</v>
      </c>
      <c r="QW16" s="78">
        <v>0</v>
      </c>
      <c r="QX16" s="78">
        <v>216</v>
      </c>
      <c r="QY16" s="78">
        <v>15</v>
      </c>
      <c r="QZ16" s="78">
        <v>12</v>
      </c>
      <c r="RA16" s="78">
        <v>4</v>
      </c>
      <c r="RB16" s="78">
        <v>47</v>
      </c>
      <c r="RC16" s="78">
        <v>4</v>
      </c>
      <c r="RD16" s="78">
        <v>17</v>
      </c>
      <c r="RE16" s="78">
        <v>2</v>
      </c>
      <c r="RF16" s="78">
        <v>38</v>
      </c>
      <c r="RG16" s="78">
        <v>11</v>
      </c>
      <c r="RH16" s="78">
        <v>11</v>
      </c>
      <c r="RI16" s="78">
        <v>39</v>
      </c>
      <c r="RJ16" s="78">
        <v>4</v>
      </c>
      <c r="RK16" s="78">
        <v>29</v>
      </c>
      <c r="RL16" s="78">
        <v>24</v>
      </c>
      <c r="RM16" s="78">
        <v>1</v>
      </c>
      <c r="RN16" s="78">
        <v>32</v>
      </c>
      <c r="RO16" s="78">
        <v>2</v>
      </c>
      <c r="RP16" s="78">
        <v>0</v>
      </c>
      <c r="RQ16" s="78">
        <v>5</v>
      </c>
      <c r="RR16" s="78">
        <v>0</v>
      </c>
      <c r="RS16" s="78">
        <v>218</v>
      </c>
      <c r="RT16" s="78">
        <v>45</v>
      </c>
      <c r="RU16" s="78">
        <v>12</v>
      </c>
      <c r="RV16" s="78">
        <v>4</v>
      </c>
      <c r="RW16" s="78">
        <v>47</v>
      </c>
      <c r="RX16" s="78">
        <v>4</v>
      </c>
      <c r="RY16" s="78">
        <v>17</v>
      </c>
      <c r="RZ16" s="78">
        <v>2</v>
      </c>
      <c r="SA16" s="78">
        <v>38</v>
      </c>
      <c r="SB16" s="78">
        <v>11</v>
      </c>
      <c r="SC16" s="78">
        <v>11</v>
      </c>
      <c r="SD16" s="78">
        <v>39</v>
      </c>
      <c r="SE16" s="78">
        <v>4</v>
      </c>
      <c r="SF16" s="78">
        <v>29</v>
      </c>
      <c r="SG16" s="78">
        <v>24</v>
      </c>
      <c r="SH16" s="78">
        <v>1</v>
      </c>
    </row>
    <row r="17" spans="1:502">
      <c r="A17" s="17" t="s">
        <v>1659</v>
      </c>
      <c r="B17" s="77">
        <v>9</v>
      </c>
      <c r="C17" s="77">
        <v>9</v>
      </c>
      <c r="D17" s="77">
        <v>1</v>
      </c>
      <c r="E17" s="77">
        <v>2012</v>
      </c>
      <c r="F17" s="77" t="s">
        <v>180</v>
      </c>
      <c r="G17" s="1017" t="s">
        <v>1559</v>
      </c>
      <c r="H17" s="77" t="s">
        <v>1560</v>
      </c>
      <c r="I17" s="1018"/>
      <c r="J17" s="80">
        <v>23.626000000000001</v>
      </c>
      <c r="K17" s="80">
        <v>0</v>
      </c>
      <c r="L17" s="80">
        <v>0</v>
      </c>
      <c r="M17" s="80">
        <v>0</v>
      </c>
      <c r="N17" s="80">
        <v>111.22499999999999</v>
      </c>
      <c r="O17" s="80">
        <v>0</v>
      </c>
      <c r="P17" s="80">
        <v>0</v>
      </c>
      <c r="Q17" s="80">
        <v>0</v>
      </c>
      <c r="R17" s="80">
        <v>1463.204</v>
      </c>
      <c r="S17" s="80">
        <v>230.065</v>
      </c>
      <c r="T17" s="80">
        <v>0</v>
      </c>
      <c r="U17" s="80">
        <v>6.1120000000000001</v>
      </c>
      <c r="V17" s="80">
        <v>0</v>
      </c>
      <c r="W17" s="80">
        <v>3406.1309999999999</v>
      </c>
      <c r="X17" s="80">
        <v>35.209000000000003</v>
      </c>
      <c r="Y17" s="80">
        <v>414.77499999999998</v>
      </c>
      <c r="Z17" s="80">
        <v>2208.127</v>
      </c>
      <c r="AA17" s="80">
        <v>30.725000000000001</v>
      </c>
      <c r="AB17" s="80">
        <v>0</v>
      </c>
      <c r="AC17" s="80">
        <v>0</v>
      </c>
      <c r="AD17" s="80">
        <v>4366.9570000000003</v>
      </c>
      <c r="AE17" s="80">
        <v>4763.7830000000004</v>
      </c>
      <c r="AF17" s="80">
        <v>8.9</v>
      </c>
      <c r="AG17" s="80">
        <v>53.533999999999999</v>
      </c>
      <c r="AH17" s="80">
        <v>4.34</v>
      </c>
      <c r="AI17" s="80">
        <v>12.89</v>
      </c>
      <c r="AJ17" s="80">
        <v>0</v>
      </c>
      <c r="AK17" s="80">
        <v>121.131</v>
      </c>
      <c r="AL17" s="80">
        <v>52.307000000000002</v>
      </c>
      <c r="AM17" s="80">
        <v>5.0670000000000002</v>
      </c>
      <c r="AN17" s="80">
        <v>222.64400000000001</v>
      </c>
      <c r="AO17" s="80">
        <v>8.7720000000000002</v>
      </c>
      <c r="AP17" s="80">
        <v>1219.634</v>
      </c>
      <c r="AQ17" s="80">
        <v>0</v>
      </c>
      <c r="AR17" s="80">
        <v>40.795999999999999</v>
      </c>
      <c r="AS17" s="80">
        <v>133.44999999999999</v>
      </c>
      <c r="AT17" s="80">
        <v>41.268999999999998</v>
      </c>
      <c r="AU17" s="80">
        <v>2.69</v>
      </c>
      <c r="AV17" s="80">
        <v>4.0259999999999998</v>
      </c>
      <c r="AW17" s="80">
        <v>0</v>
      </c>
      <c r="AX17" s="80">
        <v>3.653</v>
      </c>
      <c r="AY17" s="80">
        <v>0</v>
      </c>
      <c r="AZ17" s="80">
        <v>0</v>
      </c>
      <c r="BA17" s="80">
        <v>0</v>
      </c>
      <c r="BB17" s="80">
        <v>0</v>
      </c>
      <c r="BC17" s="80">
        <v>4.0880000000000001</v>
      </c>
      <c r="BD17" s="80">
        <v>10.141999999999999</v>
      </c>
      <c r="BE17" s="80">
        <v>0</v>
      </c>
      <c r="BF17" s="80">
        <v>0</v>
      </c>
      <c r="BG17" s="80">
        <v>0</v>
      </c>
      <c r="BH17" s="80">
        <v>0</v>
      </c>
      <c r="BI17" s="80">
        <v>0</v>
      </c>
      <c r="BJ17" s="80">
        <v>0</v>
      </c>
      <c r="BK17" s="80">
        <v>0</v>
      </c>
      <c r="BL17" s="80">
        <v>0</v>
      </c>
      <c r="BM17" s="80">
        <v>208.637</v>
      </c>
      <c r="BN17" s="80">
        <v>0</v>
      </c>
      <c r="BO17" s="80">
        <v>20.463999999999999</v>
      </c>
      <c r="BP17" s="80">
        <v>0</v>
      </c>
      <c r="BQ17" s="80">
        <v>0</v>
      </c>
      <c r="BR17" s="80">
        <v>0</v>
      </c>
      <c r="BS17" s="80">
        <v>14.311999999999999</v>
      </c>
      <c r="BT17" s="80">
        <v>0</v>
      </c>
      <c r="BU17" s="80">
        <v>5.383</v>
      </c>
      <c r="BV17" s="80">
        <v>0</v>
      </c>
      <c r="BW17" s="80">
        <v>0</v>
      </c>
      <c r="BX17" s="80">
        <v>0</v>
      </c>
      <c r="BY17" s="80">
        <v>0</v>
      </c>
      <c r="BZ17" s="80">
        <v>138.40799999999999</v>
      </c>
      <c r="CA17" s="80">
        <v>0</v>
      </c>
      <c r="CB17" s="80">
        <v>19.850999999999999</v>
      </c>
      <c r="CC17" s="80">
        <v>0</v>
      </c>
      <c r="CD17" s="80">
        <v>0</v>
      </c>
      <c r="CE17" s="80">
        <v>0</v>
      </c>
      <c r="CF17" s="80">
        <v>251.86600000000001</v>
      </c>
      <c r="CG17" s="80">
        <v>0</v>
      </c>
      <c r="CH17" s="80">
        <v>0</v>
      </c>
      <c r="CI17" s="80">
        <v>24.36</v>
      </c>
      <c r="CJ17" s="80">
        <v>0</v>
      </c>
      <c r="CK17" s="80">
        <v>32.851999999999997</v>
      </c>
      <c r="CL17" s="80">
        <v>169.27</v>
      </c>
      <c r="CM17" s="80">
        <v>0</v>
      </c>
      <c r="CN17" s="80">
        <v>218.38499999999999</v>
      </c>
      <c r="CO17" s="80">
        <v>0</v>
      </c>
      <c r="CP17" s="80">
        <v>5.6109999999999998</v>
      </c>
      <c r="CQ17" s="80">
        <v>0</v>
      </c>
      <c r="CR17" s="80">
        <v>7.0960000000000001</v>
      </c>
      <c r="CS17" s="80">
        <v>327.10300000000001</v>
      </c>
      <c r="CT17" s="80">
        <v>0</v>
      </c>
      <c r="CU17" s="80">
        <v>0</v>
      </c>
      <c r="CV17" s="80">
        <v>0</v>
      </c>
      <c r="CW17" s="80">
        <v>0</v>
      </c>
      <c r="CX17" s="80">
        <v>0</v>
      </c>
      <c r="CY17" s="80">
        <v>0</v>
      </c>
      <c r="CZ17" s="80">
        <v>19.829999999999998</v>
      </c>
      <c r="DA17" s="80">
        <v>0</v>
      </c>
      <c r="DB17" s="80">
        <v>183.80799999999999</v>
      </c>
      <c r="DC17" s="80">
        <v>31.315999999999999</v>
      </c>
      <c r="DD17" s="80">
        <v>8.59</v>
      </c>
      <c r="DE17" s="80">
        <v>2200.2399999999998</v>
      </c>
      <c r="DF17" s="80">
        <v>0</v>
      </c>
      <c r="DG17" s="80">
        <v>1219.634</v>
      </c>
      <c r="DH17" s="80">
        <v>0</v>
      </c>
      <c r="DI17" s="80">
        <v>0</v>
      </c>
      <c r="DJ17" s="80">
        <v>40.795999999999999</v>
      </c>
      <c r="DK17" s="80">
        <v>23.626000000000001</v>
      </c>
      <c r="DL17" s="80">
        <v>0</v>
      </c>
      <c r="DM17" s="80">
        <v>0</v>
      </c>
      <c r="DN17" s="80">
        <v>0</v>
      </c>
      <c r="DO17" s="80">
        <v>111.22499999999999</v>
      </c>
      <c r="DP17" s="80">
        <v>0</v>
      </c>
      <c r="DQ17" s="80">
        <v>0</v>
      </c>
      <c r="DR17" s="80">
        <v>0</v>
      </c>
      <c r="DS17" s="80">
        <v>1463.204</v>
      </c>
      <c r="DT17" s="80">
        <v>230.065</v>
      </c>
      <c r="DU17" s="80">
        <v>0</v>
      </c>
      <c r="DV17" s="80">
        <v>6.1120000000000001</v>
      </c>
      <c r="DW17" s="80">
        <v>0</v>
      </c>
      <c r="DX17" s="80">
        <v>3406.1309999999999</v>
      </c>
      <c r="DY17" s="80">
        <v>35.209000000000003</v>
      </c>
      <c r="DZ17" s="80">
        <v>414.77499999999998</v>
      </c>
      <c r="EA17" s="80">
        <v>7.8869999999999996</v>
      </c>
      <c r="EB17" s="80">
        <v>30.725000000000001</v>
      </c>
      <c r="EC17" s="80">
        <v>0</v>
      </c>
      <c r="ED17" s="80">
        <v>0</v>
      </c>
      <c r="EE17" s="80">
        <v>4366.9570000000003</v>
      </c>
      <c r="EF17" s="80">
        <v>4763.7830000000004</v>
      </c>
      <c r="EG17" s="80">
        <v>8.9</v>
      </c>
      <c r="EH17" s="80">
        <v>53.533999999999999</v>
      </c>
      <c r="EI17" s="80">
        <v>4.34</v>
      </c>
      <c r="EJ17" s="80">
        <v>12.89</v>
      </c>
      <c r="EK17" s="80">
        <v>0</v>
      </c>
      <c r="EL17" s="80">
        <v>121.131</v>
      </c>
      <c r="EM17" s="80">
        <v>52.307000000000002</v>
      </c>
      <c r="EN17" s="80">
        <v>5.0670000000000002</v>
      </c>
      <c r="EO17" s="80">
        <v>222.64400000000001</v>
      </c>
      <c r="EP17" s="80">
        <v>8.7720000000000002</v>
      </c>
      <c r="EQ17" s="80">
        <v>0</v>
      </c>
      <c r="ER17" s="80">
        <v>0</v>
      </c>
      <c r="ES17" s="80">
        <v>0</v>
      </c>
      <c r="ET17" s="80">
        <v>133.44999999999999</v>
      </c>
      <c r="EU17" s="80">
        <v>41.268999999999998</v>
      </c>
      <c r="EV17" s="80">
        <v>2.69</v>
      </c>
      <c r="EW17" s="80">
        <v>4.0259999999999998</v>
      </c>
      <c r="EX17" s="80">
        <v>0</v>
      </c>
      <c r="EY17" s="80">
        <v>3.653</v>
      </c>
      <c r="EZ17" s="80">
        <v>0</v>
      </c>
      <c r="FA17" s="80">
        <v>0</v>
      </c>
      <c r="FB17" s="80">
        <v>0</v>
      </c>
      <c r="FC17" s="80">
        <v>0</v>
      </c>
      <c r="FD17" s="80">
        <v>4.0880000000000001</v>
      </c>
      <c r="FE17" s="80">
        <v>10.141999999999999</v>
      </c>
      <c r="FF17" s="80">
        <v>0</v>
      </c>
      <c r="FG17" s="80">
        <v>0</v>
      </c>
      <c r="FH17" s="80">
        <v>0</v>
      </c>
      <c r="FI17" s="80">
        <v>0</v>
      </c>
      <c r="FJ17" s="80">
        <v>0</v>
      </c>
      <c r="FK17" s="80">
        <v>0</v>
      </c>
      <c r="FL17" s="80">
        <v>0</v>
      </c>
      <c r="FM17" s="80">
        <v>0</v>
      </c>
      <c r="FN17" s="80">
        <v>208.637</v>
      </c>
      <c r="FO17" s="80">
        <v>0</v>
      </c>
      <c r="FP17" s="80">
        <v>20.463999999999999</v>
      </c>
      <c r="FQ17" s="80">
        <v>0</v>
      </c>
      <c r="FR17" s="80">
        <v>0</v>
      </c>
      <c r="FS17" s="80">
        <v>0</v>
      </c>
      <c r="FT17" s="80">
        <v>14.311999999999999</v>
      </c>
      <c r="FU17" s="80">
        <v>0</v>
      </c>
      <c r="FV17" s="80">
        <v>5.383</v>
      </c>
      <c r="FW17" s="80">
        <v>0</v>
      </c>
      <c r="FX17" s="80">
        <v>0</v>
      </c>
      <c r="FY17" s="80">
        <v>0</v>
      </c>
      <c r="FZ17" s="80">
        <v>0</v>
      </c>
      <c r="GA17" s="80">
        <v>138.40799999999999</v>
      </c>
      <c r="GB17" s="80">
        <v>0</v>
      </c>
      <c r="GC17" s="80">
        <v>19.850999999999999</v>
      </c>
      <c r="GD17" s="80">
        <v>0</v>
      </c>
      <c r="GE17" s="80">
        <v>0</v>
      </c>
      <c r="GF17" s="80">
        <v>0</v>
      </c>
      <c r="GG17" s="80">
        <v>251.86600000000001</v>
      </c>
      <c r="GH17" s="80">
        <v>0</v>
      </c>
      <c r="GI17" s="80">
        <v>0</v>
      </c>
      <c r="GJ17" s="80">
        <v>24.36</v>
      </c>
      <c r="GK17" s="80">
        <v>0</v>
      </c>
      <c r="GL17" s="80">
        <v>32.851999999999997</v>
      </c>
      <c r="GM17" s="80">
        <v>169.27</v>
      </c>
      <c r="GN17" s="80">
        <v>0</v>
      </c>
      <c r="GO17" s="80">
        <v>218.38499999999999</v>
      </c>
      <c r="GP17" s="80">
        <v>0</v>
      </c>
      <c r="GQ17" s="80">
        <v>5.6109999999999998</v>
      </c>
      <c r="GR17" s="80">
        <v>0</v>
      </c>
      <c r="GS17" s="80">
        <v>7.0960000000000001</v>
      </c>
      <c r="GT17" s="80">
        <v>327.10300000000001</v>
      </c>
      <c r="GU17" s="80">
        <v>0</v>
      </c>
      <c r="GV17" s="80">
        <v>0</v>
      </c>
      <c r="GW17" s="80">
        <v>0</v>
      </c>
      <c r="GX17" s="80">
        <v>0</v>
      </c>
      <c r="GY17" s="80">
        <v>0</v>
      </c>
      <c r="GZ17" s="80">
        <v>0</v>
      </c>
      <c r="HA17" s="80">
        <v>19.829999999999998</v>
      </c>
      <c r="HB17" s="80">
        <v>0</v>
      </c>
      <c r="HC17" s="80">
        <v>183.80799999999999</v>
      </c>
      <c r="HD17" s="80">
        <v>31.315999999999999</v>
      </c>
      <c r="HE17" s="80">
        <v>8.59</v>
      </c>
      <c r="HF17" s="80">
        <v>3460.67</v>
      </c>
      <c r="HG17" s="80">
        <v>23.626000000000001</v>
      </c>
      <c r="HH17" s="80">
        <v>0</v>
      </c>
      <c r="HI17" s="80">
        <v>111.22499999999999</v>
      </c>
      <c r="HJ17" s="80">
        <v>0</v>
      </c>
      <c r="HK17" s="80">
        <v>15214.433000000001</v>
      </c>
      <c r="HL17" s="80">
        <v>133.44999999999999</v>
      </c>
      <c r="HM17" s="80">
        <v>51.637999999999998</v>
      </c>
      <c r="HN17" s="80">
        <v>14.23</v>
      </c>
      <c r="HO17" s="80">
        <v>229.101</v>
      </c>
      <c r="HP17" s="80">
        <v>19.695</v>
      </c>
      <c r="HQ17" s="80">
        <v>138.40799999999999</v>
      </c>
      <c r="HR17" s="80">
        <v>19.850999999999999</v>
      </c>
      <c r="HS17" s="80">
        <v>251.86600000000001</v>
      </c>
      <c r="HT17" s="80">
        <v>57.212000000000003</v>
      </c>
      <c r="HU17" s="80">
        <v>169.27</v>
      </c>
      <c r="HV17" s="80">
        <v>223.99600000000001</v>
      </c>
      <c r="HW17" s="80">
        <v>7.0960000000000001</v>
      </c>
      <c r="HX17" s="80">
        <v>346.93299999999999</v>
      </c>
      <c r="HY17" s="80">
        <v>215.124</v>
      </c>
      <c r="HZ17" s="80">
        <v>8.59</v>
      </c>
      <c r="IA17" s="80">
        <v>3460.67</v>
      </c>
      <c r="IB17" s="80">
        <v>23.626000000000001</v>
      </c>
      <c r="IC17" s="80">
        <v>0</v>
      </c>
      <c r="ID17" s="80">
        <v>111.22499999999999</v>
      </c>
      <c r="IE17" s="80">
        <v>0</v>
      </c>
      <c r="IF17" s="80">
        <v>17414.672999999999</v>
      </c>
      <c r="IG17" s="80">
        <v>1393.88</v>
      </c>
      <c r="IH17" s="80">
        <v>51.637999999999998</v>
      </c>
      <c r="II17" s="80">
        <v>14.23</v>
      </c>
      <c r="IJ17" s="80">
        <v>229.101</v>
      </c>
      <c r="IK17" s="80">
        <v>19.695</v>
      </c>
      <c r="IL17" s="80">
        <v>138.40799999999999</v>
      </c>
      <c r="IM17" s="80">
        <v>19.850999999999999</v>
      </c>
      <c r="IN17" s="80">
        <v>251.86600000000001</v>
      </c>
      <c r="IO17" s="80">
        <v>57.212000000000003</v>
      </c>
      <c r="IP17" s="80">
        <v>169.27</v>
      </c>
      <c r="IQ17" s="80">
        <v>223.99600000000001</v>
      </c>
      <c r="IR17" s="80">
        <v>7.0960000000000001</v>
      </c>
      <c r="IS17" s="80">
        <v>346.93299999999999</v>
      </c>
      <c r="IT17" s="80">
        <v>215.124</v>
      </c>
      <c r="IU17" s="80">
        <v>8.59</v>
      </c>
      <c r="IV17" s="81">
        <v>0</v>
      </c>
      <c r="IW17" s="78">
        <v>3</v>
      </c>
      <c r="IX17" s="78">
        <v>0</v>
      </c>
      <c r="IY17" s="78">
        <v>0</v>
      </c>
      <c r="IZ17" s="78">
        <v>0</v>
      </c>
      <c r="JA17" s="78">
        <v>5</v>
      </c>
      <c r="JB17" s="78">
        <v>0</v>
      </c>
      <c r="JC17" s="78">
        <v>0</v>
      </c>
      <c r="JD17" s="78">
        <v>0</v>
      </c>
      <c r="JE17" s="78">
        <v>89</v>
      </c>
      <c r="JF17" s="78">
        <v>25</v>
      </c>
      <c r="JG17" s="78">
        <v>0</v>
      </c>
      <c r="JH17" s="78">
        <v>1</v>
      </c>
      <c r="JI17" s="78">
        <v>0</v>
      </c>
      <c r="JJ17" s="78">
        <v>15</v>
      </c>
      <c r="JK17" s="78">
        <v>6</v>
      </c>
      <c r="JL17" s="78">
        <v>22</v>
      </c>
      <c r="JM17" s="78">
        <v>5</v>
      </c>
      <c r="JN17" s="78">
        <v>8</v>
      </c>
      <c r="JO17" s="78">
        <v>0</v>
      </c>
      <c r="JP17" s="78">
        <v>0</v>
      </c>
      <c r="JQ17" s="78">
        <v>9</v>
      </c>
      <c r="JR17" s="78">
        <v>12</v>
      </c>
      <c r="JS17" s="78">
        <v>2</v>
      </c>
      <c r="JT17" s="78">
        <v>4</v>
      </c>
      <c r="JU17" s="78">
        <v>1</v>
      </c>
      <c r="JV17" s="78">
        <v>2</v>
      </c>
      <c r="JW17" s="78">
        <v>0</v>
      </c>
      <c r="JX17" s="78">
        <v>9</v>
      </c>
      <c r="JY17" s="78">
        <v>3</v>
      </c>
      <c r="JZ17" s="78">
        <v>1</v>
      </c>
      <c r="KA17" s="78">
        <v>10</v>
      </c>
      <c r="KB17" s="78">
        <v>2</v>
      </c>
      <c r="KC17" s="78">
        <v>16</v>
      </c>
      <c r="KD17" s="78">
        <v>0</v>
      </c>
      <c r="KE17" s="78">
        <v>13</v>
      </c>
      <c r="KF17" s="78">
        <v>15</v>
      </c>
      <c r="KG17" s="78">
        <v>8</v>
      </c>
      <c r="KH17" s="78">
        <v>1</v>
      </c>
      <c r="KI17" s="78">
        <v>1</v>
      </c>
      <c r="KJ17" s="78">
        <v>0</v>
      </c>
      <c r="KK17" s="78">
        <v>1</v>
      </c>
      <c r="KL17" s="78">
        <v>0</v>
      </c>
      <c r="KM17" s="78">
        <v>0</v>
      </c>
      <c r="KN17" s="78">
        <v>0</v>
      </c>
      <c r="KO17" s="78">
        <v>0</v>
      </c>
      <c r="KP17" s="78">
        <v>1</v>
      </c>
      <c r="KQ17" s="78">
        <v>2</v>
      </c>
      <c r="KR17" s="78">
        <v>0</v>
      </c>
      <c r="KS17" s="78">
        <v>0</v>
      </c>
      <c r="KT17" s="78">
        <v>0</v>
      </c>
      <c r="KU17" s="78">
        <v>0</v>
      </c>
      <c r="KV17" s="78">
        <v>0</v>
      </c>
      <c r="KW17" s="78">
        <v>0</v>
      </c>
      <c r="KX17" s="78">
        <v>0</v>
      </c>
      <c r="KY17" s="78">
        <v>0</v>
      </c>
      <c r="KZ17" s="78">
        <v>46</v>
      </c>
      <c r="LA17" s="78">
        <v>0</v>
      </c>
      <c r="LB17" s="78">
        <v>5</v>
      </c>
      <c r="LC17" s="78">
        <v>0</v>
      </c>
      <c r="LD17" s="78">
        <v>0</v>
      </c>
      <c r="LE17" s="78">
        <v>0</v>
      </c>
      <c r="LF17" s="78">
        <v>4</v>
      </c>
      <c r="LG17" s="78">
        <v>0</v>
      </c>
      <c r="LH17" s="78">
        <v>1</v>
      </c>
      <c r="LI17" s="78">
        <v>0</v>
      </c>
      <c r="LJ17" s="78">
        <v>0</v>
      </c>
      <c r="LK17" s="78">
        <v>0</v>
      </c>
      <c r="LL17" s="78">
        <v>0</v>
      </c>
      <c r="LM17" s="78">
        <v>18</v>
      </c>
      <c r="LN17" s="78">
        <v>0</v>
      </c>
      <c r="LO17" s="78">
        <v>3</v>
      </c>
      <c r="LP17" s="78">
        <v>0</v>
      </c>
      <c r="LQ17" s="78">
        <v>0</v>
      </c>
      <c r="LR17" s="78">
        <v>0</v>
      </c>
      <c r="LS17" s="78">
        <v>42</v>
      </c>
      <c r="LT17" s="78">
        <v>0</v>
      </c>
      <c r="LU17" s="78">
        <v>0</v>
      </c>
      <c r="LV17" s="78">
        <v>5</v>
      </c>
      <c r="LW17" s="78">
        <v>0</v>
      </c>
      <c r="LX17" s="78">
        <v>6</v>
      </c>
      <c r="LY17" s="78">
        <v>11</v>
      </c>
      <c r="LZ17" s="78">
        <v>0</v>
      </c>
      <c r="MA17" s="78">
        <v>42</v>
      </c>
      <c r="MB17" s="78">
        <v>0</v>
      </c>
      <c r="MC17" s="78">
        <v>1</v>
      </c>
      <c r="MD17" s="78">
        <v>0</v>
      </c>
      <c r="ME17" s="78">
        <v>2</v>
      </c>
      <c r="MF17" s="78">
        <v>15</v>
      </c>
      <c r="MG17" s="78">
        <v>0</v>
      </c>
      <c r="MH17" s="78">
        <v>0</v>
      </c>
      <c r="MI17" s="78">
        <v>0</v>
      </c>
      <c r="MJ17" s="78">
        <v>0</v>
      </c>
      <c r="MK17" s="78">
        <v>0</v>
      </c>
      <c r="ML17" s="78">
        <v>0</v>
      </c>
      <c r="MM17" s="78">
        <v>3</v>
      </c>
      <c r="MN17" s="78">
        <v>0</v>
      </c>
      <c r="MO17" s="78">
        <v>20</v>
      </c>
      <c r="MP17" s="78">
        <v>6</v>
      </c>
      <c r="MQ17" s="78">
        <v>1</v>
      </c>
      <c r="MR17" s="78">
        <v>3</v>
      </c>
      <c r="MS17" s="78">
        <v>0</v>
      </c>
      <c r="MT17" s="78">
        <v>16</v>
      </c>
      <c r="MU17" s="78">
        <v>0</v>
      </c>
      <c r="MV17" s="78">
        <v>0</v>
      </c>
      <c r="MW17" s="78">
        <v>13</v>
      </c>
      <c r="MX17" s="78">
        <v>3</v>
      </c>
      <c r="MY17" s="78">
        <v>0</v>
      </c>
      <c r="MZ17" s="78">
        <v>0</v>
      </c>
      <c r="NA17" s="78">
        <v>0</v>
      </c>
      <c r="NB17" s="78">
        <v>5</v>
      </c>
      <c r="NC17" s="78">
        <v>0</v>
      </c>
      <c r="ND17" s="78">
        <v>0</v>
      </c>
      <c r="NE17" s="78">
        <v>0</v>
      </c>
      <c r="NF17" s="78">
        <v>89</v>
      </c>
      <c r="NG17" s="78">
        <v>25</v>
      </c>
      <c r="NH17" s="78">
        <v>0</v>
      </c>
      <c r="NI17" s="78">
        <v>1</v>
      </c>
      <c r="NJ17" s="78">
        <v>0</v>
      </c>
      <c r="NK17" s="78">
        <v>15</v>
      </c>
      <c r="NL17" s="78">
        <v>6</v>
      </c>
      <c r="NM17" s="78">
        <v>22</v>
      </c>
      <c r="NN17" s="78">
        <v>2</v>
      </c>
      <c r="NO17" s="78">
        <v>8</v>
      </c>
      <c r="NP17" s="78">
        <v>0</v>
      </c>
      <c r="NQ17" s="78">
        <v>0</v>
      </c>
      <c r="NR17" s="78">
        <v>9</v>
      </c>
      <c r="NS17" s="78">
        <v>12</v>
      </c>
      <c r="NT17" s="78">
        <v>2</v>
      </c>
      <c r="NU17" s="78">
        <v>4</v>
      </c>
      <c r="NV17" s="78">
        <v>1</v>
      </c>
      <c r="NW17" s="78">
        <v>2</v>
      </c>
      <c r="NX17" s="78">
        <v>0</v>
      </c>
      <c r="NY17" s="78">
        <v>9</v>
      </c>
      <c r="NZ17" s="78">
        <v>3</v>
      </c>
      <c r="OA17" s="78">
        <v>1</v>
      </c>
      <c r="OB17" s="78">
        <v>10</v>
      </c>
      <c r="OC17" s="78">
        <v>2</v>
      </c>
      <c r="OD17" s="78">
        <v>0</v>
      </c>
      <c r="OE17" s="78">
        <v>0</v>
      </c>
      <c r="OF17" s="78">
        <v>0</v>
      </c>
      <c r="OG17" s="78">
        <v>15</v>
      </c>
      <c r="OH17" s="78">
        <v>8</v>
      </c>
      <c r="OI17" s="78">
        <v>1</v>
      </c>
      <c r="OJ17" s="78">
        <v>1</v>
      </c>
      <c r="OK17" s="78">
        <v>0</v>
      </c>
      <c r="OL17" s="78">
        <v>1</v>
      </c>
      <c r="OM17" s="78">
        <v>0</v>
      </c>
      <c r="ON17" s="78">
        <v>0</v>
      </c>
      <c r="OO17" s="78">
        <v>0</v>
      </c>
      <c r="OP17" s="78">
        <v>0</v>
      </c>
      <c r="OQ17" s="78">
        <v>1</v>
      </c>
      <c r="OR17" s="78">
        <v>2</v>
      </c>
      <c r="OS17" s="78">
        <v>0</v>
      </c>
      <c r="OT17" s="78">
        <v>0</v>
      </c>
      <c r="OU17" s="78">
        <v>0</v>
      </c>
      <c r="OV17" s="78">
        <v>0</v>
      </c>
      <c r="OW17" s="78">
        <v>0</v>
      </c>
      <c r="OX17" s="78">
        <v>0</v>
      </c>
      <c r="OY17" s="78">
        <v>0</v>
      </c>
      <c r="OZ17" s="78">
        <v>0</v>
      </c>
      <c r="PA17" s="78">
        <v>46</v>
      </c>
      <c r="PB17" s="78">
        <v>0</v>
      </c>
      <c r="PC17" s="78">
        <v>5</v>
      </c>
      <c r="PD17" s="78">
        <v>0</v>
      </c>
      <c r="PE17" s="78">
        <v>0</v>
      </c>
      <c r="PF17" s="78">
        <v>0</v>
      </c>
      <c r="PG17" s="78">
        <v>4</v>
      </c>
      <c r="PH17" s="78">
        <v>0</v>
      </c>
      <c r="PI17" s="78">
        <v>1</v>
      </c>
      <c r="PJ17" s="78">
        <v>0</v>
      </c>
      <c r="PK17" s="78">
        <v>0</v>
      </c>
      <c r="PL17" s="78">
        <v>0</v>
      </c>
      <c r="PM17" s="78">
        <v>0</v>
      </c>
      <c r="PN17" s="78">
        <v>18</v>
      </c>
      <c r="PO17" s="78">
        <v>0</v>
      </c>
      <c r="PP17" s="78">
        <v>3</v>
      </c>
      <c r="PQ17" s="78">
        <v>0</v>
      </c>
      <c r="PR17" s="78">
        <v>0</v>
      </c>
      <c r="PS17" s="78">
        <v>0</v>
      </c>
      <c r="PT17" s="78">
        <v>42</v>
      </c>
      <c r="PU17" s="78">
        <v>0</v>
      </c>
      <c r="PV17" s="78">
        <v>0</v>
      </c>
      <c r="PW17" s="78">
        <v>5</v>
      </c>
      <c r="PX17" s="78">
        <v>0</v>
      </c>
      <c r="PY17" s="78">
        <v>6</v>
      </c>
      <c r="PZ17" s="78">
        <v>11</v>
      </c>
      <c r="QA17" s="78">
        <v>0</v>
      </c>
      <c r="QB17" s="78">
        <v>42</v>
      </c>
      <c r="QC17" s="78">
        <v>0</v>
      </c>
      <c r="QD17" s="78">
        <v>1</v>
      </c>
      <c r="QE17" s="78">
        <v>0</v>
      </c>
      <c r="QF17" s="78">
        <v>2</v>
      </c>
      <c r="QG17" s="78">
        <v>15</v>
      </c>
      <c r="QH17" s="78">
        <v>0</v>
      </c>
      <c r="QI17" s="78">
        <v>0</v>
      </c>
      <c r="QJ17" s="78">
        <v>0</v>
      </c>
      <c r="QK17" s="78">
        <v>0</v>
      </c>
      <c r="QL17" s="78">
        <v>0</v>
      </c>
      <c r="QM17" s="78">
        <v>0</v>
      </c>
      <c r="QN17" s="78">
        <v>3</v>
      </c>
      <c r="QO17" s="78">
        <v>0</v>
      </c>
      <c r="QP17" s="78">
        <v>20</v>
      </c>
      <c r="QQ17" s="78">
        <v>6</v>
      </c>
      <c r="QR17" s="78">
        <v>1</v>
      </c>
      <c r="QS17" s="78">
        <v>32</v>
      </c>
      <c r="QT17" s="78">
        <v>3</v>
      </c>
      <c r="QU17" s="78">
        <v>0</v>
      </c>
      <c r="QV17" s="78">
        <v>5</v>
      </c>
      <c r="QW17" s="78">
        <v>0</v>
      </c>
      <c r="QX17" s="78">
        <v>223</v>
      </c>
      <c r="QY17" s="78">
        <v>15</v>
      </c>
      <c r="QZ17" s="78">
        <v>11</v>
      </c>
      <c r="RA17" s="78">
        <v>3</v>
      </c>
      <c r="RB17" s="78">
        <v>51</v>
      </c>
      <c r="RC17" s="78">
        <v>5</v>
      </c>
      <c r="RD17" s="78">
        <v>18</v>
      </c>
      <c r="RE17" s="78">
        <v>3</v>
      </c>
      <c r="RF17" s="78">
        <v>42</v>
      </c>
      <c r="RG17" s="78">
        <v>11</v>
      </c>
      <c r="RH17" s="78">
        <v>11</v>
      </c>
      <c r="RI17" s="78">
        <v>43</v>
      </c>
      <c r="RJ17" s="78">
        <v>2</v>
      </c>
      <c r="RK17" s="78">
        <v>18</v>
      </c>
      <c r="RL17" s="78">
        <v>26</v>
      </c>
      <c r="RM17" s="78">
        <v>1</v>
      </c>
      <c r="RN17" s="78">
        <v>32</v>
      </c>
      <c r="RO17" s="78">
        <v>3</v>
      </c>
      <c r="RP17" s="78">
        <v>0</v>
      </c>
      <c r="RQ17" s="78">
        <v>5</v>
      </c>
      <c r="RR17" s="78">
        <v>0</v>
      </c>
      <c r="RS17" s="78">
        <v>226</v>
      </c>
      <c r="RT17" s="78">
        <v>44</v>
      </c>
      <c r="RU17" s="78">
        <v>11</v>
      </c>
      <c r="RV17" s="78">
        <v>3</v>
      </c>
      <c r="RW17" s="78">
        <v>51</v>
      </c>
      <c r="RX17" s="78">
        <v>5</v>
      </c>
      <c r="RY17" s="78">
        <v>18</v>
      </c>
      <c r="RZ17" s="78">
        <v>3</v>
      </c>
      <c r="SA17" s="78">
        <v>42</v>
      </c>
      <c r="SB17" s="78">
        <v>11</v>
      </c>
      <c r="SC17" s="78">
        <v>11</v>
      </c>
      <c r="SD17" s="78">
        <v>43</v>
      </c>
      <c r="SE17" s="78">
        <v>2</v>
      </c>
      <c r="SF17" s="78">
        <v>18</v>
      </c>
      <c r="SG17" s="78">
        <v>26</v>
      </c>
      <c r="SH17" s="78">
        <v>1</v>
      </c>
    </row>
    <row r="18" spans="1:502">
      <c r="A18" s="17" t="s">
        <v>1660</v>
      </c>
      <c r="B18" s="77">
        <v>10</v>
      </c>
      <c r="C18" s="77">
        <v>10</v>
      </c>
      <c r="D18" s="77">
        <v>1</v>
      </c>
      <c r="E18" s="77">
        <v>2013</v>
      </c>
      <c r="F18" s="77" t="s">
        <v>181</v>
      </c>
      <c r="G18" s="1017" t="s">
        <v>1559</v>
      </c>
      <c r="H18" s="77" t="s">
        <v>1560</v>
      </c>
      <c r="I18" s="1018"/>
      <c r="J18" s="80">
        <v>39.807000000000002</v>
      </c>
      <c r="K18" s="80">
        <v>0</v>
      </c>
      <c r="L18" s="80">
        <v>0</v>
      </c>
      <c r="M18" s="80">
        <v>0</v>
      </c>
      <c r="N18" s="80">
        <v>127.93600000000001</v>
      </c>
      <c r="O18" s="80">
        <v>4.9009999999999998</v>
      </c>
      <c r="P18" s="80">
        <v>0</v>
      </c>
      <c r="Q18" s="80">
        <v>0</v>
      </c>
      <c r="R18" s="80">
        <v>1578.1859999999999</v>
      </c>
      <c r="S18" s="80">
        <v>249.85400000000001</v>
      </c>
      <c r="T18" s="80">
        <v>0</v>
      </c>
      <c r="U18" s="80">
        <v>8.6509999999999998</v>
      </c>
      <c r="V18" s="80">
        <v>0</v>
      </c>
      <c r="W18" s="80">
        <v>4675.3270000000002</v>
      </c>
      <c r="X18" s="80">
        <v>45.180999999999997</v>
      </c>
      <c r="Y18" s="80">
        <v>462.39</v>
      </c>
      <c r="Z18" s="80">
        <v>2175.0680000000002</v>
      </c>
      <c r="AA18" s="80">
        <v>44.683</v>
      </c>
      <c r="AB18" s="80">
        <v>0</v>
      </c>
      <c r="AC18" s="80">
        <v>0</v>
      </c>
      <c r="AD18" s="80">
        <v>4392.5990000000002</v>
      </c>
      <c r="AE18" s="80">
        <v>5499.8320000000003</v>
      </c>
      <c r="AF18" s="80">
        <v>15.561999999999999</v>
      </c>
      <c r="AG18" s="80">
        <v>67.823999999999998</v>
      </c>
      <c r="AH18" s="80">
        <v>5.79</v>
      </c>
      <c r="AI18" s="80">
        <v>13.865</v>
      </c>
      <c r="AJ18" s="80">
        <v>0</v>
      </c>
      <c r="AK18" s="80">
        <v>195.60400000000001</v>
      </c>
      <c r="AL18" s="80">
        <v>67.14</v>
      </c>
      <c r="AM18" s="80">
        <v>6.859</v>
      </c>
      <c r="AN18" s="80">
        <v>272.55099999999999</v>
      </c>
      <c r="AO18" s="80">
        <v>9.3650000000000002</v>
      </c>
      <c r="AP18" s="80">
        <v>1306.33</v>
      </c>
      <c r="AQ18" s="80">
        <v>31.803000000000001</v>
      </c>
      <c r="AR18" s="80">
        <v>39.372</v>
      </c>
      <c r="AS18" s="80">
        <v>160.16300000000001</v>
      </c>
      <c r="AT18" s="80">
        <v>55.374000000000002</v>
      </c>
      <c r="AU18" s="80">
        <v>3.9390000000000001</v>
      </c>
      <c r="AV18" s="80">
        <v>5.3330000000000002</v>
      </c>
      <c r="AW18" s="80">
        <v>0</v>
      </c>
      <c r="AX18" s="80">
        <v>4.8079999999999998</v>
      </c>
      <c r="AY18" s="80">
        <v>0</v>
      </c>
      <c r="AZ18" s="80">
        <v>0</v>
      </c>
      <c r="BA18" s="80">
        <v>4.5620000000000003</v>
      </c>
      <c r="BB18" s="80">
        <v>0</v>
      </c>
      <c r="BC18" s="80">
        <v>4.891</v>
      </c>
      <c r="BD18" s="80">
        <v>11.871</v>
      </c>
      <c r="BE18" s="80">
        <v>0</v>
      </c>
      <c r="BF18" s="80">
        <v>0</v>
      </c>
      <c r="BG18" s="80">
        <v>0</v>
      </c>
      <c r="BH18" s="80">
        <v>0</v>
      </c>
      <c r="BI18" s="80">
        <v>0</v>
      </c>
      <c r="BJ18" s="80">
        <v>0</v>
      </c>
      <c r="BK18" s="80">
        <v>0</v>
      </c>
      <c r="BL18" s="80">
        <v>0</v>
      </c>
      <c r="BM18" s="80">
        <v>255.44200000000001</v>
      </c>
      <c r="BN18" s="80">
        <v>0</v>
      </c>
      <c r="BO18" s="80">
        <v>27.521000000000001</v>
      </c>
      <c r="BP18" s="80">
        <v>0</v>
      </c>
      <c r="BQ18" s="80">
        <v>0</v>
      </c>
      <c r="BR18" s="80">
        <v>0</v>
      </c>
      <c r="BS18" s="80">
        <v>18.809000000000001</v>
      </c>
      <c r="BT18" s="80">
        <v>0</v>
      </c>
      <c r="BU18" s="80">
        <v>0</v>
      </c>
      <c r="BV18" s="80">
        <v>0</v>
      </c>
      <c r="BW18" s="80">
        <v>0</v>
      </c>
      <c r="BX18" s="80">
        <v>0</v>
      </c>
      <c r="BY18" s="80">
        <v>0</v>
      </c>
      <c r="BZ18" s="80">
        <v>141.99</v>
      </c>
      <c r="CA18" s="80">
        <v>0</v>
      </c>
      <c r="CB18" s="80">
        <v>28.702999999999999</v>
      </c>
      <c r="CC18" s="80">
        <v>0</v>
      </c>
      <c r="CD18" s="80">
        <v>0</v>
      </c>
      <c r="CE18" s="80">
        <v>0</v>
      </c>
      <c r="CF18" s="80">
        <v>294.166</v>
      </c>
      <c r="CG18" s="80">
        <v>0</v>
      </c>
      <c r="CH18" s="80">
        <v>0</v>
      </c>
      <c r="CI18" s="80">
        <v>25.981000000000002</v>
      </c>
      <c r="CJ18" s="80">
        <v>0</v>
      </c>
      <c r="CK18" s="80">
        <v>31.218</v>
      </c>
      <c r="CL18" s="80">
        <v>209.59200000000001</v>
      </c>
      <c r="CM18" s="80">
        <v>0</v>
      </c>
      <c r="CN18" s="80">
        <v>263.33499999999998</v>
      </c>
      <c r="CO18" s="80">
        <v>0</v>
      </c>
      <c r="CP18" s="80">
        <v>0</v>
      </c>
      <c r="CQ18" s="80">
        <v>0</v>
      </c>
      <c r="CR18" s="80">
        <v>4.6470000000000002</v>
      </c>
      <c r="CS18" s="80">
        <v>358.85599999999999</v>
      </c>
      <c r="CT18" s="80">
        <v>0</v>
      </c>
      <c r="CU18" s="80">
        <v>0</v>
      </c>
      <c r="CV18" s="80">
        <v>0</v>
      </c>
      <c r="CW18" s="80">
        <v>2.738</v>
      </c>
      <c r="CX18" s="80">
        <v>0</v>
      </c>
      <c r="CY18" s="80">
        <v>0</v>
      </c>
      <c r="CZ18" s="80">
        <v>23.158000000000001</v>
      </c>
      <c r="DA18" s="80">
        <v>0</v>
      </c>
      <c r="DB18" s="80">
        <v>212.01499999999999</v>
      </c>
      <c r="DC18" s="80">
        <v>26.927</v>
      </c>
      <c r="DD18" s="80">
        <v>9.33</v>
      </c>
      <c r="DE18" s="80">
        <v>2167.018</v>
      </c>
      <c r="DF18" s="80">
        <v>0</v>
      </c>
      <c r="DG18" s="80">
        <v>1306.33</v>
      </c>
      <c r="DH18" s="80">
        <v>0</v>
      </c>
      <c r="DI18" s="80">
        <v>31.803000000000001</v>
      </c>
      <c r="DJ18" s="80">
        <v>39.372</v>
      </c>
      <c r="DK18" s="80">
        <v>39.807000000000002</v>
      </c>
      <c r="DL18" s="80">
        <v>0</v>
      </c>
      <c r="DM18" s="80">
        <v>0</v>
      </c>
      <c r="DN18" s="80">
        <v>0</v>
      </c>
      <c r="DO18" s="80">
        <v>127.93600000000001</v>
      </c>
      <c r="DP18" s="80">
        <v>4.9009999999999998</v>
      </c>
      <c r="DQ18" s="80">
        <v>0</v>
      </c>
      <c r="DR18" s="80">
        <v>0</v>
      </c>
      <c r="DS18" s="80">
        <v>1578.1859999999999</v>
      </c>
      <c r="DT18" s="80">
        <v>249.85400000000001</v>
      </c>
      <c r="DU18" s="80">
        <v>0</v>
      </c>
      <c r="DV18" s="80">
        <v>8.6509999999999998</v>
      </c>
      <c r="DW18" s="80">
        <v>0</v>
      </c>
      <c r="DX18" s="80">
        <v>4675.3270000000002</v>
      </c>
      <c r="DY18" s="80">
        <v>45.180999999999997</v>
      </c>
      <c r="DZ18" s="80">
        <v>462.39</v>
      </c>
      <c r="EA18" s="80">
        <v>8.0500000000000007</v>
      </c>
      <c r="EB18" s="80">
        <v>44.683</v>
      </c>
      <c r="EC18" s="80">
        <v>0</v>
      </c>
      <c r="ED18" s="80">
        <v>0</v>
      </c>
      <c r="EE18" s="80">
        <v>4392.5990000000002</v>
      </c>
      <c r="EF18" s="80">
        <v>5499.8320000000003</v>
      </c>
      <c r="EG18" s="80">
        <v>15.561999999999999</v>
      </c>
      <c r="EH18" s="80">
        <v>67.823999999999998</v>
      </c>
      <c r="EI18" s="80">
        <v>5.79</v>
      </c>
      <c r="EJ18" s="80">
        <v>13.865</v>
      </c>
      <c r="EK18" s="80">
        <v>0</v>
      </c>
      <c r="EL18" s="80">
        <v>195.60400000000001</v>
      </c>
      <c r="EM18" s="80">
        <v>67.14</v>
      </c>
      <c r="EN18" s="80">
        <v>6.859</v>
      </c>
      <c r="EO18" s="80">
        <v>272.55099999999999</v>
      </c>
      <c r="EP18" s="80">
        <v>9.3650000000000002</v>
      </c>
      <c r="EQ18" s="80">
        <v>0</v>
      </c>
      <c r="ER18" s="80">
        <v>0</v>
      </c>
      <c r="ES18" s="80">
        <v>0</v>
      </c>
      <c r="ET18" s="80">
        <v>160.16300000000001</v>
      </c>
      <c r="EU18" s="80">
        <v>55.374000000000002</v>
      </c>
      <c r="EV18" s="80">
        <v>3.9390000000000001</v>
      </c>
      <c r="EW18" s="80">
        <v>5.3330000000000002</v>
      </c>
      <c r="EX18" s="80">
        <v>0</v>
      </c>
      <c r="EY18" s="80">
        <v>4.8079999999999998</v>
      </c>
      <c r="EZ18" s="80">
        <v>0</v>
      </c>
      <c r="FA18" s="80">
        <v>0</v>
      </c>
      <c r="FB18" s="80">
        <v>4.5620000000000003</v>
      </c>
      <c r="FC18" s="80">
        <v>0</v>
      </c>
      <c r="FD18" s="80">
        <v>4.891</v>
      </c>
      <c r="FE18" s="80">
        <v>11.871</v>
      </c>
      <c r="FF18" s="80">
        <v>0</v>
      </c>
      <c r="FG18" s="80">
        <v>0</v>
      </c>
      <c r="FH18" s="80">
        <v>0</v>
      </c>
      <c r="FI18" s="80">
        <v>0</v>
      </c>
      <c r="FJ18" s="80">
        <v>0</v>
      </c>
      <c r="FK18" s="80">
        <v>0</v>
      </c>
      <c r="FL18" s="80">
        <v>0</v>
      </c>
      <c r="FM18" s="80">
        <v>0</v>
      </c>
      <c r="FN18" s="80">
        <v>255.44200000000001</v>
      </c>
      <c r="FO18" s="80">
        <v>0</v>
      </c>
      <c r="FP18" s="80">
        <v>27.521000000000001</v>
      </c>
      <c r="FQ18" s="80">
        <v>0</v>
      </c>
      <c r="FR18" s="80">
        <v>0</v>
      </c>
      <c r="FS18" s="80">
        <v>0</v>
      </c>
      <c r="FT18" s="80">
        <v>18.809000000000001</v>
      </c>
      <c r="FU18" s="80">
        <v>0</v>
      </c>
      <c r="FV18" s="80">
        <v>0</v>
      </c>
      <c r="FW18" s="80">
        <v>0</v>
      </c>
      <c r="FX18" s="80">
        <v>0</v>
      </c>
      <c r="FY18" s="80">
        <v>0</v>
      </c>
      <c r="FZ18" s="80">
        <v>0</v>
      </c>
      <c r="GA18" s="80">
        <v>141.99</v>
      </c>
      <c r="GB18" s="80">
        <v>0</v>
      </c>
      <c r="GC18" s="80">
        <v>28.702999999999999</v>
      </c>
      <c r="GD18" s="80">
        <v>0</v>
      </c>
      <c r="GE18" s="80">
        <v>0</v>
      </c>
      <c r="GF18" s="80">
        <v>0</v>
      </c>
      <c r="GG18" s="80">
        <v>294.166</v>
      </c>
      <c r="GH18" s="80">
        <v>0</v>
      </c>
      <c r="GI18" s="80">
        <v>0</v>
      </c>
      <c r="GJ18" s="80">
        <v>25.981000000000002</v>
      </c>
      <c r="GK18" s="80">
        <v>0</v>
      </c>
      <c r="GL18" s="80">
        <v>31.218</v>
      </c>
      <c r="GM18" s="80">
        <v>209.59200000000001</v>
      </c>
      <c r="GN18" s="80">
        <v>0</v>
      </c>
      <c r="GO18" s="80">
        <v>263.33499999999998</v>
      </c>
      <c r="GP18" s="80">
        <v>0</v>
      </c>
      <c r="GQ18" s="80">
        <v>0</v>
      </c>
      <c r="GR18" s="80">
        <v>0</v>
      </c>
      <c r="GS18" s="80">
        <v>4.6470000000000002</v>
      </c>
      <c r="GT18" s="80">
        <v>358.85599999999999</v>
      </c>
      <c r="GU18" s="80">
        <v>0</v>
      </c>
      <c r="GV18" s="80">
        <v>0</v>
      </c>
      <c r="GW18" s="80">
        <v>0</v>
      </c>
      <c r="GX18" s="80">
        <v>2.738</v>
      </c>
      <c r="GY18" s="80">
        <v>0</v>
      </c>
      <c r="GZ18" s="80">
        <v>0</v>
      </c>
      <c r="HA18" s="80">
        <v>23.158000000000001</v>
      </c>
      <c r="HB18" s="80">
        <v>0</v>
      </c>
      <c r="HC18" s="80">
        <v>212.01499999999999</v>
      </c>
      <c r="HD18" s="80">
        <v>26.927</v>
      </c>
      <c r="HE18" s="80">
        <v>9.33</v>
      </c>
      <c r="HF18" s="80">
        <v>3544.5230000000001</v>
      </c>
      <c r="HG18" s="80">
        <v>39.807000000000002</v>
      </c>
      <c r="HH18" s="80">
        <v>0</v>
      </c>
      <c r="HI18" s="80">
        <v>127.93600000000001</v>
      </c>
      <c r="HJ18" s="80">
        <v>4.9009999999999998</v>
      </c>
      <c r="HK18" s="80">
        <v>17619.312999999998</v>
      </c>
      <c r="HL18" s="80">
        <v>160.16300000000001</v>
      </c>
      <c r="HM18" s="80">
        <v>69.453999999999994</v>
      </c>
      <c r="HN18" s="80">
        <v>21.324000000000002</v>
      </c>
      <c r="HO18" s="80">
        <v>282.96300000000002</v>
      </c>
      <c r="HP18" s="80">
        <v>18.809000000000001</v>
      </c>
      <c r="HQ18" s="80">
        <v>141.99</v>
      </c>
      <c r="HR18" s="80">
        <v>28.702999999999999</v>
      </c>
      <c r="HS18" s="80">
        <v>294.166</v>
      </c>
      <c r="HT18" s="80">
        <v>57.198999999999998</v>
      </c>
      <c r="HU18" s="80">
        <v>209.59200000000001</v>
      </c>
      <c r="HV18" s="80">
        <v>263.33499999999998</v>
      </c>
      <c r="HW18" s="80">
        <v>4.6470000000000002</v>
      </c>
      <c r="HX18" s="80">
        <v>384.75200000000001</v>
      </c>
      <c r="HY18" s="80">
        <v>238.94200000000001</v>
      </c>
      <c r="HZ18" s="80">
        <v>9.33</v>
      </c>
      <c r="IA18" s="80">
        <v>3544.5230000000001</v>
      </c>
      <c r="IB18" s="80">
        <v>39.807000000000002</v>
      </c>
      <c r="IC18" s="80">
        <v>0</v>
      </c>
      <c r="ID18" s="80">
        <v>127.93600000000001</v>
      </c>
      <c r="IE18" s="80">
        <v>4.9009999999999998</v>
      </c>
      <c r="IF18" s="80">
        <v>19786.330999999998</v>
      </c>
      <c r="IG18" s="80">
        <v>1537.6679999999999</v>
      </c>
      <c r="IH18" s="80">
        <v>69.453999999999994</v>
      </c>
      <c r="II18" s="80">
        <v>21.324000000000002</v>
      </c>
      <c r="IJ18" s="80">
        <v>282.96300000000002</v>
      </c>
      <c r="IK18" s="80">
        <v>18.809000000000001</v>
      </c>
      <c r="IL18" s="80">
        <v>141.99</v>
      </c>
      <c r="IM18" s="80">
        <v>28.702999999999999</v>
      </c>
      <c r="IN18" s="80">
        <v>294.166</v>
      </c>
      <c r="IO18" s="80">
        <v>57.198999999999998</v>
      </c>
      <c r="IP18" s="80">
        <v>209.59200000000001</v>
      </c>
      <c r="IQ18" s="80">
        <v>263.33499999999998</v>
      </c>
      <c r="IR18" s="80">
        <v>4.6470000000000002</v>
      </c>
      <c r="IS18" s="80">
        <v>384.75200000000001</v>
      </c>
      <c r="IT18" s="80">
        <v>238.94200000000001</v>
      </c>
      <c r="IU18" s="80">
        <v>9.33</v>
      </c>
      <c r="IV18" s="81">
        <v>0</v>
      </c>
      <c r="IW18" s="78">
        <v>5</v>
      </c>
      <c r="IX18" s="78">
        <v>0</v>
      </c>
      <c r="IY18" s="78">
        <v>0</v>
      </c>
      <c r="IZ18" s="78">
        <v>0</v>
      </c>
      <c r="JA18" s="78">
        <v>6</v>
      </c>
      <c r="JB18" s="78">
        <v>1</v>
      </c>
      <c r="JC18" s="78">
        <v>0</v>
      </c>
      <c r="JD18" s="78">
        <v>0</v>
      </c>
      <c r="JE18" s="78">
        <v>94</v>
      </c>
      <c r="JF18" s="78">
        <v>26</v>
      </c>
      <c r="JG18" s="78">
        <v>0</v>
      </c>
      <c r="JH18" s="78">
        <v>1</v>
      </c>
      <c r="JI18" s="78">
        <v>0</v>
      </c>
      <c r="JJ18" s="78">
        <v>15</v>
      </c>
      <c r="JK18" s="78">
        <v>6</v>
      </c>
      <c r="JL18" s="78">
        <v>21</v>
      </c>
      <c r="JM18" s="78">
        <v>5</v>
      </c>
      <c r="JN18" s="78">
        <v>9</v>
      </c>
      <c r="JO18" s="78">
        <v>0</v>
      </c>
      <c r="JP18" s="78">
        <v>0</v>
      </c>
      <c r="JQ18" s="78">
        <v>10</v>
      </c>
      <c r="JR18" s="78">
        <v>11</v>
      </c>
      <c r="JS18" s="78">
        <v>3</v>
      </c>
      <c r="JT18" s="78">
        <v>4</v>
      </c>
      <c r="JU18" s="78">
        <v>1</v>
      </c>
      <c r="JV18" s="78">
        <v>2</v>
      </c>
      <c r="JW18" s="78">
        <v>0</v>
      </c>
      <c r="JX18" s="78">
        <v>10</v>
      </c>
      <c r="JY18" s="78">
        <v>3</v>
      </c>
      <c r="JZ18" s="78">
        <v>1</v>
      </c>
      <c r="KA18" s="78">
        <v>11</v>
      </c>
      <c r="KB18" s="78">
        <v>2</v>
      </c>
      <c r="KC18" s="78">
        <v>17</v>
      </c>
      <c r="KD18" s="78">
        <v>1</v>
      </c>
      <c r="KE18" s="78">
        <v>13</v>
      </c>
      <c r="KF18" s="78">
        <v>15</v>
      </c>
      <c r="KG18" s="78">
        <v>8</v>
      </c>
      <c r="KH18" s="78">
        <v>1</v>
      </c>
      <c r="KI18" s="78">
        <v>1</v>
      </c>
      <c r="KJ18" s="78">
        <v>0</v>
      </c>
      <c r="KK18" s="78">
        <v>1</v>
      </c>
      <c r="KL18" s="78">
        <v>0</v>
      </c>
      <c r="KM18" s="78">
        <v>0</v>
      </c>
      <c r="KN18" s="78">
        <v>1</v>
      </c>
      <c r="KO18" s="78">
        <v>0</v>
      </c>
      <c r="KP18" s="78">
        <v>1</v>
      </c>
      <c r="KQ18" s="78">
        <v>2</v>
      </c>
      <c r="KR18" s="78">
        <v>0</v>
      </c>
      <c r="KS18" s="78">
        <v>0</v>
      </c>
      <c r="KT18" s="78">
        <v>0</v>
      </c>
      <c r="KU18" s="78">
        <v>0</v>
      </c>
      <c r="KV18" s="78">
        <v>0</v>
      </c>
      <c r="KW18" s="78">
        <v>0</v>
      </c>
      <c r="KX18" s="78">
        <v>0</v>
      </c>
      <c r="KY18" s="78">
        <v>0</v>
      </c>
      <c r="KZ18" s="78">
        <v>47</v>
      </c>
      <c r="LA18" s="78">
        <v>0</v>
      </c>
      <c r="LB18" s="78">
        <v>5</v>
      </c>
      <c r="LC18" s="78">
        <v>0</v>
      </c>
      <c r="LD18" s="78">
        <v>0</v>
      </c>
      <c r="LE18" s="78">
        <v>0</v>
      </c>
      <c r="LF18" s="78">
        <v>4</v>
      </c>
      <c r="LG18" s="78">
        <v>0</v>
      </c>
      <c r="LH18" s="78">
        <v>0</v>
      </c>
      <c r="LI18" s="78">
        <v>0</v>
      </c>
      <c r="LJ18" s="78">
        <v>0</v>
      </c>
      <c r="LK18" s="78">
        <v>0</v>
      </c>
      <c r="LL18" s="78">
        <v>0</v>
      </c>
      <c r="LM18" s="78">
        <v>16</v>
      </c>
      <c r="LN18" s="78">
        <v>0</v>
      </c>
      <c r="LO18" s="78">
        <v>3</v>
      </c>
      <c r="LP18" s="78">
        <v>0</v>
      </c>
      <c r="LQ18" s="78">
        <v>0</v>
      </c>
      <c r="LR18" s="78">
        <v>0</v>
      </c>
      <c r="LS18" s="78">
        <v>43</v>
      </c>
      <c r="LT18" s="78">
        <v>0</v>
      </c>
      <c r="LU18" s="78">
        <v>0</v>
      </c>
      <c r="LV18" s="78">
        <v>5</v>
      </c>
      <c r="LW18" s="78">
        <v>0</v>
      </c>
      <c r="LX18" s="78">
        <v>6</v>
      </c>
      <c r="LY18" s="78">
        <v>11</v>
      </c>
      <c r="LZ18" s="78">
        <v>0</v>
      </c>
      <c r="MA18" s="78">
        <v>42</v>
      </c>
      <c r="MB18" s="78">
        <v>0</v>
      </c>
      <c r="MC18" s="78">
        <v>0</v>
      </c>
      <c r="MD18" s="78">
        <v>0</v>
      </c>
      <c r="ME18" s="78">
        <v>1</v>
      </c>
      <c r="MF18" s="78">
        <v>15</v>
      </c>
      <c r="MG18" s="78">
        <v>0</v>
      </c>
      <c r="MH18" s="78">
        <v>0</v>
      </c>
      <c r="MI18" s="78">
        <v>0</v>
      </c>
      <c r="MJ18" s="78">
        <v>1</v>
      </c>
      <c r="MK18" s="78">
        <v>0</v>
      </c>
      <c r="ML18" s="78">
        <v>0</v>
      </c>
      <c r="MM18" s="78">
        <v>3</v>
      </c>
      <c r="MN18" s="78">
        <v>0</v>
      </c>
      <c r="MO18" s="78">
        <v>21</v>
      </c>
      <c r="MP18" s="78">
        <v>5</v>
      </c>
      <c r="MQ18" s="78">
        <v>1</v>
      </c>
      <c r="MR18" s="78">
        <v>3</v>
      </c>
      <c r="MS18" s="78">
        <v>0</v>
      </c>
      <c r="MT18" s="78">
        <v>17</v>
      </c>
      <c r="MU18" s="78">
        <v>0</v>
      </c>
      <c r="MV18" s="78">
        <v>1</v>
      </c>
      <c r="MW18" s="78">
        <v>13</v>
      </c>
      <c r="MX18" s="78">
        <v>5</v>
      </c>
      <c r="MY18" s="78">
        <v>0</v>
      </c>
      <c r="MZ18" s="78">
        <v>0</v>
      </c>
      <c r="NA18" s="78">
        <v>0</v>
      </c>
      <c r="NB18" s="78">
        <v>6</v>
      </c>
      <c r="NC18" s="78">
        <v>1</v>
      </c>
      <c r="ND18" s="78">
        <v>0</v>
      </c>
      <c r="NE18" s="78">
        <v>0</v>
      </c>
      <c r="NF18" s="78">
        <v>94</v>
      </c>
      <c r="NG18" s="78">
        <v>26</v>
      </c>
      <c r="NH18" s="78">
        <v>0</v>
      </c>
      <c r="NI18" s="78">
        <v>1</v>
      </c>
      <c r="NJ18" s="78">
        <v>0</v>
      </c>
      <c r="NK18" s="78">
        <v>15</v>
      </c>
      <c r="NL18" s="78">
        <v>6</v>
      </c>
      <c r="NM18" s="78">
        <v>21</v>
      </c>
      <c r="NN18" s="78">
        <v>2</v>
      </c>
      <c r="NO18" s="78">
        <v>9</v>
      </c>
      <c r="NP18" s="78">
        <v>0</v>
      </c>
      <c r="NQ18" s="78">
        <v>0</v>
      </c>
      <c r="NR18" s="78">
        <v>10</v>
      </c>
      <c r="NS18" s="78">
        <v>11</v>
      </c>
      <c r="NT18" s="78">
        <v>3</v>
      </c>
      <c r="NU18" s="78">
        <v>4</v>
      </c>
      <c r="NV18" s="78">
        <v>1</v>
      </c>
      <c r="NW18" s="78">
        <v>2</v>
      </c>
      <c r="NX18" s="78">
        <v>0</v>
      </c>
      <c r="NY18" s="78">
        <v>10</v>
      </c>
      <c r="NZ18" s="78">
        <v>3</v>
      </c>
      <c r="OA18" s="78">
        <v>1</v>
      </c>
      <c r="OB18" s="78">
        <v>11</v>
      </c>
      <c r="OC18" s="78">
        <v>2</v>
      </c>
      <c r="OD18" s="78">
        <v>0</v>
      </c>
      <c r="OE18" s="78">
        <v>0</v>
      </c>
      <c r="OF18" s="78">
        <v>0</v>
      </c>
      <c r="OG18" s="78">
        <v>15</v>
      </c>
      <c r="OH18" s="78">
        <v>8</v>
      </c>
      <c r="OI18" s="78">
        <v>1</v>
      </c>
      <c r="OJ18" s="78">
        <v>1</v>
      </c>
      <c r="OK18" s="78">
        <v>0</v>
      </c>
      <c r="OL18" s="78">
        <v>1</v>
      </c>
      <c r="OM18" s="78">
        <v>0</v>
      </c>
      <c r="ON18" s="78">
        <v>0</v>
      </c>
      <c r="OO18" s="78">
        <v>1</v>
      </c>
      <c r="OP18" s="78">
        <v>0</v>
      </c>
      <c r="OQ18" s="78">
        <v>1</v>
      </c>
      <c r="OR18" s="78">
        <v>2</v>
      </c>
      <c r="OS18" s="78">
        <v>0</v>
      </c>
      <c r="OT18" s="78">
        <v>0</v>
      </c>
      <c r="OU18" s="78">
        <v>0</v>
      </c>
      <c r="OV18" s="78">
        <v>0</v>
      </c>
      <c r="OW18" s="78">
        <v>0</v>
      </c>
      <c r="OX18" s="78">
        <v>0</v>
      </c>
      <c r="OY18" s="78">
        <v>0</v>
      </c>
      <c r="OZ18" s="78">
        <v>0</v>
      </c>
      <c r="PA18" s="78">
        <v>47</v>
      </c>
      <c r="PB18" s="78">
        <v>0</v>
      </c>
      <c r="PC18" s="78">
        <v>5</v>
      </c>
      <c r="PD18" s="78">
        <v>0</v>
      </c>
      <c r="PE18" s="78">
        <v>0</v>
      </c>
      <c r="PF18" s="78">
        <v>0</v>
      </c>
      <c r="PG18" s="78">
        <v>4</v>
      </c>
      <c r="PH18" s="78">
        <v>0</v>
      </c>
      <c r="PI18" s="78">
        <v>0</v>
      </c>
      <c r="PJ18" s="78">
        <v>0</v>
      </c>
      <c r="PK18" s="78">
        <v>0</v>
      </c>
      <c r="PL18" s="78">
        <v>0</v>
      </c>
      <c r="PM18" s="78">
        <v>0</v>
      </c>
      <c r="PN18" s="78">
        <v>16</v>
      </c>
      <c r="PO18" s="78">
        <v>0</v>
      </c>
      <c r="PP18" s="78">
        <v>3</v>
      </c>
      <c r="PQ18" s="78">
        <v>0</v>
      </c>
      <c r="PR18" s="78">
        <v>0</v>
      </c>
      <c r="PS18" s="78">
        <v>0</v>
      </c>
      <c r="PT18" s="78">
        <v>43</v>
      </c>
      <c r="PU18" s="78">
        <v>0</v>
      </c>
      <c r="PV18" s="78">
        <v>0</v>
      </c>
      <c r="PW18" s="78">
        <v>5</v>
      </c>
      <c r="PX18" s="78">
        <v>0</v>
      </c>
      <c r="PY18" s="78">
        <v>6</v>
      </c>
      <c r="PZ18" s="78">
        <v>11</v>
      </c>
      <c r="QA18" s="78">
        <v>0</v>
      </c>
      <c r="QB18" s="78">
        <v>42</v>
      </c>
      <c r="QC18" s="78">
        <v>0</v>
      </c>
      <c r="QD18" s="78">
        <v>0</v>
      </c>
      <c r="QE18" s="78">
        <v>0</v>
      </c>
      <c r="QF18" s="78">
        <v>1</v>
      </c>
      <c r="QG18" s="78">
        <v>15</v>
      </c>
      <c r="QH18" s="78">
        <v>0</v>
      </c>
      <c r="QI18" s="78">
        <v>0</v>
      </c>
      <c r="QJ18" s="78">
        <v>0</v>
      </c>
      <c r="QK18" s="78">
        <v>1</v>
      </c>
      <c r="QL18" s="78">
        <v>0</v>
      </c>
      <c r="QM18" s="78">
        <v>0</v>
      </c>
      <c r="QN18" s="78">
        <v>3</v>
      </c>
      <c r="QO18" s="78">
        <v>0</v>
      </c>
      <c r="QP18" s="78">
        <v>21</v>
      </c>
      <c r="QQ18" s="78">
        <v>5</v>
      </c>
      <c r="QR18" s="78">
        <v>1</v>
      </c>
      <c r="QS18" s="78">
        <v>34</v>
      </c>
      <c r="QT18" s="78">
        <v>5</v>
      </c>
      <c r="QU18" s="78">
        <v>0</v>
      </c>
      <c r="QV18" s="78">
        <v>6</v>
      </c>
      <c r="QW18" s="78">
        <v>1</v>
      </c>
      <c r="QX18" s="78">
        <v>232</v>
      </c>
      <c r="QY18" s="78">
        <v>15</v>
      </c>
      <c r="QZ18" s="78">
        <v>11</v>
      </c>
      <c r="RA18" s="78">
        <v>4</v>
      </c>
      <c r="RB18" s="78">
        <v>52</v>
      </c>
      <c r="RC18" s="78">
        <v>4</v>
      </c>
      <c r="RD18" s="78">
        <v>16</v>
      </c>
      <c r="RE18" s="78">
        <v>3</v>
      </c>
      <c r="RF18" s="78">
        <v>43</v>
      </c>
      <c r="RG18" s="78">
        <v>11</v>
      </c>
      <c r="RH18" s="78">
        <v>11</v>
      </c>
      <c r="RI18" s="78">
        <v>42</v>
      </c>
      <c r="RJ18" s="78">
        <v>1</v>
      </c>
      <c r="RK18" s="78">
        <v>19</v>
      </c>
      <c r="RL18" s="78">
        <v>26</v>
      </c>
      <c r="RM18" s="78">
        <v>1</v>
      </c>
      <c r="RN18" s="78">
        <v>34</v>
      </c>
      <c r="RO18" s="78">
        <v>5</v>
      </c>
      <c r="RP18" s="78">
        <v>0</v>
      </c>
      <c r="RQ18" s="78">
        <v>6</v>
      </c>
      <c r="RR18" s="78">
        <v>1</v>
      </c>
      <c r="RS18" s="78">
        <v>235</v>
      </c>
      <c r="RT18" s="78">
        <v>46</v>
      </c>
      <c r="RU18" s="78">
        <v>11</v>
      </c>
      <c r="RV18" s="78">
        <v>4</v>
      </c>
      <c r="RW18" s="78">
        <v>52</v>
      </c>
      <c r="RX18" s="78">
        <v>4</v>
      </c>
      <c r="RY18" s="78">
        <v>16</v>
      </c>
      <c r="RZ18" s="78">
        <v>3</v>
      </c>
      <c r="SA18" s="78">
        <v>43</v>
      </c>
      <c r="SB18" s="78">
        <v>11</v>
      </c>
      <c r="SC18" s="78">
        <v>11</v>
      </c>
      <c r="SD18" s="78">
        <v>42</v>
      </c>
      <c r="SE18" s="78">
        <v>1</v>
      </c>
      <c r="SF18" s="78">
        <v>19</v>
      </c>
      <c r="SG18" s="78">
        <v>26</v>
      </c>
      <c r="SH18" s="78">
        <v>1</v>
      </c>
    </row>
    <row r="19" spans="1:502">
      <c r="A19" s="17" t="s">
        <v>1661</v>
      </c>
      <c r="B19" s="77">
        <v>11</v>
      </c>
      <c r="C19" s="77">
        <v>11</v>
      </c>
      <c r="D19" s="77">
        <v>1</v>
      </c>
      <c r="E19" s="77">
        <v>2014</v>
      </c>
      <c r="F19" s="77" t="s">
        <v>182</v>
      </c>
      <c r="G19" s="1017" t="s">
        <v>1559</v>
      </c>
      <c r="H19" s="77" t="s">
        <v>1560</v>
      </c>
      <c r="I19" s="1018"/>
      <c r="J19" s="80">
        <v>36.408000000000001</v>
      </c>
      <c r="K19" s="80">
        <v>0</v>
      </c>
      <c r="L19" s="80">
        <v>0</v>
      </c>
      <c r="M19" s="80">
        <v>0</v>
      </c>
      <c r="N19" s="80">
        <v>124.35899999999999</v>
      </c>
      <c r="O19" s="80">
        <v>11.523999999999999</v>
      </c>
      <c r="P19" s="80">
        <v>0</v>
      </c>
      <c r="Q19" s="80">
        <v>0</v>
      </c>
      <c r="R19" s="80">
        <v>1595.83</v>
      </c>
      <c r="S19" s="80">
        <v>242.114</v>
      </c>
      <c r="T19" s="80">
        <v>0</v>
      </c>
      <c r="U19" s="80">
        <v>8.2799999999999994</v>
      </c>
      <c r="V19" s="80">
        <v>0</v>
      </c>
      <c r="W19" s="80">
        <v>4579.634</v>
      </c>
      <c r="X19" s="80">
        <v>25.273</v>
      </c>
      <c r="Y19" s="80">
        <v>433.80799999999999</v>
      </c>
      <c r="Z19" s="80">
        <v>1578.3779999999999</v>
      </c>
      <c r="AA19" s="80">
        <v>44.031999999999996</v>
      </c>
      <c r="AB19" s="80">
        <v>0</v>
      </c>
      <c r="AC19" s="80">
        <v>0</v>
      </c>
      <c r="AD19" s="80">
        <v>4122.0640000000003</v>
      </c>
      <c r="AE19" s="80">
        <v>5475.0749999999998</v>
      </c>
      <c r="AF19" s="80">
        <v>14.379</v>
      </c>
      <c r="AG19" s="80">
        <v>61.374000000000002</v>
      </c>
      <c r="AH19" s="80">
        <v>5.6619999999999999</v>
      </c>
      <c r="AI19" s="80">
        <v>35.750999999999998</v>
      </c>
      <c r="AJ19" s="80">
        <v>0</v>
      </c>
      <c r="AK19" s="80">
        <v>171.566</v>
      </c>
      <c r="AL19" s="80">
        <v>71.551000000000002</v>
      </c>
      <c r="AM19" s="80">
        <v>7.0140000000000002</v>
      </c>
      <c r="AN19" s="80">
        <v>267.13</v>
      </c>
      <c r="AO19" s="80">
        <v>6.0540000000000003</v>
      </c>
      <c r="AP19" s="80">
        <v>1281.1220000000001</v>
      </c>
      <c r="AQ19" s="80">
        <v>23.550999999999998</v>
      </c>
      <c r="AR19" s="80">
        <v>40.122</v>
      </c>
      <c r="AS19" s="80">
        <v>151.398</v>
      </c>
      <c r="AT19" s="80">
        <v>57.384999999999998</v>
      </c>
      <c r="AU19" s="80">
        <v>3.7509999999999999</v>
      </c>
      <c r="AV19" s="80">
        <v>4.883</v>
      </c>
      <c r="AW19" s="80">
        <v>0</v>
      </c>
      <c r="AX19" s="80">
        <v>4.4880000000000004</v>
      </c>
      <c r="AY19" s="80">
        <v>0</v>
      </c>
      <c r="AZ19" s="80">
        <v>0</v>
      </c>
      <c r="BA19" s="80">
        <v>4.5369999999999999</v>
      </c>
      <c r="BB19" s="80">
        <v>0</v>
      </c>
      <c r="BC19" s="80">
        <v>4.7329999999999997</v>
      </c>
      <c r="BD19" s="80">
        <v>11.085000000000001</v>
      </c>
      <c r="BE19" s="80">
        <v>0</v>
      </c>
      <c r="BF19" s="80">
        <v>0</v>
      </c>
      <c r="BG19" s="80">
        <v>0</v>
      </c>
      <c r="BH19" s="80">
        <v>0</v>
      </c>
      <c r="BI19" s="80">
        <v>6.9880000000000004</v>
      </c>
      <c r="BJ19" s="80">
        <v>0</v>
      </c>
      <c r="BK19" s="80">
        <v>0</v>
      </c>
      <c r="BL19" s="80">
        <v>0</v>
      </c>
      <c r="BM19" s="80">
        <v>208.28399999999999</v>
      </c>
      <c r="BN19" s="80">
        <v>0</v>
      </c>
      <c r="BO19" s="80">
        <v>13.593</v>
      </c>
      <c r="BP19" s="80">
        <v>0</v>
      </c>
      <c r="BQ19" s="80">
        <v>0</v>
      </c>
      <c r="BR19" s="80">
        <v>0</v>
      </c>
      <c r="BS19" s="80">
        <v>17.396999999999998</v>
      </c>
      <c r="BT19" s="80">
        <v>0</v>
      </c>
      <c r="BU19" s="80">
        <v>0</v>
      </c>
      <c r="BV19" s="80">
        <v>0</v>
      </c>
      <c r="BW19" s="80">
        <v>0</v>
      </c>
      <c r="BX19" s="80">
        <v>0</v>
      </c>
      <c r="BY19" s="80">
        <v>0</v>
      </c>
      <c r="BZ19" s="80">
        <v>156.29</v>
      </c>
      <c r="CA19" s="80">
        <v>0</v>
      </c>
      <c r="CB19" s="80">
        <v>29.757000000000001</v>
      </c>
      <c r="CC19" s="80">
        <v>0</v>
      </c>
      <c r="CD19" s="80">
        <v>0</v>
      </c>
      <c r="CE19" s="80">
        <v>0</v>
      </c>
      <c r="CF19" s="80">
        <v>282.43200000000002</v>
      </c>
      <c r="CG19" s="80">
        <v>0</v>
      </c>
      <c r="CH19" s="80">
        <v>0</v>
      </c>
      <c r="CI19" s="80">
        <v>21.745000000000001</v>
      </c>
      <c r="CJ19" s="80">
        <v>0</v>
      </c>
      <c r="CK19" s="80">
        <v>29.521000000000001</v>
      </c>
      <c r="CL19" s="80">
        <v>205.01300000000001</v>
      </c>
      <c r="CM19" s="80">
        <v>0</v>
      </c>
      <c r="CN19" s="80">
        <v>261.01100000000002</v>
      </c>
      <c r="CO19" s="80">
        <v>0</v>
      </c>
      <c r="CP19" s="80">
        <v>0</v>
      </c>
      <c r="CQ19" s="80">
        <v>0</v>
      </c>
      <c r="CR19" s="80">
        <v>4.1749999999999998</v>
      </c>
      <c r="CS19" s="80">
        <v>487.44099999999997</v>
      </c>
      <c r="CT19" s="80">
        <v>0</v>
      </c>
      <c r="CU19" s="80">
        <v>0</v>
      </c>
      <c r="CV19" s="80">
        <v>0</v>
      </c>
      <c r="CW19" s="80">
        <v>2.8639999999999999</v>
      </c>
      <c r="CX19" s="80">
        <v>0</v>
      </c>
      <c r="CY19" s="80">
        <v>0</v>
      </c>
      <c r="CZ19" s="80">
        <v>22.265999999999998</v>
      </c>
      <c r="DA19" s="80">
        <v>0</v>
      </c>
      <c r="DB19" s="80">
        <v>205.828</v>
      </c>
      <c r="DC19" s="80">
        <v>12.811</v>
      </c>
      <c r="DD19" s="80">
        <v>8.5470000000000006</v>
      </c>
      <c r="DE19" s="80">
        <v>1574.625</v>
      </c>
      <c r="DF19" s="80">
        <v>0</v>
      </c>
      <c r="DG19" s="80">
        <v>1281.1220000000001</v>
      </c>
      <c r="DH19" s="80">
        <v>0</v>
      </c>
      <c r="DI19" s="80">
        <v>23.550999999999998</v>
      </c>
      <c r="DJ19" s="80">
        <v>40.122</v>
      </c>
      <c r="DK19" s="80">
        <v>36.408000000000001</v>
      </c>
      <c r="DL19" s="80">
        <v>0</v>
      </c>
      <c r="DM19" s="80">
        <v>0</v>
      </c>
      <c r="DN19" s="80">
        <v>0</v>
      </c>
      <c r="DO19" s="80">
        <v>124.35899999999999</v>
      </c>
      <c r="DP19" s="80">
        <v>11.523999999999999</v>
      </c>
      <c r="DQ19" s="80">
        <v>0</v>
      </c>
      <c r="DR19" s="80">
        <v>0</v>
      </c>
      <c r="DS19" s="80">
        <v>1595.83</v>
      </c>
      <c r="DT19" s="80">
        <v>242.114</v>
      </c>
      <c r="DU19" s="80">
        <v>0</v>
      </c>
      <c r="DV19" s="80">
        <v>8.2799999999999994</v>
      </c>
      <c r="DW19" s="80">
        <v>0</v>
      </c>
      <c r="DX19" s="80">
        <v>4579.634</v>
      </c>
      <c r="DY19" s="80">
        <v>25.273</v>
      </c>
      <c r="DZ19" s="80">
        <v>433.80799999999999</v>
      </c>
      <c r="EA19" s="80">
        <v>3.7530000000000001</v>
      </c>
      <c r="EB19" s="80">
        <v>44.031999999999996</v>
      </c>
      <c r="EC19" s="80">
        <v>0</v>
      </c>
      <c r="ED19" s="80">
        <v>0</v>
      </c>
      <c r="EE19" s="80">
        <v>4122.0640000000003</v>
      </c>
      <c r="EF19" s="80">
        <v>5475.0749999999998</v>
      </c>
      <c r="EG19" s="80">
        <v>14.379</v>
      </c>
      <c r="EH19" s="80">
        <v>61.374000000000002</v>
      </c>
      <c r="EI19" s="80">
        <v>5.6619999999999999</v>
      </c>
      <c r="EJ19" s="80">
        <v>35.750999999999998</v>
      </c>
      <c r="EK19" s="80">
        <v>0</v>
      </c>
      <c r="EL19" s="80">
        <v>171.566</v>
      </c>
      <c r="EM19" s="80">
        <v>71.551000000000002</v>
      </c>
      <c r="EN19" s="80">
        <v>7.0140000000000002</v>
      </c>
      <c r="EO19" s="80">
        <v>267.13</v>
      </c>
      <c r="EP19" s="80">
        <v>6.0540000000000003</v>
      </c>
      <c r="EQ19" s="80">
        <v>0</v>
      </c>
      <c r="ER19" s="80">
        <v>0</v>
      </c>
      <c r="ES19" s="80">
        <v>0</v>
      </c>
      <c r="ET19" s="80">
        <v>151.398</v>
      </c>
      <c r="EU19" s="80">
        <v>57.384999999999998</v>
      </c>
      <c r="EV19" s="80">
        <v>3.7509999999999999</v>
      </c>
      <c r="EW19" s="80">
        <v>4.883</v>
      </c>
      <c r="EX19" s="80">
        <v>0</v>
      </c>
      <c r="EY19" s="80">
        <v>4.4880000000000004</v>
      </c>
      <c r="EZ19" s="80">
        <v>0</v>
      </c>
      <c r="FA19" s="80">
        <v>0</v>
      </c>
      <c r="FB19" s="80">
        <v>4.5369999999999999</v>
      </c>
      <c r="FC19" s="80">
        <v>0</v>
      </c>
      <c r="FD19" s="80">
        <v>4.7329999999999997</v>
      </c>
      <c r="FE19" s="80">
        <v>11.085000000000001</v>
      </c>
      <c r="FF19" s="80">
        <v>0</v>
      </c>
      <c r="FG19" s="80">
        <v>0</v>
      </c>
      <c r="FH19" s="80">
        <v>0</v>
      </c>
      <c r="FI19" s="80">
        <v>0</v>
      </c>
      <c r="FJ19" s="80">
        <v>6.9880000000000004</v>
      </c>
      <c r="FK19" s="80">
        <v>0</v>
      </c>
      <c r="FL19" s="80">
        <v>0</v>
      </c>
      <c r="FM19" s="80">
        <v>0</v>
      </c>
      <c r="FN19" s="80">
        <v>208.28399999999999</v>
      </c>
      <c r="FO19" s="80">
        <v>0</v>
      </c>
      <c r="FP19" s="80">
        <v>13.593</v>
      </c>
      <c r="FQ19" s="80">
        <v>0</v>
      </c>
      <c r="FR19" s="80">
        <v>0</v>
      </c>
      <c r="FS19" s="80">
        <v>0</v>
      </c>
      <c r="FT19" s="80">
        <v>17.396999999999998</v>
      </c>
      <c r="FU19" s="80">
        <v>0</v>
      </c>
      <c r="FV19" s="80">
        <v>0</v>
      </c>
      <c r="FW19" s="80">
        <v>0</v>
      </c>
      <c r="FX19" s="80">
        <v>0</v>
      </c>
      <c r="FY19" s="80">
        <v>0</v>
      </c>
      <c r="FZ19" s="80">
        <v>0</v>
      </c>
      <c r="GA19" s="80">
        <v>156.29</v>
      </c>
      <c r="GB19" s="80">
        <v>0</v>
      </c>
      <c r="GC19" s="80">
        <v>29.757000000000001</v>
      </c>
      <c r="GD19" s="80">
        <v>0</v>
      </c>
      <c r="GE19" s="80">
        <v>0</v>
      </c>
      <c r="GF19" s="80">
        <v>0</v>
      </c>
      <c r="GG19" s="80">
        <v>282.43200000000002</v>
      </c>
      <c r="GH19" s="80">
        <v>0</v>
      </c>
      <c r="GI19" s="80">
        <v>0</v>
      </c>
      <c r="GJ19" s="80">
        <v>21.745000000000001</v>
      </c>
      <c r="GK19" s="80">
        <v>0</v>
      </c>
      <c r="GL19" s="80">
        <v>29.521000000000001</v>
      </c>
      <c r="GM19" s="80">
        <v>205.01300000000001</v>
      </c>
      <c r="GN19" s="80">
        <v>0</v>
      </c>
      <c r="GO19" s="80">
        <v>261.01100000000002</v>
      </c>
      <c r="GP19" s="80">
        <v>0</v>
      </c>
      <c r="GQ19" s="80">
        <v>0</v>
      </c>
      <c r="GR19" s="80">
        <v>0</v>
      </c>
      <c r="GS19" s="80">
        <v>4.1749999999999998</v>
      </c>
      <c r="GT19" s="80">
        <v>487.44099999999997</v>
      </c>
      <c r="GU19" s="80">
        <v>0</v>
      </c>
      <c r="GV19" s="80">
        <v>0</v>
      </c>
      <c r="GW19" s="80">
        <v>0</v>
      </c>
      <c r="GX19" s="80">
        <v>2.8639999999999999</v>
      </c>
      <c r="GY19" s="80">
        <v>0</v>
      </c>
      <c r="GZ19" s="80">
        <v>0</v>
      </c>
      <c r="HA19" s="80">
        <v>22.265999999999998</v>
      </c>
      <c r="HB19" s="80">
        <v>0</v>
      </c>
      <c r="HC19" s="80">
        <v>205.828</v>
      </c>
      <c r="HD19" s="80">
        <v>12.811</v>
      </c>
      <c r="HE19" s="80">
        <v>8.5470000000000006</v>
      </c>
      <c r="HF19" s="80">
        <v>2919.42</v>
      </c>
      <c r="HG19" s="80">
        <v>36.408000000000001</v>
      </c>
      <c r="HH19" s="80">
        <v>0</v>
      </c>
      <c r="HI19" s="80">
        <v>124.35899999999999</v>
      </c>
      <c r="HJ19" s="80">
        <v>11.523999999999999</v>
      </c>
      <c r="HK19" s="80">
        <v>17170.344000000001</v>
      </c>
      <c r="HL19" s="80">
        <v>151.398</v>
      </c>
      <c r="HM19" s="80">
        <v>70.507000000000005</v>
      </c>
      <c r="HN19" s="80">
        <v>20.355</v>
      </c>
      <c r="HO19" s="80">
        <v>228.86500000000001</v>
      </c>
      <c r="HP19" s="80">
        <v>17.396999999999998</v>
      </c>
      <c r="HQ19" s="80">
        <v>156.29</v>
      </c>
      <c r="HR19" s="80">
        <v>29.757000000000001</v>
      </c>
      <c r="HS19" s="80">
        <v>282.43200000000002</v>
      </c>
      <c r="HT19" s="80">
        <v>51.265999999999998</v>
      </c>
      <c r="HU19" s="80">
        <v>205.01300000000001</v>
      </c>
      <c r="HV19" s="80">
        <v>261.01100000000002</v>
      </c>
      <c r="HW19" s="80">
        <v>4.1749999999999998</v>
      </c>
      <c r="HX19" s="80">
        <v>512.57100000000003</v>
      </c>
      <c r="HY19" s="80">
        <v>218.63900000000001</v>
      </c>
      <c r="HZ19" s="80">
        <v>8.5470000000000006</v>
      </c>
      <c r="IA19" s="80">
        <v>2919.42</v>
      </c>
      <c r="IB19" s="80">
        <v>36.408000000000001</v>
      </c>
      <c r="IC19" s="80">
        <v>0</v>
      </c>
      <c r="ID19" s="80">
        <v>124.35899999999999</v>
      </c>
      <c r="IE19" s="80">
        <v>11.523999999999999</v>
      </c>
      <c r="IF19" s="80">
        <v>18744.969000000001</v>
      </c>
      <c r="IG19" s="80">
        <v>1496.193</v>
      </c>
      <c r="IH19" s="80">
        <v>70.507000000000005</v>
      </c>
      <c r="II19" s="80">
        <v>20.355</v>
      </c>
      <c r="IJ19" s="80">
        <v>228.86500000000001</v>
      </c>
      <c r="IK19" s="80">
        <v>17.396999999999998</v>
      </c>
      <c r="IL19" s="80">
        <v>156.29</v>
      </c>
      <c r="IM19" s="80">
        <v>29.757000000000001</v>
      </c>
      <c r="IN19" s="80">
        <v>282.43200000000002</v>
      </c>
      <c r="IO19" s="80">
        <v>51.265999999999998</v>
      </c>
      <c r="IP19" s="80">
        <v>205.01300000000001</v>
      </c>
      <c r="IQ19" s="80">
        <v>261.01100000000002</v>
      </c>
      <c r="IR19" s="80">
        <v>4.1749999999999998</v>
      </c>
      <c r="IS19" s="80">
        <v>512.57100000000003</v>
      </c>
      <c r="IT19" s="80">
        <v>218.63900000000001</v>
      </c>
      <c r="IU19" s="80">
        <v>8.5470000000000006</v>
      </c>
      <c r="IV19" s="81">
        <v>0</v>
      </c>
      <c r="IW19" s="78">
        <v>6</v>
      </c>
      <c r="IX19" s="78">
        <v>0</v>
      </c>
      <c r="IY19" s="78">
        <v>0</v>
      </c>
      <c r="IZ19" s="78">
        <v>0</v>
      </c>
      <c r="JA19" s="78">
        <v>6</v>
      </c>
      <c r="JB19" s="78">
        <v>1</v>
      </c>
      <c r="JC19" s="78">
        <v>0</v>
      </c>
      <c r="JD19" s="78">
        <v>0</v>
      </c>
      <c r="JE19" s="78">
        <v>101</v>
      </c>
      <c r="JF19" s="78">
        <v>25</v>
      </c>
      <c r="JG19" s="78">
        <v>0</v>
      </c>
      <c r="JH19" s="78">
        <v>1</v>
      </c>
      <c r="JI19" s="78">
        <v>0</v>
      </c>
      <c r="JJ19" s="78">
        <v>15</v>
      </c>
      <c r="JK19" s="78">
        <v>5</v>
      </c>
      <c r="JL19" s="78">
        <v>19</v>
      </c>
      <c r="JM19" s="78">
        <v>4</v>
      </c>
      <c r="JN19" s="78">
        <v>9</v>
      </c>
      <c r="JO19" s="78">
        <v>0</v>
      </c>
      <c r="JP19" s="78">
        <v>0</v>
      </c>
      <c r="JQ19" s="78">
        <v>10</v>
      </c>
      <c r="JR19" s="78">
        <v>10</v>
      </c>
      <c r="JS19" s="78">
        <v>3</v>
      </c>
      <c r="JT19" s="78">
        <v>4</v>
      </c>
      <c r="JU19" s="78">
        <v>1</v>
      </c>
      <c r="JV19" s="78">
        <v>2</v>
      </c>
      <c r="JW19" s="78">
        <v>0</v>
      </c>
      <c r="JX19" s="78">
        <v>8</v>
      </c>
      <c r="JY19" s="78">
        <v>3</v>
      </c>
      <c r="JZ19" s="78">
        <v>1</v>
      </c>
      <c r="KA19" s="78">
        <v>11</v>
      </c>
      <c r="KB19" s="78">
        <v>2</v>
      </c>
      <c r="KC19" s="78">
        <v>16</v>
      </c>
      <c r="KD19" s="78">
        <v>1</v>
      </c>
      <c r="KE19" s="78">
        <v>13</v>
      </c>
      <c r="KF19" s="78">
        <v>15</v>
      </c>
      <c r="KG19" s="78">
        <v>8</v>
      </c>
      <c r="KH19" s="78">
        <v>1</v>
      </c>
      <c r="KI19" s="78">
        <v>1</v>
      </c>
      <c r="KJ19" s="78">
        <v>0</v>
      </c>
      <c r="KK19" s="78">
        <v>1</v>
      </c>
      <c r="KL19" s="78">
        <v>0</v>
      </c>
      <c r="KM19" s="78">
        <v>0</v>
      </c>
      <c r="KN19" s="78">
        <v>1</v>
      </c>
      <c r="KO19" s="78">
        <v>0</v>
      </c>
      <c r="KP19" s="78">
        <v>1</v>
      </c>
      <c r="KQ19" s="78">
        <v>2</v>
      </c>
      <c r="KR19" s="78">
        <v>0</v>
      </c>
      <c r="KS19" s="78">
        <v>0</v>
      </c>
      <c r="KT19" s="78">
        <v>0</v>
      </c>
      <c r="KU19" s="78">
        <v>0</v>
      </c>
      <c r="KV19" s="78">
        <v>1</v>
      </c>
      <c r="KW19" s="78">
        <v>0</v>
      </c>
      <c r="KX19" s="78">
        <v>0</v>
      </c>
      <c r="KY19" s="78">
        <v>0</v>
      </c>
      <c r="KZ19" s="78">
        <v>39</v>
      </c>
      <c r="LA19" s="78">
        <v>0</v>
      </c>
      <c r="LB19" s="78">
        <v>3</v>
      </c>
      <c r="LC19" s="78">
        <v>0</v>
      </c>
      <c r="LD19" s="78">
        <v>0</v>
      </c>
      <c r="LE19" s="78">
        <v>0</v>
      </c>
      <c r="LF19" s="78">
        <v>4</v>
      </c>
      <c r="LG19" s="78">
        <v>0</v>
      </c>
      <c r="LH19" s="78">
        <v>0</v>
      </c>
      <c r="LI19" s="78">
        <v>0</v>
      </c>
      <c r="LJ19" s="78">
        <v>0</v>
      </c>
      <c r="LK19" s="78">
        <v>0</v>
      </c>
      <c r="LL19" s="78">
        <v>0</v>
      </c>
      <c r="LM19" s="78">
        <v>17</v>
      </c>
      <c r="LN19" s="78">
        <v>0</v>
      </c>
      <c r="LO19" s="78">
        <v>3</v>
      </c>
      <c r="LP19" s="78">
        <v>0</v>
      </c>
      <c r="LQ19" s="78">
        <v>0</v>
      </c>
      <c r="LR19" s="78">
        <v>0</v>
      </c>
      <c r="LS19" s="78">
        <v>43</v>
      </c>
      <c r="LT19" s="78">
        <v>0</v>
      </c>
      <c r="LU19" s="78">
        <v>0</v>
      </c>
      <c r="LV19" s="78">
        <v>4</v>
      </c>
      <c r="LW19" s="78">
        <v>0</v>
      </c>
      <c r="LX19" s="78">
        <v>6</v>
      </c>
      <c r="LY19" s="78">
        <v>11</v>
      </c>
      <c r="LZ19" s="78">
        <v>0</v>
      </c>
      <c r="MA19" s="78">
        <v>43</v>
      </c>
      <c r="MB19" s="78">
        <v>0</v>
      </c>
      <c r="MC19" s="78">
        <v>0</v>
      </c>
      <c r="MD19" s="78">
        <v>0</v>
      </c>
      <c r="ME19" s="78">
        <v>1</v>
      </c>
      <c r="MF19" s="78">
        <v>20</v>
      </c>
      <c r="MG19" s="78">
        <v>0</v>
      </c>
      <c r="MH19" s="78">
        <v>0</v>
      </c>
      <c r="MI19" s="78">
        <v>0</v>
      </c>
      <c r="MJ19" s="78">
        <v>1</v>
      </c>
      <c r="MK19" s="78">
        <v>0</v>
      </c>
      <c r="ML19" s="78">
        <v>0</v>
      </c>
      <c r="MM19" s="78">
        <v>3</v>
      </c>
      <c r="MN19" s="78">
        <v>0</v>
      </c>
      <c r="MO19" s="78">
        <v>20</v>
      </c>
      <c r="MP19" s="78">
        <v>3</v>
      </c>
      <c r="MQ19" s="78">
        <v>1</v>
      </c>
      <c r="MR19" s="78">
        <v>3</v>
      </c>
      <c r="MS19" s="78">
        <v>0</v>
      </c>
      <c r="MT19" s="78">
        <v>16</v>
      </c>
      <c r="MU19" s="78">
        <v>0</v>
      </c>
      <c r="MV19" s="78">
        <v>1</v>
      </c>
      <c r="MW19" s="78">
        <v>13</v>
      </c>
      <c r="MX19" s="78">
        <v>6</v>
      </c>
      <c r="MY19" s="78">
        <v>0</v>
      </c>
      <c r="MZ19" s="78">
        <v>0</v>
      </c>
      <c r="NA19" s="78">
        <v>0</v>
      </c>
      <c r="NB19" s="78">
        <v>6</v>
      </c>
      <c r="NC19" s="78">
        <v>1</v>
      </c>
      <c r="ND19" s="78">
        <v>0</v>
      </c>
      <c r="NE19" s="78">
        <v>0</v>
      </c>
      <c r="NF19" s="78">
        <v>101</v>
      </c>
      <c r="NG19" s="78">
        <v>25</v>
      </c>
      <c r="NH19" s="78">
        <v>0</v>
      </c>
      <c r="NI19" s="78">
        <v>1</v>
      </c>
      <c r="NJ19" s="78">
        <v>0</v>
      </c>
      <c r="NK19" s="78">
        <v>15</v>
      </c>
      <c r="NL19" s="78">
        <v>5</v>
      </c>
      <c r="NM19" s="78">
        <v>19</v>
      </c>
      <c r="NN19" s="78">
        <v>1</v>
      </c>
      <c r="NO19" s="78">
        <v>9</v>
      </c>
      <c r="NP19" s="78">
        <v>0</v>
      </c>
      <c r="NQ19" s="78">
        <v>0</v>
      </c>
      <c r="NR19" s="78">
        <v>10</v>
      </c>
      <c r="NS19" s="78">
        <v>10</v>
      </c>
      <c r="NT19" s="78">
        <v>3</v>
      </c>
      <c r="NU19" s="78">
        <v>4</v>
      </c>
      <c r="NV19" s="78">
        <v>1</v>
      </c>
      <c r="NW19" s="78">
        <v>2</v>
      </c>
      <c r="NX19" s="78">
        <v>0</v>
      </c>
      <c r="NY19" s="78">
        <v>8</v>
      </c>
      <c r="NZ19" s="78">
        <v>3</v>
      </c>
      <c r="OA19" s="78">
        <v>1</v>
      </c>
      <c r="OB19" s="78">
        <v>11</v>
      </c>
      <c r="OC19" s="78">
        <v>2</v>
      </c>
      <c r="OD19" s="78">
        <v>0</v>
      </c>
      <c r="OE19" s="78">
        <v>0</v>
      </c>
      <c r="OF19" s="78">
        <v>0</v>
      </c>
      <c r="OG19" s="78">
        <v>15</v>
      </c>
      <c r="OH19" s="78">
        <v>8</v>
      </c>
      <c r="OI19" s="78">
        <v>1</v>
      </c>
      <c r="OJ19" s="78">
        <v>1</v>
      </c>
      <c r="OK19" s="78">
        <v>0</v>
      </c>
      <c r="OL19" s="78">
        <v>1</v>
      </c>
      <c r="OM19" s="78">
        <v>0</v>
      </c>
      <c r="ON19" s="78">
        <v>0</v>
      </c>
      <c r="OO19" s="78">
        <v>1</v>
      </c>
      <c r="OP19" s="78">
        <v>0</v>
      </c>
      <c r="OQ19" s="78">
        <v>1</v>
      </c>
      <c r="OR19" s="78">
        <v>2</v>
      </c>
      <c r="OS19" s="78">
        <v>0</v>
      </c>
      <c r="OT19" s="78">
        <v>0</v>
      </c>
      <c r="OU19" s="78">
        <v>0</v>
      </c>
      <c r="OV19" s="78">
        <v>0</v>
      </c>
      <c r="OW19" s="78">
        <v>1</v>
      </c>
      <c r="OX19" s="78">
        <v>0</v>
      </c>
      <c r="OY19" s="78">
        <v>0</v>
      </c>
      <c r="OZ19" s="78">
        <v>0</v>
      </c>
      <c r="PA19" s="78">
        <v>39</v>
      </c>
      <c r="PB19" s="78">
        <v>0</v>
      </c>
      <c r="PC19" s="78">
        <v>3</v>
      </c>
      <c r="PD19" s="78">
        <v>0</v>
      </c>
      <c r="PE19" s="78">
        <v>0</v>
      </c>
      <c r="PF19" s="78">
        <v>0</v>
      </c>
      <c r="PG19" s="78">
        <v>4</v>
      </c>
      <c r="PH19" s="78">
        <v>0</v>
      </c>
      <c r="PI19" s="78">
        <v>0</v>
      </c>
      <c r="PJ19" s="78">
        <v>0</v>
      </c>
      <c r="PK19" s="78">
        <v>0</v>
      </c>
      <c r="PL19" s="78">
        <v>0</v>
      </c>
      <c r="PM19" s="78">
        <v>0</v>
      </c>
      <c r="PN19" s="78">
        <v>17</v>
      </c>
      <c r="PO19" s="78">
        <v>0</v>
      </c>
      <c r="PP19" s="78">
        <v>3</v>
      </c>
      <c r="PQ19" s="78">
        <v>0</v>
      </c>
      <c r="PR19" s="78">
        <v>0</v>
      </c>
      <c r="PS19" s="78">
        <v>0</v>
      </c>
      <c r="PT19" s="78">
        <v>43</v>
      </c>
      <c r="PU19" s="78">
        <v>0</v>
      </c>
      <c r="PV19" s="78">
        <v>0</v>
      </c>
      <c r="PW19" s="78">
        <v>4</v>
      </c>
      <c r="PX19" s="78">
        <v>0</v>
      </c>
      <c r="PY19" s="78">
        <v>6</v>
      </c>
      <c r="PZ19" s="78">
        <v>11</v>
      </c>
      <c r="QA19" s="78">
        <v>0</v>
      </c>
      <c r="QB19" s="78">
        <v>43</v>
      </c>
      <c r="QC19" s="78">
        <v>0</v>
      </c>
      <c r="QD19" s="78">
        <v>0</v>
      </c>
      <c r="QE19" s="78">
        <v>0</v>
      </c>
      <c r="QF19" s="78">
        <v>1</v>
      </c>
      <c r="QG19" s="78">
        <v>20</v>
      </c>
      <c r="QH19" s="78">
        <v>0</v>
      </c>
      <c r="QI19" s="78">
        <v>0</v>
      </c>
      <c r="QJ19" s="78">
        <v>0</v>
      </c>
      <c r="QK19" s="78">
        <v>1</v>
      </c>
      <c r="QL19" s="78">
        <v>0</v>
      </c>
      <c r="QM19" s="78">
        <v>0</v>
      </c>
      <c r="QN19" s="78">
        <v>3</v>
      </c>
      <c r="QO19" s="78">
        <v>0</v>
      </c>
      <c r="QP19" s="78">
        <v>20</v>
      </c>
      <c r="QQ19" s="78">
        <v>3</v>
      </c>
      <c r="QR19" s="78">
        <v>1</v>
      </c>
      <c r="QS19" s="78">
        <v>33</v>
      </c>
      <c r="QT19" s="78">
        <v>6</v>
      </c>
      <c r="QU19" s="78">
        <v>0</v>
      </c>
      <c r="QV19" s="78">
        <v>6</v>
      </c>
      <c r="QW19" s="78">
        <v>1</v>
      </c>
      <c r="QX19" s="78">
        <v>231</v>
      </c>
      <c r="QY19" s="78">
        <v>15</v>
      </c>
      <c r="QZ19" s="78">
        <v>11</v>
      </c>
      <c r="RA19" s="78">
        <v>4</v>
      </c>
      <c r="RB19" s="78">
        <v>43</v>
      </c>
      <c r="RC19" s="78">
        <v>4</v>
      </c>
      <c r="RD19" s="78">
        <v>17</v>
      </c>
      <c r="RE19" s="78">
        <v>3</v>
      </c>
      <c r="RF19" s="78">
        <v>43</v>
      </c>
      <c r="RG19" s="78">
        <v>10</v>
      </c>
      <c r="RH19" s="78">
        <v>11</v>
      </c>
      <c r="RI19" s="78">
        <v>43</v>
      </c>
      <c r="RJ19" s="78">
        <v>1</v>
      </c>
      <c r="RK19" s="78">
        <v>24</v>
      </c>
      <c r="RL19" s="78">
        <v>23</v>
      </c>
      <c r="RM19" s="78">
        <v>1</v>
      </c>
      <c r="RN19" s="78">
        <v>33</v>
      </c>
      <c r="RO19" s="78">
        <v>6</v>
      </c>
      <c r="RP19" s="78">
        <v>0</v>
      </c>
      <c r="RQ19" s="78">
        <v>6</v>
      </c>
      <c r="RR19" s="78">
        <v>1</v>
      </c>
      <c r="RS19" s="78">
        <v>234</v>
      </c>
      <c r="RT19" s="78">
        <v>45</v>
      </c>
      <c r="RU19" s="78">
        <v>11</v>
      </c>
      <c r="RV19" s="78">
        <v>4</v>
      </c>
      <c r="RW19" s="78">
        <v>43</v>
      </c>
      <c r="RX19" s="78">
        <v>4</v>
      </c>
      <c r="RY19" s="78">
        <v>17</v>
      </c>
      <c r="RZ19" s="78">
        <v>3</v>
      </c>
      <c r="SA19" s="78">
        <v>43</v>
      </c>
      <c r="SB19" s="78">
        <v>10</v>
      </c>
      <c r="SC19" s="78">
        <v>11</v>
      </c>
      <c r="SD19" s="78">
        <v>43</v>
      </c>
      <c r="SE19" s="78">
        <v>1</v>
      </c>
      <c r="SF19" s="78">
        <v>24</v>
      </c>
      <c r="SG19" s="78">
        <v>23</v>
      </c>
      <c r="SH19" s="78">
        <v>1</v>
      </c>
    </row>
    <row r="20" spans="1:502">
      <c r="A20" s="17" t="s">
        <v>1662</v>
      </c>
      <c r="B20" s="77">
        <v>12</v>
      </c>
      <c r="C20" s="77">
        <v>12</v>
      </c>
      <c r="D20" s="77">
        <v>1</v>
      </c>
      <c r="E20" s="77">
        <v>2015</v>
      </c>
      <c r="F20" s="77" t="s">
        <v>183</v>
      </c>
      <c r="G20" s="1017" t="s">
        <v>1559</v>
      </c>
      <c r="H20" s="77" t="s">
        <v>1560</v>
      </c>
      <c r="I20" s="1018"/>
      <c r="J20" s="80">
        <v>37.822000000000003</v>
      </c>
      <c r="K20" s="80">
        <v>0</v>
      </c>
      <c r="L20" s="80">
        <v>0</v>
      </c>
      <c r="M20" s="80">
        <v>0</v>
      </c>
      <c r="N20" s="80">
        <v>106.3</v>
      </c>
      <c r="O20" s="80">
        <v>3.871</v>
      </c>
      <c r="P20" s="80">
        <v>0</v>
      </c>
      <c r="Q20" s="80">
        <v>0</v>
      </c>
      <c r="R20" s="80">
        <v>1653.5319999999999</v>
      </c>
      <c r="S20" s="80">
        <v>235.53800000000001</v>
      </c>
      <c r="T20" s="80">
        <v>0</v>
      </c>
      <c r="U20" s="80">
        <v>8.0079999999999991</v>
      </c>
      <c r="V20" s="80">
        <v>0</v>
      </c>
      <c r="W20" s="80">
        <v>4374.509</v>
      </c>
      <c r="X20" s="80">
        <v>42.856999999999999</v>
      </c>
      <c r="Y20" s="80">
        <v>392.596</v>
      </c>
      <c r="Z20" s="80">
        <v>1761.82</v>
      </c>
      <c r="AA20" s="80">
        <v>48.851999999999997</v>
      </c>
      <c r="AB20" s="80">
        <v>0</v>
      </c>
      <c r="AC20" s="80">
        <v>0</v>
      </c>
      <c r="AD20" s="80">
        <v>4297.3689999999997</v>
      </c>
      <c r="AE20" s="80">
        <v>5146.5919999999996</v>
      </c>
      <c r="AF20" s="80">
        <v>11.944000000000001</v>
      </c>
      <c r="AG20" s="80">
        <v>54.628</v>
      </c>
      <c r="AH20" s="80">
        <v>5.774</v>
      </c>
      <c r="AI20" s="80">
        <v>57.466000000000001</v>
      </c>
      <c r="AJ20" s="80">
        <v>0</v>
      </c>
      <c r="AK20" s="80">
        <v>184.99199999999999</v>
      </c>
      <c r="AL20" s="80">
        <v>69.335999999999999</v>
      </c>
      <c r="AM20" s="80">
        <v>7.109</v>
      </c>
      <c r="AN20" s="80">
        <v>267.798</v>
      </c>
      <c r="AO20" s="80">
        <v>4.6870000000000003</v>
      </c>
      <c r="AP20" s="80">
        <v>1251.4190000000001</v>
      </c>
      <c r="AQ20" s="80">
        <v>20.527000000000001</v>
      </c>
      <c r="AR20" s="80">
        <v>39.296999999999997</v>
      </c>
      <c r="AS20" s="80">
        <v>135.126</v>
      </c>
      <c r="AT20" s="80">
        <v>62.875999999999998</v>
      </c>
      <c r="AU20" s="80">
        <v>3.6840000000000002</v>
      </c>
      <c r="AV20" s="80">
        <v>4.5490000000000004</v>
      </c>
      <c r="AW20" s="80">
        <v>0</v>
      </c>
      <c r="AX20" s="80">
        <v>4.327</v>
      </c>
      <c r="AY20" s="80">
        <v>0</v>
      </c>
      <c r="AZ20" s="80">
        <v>0</v>
      </c>
      <c r="BA20" s="80">
        <v>4.5019999999999998</v>
      </c>
      <c r="BB20" s="80">
        <v>0</v>
      </c>
      <c r="BC20" s="80">
        <v>4.2149999999999999</v>
      </c>
      <c r="BD20" s="80">
        <v>11.375999999999999</v>
      </c>
      <c r="BE20" s="80">
        <v>0</v>
      </c>
      <c r="BF20" s="80">
        <v>0</v>
      </c>
      <c r="BG20" s="80">
        <v>0</v>
      </c>
      <c r="BH20" s="80">
        <v>0</v>
      </c>
      <c r="BI20" s="80">
        <v>6.9459999999999997</v>
      </c>
      <c r="BJ20" s="80">
        <v>0</v>
      </c>
      <c r="BK20" s="80">
        <v>0</v>
      </c>
      <c r="BL20" s="80">
        <v>0</v>
      </c>
      <c r="BM20" s="80">
        <v>200.56299999999999</v>
      </c>
      <c r="BN20" s="80">
        <v>0</v>
      </c>
      <c r="BO20" s="80">
        <v>13.48</v>
      </c>
      <c r="BP20" s="80">
        <v>0</v>
      </c>
      <c r="BQ20" s="80">
        <v>0</v>
      </c>
      <c r="BR20" s="80">
        <v>0</v>
      </c>
      <c r="BS20" s="80">
        <v>16.558</v>
      </c>
      <c r="BT20" s="80">
        <v>0</v>
      </c>
      <c r="BU20" s="80">
        <v>0</v>
      </c>
      <c r="BV20" s="80">
        <v>0</v>
      </c>
      <c r="BW20" s="80">
        <v>0</v>
      </c>
      <c r="BX20" s="80">
        <v>0</v>
      </c>
      <c r="BY20" s="80">
        <v>0</v>
      </c>
      <c r="BZ20" s="80">
        <v>163.63399999999999</v>
      </c>
      <c r="CA20" s="80">
        <v>0</v>
      </c>
      <c r="CB20" s="80">
        <v>31.811</v>
      </c>
      <c r="CC20" s="80">
        <v>0</v>
      </c>
      <c r="CD20" s="80">
        <v>0</v>
      </c>
      <c r="CE20" s="80">
        <v>0</v>
      </c>
      <c r="CF20" s="80">
        <v>294.73700000000002</v>
      </c>
      <c r="CG20" s="80">
        <v>0</v>
      </c>
      <c r="CH20" s="80">
        <v>0</v>
      </c>
      <c r="CI20" s="80">
        <v>26.702999999999999</v>
      </c>
      <c r="CJ20" s="80">
        <v>0</v>
      </c>
      <c r="CK20" s="80">
        <v>20.526</v>
      </c>
      <c r="CL20" s="80">
        <v>210.232</v>
      </c>
      <c r="CM20" s="80">
        <v>0</v>
      </c>
      <c r="CN20" s="80">
        <v>272.99700000000001</v>
      </c>
      <c r="CO20" s="80">
        <v>0</v>
      </c>
      <c r="CP20" s="80">
        <v>0</v>
      </c>
      <c r="CQ20" s="80">
        <v>0</v>
      </c>
      <c r="CR20" s="80">
        <v>4.5519999999999996</v>
      </c>
      <c r="CS20" s="80">
        <v>394.59100000000001</v>
      </c>
      <c r="CT20" s="80">
        <v>0</v>
      </c>
      <c r="CU20" s="80">
        <v>0</v>
      </c>
      <c r="CV20" s="80">
        <v>0</v>
      </c>
      <c r="CW20" s="80">
        <v>3.0190000000000001</v>
      </c>
      <c r="CX20" s="80">
        <v>0</v>
      </c>
      <c r="CY20" s="80">
        <v>0</v>
      </c>
      <c r="CZ20" s="80">
        <v>21.574000000000002</v>
      </c>
      <c r="DA20" s="80">
        <v>0</v>
      </c>
      <c r="DB20" s="80">
        <v>201.12</v>
      </c>
      <c r="DC20" s="80">
        <v>12.686999999999999</v>
      </c>
      <c r="DD20" s="80">
        <v>9.6029999999999998</v>
      </c>
      <c r="DE20" s="80">
        <v>1758.587</v>
      </c>
      <c r="DF20" s="80">
        <v>0</v>
      </c>
      <c r="DG20" s="80">
        <v>1251.4190000000001</v>
      </c>
      <c r="DH20" s="80">
        <v>0</v>
      </c>
      <c r="DI20" s="80">
        <v>20.527000000000001</v>
      </c>
      <c r="DJ20" s="80">
        <v>39.296999999999997</v>
      </c>
      <c r="DK20" s="80">
        <v>37.822000000000003</v>
      </c>
      <c r="DL20" s="80">
        <v>0</v>
      </c>
      <c r="DM20" s="80">
        <v>0</v>
      </c>
      <c r="DN20" s="80">
        <v>0</v>
      </c>
      <c r="DO20" s="80">
        <v>106.3</v>
      </c>
      <c r="DP20" s="80">
        <v>3.871</v>
      </c>
      <c r="DQ20" s="80">
        <v>0</v>
      </c>
      <c r="DR20" s="80">
        <v>0</v>
      </c>
      <c r="DS20" s="80">
        <v>1653.5319999999999</v>
      </c>
      <c r="DT20" s="80">
        <v>235.53800000000001</v>
      </c>
      <c r="DU20" s="80">
        <v>0</v>
      </c>
      <c r="DV20" s="80">
        <v>8.0079999999999991</v>
      </c>
      <c r="DW20" s="80">
        <v>0</v>
      </c>
      <c r="DX20" s="80">
        <v>4374.509</v>
      </c>
      <c r="DY20" s="80">
        <v>42.856999999999999</v>
      </c>
      <c r="DZ20" s="80">
        <v>392.596</v>
      </c>
      <c r="EA20" s="80">
        <v>3.2330000000000001</v>
      </c>
      <c r="EB20" s="80">
        <v>48.851999999999997</v>
      </c>
      <c r="EC20" s="80">
        <v>0</v>
      </c>
      <c r="ED20" s="80">
        <v>0</v>
      </c>
      <c r="EE20" s="80">
        <v>4297.3689999999997</v>
      </c>
      <c r="EF20" s="80">
        <v>5146.5919999999996</v>
      </c>
      <c r="EG20" s="80">
        <v>11.944000000000001</v>
      </c>
      <c r="EH20" s="80">
        <v>54.628</v>
      </c>
      <c r="EI20" s="80">
        <v>5.774</v>
      </c>
      <c r="EJ20" s="80">
        <v>57.466000000000001</v>
      </c>
      <c r="EK20" s="80">
        <v>0</v>
      </c>
      <c r="EL20" s="80">
        <v>184.99199999999999</v>
      </c>
      <c r="EM20" s="80">
        <v>69.335999999999999</v>
      </c>
      <c r="EN20" s="80">
        <v>7.109</v>
      </c>
      <c r="EO20" s="80">
        <v>267.798</v>
      </c>
      <c r="EP20" s="80">
        <v>4.6870000000000003</v>
      </c>
      <c r="EQ20" s="80">
        <v>0</v>
      </c>
      <c r="ER20" s="80">
        <v>0</v>
      </c>
      <c r="ES20" s="80">
        <v>0</v>
      </c>
      <c r="ET20" s="80">
        <v>135.126</v>
      </c>
      <c r="EU20" s="80">
        <v>62.875999999999998</v>
      </c>
      <c r="EV20" s="80">
        <v>3.6840000000000002</v>
      </c>
      <c r="EW20" s="80">
        <v>4.5490000000000004</v>
      </c>
      <c r="EX20" s="80">
        <v>0</v>
      </c>
      <c r="EY20" s="80">
        <v>4.327</v>
      </c>
      <c r="EZ20" s="80">
        <v>0</v>
      </c>
      <c r="FA20" s="80">
        <v>0</v>
      </c>
      <c r="FB20" s="80">
        <v>4.5019999999999998</v>
      </c>
      <c r="FC20" s="80">
        <v>0</v>
      </c>
      <c r="FD20" s="80">
        <v>4.2149999999999999</v>
      </c>
      <c r="FE20" s="80">
        <v>11.375999999999999</v>
      </c>
      <c r="FF20" s="80">
        <v>0</v>
      </c>
      <c r="FG20" s="80">
        <v>0</v>
      </c>
      <c r="FH20" s="80">
        <v>0</v>
      </c>
      <c r="FI20" s="80">
        <v>0</v>
      </c>
      <c r="FJ20" s="80">
        <v>6.9459999999999997</v>
      </c>
      <c r="FK20" s="80">
        <v>0</v>
      </c>
      <c r="FL20" s="80">
        <v>0</v>
      </c>
      <c r="FM20" s="80">
        <v>0</v>
      </c>
      <c r="FN20" s="80">
        <v>200.56299999999999</v>
      </c>
      <c r="FO20" s="80">
        <v>0</v>
      </c>
      <c r="FP20" s="80">
        <v>13.48</v>
      </c>
      <c r="FQ20" s="80">
        <v>0</v>
      </c>
      <c r="FR20" s="80">
        <v>0</v>
      </c>
      <c r="FS20" s="80">
        <v>0</v>
      </c>
      <c r="FT20" s="80">
        <v>16.558</v>
      </c>
      <c r="FU20" s="80">
        <v>0</v>
      </c>
      <c r="FV20" s="80">
        <v>0</v>
      </c>
      <c r="FW20" s="80">
        <v>0</v>
      </c>
      <c r="FX20" s="80">
        <v>0</v>
      </c>
      <c r="FY20" s="80">
        <v>0</v>
      </c>
      <c r="FZ20" s="80">
        <v>0</v>
      </c>
      <c r="GA20" s="80">
        <v>163.63399999999999</v>
      </c>
      <c r="GB20" s="80">
        <v>0</v>
      </c>
      <c r="GC20" s="80">
        <v>31.811</v>
      </c>
      <c r="GD20" s="80">
        <v>0</v>
      </c>
      <c r="GE20" s="80">
        <v>0</v>
      </c>
      <c r="GF20" s="80">
        <v>0</v>
      </c>
      <c r="GG20" s="80">
        <v>294.73700000000002</v>
      </c>
      <c r="GH20" s="80">
        <v>0</v>
      </c>
      <c r="GI20" s="80">
        <v>0</v>
      </c>
      <c r="GJ20" s="80">
        <v>26.702999999999999</v>
      </c>
      <c r="GK20" s="80">
        <v>0</v>
      </c>
      <c r="GL20" s="80">
        <v>20.526</v>
      </c>
      <c r="GM20" s="80">
        <v>210.232</v>
      </c>
      <c r="GN20" s="80">
        <v>0</v>
      </c>
      <c r="GO20" s="80">
        <v>272.99700000000001</v>
      </c>
      <c r="GP20" s="80">
        <v>0</v>
      </c>
      <c r="GQ20" s="80">
        <v>0</v>
      </c>
      <c r="GR20" s="80">
        <v>0</v>
      </c>
      <c r="GS20" s="80">
        <v>4.5519999999999996</v>
      </c>
      <c r="GT20" s="80">
        <v>394.59100000000001</v>
      </c>
      <c r="GU20" s="80">
        <v>0</v>
      </c>
      <c r="GV20" s="80">
        <v>0</v>
      </c>
      <c r="GW20" s="80">
        <v>0</v>
      </c>
      <c r="GX20" s="80">
        <v>3.0190000000000001</v>
      </c>
      <c r="GY20" s="80">
        <v>0</v>
      </c>
      <c r="GZ20" s="80">
        <v>0</v>
      </c>
      <c r="HA20" s="80">
        <v>21.574000000000002</v>
      </c>
      <c r="HB20" s="80">
        <v>0</v>
      </c>
      <c r="HC20" s="80">
        <v>201.12</v>
      </c>
      <c r="HD20" s="80">
        <v>12.686999999999999</v>
      </c>
      <c r="HE20" s="80">
        <v>9.6029999999999998</v>
      </c>
      <c r="HF20" s="80">
        <v>3069.83</v>
      </c>
      <c r="HG20" s="80">
        <v>37.822000000000003</v>
      </c>
      <c r="HH20" s="80">
        <v>0</v>
      </c>
      <c r="HI20" s="80">
        <v>106.3</v>
      </c>
      <c r="HJ20" s="80">
        <v>3.871</v>
      </c>
      <c r="HK20" s="80">
        <v>16866.82</v>
      </c>
      <c r="HL20" s="80">
        <v>135.126</v>
      </c>
      <c r="HM20" s="80">
        <v>75.436000000000007</v>
      </c>
      <c r="HN20" s="80">
        <v>20.093</v>
      </c>
      <c r="HO20" s="80">
        <v>220.989</v>
      </c>
      <c r="HP20" s="80">
        <v>16.558</v>
      </c>
      <c r="HQ20" s="80">
        <v>163.63399999999999</v>
      </c>
      <c r="HR20" s="80">
        <v>31.811</v>
      </c>
      <c r="HS20" s="80">
        <v>294.73700000000002</v>
      </c>
      <c r="HT20" s="80">
        <v>47.228999999999999</v>
      </c>
      <c r="HU20" s="80">
        <v>210.232</v>
      </c>
      <c r="HV20" s="80">
        <v>272.99700000000001</v>
      </c>
      <c r="HW20" s="80">
        <v>4.5519999999999996</v>
      </c>
      <c r="HX20" s="80">
        <v>419.18400000000003</v>
      </c>
      <c r="HY20" s="80">
        <v>213.80699999999999</v>
      </c>
      <c r="HZ20" s="80">
        <v>9.6029999999999998</v>
      </c>
      <c r="IA20" s="80">
        <v>3069.83</v>
      </c>
      <c r="IB20" s="80">
        <v>37.822000000000003</v>
      </c>
      <c r="IC20" s="80">
        <v>0</v>
      </c>
      <c r="ID20" s="80">
        <v>106.3</v>
      </c>
      <c r="IE20" s="80">
        <v>3.871</v>
      </c>
      <c r="IF20" s="80">
        <v>18625.406999999999</v>
      </c>
      <c r="IG20" s="80">
        <v>1446.3689999999999</v>
      </c>
      <c r="IH20" s="80">
        <v>75.436000000000007</v>
      </c>
      <c r="II20" s="80">
        <v>20.093</v>
      </c>
      <c r="IJ20" s="80">
        <v>220.989</v>
      </c>
      <c r="IK20" s="80">
        <v>16.558</v>
      </c>
      <c r="IL20" s="80">
        <v>163.63399999999999</v>
      </c>
      <c r="IM20" s="80">
        <v>31.811</v>
      </c>
      <c r="IN20" s="80">
        <v>294.73700000000002</v>
      </c>
      <c r="IO20" s="80">
        <v>47.228999999999999</v>
      </c>
      <c r="IP20" s="80">
        <v>210.232</v>
      </c>
      <c r="IQ20" s="80">
        <v>272.99700000000001</v>
      </c>
      <c r="IR20" s="80">
        <v>4.5519999999999996</v>
      </c>
      <c r="IS20" s="80">
        <v>419.18400000000003</v>
      </c>
      <c r="IT20" s="80">
        <v>213.80699999999999</v>
      </c>
      <c r="IU20" s="80">
        <v>9.6029999999999998</v>
      </c>
      <c r="IV20" s="81">
        <v>0</v>
      </c>
      <c r="IW20" s="78">
        <v>6</v>
      </c>
      <c r="IX20" s="78">
        <v>0</v>
      </c>
      <c r="IY20" s="78">
        <v>0</v>
      </c>
      <c r="IZ20" s="78">
        <v>0</v>
      </c>
      <c r="JA20" s="78">
        <v>5</v>
      </c>
      <c r="JB20" s="78">
        <v>1</v>
      </c>
      <c r="JC20" s="78">
        <v>0</v>
      </c>
      <c r="JD20" s="78">
        <v>0</v>
      </c>
      <c r="JE20" s="78">
        <v>103</v>
      </c>
      <c r="JF20" s="78">
        <v>26</v>
      </c>
      <c r="JG20" s="78">
        <v>0</v>
      </c>
      <c r="JH20" s="78">
        <v>1</v>
      </c>
      <c r="JI20" s="78">
        <v>0</v>
      </c>
      <c r="JJ20" s="78">
        <v>15</v>
      </c>
      <c r="JK20" s="78">
        <v>6</v>
      </c>
      <c r="JL20" s="78">
        <v>20</v>
      </c>
      <c r="JM20" s="78">
        <v>4</v>
      </c>
      <c r="JN20" s="78">
        <v>9</v>
      </c>
      <c r="JO20" s="78">
        <v>0</v>
      </c>
      <c r="JP20" s="78">
        <v>0</v>
      </c>
      <c r="JQ20" s="78">
        <v>9</v>
      </c>
      <c r="JR20" s="78">
        <v>10</v>
      </c>
      <c r="JS20" s="78">
        <v>3</v>
      </c>
      <c r="JT20" s="78">
        <v>4</v>
      </c>
      <c r="JU20" s="78">
        <v>1</v>
      </c>
      <c r="JV20" s="78">
        <v>2</v>
      </c>
      <c r="JW20" s="78">
        <v>0</v>
      </c>
      <c r="JX20" s="78">
        <v>8</v>
      </c>
      <c r="JY20" s="78">
        <v>3</v>
      </c>
      <c r="JZ20" s="78">
        <v>1</v>
      </c>
      <c r="KA20" s="78">
        <v>12</v>
      </c>
      <c r="KB20" s="78">
        <v>1</v>
      </c>
      <c r="KC20" s="78">
        <v>17</v>
      </c>
      <c r="KD20" s="78">
        <v>1</v>
      </c>
      <c r="KE20" s="78">
        <v>13</v>
      </c>
      <c r="KF20" s="78">
        <v>15</v>
      </c>
      <c r="KG20" s="78">
        <v>9</v>
      </c>
      <c r="KH20" s="78">
        <v>1</v>
      </c>
      <c r="KI20" s="78">
        <v>1</v>
      </c>
      <c r="KJ20" s="78">
        <v>0</v>
      </c>
      <c r="KK20" s="78">
        <v>1</v>
      </c>
      <c r="KL20" s="78">
        <v>0</v>
      </c>
      <c r="KM20" s="78">
        <v>0</v>
      </c>
      <c r="KN20" s="78">
        <v>1</v>
      </c>
      <c r="KO20" s="78">
        <v>0</v>
      </c>
      <c r="KP20" s="78">
        <v>1</v>
      </c>
      <c r="KQ20" s="78">
        <v>2</v>
      </c>
      <c r="KR20" s="78">
        <v>0</v>
      </c>
      <c r="KS20" s="78">
        <v>0</v>
      </c>
      <c r="KT20" s="78">
        <v>0</v>
      </c>
      <c r="KU20" s="78">
        <v>0</v>
      </c>
      <c r="KV20" s="78">
        <v>1</v>
      </c>
      <c r="KW20" s="78">
        <v>0</v>
      </c>
      <c r="KX20" s="78">
        <v>0</v>
      </c>
      <c r="KY20" s="78">
        <v>0</v>
      </c>
      <c r="KZ20" s="78">
        <v>39</v>
      </c>
      <c r="LA20" s="78">
        <v>0</v>
      </c>
      <c r="LB20" s="78">
        <v>3</v>
      </c>
      <c r="LC20" s="78">
        <v>0</v>
      </c>
      <c r="LD20" s="78">
        <v>0</v>
      </c>
      <c r="LE20" s="78">
        <v>0</v>
      </c>
      <c r="LF20" s="78">
        <v>4</v>
      </c>
      <c r="LG20" s="78">
        <v>0</v>
      </c>
      <c r="LH20" s="78">
        <v>0</v>
      </c>
      <c r="LI20" s="78">
        <v>0</v>
      </c>
      <c r="LJ20" s="78">
        <v>0</v>
      </c>
      <c r="LK20" s="78">
        <v>0</v>
      </c>
      <c r="LL20" s="78">
        <v>0</v>
      </c>
      <c r="LM20" s="78">
        <v>19</v>
      </c>
      <c r="LN20" s="78">
        <v>0</v>
      </c>
      <c r="LO20" s="78">
        <v>3</v>
      </c>
      <c r="LP20" s="78">
        <v>0</v>
      </c>
      <c r="LQ20" s="78">
        <v>0</v>
      </c>
      <c r="LR20" s="78">
        <v>0</v>
      </c>
      <c r="LS20" s="78">
        <v>42</v>
      </c>
      <c r="LT20" s="78">
        <v>0</v>
      </c>
      <c r="LU20" s="78">
        <v>0</v>
      </c>
      <c r="LV20" s="78">
        <v>5</v>
      </c>
      <c r="LW20" s="78">
        <v>0</v>
      </c>
      <c r="LX20" s="78">
        <v>4</v>
      </c>
      <c r="LY20" s="78">
        <v>12</v>
      </c>
      <c r="LZ20" s="78">
        <v>0</v>
      </c>
      <c r="MA20" s="78">
        <v>47</v>
      </c>
      <c r="MB20" s="78">
        <v>0</v>
      </c>
      <c r="MC20" s="78">
        <v>0</v>
      </c>
      <c r="MD20" s="78">
        <v>0</v>
      </c>
      <c r="ME20" s="78">
        <v>1</v>
      </c>
      <c r="MF20" s="78">
        <v>20</v>
      </c>
      <c r="MG20" s="78">
        <v>0</v>
      </c>
      <c r="MH20" s="78">
        <v>0</v>
      </c>
      <c r="MI20" s="78">
        <v>0</v>
      </c>
      <c r="MJ20" s="78">
        <v>1</v>
      </c>
      <c r="MK20" s="78">
        <v>0</v>
      </c>
      <c r="ML20" s="78">
        <v>0</v>
      </c>
      <c r="MM20" s="78">
        <v>3</v>
      </c>
      <c r="MN20" s="78">
        <v>0</v>
      </c>
      <c r="MO20" s="78">
        <v>19</v>
      </c>
      <c r="MP20" s="78">
        <v>3</v>
      </c>
      <c r="MQ20" s="78">
        <v>1</v>
      </c>
      <c r="MR20" s="78">
        <v>3</v>
      </c>
      <c r="MS20" s="78">
        <v>0</v>
      </c>
      <c r="MT20" s="78">
        <v>17</v>
      </c>
      <c r="MU20" s="78">
        <v>0</v>
      </c>
      <c r="MV20" s="78">
        <v>1</v>
      </c>
      <c r="MW20" s="78">
        <v>13</v>
      </c>
      <c r="MX20" s="78">
        <v>6</v>
      </c>
      <c r="MY20" s="78">
        <v>0</v>
      </c>
      <c r="MZ20" s="78">
        <v>0</v>
      </c>
      <c r="NA20" s="78">
        <v>0</v>
      </c>
      <c r="NB20" s="78">
        <v>5</v>
      </c>
      <c r="NC20" s="78">
        <v>1</v>
      </c>
      <c r="ND20" s="78">
        <v>0</v>
      </c>
      <c r="NE20" s="78">
        <v>0</v>
      </c>
      <c r="NF20" s="78">
        <v>103</v>
      </c>
      <c r="NG20" s="78">
        <v>26</v>
      </c>
      <c r="NH20" s="78">
        <v>0</v>
      </c>
      <c r="NI20" s="78">
        <v>1</v>
      </c>
      <c r="NJ20" s="78">
        <v>0</v>
      </c>
      <c r="NK20" s="78">
        <v>15</v>
      </c>
      <c r="NL20" s="78">
        <v>6</v>
      </c>
      <c r="NM20" s="78">
        <v>20</v>
      </c>
      <c r="NN20" s="78">
        <v>1</v>
      </c>
      <c r="NO20" s="78">
        <v>9</v>
      </c>
      <c r="NP20" s="78">
        <v>0</v>
      </c>
      <c r="NQ20" s="78">
        <v>0</v>
      </c>
      <c r="NR20" s="78">
        <v>9</v>
      </c>
      <c r="NS20" s="78">
        <v>10</v>
      </c>
      <c r="NT20" s="78">
        <v>3</v>
      </c>
      <c r="NU20" s="78">
        <v>4</v>
      </c>
      <c r="NV20" s="78">
        <v>1</v>
      </c>
      <c r="NW20" s="78">
        <v>2</v>
      </c>
      <c r="NX20" s="78">
        <v>0</v>
      </c>
      <c r="NY20" s="78">
        <v>8</v>
      </c>
      <c r="NZ20" s="78">
        <v>3</v>
      </c>
      <c r="OA20" s="78">
        <v>1</v>
      </c>
      <c r="OB20" s="78">
        <v>12</v>
      </c>
      <c r="OC20" s="78">
        <v>1</v>
      </c>
      <c r="OD20" s="78">
        <v>0</v>
      </c>
      <c r="OE20" s="78">
        <v>0</v>
      </c>
      <c r="OF20" s="78">
        <v>0</v>
      </c>
      <c r="OG20" s="78">
        <v>15</v>
      </c>
      <c r="OH20" s="78">
        <v>9</v>
      </c>
      <c r="OI20" s="78">
        <v>1</v>
      </c>
      <c r="OJ20" s="78">
        <v>1</v>
      </c>
      <c r="OK20" s="78">
        <v>0</v>
      </c>
      <c r="OL20" s="78">
        <v>1</v>
      </c>
      <c r="OM20" s="78">
        <v>0</v>
      </c>
      <c r="ON20" s="78">
        <v>0</v>
      </c>
      <c r="OO20" s="78">
        <v>1</v>
      </c>
      <c r="OP20" s="78">
        <v>0</v>
      </c>
      <c r="OQ20" s="78">
        <v>1</v>
      </c>
      <c r="OR20" s="78">
        <v>2</v>
      </c>
      <c r="OS20" s="78">
        <v>0</v>
      </c>
      <c r="OT20" s="78">
        <v>0</v>
      </c>
      <c r="OU20" s="78">
        <v>0</v>
      </c>
      <c r="OV20" s="78">
        <v>0</v>
      </c>
      <c r="OW20" s="78">
        <v>1</v>
      </c>
      <c r="OX20" s="78">
        <v>0</v>
      </c>
      <c r="OY20" s="78">
        <v>0</v>
      </c>
      <c r="OZ20" s="78">
        <v>0</v>
      </c>
      <c r="PA20" s="78">
        <v>39</v>
      </c>
      <c r="PB20" s="78">
        <v>0</v>
      </c>
      <c r="PC20" s="78">
        <v>3</v>
      </c>
      <c r="PD20" s="78">
        <v>0</v>
      </c>
      <c r="PE20" s="78">
        <v>0</v>
      </c>
      <c r="PF20" s="78">
        <v>0</v>
      </c>
      <c r="PG20" s="78">
        <v>4</v>
      </c>
      <c r="PH20" s="78">
        <v>0</v>
      </c>
      <c r="PI20" s="78">
        <v>0</v>
      </c>
      <c r="PJ20" s="78">
        <v>0</v>
      </c>
      <c r="PK20" s="78">
        <v>0</v>
      </c>
      <c r="PL20" s="78">
        <v>0</v>
      </c>
      <c r="PM20" s="78">
        <v>0</v>
      </c>
      <c r="PN20" s="78">
        <v>19</v>
      </c>
      <c r="PO20" s="78">
        <v>0</v>
      </c>
      <c r="PP20" s="78">
        <v>3</v>
      </c>
      <c r="PQ20" s="78">
        <v>0</v>
      </c>
      <c r="PR20" s="78">
        <v>0</v>
      </c>
      <c r="PS20" s="78">
        <v>0</v>
      </c>
      <c r="PT20" s="78">
        <v>42</v>
      </c>
      <c r="PU20" s="78">
        <v>0</v>
      </c>
      <c r="PV20" s="78">
        <v>0</v>
      </c>
      <c r="PW20" s="78">
        <v>5</v>
      </c>
      <c r="PX20" s="78">
        <v>0</v>
      </c>
      <c r="PY20" s="78">
        <v>4</v>
      </c>
      <c r="PZ20" s="78">
        <v>12</v>
      </c>
      <c r="QA20" s="78">
        <v>0</v>
      </c>
      <c r="QB20" s="78">
        <v>47</v>
      </c>
      <c r="QC20" s="78">
        <v>0</v>
      </c>
      <c r="QD20" s="78">
        <v>0</v>
      </c>
      <c r="QE20" s="78">
        <v>0</v>
      </c>
      <c r="QF20" s="78">
        <v>1</v>
      </c>
      <c r="QG20" s="78">
        <v>20</v>
      </c>
      <c r="QH20" s="78">
        <v>0</v>
      </c>
      <c r="QI20" s="78">
        <v>0</v>
      </c>
      <c r="QJ20" s="78">
        <v>0</v>
      </c>
      <c r="QK20" s="78">
        <v>1</v>
      </c>
      <c r="QL20" s="78">
        <v>0</v>
      </c>
      <c r="QM20" s="78">
        <v>0</v>
      </c>
      <c r="QN20" s="78">
        <v>3</v>
      </c>
      <c r="QO20" s="78">
        <v>0</v>
      </c>
      <c r="QP20" s="78">
        <v>19</v>
      </c>
      <c r="QQ20" s="78">
        <v>3</v>
      </c>
      <c r="QR20" s="78">
        <v>1</v>
      </c>
      <c r="QS20" s="78">
        <v>34</v>
      </c>
      <c r="QT20" s="78">
        <v>6</v>
      </c>
      <c r="QU20" s="78">
        <v>0</v>
      </c>
      <c r="QV20" s="78">
        <v>5</v>
      </c>
      <c r="QW20" s="78">
        <v>1</v>
      </c>
      <c r="QX20" s="78">
        <v>235</v>
      </c>
      <c r="QY20" s="78">
        <v>15</v>
      </c>
      <c r="QZ20" s="78">
        <v>12</v>
      </c>
      <c r="RA20" s="78">
        <v>4</v>
      </c>
      <c r="RB20" s="78">
        <v>43</v>
      </c>
      <c r="RC20" s="78">
        <v>4</v>
      </c>
      <c r="RD20" s="78">
        <v>19</v>
      </c>
      <c r="RE20" s="78">
        <v>3</v>
      </c>
      <c r="RF20" s="78">
        <v>42</v>
      </c>
      <c r="RG20" s="78">
        <v>9</v>
      </c>
      <c r="RH20" s="78">
        <v>12</v>
      </c>
      <c r="RI20" s="78">
        <v>47</v>
      </c>
      <c r="RJ20" s="78">
        <v>1</v>
      </c>
      <c r="RK20" s="78">
        <v>24</v>
      </c>
      <c r="RL20" s="78">
        <v>22</v>
      </c>
      <c r="RM20" s="78">
        <v>1</v>
      </c>
      <c r="RN20" s="78">
        <v>34</v>
      </c>
      <c r="RO20" s="78">
        <v>6</v>
      </c>
      <c r="RP20" s="78">
        <v>0</v>
      </c>
      <c r="RQ20" s="78">
        <v>5</v>
      </c>
      <c r="RR20" s="78">
        <v>1</v>
      </c>
      <c r="RS20" s="78">
        <v>238</v>
      </c>
      <c r="RT20" s="78">
        <v>46</v>
      </c>
      <c r="RU20" s="78">
        <v>12</v>
      </c>
      <c r="RV20" s="78">
        <v>4</v>
      </c>
      <c r="RW20" s="78">
        <v>43</v>
      </c>
      <c r="RX20" s="78">
        <v>4</v>
      </c>
      <c r="RY20" s="78">
        <v>19</v>
      </c>
      <c r="RZ20" s="78">
        <v>3</v>
      </c>
      <c r="SA20" s="78">
        <v>42</v>
      </c>
      <c r="SB20" s="78">
        <v>9</v>
      </c>
      <c r="SC20" s="78">
        <v>12</v>
      </c>
      <c r="SD20" s="78">
        <v>47</v>
      </c>
      <c r="SE20" s="78">
        <v>1</v>
      </c>
      <c r="SF20" s="78">
        <v>24</v>
      </c>
      <c r="SG20" s="78">
        <v>22</v>
      </c>
      <c r="SH20" s="78">
        <v>1</v>
      </c>
    </row>
    <row r="21" spans="1:502">
      <c r="A21" s="17" t="s">
        <v>1663</v>
      </c>
      <c r="B21" s="77">
        <v>13</v>
      </c>
      <c r="C21" s="77">
        <v>13</v>
      </c>
      <c r="D21" s="77">
        <v>1</v>
      </c>
      <c r="E21" s="77">
        <v>2016</v>
      </c>
      <c r="F21" s="77" t="s">
        <v>156</v>
      </c>
      <c r="G21" s="1017" t="s">
        <v>1559</v>
      </c>
      <c r="H21" s="77" t="s">
        <v>1560</v>
      </c>
      <c r="I21" s="1018"/>
      <c r="J21" s="80">
        <v>37.734999999999999</v>
      </c>
      <c r="K21" s="80">
        <v>0</v>
      </c>
      <c r="L21" s="80">
        <v>0</v>
      </c>
      <c r="M21" s="80">
        <v>0</v>
      </c>
      <c r="N21" s="80">
        <v>107.22799999999999</v>
      </c>
      <c r="O21" s="80">
        <v>4.12</v>
      </c>
      <c r="P21" s="80">
        <v>0</v>
      </c>
      <c r="Q21" s="80">
        <v>0</v>
      </c>
      <c r="R21" s="80">
        <v>1500.298</v>
      </c>
      <c r="S21" s="80">
        <v>223.22499999999999</v>
      </c>
      <c r="T21" s="80">
        <v>0</v>
      </c>
      <c r="U21" s="80">
        <v>7.7140000000000004</v>
      </c>
      <c r="V21" s="80">
        <v>0</v>
      </c>
      <c r="W21" s="80">
        <v>4544.8950000000004</v>
      </c>
      <c r="X21" s="80">
        <v>36.863</v>
      </c>
      <c r="Y21" s="80">
        <v>407.34100000000001</v>
      </c>
      <c r="Z21" s="80">
        <v>1590.258</v>
      </c>
      <c r="AA21" s="80">
        <v>50.616</v>
      </c>
      <c r="AB21" s="80">
        <v>0</v>
      </c>
      <c r="AC21" s="80">
        <v>0</v>
      </c>
      <c r="AD21" s="80">
        <v>4214.4660000000003</v>
      </c>
      <c r="AE21" s="80">
        <v>5261.5379999999996</v>
      </c>
      <c r="AF21" s="80">
        <v>12.257</v>
      </c>
      <c r="AG21" s="80">
        <v>49.207999999999998</v>
      </c>
      <c r="AH21" s="80">
        <v>5.6319999999999997</v>
      </c>
      <c r="AI21" s="80">
        <v>49.942</v>
      </c>
      <c r="AJ21" s="80">
        <v>0</v>
      </c>
      <c r="AK21" s="80">
        <v>189.42500000000001</v>
      </c>
      <c r="AL21" s="80">
        <v>69.268000000000001</v>
      </c>
      <c r="AM21" s="80">
        <v>7.9470000000000001</v>
      </c>
      <c r="AN21" s="80">
        <v>266.72699999999998</v>
      </c>
      <c r="AO21" s="80">
        <v>4.0759999999999996</v>
      </c>
      <c r="AP21" s="80">
        <v>1277.432</v>
      </c>
      <c r="AQ21" s="80">
        <v>25.02</v>
      </c>
      <c r="AR21" s="80">
        <v>43.656999999999996</v>
      </c>
      <c r="AS21" s="80">
        <v>169.41800000000001</v>
      </c>
      <c r="AT21" s="80">
        <v>71.986000000000004</v>
      </c>
      <c r="AU21" s="80">
        <v>3.57</v>
      </c>
      <c r="AV21" s="80">
        <v>3.9340000000000002</v>
      </c>
      <c r="AW21" s="80">
        <v>0</v>
      </c>
      <c r="AX21" s="80">
        <v>4.4180000000000001</v>
      </c>
      <c r="AY21" s="80">
        <v>0</v>
      </c>
      <c r="AZ21" s="80">
        <v>0</v>
      </c>
      <c r="BA21" s="80">
        <v>4.4989999999999997</v>
      </c>
      <c r="BB21" s="80">
        <v>0</v>
      </c>
      <c r="BC21" s="80">
        <v>4.0129999999999999</v>
      </c>
      <c r="BD21" s="80">
        <v>10.613</v>
      </c>
      <c r="BE21" s="80">
        <v>0</v>
      </c>
      <c r="BF21" s="80">
        <v>0</v>
      </c>
      <c r="BG21" s="80">
        <v>0</v>
      </c>
      <c r="BH21" s="80">
        <v>0</v>
      </c>
      <c r="BI21" s="80">
        <v>6.8860000000000001</v>
      </c>
      <c r="BJ21" s="80">
        <v>0</v>
      </c>
      <c r="BK21" s="80">
        <v>0</v>
      </c>
      <c r="BL21" s="80">
        <v>0</v>
      </c>
      <c r="BM21" s="80">
        <v>164.524</v>
      </c>
      <c r="BN21" s="80">
        <v>0</v>
      </c>
      <c r="BO21" s="80">
        <v>11.433999999999999</v>
      </c>
      <c r="BP21" s="80">
        <v>0</v>
      </c>
      <c r="BQ21" s="80">
        <v>0</v>
      </c>
      <c r="BR21" s="80">
        <v>0</v>
      </c>
      <c r="BS21" s="80">
        <v>16.838999999999999</v>
      </c>
      <c r="BT21" s="80">
        <v>0</v>
      </c>
      <c r="BU21" s="80">
        <v>0</v>
      </c>
      <c r="BV21" s="80">
        <v>0</v>
      </c>
      <c r="BW21" s="80">
        <v>0</v>
      </c>
      <c r="BX21" s="80">
        <v>0</v>
      </c>
      <c r="BY21" s="80">
        <v>0</v>
      </c>
      <c r="BZ21" s="80">
        <v>170.09800000000001</v>
      </c>
      <c r="CA21" s="80">
        <v>0</v>
      </c>
      <c r="CB21" s="80">
        <v>19.552</v>
      </c>
      <c r="CC21" s="80">
        <v>0</v>
      </c>
      <c r="CD21" s="80">
        <v>0</v>
      </c>
      <c r="CE21" s="80">
        <v>0</v>
      </c>
      <c r="CF21" s="80">
        <v>293.11099999999999</v>
      </c>
      <c r="CG21" s="80">
        <v>0</v>
      </c>
      <c r="CH21" s="80">
        <v>0</v>
      </c>
      <c r="CI21" s="80">
        <v>24.600999999999999</v>
      </c>
      <c r="CJ21" s="80">
        <v>0</v>
      </c>
      <c r="CK21" s="80">
        <v>20.446999999999999</v>
      </c>
      <c r="CL21" s="80">
        <v>207.75299999999999</v>
      </c>
      <c r="CM21" s="80">
        <v>0</v>
      </c>
      <c r="CN21" s="80">
        <v>273.67700000000002</v>
      </c>
      <c r="CO21" s="80">
        <v>0</v>
      </c>
      <c r="CP21" s="80">
        <v>0</v>
      </c>
      <c r="CQ21" s="80">
        <v>0</v>
      </c>
      <c r="CR21" s="80">
        <v>0</v>
      </c>
      <c r="CS21" s="80">
        <v>531.41999999999996</v>
      </c>
      <c r="CT21" s="80">
        <v>0</v>
      </c>
      <c r="CU21" s="80">
        <v>0</v>
      </c>
      <c r="CV21" s="80">
        <v>0</v>
      </c>
      <c r="CW21" s="80">
        <v>3.0249999999999999</v>
      </c>
      <c r="CX21" s="80">
        <v>0</v>
      </c>
      <c r="CY21" s="80">
        <v>0</v>
      </c>
      <c r="CZ21" s="80">
        <v>25.564</v>
      </c>
      <c r="DA21" s="80">
        <v>0</v>
      </c>
      <c r="DB21" s="80">
        <v>207.773</v>
      </c>
      <c r="DC21" s="80">
        <v>12.548</v>
      </c>
      <c r="DD21" s="80">
        <v>8.5</v>
      </c>
      <c r="DE21" s="80">
        <v>1582.8520000000001</v>
      </c>
      <c r="DF21" s="80">
        <v>0</v>
      </c>
      <c r="DG21" s="80">
        <v>1277.432</v>
      </c>
      <c r="DH21" s="80">
        <v>0</v>
      </c>
      <c r="DI21" s="80">
        <v>25.02</v>
      </c>
      <c r="DJ21" s="80">
        <v>43.656999999999996</v>
      </c>
      <c r="DK21" s="80">
        <v>37.734999999999999</v>
      </c>
      <c r="DL21" s="80">
        <v>0</v>
      </c>
      <c r="DM21" s="80">
        <v>0</v>
      </c>
      <c r="DN21" s="80">
        <v>0</v>
      </c>
      <c r="DO21" s="80">
        <v>107.22799999999999</v>
      </c>
      <c r="DP21" s="80">
        <v>4.12</v>
      </c>
      <c r="DQ21" s="80">
        <v>0</v>
      </c>
      <c r="DR21" s="80">
        <v>0</v>
      </c>
      <c r="DS21" s="80">
        <v>1500.298</v>
      </c>
      <c r="DT21" s="80">
        <v>223.22499999999999</v>
      </c>
      <c r="DU21" s="80">
        <v>0</v>
      </c>
      <c r="DV21" s="80">
        <v>7.7140000000000004</v>
      </c>
      <c r="DW21" s="80">
        <v>0</v>
      </c>
      <c r="DX21" s="80">
        <v>4544.8950000000004</v>
      </c>
      <c r="DY21" s="80">
        <v>36.863</v>
      </c>
      <c r="DZ21" s="80">
        <v>407.34100000000001</v>
      </c>
      <c r="EA21" s="80">
        <v>7.4059999999999997</v>
      </c>
      <c r="EB21" s="80">
        <v>50.616</v>
      </c>
      <c r="EC21" s="80">
        <v>0</v>
      </c>
      <c r="ED21" s="80">
        <v>0</v>
      </c>
      <c r="EE21" s="80">
        <v>4214.4660000000003</v>
      </c>
      <c r="EF21" s="80">
        <v>5261.5379999999996</v>
      </c>
      <c r="EG21" s="80">
        <v>12.257</v>
      </c>
      <c r="EH21" s="80">
        <v>49.207999999999998</v>
      </c>
      <c r="EI21" s="80">
        <v>5.6319999999999997</v>
      </c>
      <c r="EJ21" s="80">
        <v>49.942</v>
      </c>
      <c r="EK21" s="80">
        <v>0</v>
      </c>
      <c r="EL21" s="80">
        <v>189.42500000000001</v>
      </c>
      <c r="EM21" s="80">
        <v>69.268000000000001</v>
      </c>
      <c r="EN21" s="80">
        <v>7.9470000000000001</v>
      </c>
      <c r="EO21" s="80">
        <v>266.72699999999998</v>
      </c>
      <c r="EP21" s="80">
        <v>4.0759999999999996</v>
      </c>
      <c r="EQ21" s="80">
        <v>0</v>
      </c>
      <c r="ER21" s="80">
        <v>0</v>
      </c>
      <c r="ES21" s="80">
        <v>0</v>
      </c>
      <c r="ET21" s="80">
        <v>169.41800000000001</v>
      </c>
      <c r="EU21" s="80">
        <v>71.986000000000004</v>
      </c>
      <c r="EV21" s="80">
        <v>3.57</v>
      </c>
      <c r="EW21" s="80">
        <v>3.9340000000000002</v>
      </c>
      <c r="EX21" s="80">
        <v>0</v>
      </c>
      <c r="EY21" s="80">
        <v>4.4180000000000001</v>
      </c>
      <c r="EZ21" s="80">
        <v>0</v>
      </c>
      <c r="FA21" s="80">
        <v>0</v>
      </c>
      <c r="FB21" s="80">
        <v>4.4989999999999997</v>
      </c>
      <c r="FC21" s="80">
        <v>0</v>
      </c>
      <c r="FD21" s="80">
        <v>4.0129999999999999</v>
      </c>
      <c r="FE21" s="80">
        <v>10.613</v>
      </c>
      <c r="FF21" s="80">
        <v>0</v>
      </c>
      <c r="FG21" s="80">
        <v>0</v>
      </c>
      <c r="FH21" s="80">
        <v>0</v>
      </c>
      <c r="FI21" s="80">
        <v>0</v>
      </c>
      <c r="FJ21" s="80">
        <v>6.8860000000000001</v>
      </c>
      <c r="FK21" s="80">
        <v>0</v>
      </c>
      <c r="FL21" s="80">
        <v>0</v>
      </c>
      <c r="FM21" s="80">
        <v>0</v>
      </c>
      <c r="FN21" s="80">
        <v>164.524</v>
      </c>
      <c r="FO21" s="80">
        <v>0</v>
      </c>
      <c r="FP21" s="80">
        <v>11.433999999999999</v>
      </c>
      <c r="FQ21" s="80">
        <v>0</v>
      </c>
      <c r="FR21" s="80">
        <v>0</v>
      </c>
      <c r="FS21" s="80">
        <v>0</v>
      </c>
      <c r="FT21" s="80">
        <v>16.838999999999999</v>
      </c>
      <c r="FU21" s="80">
        <v>0</v>
      </c>
      <c r="FV21" s="80">
        <v>0</v>
      </c>
      <c r="FW21" s="80">
        <v>0</v>
      </c>
      <c r="FX21" s="80">
        <v>0</v>
      </c>
      <c r="FY21" s="80">
        <v>0</v>
      </c>
      <c r="FZ21" s="80">
        <v>0</v>
      </c>
      <c r="GA21" s="80">
        <v>170.09800000000001</v>
      </c>
      <c r="GB21" s="80">
        <v>0</v>
      </c>
      <c r="GC21" s="80">
        <v>19.552</v>
      </c>
      <c r="GD21" s="80">
        <v>0</v>
      </c>
      <c r="GE21" s="80">
        <v>0</v>
      </c>
      <c r="GF21" s="80">
        <v>0</v>
      </c>
      <c r="GG21" s="80">
        <v>293.11099999999999</v>
      </c>
      <c r="GH21" s="80">
        <v>0</v>
      </c>
      <c r="GI21" s="80">
        <v>0</v>
      </c>
      <c r="GJ21" s="80">
        <v>24.600999999999999</v>
      </c>
      <c r="GK21" s="80">
        <v>0</v>
      </c>
      <c r="GL21" s="80">
        <v>20.446999999999999</v>
      </c>
      <c r="GM21" s="80">
        <v>207.75299999999999</v>
      </c>
      <c r="GN21" s="80">
        <v>0</v>
      </c>
      <c r="GO21" s="80">
        <v>273.67700000000002</v>
      </c>
      <c r="GP21" s="80">
        <v>0</v>
      </c>
      <c r="GQ21" s="80">
        <v>0</v>
      </c>
      <c r="GR21" s="80">
        <v>0</v>
      </c>
      <c r="GS21" s="80">
        <v>0</v>
      </c>
      <c r="GT21" s="80">
        <v>531.41999999999996</v>
      </c>
      <c r="GU21" s="80">
        <v>0</v>
      </c>
      <c r="GV21" s="80">
        <v>0</v>
      </c>
      <c r="GW21" s="80">
        <v>0</v>
      </c>
      <c r="GX21" s="80">
        <v>3.0249999999999999</v>
      </c>
      <c r="GY21" s="80">
        <v>0</v>
      </c>
      <c r="GZ21" s="80">
        <v>0</v>
      </c>
      <c r="HA21" s="80">
        <v>25.564</v>
      </c>
      <c r="HB21" s="80">
        <v>0</v>
      </c>
      <c r="HC21" s="80">
        <v>207.773</v>
      </c>
      <c r="HD21" s="80">
        <v>12.548</v>
      </c>
      <c r="HE21" s="80">
        <v>8.5</v>
      </c>
      <c r="HF21" s="80">
        <v>2928.9609999999998</v>
      </c>
      <c r="HG21" s="80">
        <v>37.734999999999999</v>
      </c>
      <c r="HH21" s="80">
        <v>0</v>
      </c>
      <c r="HI21" s="80">
        <v>107.22799999999999</v>
      </c>
      <c r="HJ21" s="80">
        <v>4.12</v>
      </c>
      <c r="HK21" s="80">
        <v>16908.844000000001</v>
      </c>
      <c r="HL21" s="80">
        <v>169.41800000000001</v>
      </c>
      <c r="HM21" s="80">
        <v>83.908000000000001</v>
      </c>
      <c r="HN21" s="80">
        <v>19.125</v>
      </c>
      <c r="HO21" s="80">
        <v>182.84399999999999</v>
      </c>
      <c r="HP21" s="80">
        <v>16.838999999999999</v>
      </c>
      <c r="HQ21" s="80">
        <v>170.09800000000001</v>
      </c>
      <c r="HR21" s="80">
        <v>19.552</v>
      </c>
      <c r="HS21" s="80">
        <v>293.11099999999999</v>
      </c>
      <c r="HT21" s="80">
        <v>45.048000000000002</v>
      </c>
      <c r="HU21" s="80">
        <v>207.75299999999999</v>
      </c>
      <c r="HV21" s="80">
        <v>273.67700000000002</v>
      </c>
      <c r="HW21" s="80">
        <v>0</v>
      </c>
      <c r="HX21" s="80">
        <v>560.00900000000001</v>
      </c>
      <c r="HY21" s="80">
        <v>220.321</v>
      </c>
      <c r="HZ21" s="80">
        <v>8.5</v>
      </c>
      <c r="IA21" s="80">
        <v>2928.9609999999998</v>
      </c>
      <c r="IB21" s="80">
        <v>37.734999999999999</v>
      </c>
      <c r="IC21" s="80">
        <v>0</v>
      </c>
      <c r="ID21" s="80">
        <v>107.22799999999999</v>
      </c>
      <c r="IE21" s="80">
        <v>4.12</v>
      </c>
      <c r="IF21" s="80">
        <v>18491.696</v>
      </c>
      <c r="IG21" s="80">
        <v>1515.527</v>
      </c>
      <c r="IH21" s="80">
        <v>83.908000000000001</v>
      </c>
      <c r="II21" s="80">
        <v>19.125</v>
      </c>
      <c r="IJ21" s="80">
        <v>182.84399999999999</v>
      </c>
      <c r="IK21" s="80">
        <v>16.838999999999999</v>
      </c>
      <c r="IL21" s="80">
        <v>170.09800000000001</v>
      </c>
      <c r="IM21" s="80">
        <v>19.552</v>
      </c>
      <c r="IN21" s="80">
        <v>293.11099999999999</v>
      </c>
      <c r="IO21" s="80">
        <v>45.048000000000002</v>
      </c>
      <c r="IP21" s="80">
        <v>207.75299999999999</v>
      </c>
      <c r="IQ21" s="80">
        <v>273.67700000000002</v>
      </c>
      <c r="IR21" s="80">
        <v>0</v>
      </c>
      <c r="IS21" s="80">
        <v>560.00900000000001</v>
      </c>
      <c r="IT21" s="80">
        <v>220.321</v>
      </c>
      <c r="IU21" s="80">
        <v>8.5</v>
      </c>
      <c r="IV21" s="81">
        <v>0</v>
      </c>
      <c r="IW21" s="78">
        <v>5</v>
      </c>
      <c r="IX21" s="78">
        <v>0</v>
      </c>
      <c r="IY21" s="78">
        <v>0</v>
      </c>
      <c r="IZ21" s="78">
        <v>0</v>
      </c>
      <c r="JA21" s="78">
        <v>5</v>
      </c>
      <c r="JB21" s="78">
        <v>1</v>
      </c>
      <c r="JC21" s="78">
        <v>0</v>
      </c>
      <c r="JD21" s="78">
        <v>0</v>
      </c>
      <c r="JE21" s="78">
        <v>101</v>
      </c>
      <c r="JF21" s="78">
        <v>26</v>
      </c>
      <c r="JG21" s="78">
        <v>0</v>
      </c>
      <c r="JH21" s="78">
        <v>1</v>
      </c>
      <c r="JI21" s="78">
        <v>0</v>
      </c>
      <c r="JJ21" s="78">
        <v>15</v>
      </c>
      <c r="JK21" s="78">
        <v>6</v>
      </c>
      <c r="JL21" s="78">
        <v>21</v>
      </c>
      <c r="JM21" s="78">
        <v>5</v>
      </c>
      <c r="JN21" s="78">
        <v>9</v>
      </c>
      <c r="JO21" s="78">
        <v>0</v>
      </c>
      <c r="JP21" s="78">
        <v>0</v>
      </c>
      <c r="JQ21" s="78">
        <v>10</v>
      </c>
      <c r="JR21" s="78">
        <v>10</v>
      </c>
      <c r="JS21" s="78">
        <v>3</v>
      </c>
      <c r="JT21" s="78">
        <v>4</v>
      </c>
      <c r="JU21" s="78">
        <v>1</v>
      </c>
      <c r="JV21" s="78">
        <v>2</v>
      </c>
      <c r="JW21" s="78">
        <v>0</v>
      </c>
      <c r="JX21" s="78">
        <v>9</v>
      </c>
      <c r="JY21" s="78">
        <v>3</v>
      </c>
      <c r="JZ21" s="78">
        <v>1</v>
      </c>
      <c r="KA21" s="78">
        <v>13</v>
      </c>
      <c r="KB21" s="78">
        <v>1</v>
      </c>
      <c r="KC21" s="78">
        <v>17</v>
      </c>
      <c r="KD21" s="78">
        <v>1</v>
      </c>
      <c r="KE21" s="78">
        <v>14</v>
      </c>
      <c r="KF21" s="78">
        <v>16</v>
      </c>
      <c r="KG21" s="78">
        <v>11</v>
      </c>
      <c r="KH21" s="78">
        <v>1</v>
      </c>
      <c r="KI21" s="78">
        <v>1</v>
      </c>
      <c r="KJ21" s="78">
        <v>0</v>
      </c>
      <c r="KK21" s="78">
        <v>1</v>
      </c>
      <c r="KL21" s="78">
        <v>0</v>
      </c>
      <c r="KM21" s="78">
        <v>0</v>
      </c>
      <c r="KN21" s="78">
        <v>1</v>
      </c>
      <c r="KO21" s="78">
        <v>0</v>
      </c>
      <c r="KP21" s="78">
        <v>1</v>
      </c>
      <c r="KQ21" s="78">
        <v>2</v>
      </c>
      <c r="KR21" s="78">
        <v>0</v>
      </c>
      <c r="KS21" s="78">
        <v>0</v>
      </c>
      <c r="KT21" s="78">
        <v>0</v>
      </c>
      <c r="KU21" s="78">
        <v>0</v>
      </c>
      <c r="KV21" s="78">
        <v>1</v>
      </c>
      <c r="KW21" s="78">
        <v>0</v>
      </c>
      <c r="KX21" s="78">
        <v>0</v>
      </c>
      <c r="KY21" s="78">
        <v>0</v>
      </c>
      <c r="KZ21" s="78">
        <v>37</v>
      </c>
      <c r="LA21" s="78">
        <v>0</v>
      </c>
      <c r="LB21" s="78">
        <v>3</v>
      </c>
      <c r="LC21" s="78">
        <v>0</v>
      </c>
      <c r="LD21" s="78">
        <v>0</v>
      </c>
      <c r="LE21" s="78">
        <v>0</v>
      </c>
      <c r="LF21" s="78">
        <v>4</v>
      </c>
      <c r="LG21" s="78">
        <v>0</v>
      </c>
      <c r="LH21" s="78">
        <v>0</v>
      </c>
      <c r="LI21" s="78">
        <v>0</v>
      </c>
      <c r="LJ21" s="78">
        <v>0</v>
      </c>
      <c r="LK21" s="78">
        <v>0</v>
      </c>
      <c r="LL21" s="78">
        <v>0</v>
      </c>
      <c r="LM21" s="78">
        <v>20</v>
      </c>
      <c r="LN21" s="78">
        <v>0</v>
      </c>
      <c r="LO21" s="78">
        <v>3</v>
      </c>
      <c r="LP21" s="78">
        <v>0</v>
      </c>
      <c r="LQ21" s="78">
        <v>0</v>
      </c>
      <c r="LR21" s="78">
        <v>0</v>
      </c>
      <c r="LS21" s="78">
        <v>42</v>
      </c>
      <c r="LT21" s="78">
        <v>0</v>
      </c>
      <c r="LU21" s="78">
        <v>0</v>
      </c>
      <c r="LV21" s="78">
        <v>5</v>
      </c>
      <c r="LW21" s="78">
        <v>0</v>
      </c>
      <c r="LX21" s="78">
        <v>4</v>
      </c>
      <c r="LY21" s="78">
        <v>12</v>
      </c>
      <c r="LZ21" s="78">
        <v>0</v>
      </c>
      <c r="MA21" s="78">
        <v>48</v>
      </c>
      <c r="MB21" s="78">
        <v>0</v>
      </c>
      <c r="MC21" s="78">
        <v>0</v>
      </c>
      <c r="MD21" s="78">
        <v>0</v>
      </c>
      <c r="ME21" s="78">
        <v>0</v>
      </c>
      <c r="MF21" s="78">
        <v>26</v>
      </c>
      <c r="MG21" s="78">
        <v>0</v>
      </c>
      <c r="MH21" s="78">
        <v>0</v>
      </c>
      <c r="MI21" s="78">
        <v>0</v>
      </c>
      <c r="MJ21" s="78">
        <v>1</v>
      </c>
      <c r="MK21" s="78">
        <v>0</v>
      </c>
      <c r="ML21" s="78">
        <v>0</v>
      </c>
      <c r="MM21" s="78">
        <v>3</v>
      </c>
      <c r="MN21" s="78">
        <v>0</v>
      </c>
      <c r="MO21" s="78">
        <v>22</v>
      </c>
      <c r="MP21" s="78">
        <v>3</v>
      </c>
      <c r="MQ21" s="78">
        <v>1</v>
      </c>
      <c r="MR21" s="78">
        <v>3</v>
      </c>
      <c r="MS21" s="78">
        <v>0</v>
      </c>
      <c r="MT21" s="78">
        <v>17</v>
      </c>
      <c r="MU21" s="78">
        <v>0</v>
      </c>
      <c r="MV21" s="78">
        <v>1</v>
      </c>
      <c r="MW21" s="78">
        <v>14</v>
      </c>
      <c r="MX21" s="78">
        <v>5</v>
      </c>
      <c r="MY21" s="78">
        <v>0</v>
      </c>
      <c r="MZ21" s="78">
        <v>0</v>
      </c>
      <c r="NA21" s="78">
        <v>0</v>
      </c>
      <c r="NB21" s="78">
        <v>5</v>
      </c>
      <c r="NC21" s="78">
        <v>1</v>
      </c>
      <c r="ND21" s="78">
        <v>0</v>
      </c>
      <c r="NE21" s="78">
        <v>0</v>
      </c>
      <c r="NF21" s="78">
        <v>101</v>
      </c>
      <c r="NG21" s="78">
        <v>26</v>
      </c>
      <c r="NH21" s="78">
        <v>0</v>
      </c>
      <c r="NI21" s="78">
        <v>1</v>
      </c>
      <c r="NJ21" s="78">
        <v>0</v>
      </c>
      <c r="NK21" s="78">
        <v>15</v>
      </c>
      <c r="NL21" s="78">
        <v>6</v>
      </c>
      <c r="NM21" s="78">
        <v>21</v>
      </c>
      <c r="NN21" s="78">
        <v>2</v>
      </c>
      <c r="NO21" s="78">
        <v>9</v>
      </c>
      <c r="NP21" s="78">
        <v>0</v>
      </c>
      <c r="NQ21" s="78">
        <v>0</v>
      </c>
      <c r="NR21" s="78">
        <v>10</v>
      </c>
      <c r="NS21" s="78">
        <v>10</v>
      </c>
      <c r="NT21" s="78">
        <v>3</v>
      </c>
      <c r="NU21" s="78">
        <v>4</v>
      </c>
      <c r="NV21" s="78">
        <v>1</v>
      </c>
      <c r="NW21" s="78">
        <v>2</v>
      </c>
      <c r="NX21" s="78">
        <v>0</v>
      </c>
      <c r="NY21" s="78">
        <v>9</v>
      </c>
      <c r="NZ21" s="78">
        <v>3</v>
      </c>
      <c r="OA21" s="78">
        <v>1</v>
      </c>
      <c r="OB21" s="78">
        <v>13</v>
      </c>
      <c r="OC21" s="78">
        <v>1</v>
      </c>
      <c r="OD21" s="78">
        <v>0</v>
      </c>
      <c r="OE21" s="78">
        <v>0</v>
      </c>
      <c r="OF21" s="78">
        <v>0</v>
      </c>
      <c r="OG21" s="78">
        <v>16</v>
      </c>
      <c r="OH21" s="78">
        <v>11</v>
      </c>
      <c r="OI21" s="78">
        <v>1</v>
      </c>
      <c r="OJ21" s="78">
        <v>1</v>
      </c>
      <c r="OK21" s="78">
        <v>0</v>
      </c>
      <c r="OL21" s="78">
        <v>1</v>
      </c>
      <c r="OM21" s="78">
        <v>0</v>
      </c>
      <c r="ON21" s="78">
        <v>0</v>
      </c>
      <c r="OO21" s="78">
        <v>1</v>
      </c>
      <c r="OP21" s="78">
        <v>0</v>
      </c>
      <c r="OQ21" s="78">
        <v>1</v>
      </c>
      <c r="OR21" s="78">
        <v>2</v>
      </c>
      <c r="OS21" s="78">
        <v>0</v>
      </c>
      <c r="OT21" s="78">
        <v>0</v>
      </c>
      <c r="OU21" s="78">
        <v>0</v>
      </c>
      <c r="OV21" s="78">
        <v>0</v>
      </c>
      <c r="OW21" s="78">
        <v>1</v>
      </c>
      <c r="OX21" s="78">
        <v>0</v>
      </c>
      <c r="OY21" s="78">
        <v>0</v>
      </c>
      <c r="OZ21" s="78">
        <v>0</v>
      </c>
      <c r="PA21" s="78">
        <v>37</v>
      </c>
      <c r="PB21" s="78">
        <v>0</v>
      </c>
      <c r="PC21" s="78">
        <v>3</v>
      </c>
      <c r="PD21" s="78">
        <v>0</v>
      </c>
      <c r="PE21" s="78">
        <v>0</v>
      </c>
      <c r="PF21" s="78">
        <v>0</v>
      </c>
      <c r="PG21" s="78">
        <v>4</v>
      </c>
      <c r="PH21" s="78">
        <v>0</v>
      </c>
      <c r="PI21" s="78">
        <v>0</v>
      </c>
      <c r="PJ21" s="78">
        <v>0</v>
      </c>
      <c r="PK21" s="78">
        <v>0</v>
      </c>
      <c r="PL21" s="78">
        <v>0</v>
      </c>
      <c r="PM21" s="78">
        <v>0</v>
      </c>
      <c r="PN21" s="78">
        <v>20</v>
      </c>
      <c r="PO21" s="78">
        <v>0</v>
      </c>
      <c r="PP21" s="78">
        <v>3</v>
      </c>
      <c r="PQ21" s="78">
        <v>0</v>
      </c>
      <c r="PR21" s="78">
        <v>0</v>
      </c>
      <c r="PS21" s="78">
        <v>0</v>
      </c>
      <c r="PT21" s="78">
        <v>42</v>
      </c>
      <c r="PU21" s="78">
        <v>0</v>
      </c>
      <c r="PV21" s="78">
        <v>0</v>
      </c>
      <c r="PW21" s="78">
        <v>5</v>
      </c>
      <c r="PX21" s="78">
        <v>0</v>
      </c>
      <c r="PY21" s="78">
        <v>4</v>
      </c>
      <c r="PZ21" s="78">
        <v>12</v>
      </c>
      <c r="QA21" s="78">
        <v>0</v>
      </c>
      <c r="QB21" s="78">
        <v>48</v>
      </c>
      <c r="QC21" s="78">
        <v>0</v>
      </c>
      <c r="QD21" s="78">
        <v>0</v>
      </c>
      <c r="QE21" s="78">
        <v>0</v>
      </c>
      <c r="QF21" s="78">
        <v>0</v>
      </c>
      <c r="QG21" s="78">
        <v>26</v>
      </c>
      <c r="QH21" s="78">
        <v>0</v>
      </c>
      <c r="QI21" s="78">
        <v>0</v>
      </c>
      <c r="QJ21" s="78">
        <v>0</v>
      </c>
      <c r="QK21" s="78">
        <v>1</v>
      </c>
      <c r="QL21" s="78">
        <v>0</v>
      </c>
      <c r="QM21" s="78">
        <v>0</v>
      </c>
      <c r="QN21" s="78">
        <v>3</v>
      </c>
      <c r="QO21" s="78">
        <v>0</v>
      </c>
      <c r="QP21" s="78">
        <v>22</v>
      </c>
      <c r="QQ21" s="78">
        <v>3</v>
      </c>
      <c r="QR21" s="78">
        <v>1</v>
      </c>
      <c r="QS21" s="78">
        <v>35</v>
      </c>
      <c r="QT21" s="78">
        <v>5</v>
      </c>
      <c r="QU21" s="78">
        <v>0</v>
      </c>
      <c r="QV21" s="78">
        <v>5</v>
      </c>
      <c r="QW21" s="78">
        <v>1</v>
      </c>
      <c r="QX21" s="78">
        <v>238</v>
      </c>
      <c r="QY21" s="78">
        <v>16</v>
      </c>
      <c r="QZ21" s="78">
        <v>14</v>
      </c>
      <c r="RA21" s="78">
        <v>4</v>
      </c>
      <c r="RB21" s="78">
        <v>41</v>
      </c>
      <c r="RC21" s="78">
        <v>4</v>
      </c>
      <c r="RD21" s="78">
        <v>20</v>
      </c>
      <c r="RE21" s="78">
        <v>3</v>
      </c>
      <c r="RF21" s="78">
        <v>42</v>
      </c>
      <c r="RG21" s="78">
        <v>9</v>
      </c>
      <c r="RH21" s="78">
        <v>12</v>
      </c>
      <c r="RI21" s="78">
        <v>48</v>
      </c>
      <c r="RJ21" s="78">
        <v>0</v>
      </c>
      <c r="RK21" s="78">
        <v>30</v>
      </c>
      <c r="RL21" s="78">
        <v>25</v>
      </c>
      <c r="RM21" s="78">
        <v>1</v>
      </c>
      <c r="RN21" s="78">
        <v>35</v>
      </c>
      <c r="RO21" s="78">
        <v>5</v>
      </c>
      <c r="RP21" s="78">
        <v>0</v>
      </c>
      <c r="RQ21" s="78">
        <v>5</v>
      </c>
      <c r="RR21" s="78">
        <v>1</v>
      </c>
      <c r="RS21" s="78">
        <v>241</v>
      </c>
      <c r="RT21" s="78">
        <v>48</v>
      </c>
      <c r="RU21" s="78">
        <v>14</v>
      </c>
      <c r="RV21" s="78">
        <v>4</v>
      </c>
      <c r="RW21" s="78">
        <v>41</v>
      </c>
      <c r="RX21" s="78">
        <v>4</v>
      </c>
      <c r="RY21" s="78">
        <v>20</v>
      </c>
      <c r="RZ21" s="78">
        <v>3</v>
      </c>
      <c r="SA21" s="78">
        <v>42</v>
      </c>
      <c r="SB21" s="78">
        <v>9</v>
      </c>
      <c r="SC21" s="78">
        <v>12</v>
      </c>
      <c r="SD21" s="78">
        <v>48</v>
      </c>
      <c r="SE21" s="78">
        <v>0</v>
      </c>
      <c r="SF21" s="78">
        <v>30</v>
      </c>
      <c r="SG21" s="78">
        <v>25</v>
      </c>
      <c r="SH21" s="78">
        <v>1</v>
      </c>
    </row>
    <row r="22" spans="1:502">
      <c r="A22" s="17" t="s">
        <v>1664</v>
      </c>
      <c r="B22" s="77">
        <v>14</v>
      </c>
      <c r="C22" s="77">
        <v>14</v>
      </c>
      <c r="D22" s="77">
        <v>1</v>
      </c>
      <c r="E22" s="77">
        <v>2017</v>
      </c>
      <c r="F22" s="77" t="s">
        <v>157</v>
      </c>
      <c r="G22" s="1017" t="s">
        <v>1559</v>
      </c>
      <c r="H22" s="77" t="s">
        <v>1560</v>
      </c>
      <c r="I22" s="1018"/>
      <c r="J22" s="80">
        <v>148.82300000000001</v>
      </c>
      <c r="K22" s="80">
        <v>0</v>
      </c>
      <c r="L22" s="80">
        <v>0</v>
      </c>
      <c r="M22" s="80">
        <v>0</v>
      </c>
      <c r="N22" s="80">
        <v>98.802999999999997</v>
      </c>
      <c r="O22" s="80">
        <v>4.2969999999999997</v>
      </c>
      <c r="P22" s="80">
        <v>0</v>
      </c>
      <c r="Q22" s="80">
        <v>0</v>
      </c>
      <c r="R22" s="80">
        <v>1530.06</v>
      </c>
      <c r="S22" s="80">
        <v>214.517</v>
      </c>
      <c r="T22" s="80">
        <v>0</v>
      </c>
      <c r="U22" s="80">
        <v>7.2569999999999997</v>
      </c>
      <c r="V22" s="80">
        <v>0</v>
      </c>
      <c r="W22" s="80">
        <v>4403.6769999999997</v>
      </c>
      <c r="X22" s="80">
        <v>32.374000000000002</v>
      </c>
      <c r="Y22" s="80">
        <v>410.08</v>
      </c>
      <c r="Z22" s="80">
        <v>1843.0129999999999</v>
      </c>
      <c r="AA22" s="80">
        <v>50.728999999999999</v>
      </c>
      <c r="AB22" s="80">
        <v>0</v>
      </c>
      <c r="AC22" s="80">
        <v>0</v>
      </c>
      <c r="AD22" s="80">
        <v>4140.8509999999997</v>
      </c>
      <c r="AE22" s="80">
        <v>5489.049</v>
      </c>
      <c r="AF22" s="80">
        <v>11.42</v>
      </c>
      <c r="AG22" s="80">
        <v>48.212000000000003</v>
      </c>
      <c r="AH22" s="80">
        <v>4.1269999999999998</v>
      </c>
      <c r="AI22" s="80">
        <v>34.654000000000003</v>
      </c>
      <c r="AJ22" s="80">
        <v>0</v>
      </c>
      <c r="AK22" s="80">
        <v>184.69900000000001</v>
      </c>
      <c r="AL22" s="80">
        <v>68.307000000000002</v>
      </c>
      <c r="AM22" s="80">
        <v>7.66</v>
      </c>
      <c r="AN22" s="80">
        <v>240.637</v>
      </c>
      <c r="AO22" s="80">
        <v>3.431</v>
      </c>
      <c r="AP22" s="80">
        <v>1378.27</v>
      </c>
      <c r="AQ22" s="80">
        <v>28.858000000000001</v>
      </c>
      <c r="AR22" s="80">
        <v>37.234000000000002</v>
      </c>
      <c r="AS22" s="80">
        <v>151.886</v>
      </c>
      <c r="AT22" s="80">
        <v>71.091999999999999</v>
      </c>
      <c r="AU22" s="80">
        <v>3.1989999999999998</v>
      </c>
      <c r="AV22" s="80">
        <v>3.4860000000000002</v>
      </c>
      <c r="AW22" s="80">
        <v>0</v>
      </c>
      <c r="AX22" s="80">
        <v>4.0869999999999997</v>
      </c>
      <c r="AY22" s="80">
        <v>0</v>
      </c>
      <c r="AZ22" s="80">
        <v>0</v>
      </c>
      <c r="BA22" s="80">
        <v>5.0439999999999996</v>
      </c>
      <c r="BB22" s="80">
        <v>0</v>
      </c>
      <c r="BC22" s="80">
        <v>3.7490000000000001</v>
      </c>
      <c r="BD22" s="80">
        <v>9.8919999999999995</v>
      </c>
      <c r="BE22" s="80">
        <v>0</v>
      </c>
      <c r="BF22" s="80">
        <v>0</v>
      </c>
      <c r="BG22" s="80">
        <v>0</v>
      </c>
      <c r="BH22" s="80">
        <v>0</v>
      </c>
      <c r="BI22" s="80">
        <v>5.82</v>
      </c>
      <c r="BJ22" s="80">
        <v>0</v>
      </c>
      <c r="BK22" s="80">
        <v>0</v>
      </c>
      <c r="BL22" s="80">
        <v>0</v>
      </c>
      <c r="BM22" s="80">
        <v>157.42599999999999</v>
      </c>
      <c r="BN22" s="80">
        <v>0</v>
      </c>
      <c r="BO22" s="80">
        <v>8.1639999999999997</v>
      </c>
      <c r="BP22" s="80">
        <v>0</v>
      </c>
      <c r="BQ22" s="80">
        <v>0</v>
      </c>
      <c r="BR22" s="80">
        <v>0</v>
      </c>
      <c r="BS22" s="80">
        <v>16.477</v>
      </c>
      <c r="BT22" s="80">
        <v>0</v>
      </c>
      <c r="BU22" s="80">
        <v>2.9209999999999998</v>
      </c>
      <c r="BV22" s="80">
        <v>0</v>
      </c>
      <c r="BW22" s="80">
        <v>0</v>
      </c>
      <c r="BX22" s="80">
        <v>0</v>
      </c>
      <c r="BY22" s="80">
        <v>0</v>
      </c>
      <c r="BZ22" s="80">
        <v>156.04499999999999</v>
      </c>
      <c r="CA22" s="80">
        <v>0</v>
      </c>
      <c r="CB22" s="80">
        <v>27.806000000000001</v>
      </c>
      <c r="CC22" s="80">
        <v>0</v>
      </c>
      <c r="CD22" s="80">
        <v>0</v>
      </c>
      <c r="CE22" s="80">
        <v>0</v>
      </c>
      <c r="CF22" s="80">
        <v>275.52300000000002</v>
      </c>
      <c r="CG22" s="80">
        <v>0</v>
      </c>
      <c r="CH22" s="80">
        <v>0</v>
      </c>
      <c r="CI22" s="80">
        <v>24.506</v>
      </c>
      <c r="CJ22" s="80">
        <v>0</v>
      </c>
      <c r="CK22" s="80">
        <v>15.207000000000001</v>
      </c>
      <c r="CL22" s="80">
        <v>196.47399999999999</v>
      </c>
      <c r="CM22" s="80">
        <v>0</v>
      </c>
      <c r="CN22" s="80">
        <v>252.38</v>
      </c>
      <c r="CO22" s="80">
        <v>0</v>
      </c>
      <c r="CP22" s="80">
        <v>0</v>
      </c>
      <c r="CQ22" s="80">
        <v>0</v>
      </c>
      <c r="CR22" s="80">
        <v>0</v>
      </c>
      <c r="CS22" s="80">
        <v>532.84100000000001</v>
      </c>
      <c r="CT22" s="80">
        <v>0</v>
      </c>
      <c r="CU22" s="80">
        <v>0</v>
      </c>
      <c r="CV22" s="80">
        <v>0</v>
      </c>
      <c r="CW22" s="80">
        <v>2.3290000000000002</v>
      </c>
      <c r="CX22" s="80">
        <v>0</v>
      </c>
      <c r="CY22" s="80">
        <v>0</v>
      </c>
      <c r="CZ22" s="80">
        <v>24.228999999999999</v>
      </c>
      <c r="DA22" s="80">
        <v>0</v>
      </c>
      <c r="DB22" s="80">
        <v>200.60499999999999</v>
      </c>
      <c r="DC22" s="80">
        <v>12.177</v>
      </c>
      <c r="DD22" s="80">
        <v>9.8699999999999992</v>
      </c>
      <c r="DE22" s="80">
        <v>1838.509</v>
      </c>
      <c r="DF22" s="80">
        <v>0</v>
      </c>
      <c r="DG22" s="80">
        <v>1378.27</v>
      </c>
      <c r="DH22" s="80">
        <v>0</v>
      </c>
      <c r="DI22" s="80">
        <v>28.858000000000001</v>
      </c>
      <c r="DJ22" s="80">
        <v>37.234000000000002</v>
      </c>
      <c r="DK22" s="80">
        <v>148.82300000000001</v>
      </c>
      <c r="DL22" s="80">
        <v>0</v>
      </c>
      <c r="DM22" s="80">
        <v>0</v>
      </c>
      <c r="DN22" s="80">
        <v>0</v>
      </c>
      <c r="DO22" s="80">
        <v>98.802999999999997</v>
      </c>
      <c r="DP22" s="80">
        <v>4.2969999999999997</v>
      </c>
      <c r="DQ22" s="80">
        <v>0</v>
      </c>
      <c r="DR22" s="80">
        <v>0</v>
      </c>
      <c r="DS22" s="80">
        <v>1530.06</v>
      </c>
      <c r="DT22" s="80">
        <v>214.517</v>
      </c>
      <c r="DU22" s="80">
        <v>0</v>
      </c>
      <c r="DV22" s="80">
        <v>7.2569999999999997</v>
      </c>
      <c r="DW22" s="80">
        <v>0</v>
      </c>
      <c r="DX22" s="80">
        <v>4403.6769999999997</v>
      </c>
      <c r="DY22" s="80">
        <v>32.374000000000002</v>
      </c>
      <c r="DZ22" s="80">
        <v>410.08</v>
      </c>
      <c r="EA22" s="80">
        <v>4.5039999999999996</v>
      </c>
      <c r="EB22" s="80">
        <v>50.728999999999999</v>
      </c>
      <c r="EC22" s="80">
        <v>0</v>
      </c>
      <c r="ED22" s="80">
        <v>0</v>
      </c>
      <c r="EE22" s="80">
        <v>4140.8509999999997</v>
      </c>
      <c r="EF22" s="80">
        <v>5489.049</v>
      </c>
      <c r="EG22" s="80">
        <v>11.42</v>
      </c>
      <c r="EH22" s="80">
        <v>48.212000000000003</v>
      </c>
      <c r="EI22" s="80">
        <v>4.1269999999999998</v>
      </c>
      <c r="EJ22" s="80">
        <v>34.654000000000003</v>
      </c>
      <c r="EK22" s="80">
        <v>0</v>
      </c>
      <c r="EL22" s="80">
        <v>184.69900000000001</v>
      </c>
      <c r="EM22" s="80">
        <v>68.307000000000002</v>
      </c>
      <c r="EN22" s="80">
        <v>7.66</v>
      </c>
      <c r="EO22" s="80">
        <v>240.637</v>
      </c>
      <c r="EP22" s="80">
        <v>3.431</v>
      </c>
      <c r="EQ22" s="80">
        <v>0</v>
      </c>
      <c r="ER22" s="80">
        <v>0</v>
      </c>
      <c r="ES22" s="80">
        <v>0</v>
      </c>
      <c r="ET22" s="80">
        <v>151.886</v>
      </c>
      <c r="EU22" s="80">
        <v>71.091999999999999</v>
      </c>
      <c r="EV22" s="80">
        <v>3.1989999999999998</v>
      </c>
      <c r="EW22" s="80">
        <v>3.4860000000000002</v>
      </c>
      <c r="EX22" s="80">
        <v>0</v>
      </c>
      <c r="EY22" s="80">
        <v>4.0869999999999997</v>
      </c>
      <c r="EZ22" s="80">
        <v>0</v>
      </c>
      <c r="FA22" s="80">
        <v>0</v>
      </c>
      <c r="FB22" s="80">
        <v>5.0439999999999996</v>
      </c>
      <c r="FC22" s="80">
        <v>0</v>
      </c>
      <c r="FD22" s="80">
        <v>3.7490000000000001</v>
      </c>
      <c r="FE22" s="80">
        <v>9.8919999999999995</v>
      </c>
      <c r="FF22" s="80">
        <v>0</v>
      </c>
      <c r="FG22" s="80">
        <v>0</v>
      </c>
      <c r="FH22" s="80">
        <v>0</v>
      </c>
      <c r="FI22" s="80">
        <v>0</v>
      </c>
      <c r="FJ22" s="80">
        <v>5.82</v>
      </c>
      <c r="FK22" s="80">
        <v>0</v>
      </c>
      <c r="FL22" s="80">
        <v>0</v>
      </c>
      <c r="FM22" s="80">
        <v>0</v>
      </c>
      <c r="FN22" s="80">
        <v>157.42599999999999</v>
      </c>
      <c r="FO22" s="80">
        <v>0</v>
      </c>
      <c r="FP22" s="80">
        <v>8.1639999999999997</v>
      </c>
      <c r="FQ22" s="80">
        <v>0</v>
      </c>
      <c r="FR22" s="80">
        <v>0</v>
      </c>
      <c r="FS22" s="80">
        <v>0</v>
      </c>
      <c r="FT22" s="80">
        <v>16.477</v>
      </c>
      <c r="FU22" s="80">
        <v>0</v>
      </c>
      <c r="FV22" s="80">
        <v>2.9209999999999998</v>
      </c>
      <c r="FW22" s="80">
        <v>0</v>
      </c>
      <c r="FX22" s="80">
        <v>0</v>
      </c>
      <c r="FY22" s="80">
        <v>0</v>
      </c>
      <c r="FZ22" s="80">
        <v>0</v>
      </c>
      <c r="GA22" s="80">
        <v>156.04499999999999</v>
      </c>
      <c r="GB22" s="80">
        <v>0</v>
      </c>
      <c r="GC22" s="80">
        <v>27.806000000000001</v>
      </c>
      <c r="GD22" s="80">
        <v>0</v>
      </c>
      <c r="GE22" s="80">
        <v>0</v>
      </c>
      <c r="GF22" s="80">
        <v>0</v>
      </c>
      <c r="GG22" s="80">
        <v>275.52300000000002</v>
      </c>
      <c r="GH22" s="80">
        <v>0</v>
      </c>
      <c r="GI22" s="80">
        <v>0</v>
      </c>
      <c r="GJ22" s="80">
        <v>24.506</v>
      </c>
      <c r="GK22" s="80">
        <v>0</v>
      </c>
      <c r="GL22" s="80">
        <v>15.207000000000001</v>
      </c>
      <c r="GM22" s="80">
        <v>196.47399999999999</v>
      </c>
      <c r="GN22" s="80">
        <v>0</v>
      </c>
      <c r="GO22" s="80">
        <v>252.38</v>
      </c>
      <c r="GP22" s="80">
        <v>0</v>
      </c>
      <c r="GQ22" s="80">
        <v>0</v>
      </c>
      <c r="GR22" s="80">
        <v>0</v>
      </c>
      <c r="GS22" s="80">
        <v>0</v>
      </c>
      <c r="GT22" s="80">
        <v>532.84100000000001</v>
      </c>
      <c r="GU22" s="80">
        <v>0</v>
      </c>
      <c r="GV22" s="80">
        <v>0</v>
      </c>
      <c r="GW22" s="80">
        <v>0</v>
      </c>
      <c r="GX22" s="80">
        <v>2.3290000000000002</v>
      </c>
      <c r="GY22" s="80">
        <v>0</v>
      </c>
      <c r="GZ22" s="80">
        <v>0</v>
      </c>
      <c r="HA22" s="80">
        <v>24.228999999999999</v>
      </c>
      <c r="HB22" s="80">
        <v>0</v>
      </c>
      <c r="HC22" s="80">
        <v>200.60499999999999</v>
      </c>
      <c r="HD22" s="80">
        <v>12.177</v>
      </c>
      <c r="HE22" s="80">
        <v>9.8699999999999992</v>
      </c>
      <c r="HF22" s="80">
        <v>3282.8710000000001</v>
      </c>
      <c r="HG22" s="80">
        <v>148.82300000000001</v>
      </c>
      <c r="HH22" s="80">
        <v>0</v>
      </c>
      <c r="HI22" s="80">
        <v>98.802999999999997</v>
      </c>
      <c r="HJ22" s="80">
        <v>4.2969999999999997</v>
      </c>
      <c r="HK22" s="80">
        <v>16886.244999999999</v>
      </c>
      <c r="HL22" s="80">
        <v>151.886</v>
      </c>
      <c r="HM22" s="80">
        <v>81.864000000000004</v>
      </c>
      <c r="HN22" s="80">
        <v>18.684999999999999</v>
      </c>
      <c r="HO22" s="80">
        <v>171.41</v>
      </c>
      <c r="HP22" s="80">
        <v>19.398</v>
      </c>
      <c r="HQ22" s="80">
        <v>156.04499999999999</v>
      </c>
      <c r="HR22" s="80">
        <v>27.806000000000001</v>
      </c>
      <c r="HS22" s="80">
        <v>275.52300000000002</v>
      </c>
      <c r="HT22" s="80">
        <v>39.713000000000001</v>
      </c>
      <c r="HU22" s="80">
        <v>196.47399999999999</v>
      </c>
      <c r="HV22" s="80">
        <v>252.38</v>
      </c>
      <c r="HW22" s="80">
        <v>0</v>
      </c>
      <c r="HX22" s="80">
        <v>559.399</v>
      </c>
      <c r="HY22" s="80">
        <v>212.78200000000001</v>
      </c>
      <c r="HZ22" s="80">
        <v>9.8699999999999992</v>
      </c>
      <c r="IA22" s="80">
        <v>3282.8710000000001</v>
      </c>
      <c r="IB22" s="80">
        <v>148.82300000000001</v>
      </c>
      <c r="IC22" s="80">
        <v>0</v>
      </c>
      <c r="ID22" s="80">
        <v>98.802999999999997</v>
      </c>
      <c r="IE22" s="80">
        <v>4.2969999999999997</v>
      </c>
      <c r="IF22" s="80">
        <v>18724.754000000001</v>
      </c>
      <c r="IG22" s="80">
        <v>1596.248</v>
      </c>
      <c r="IH22" s="80">
        <v>81.864000000000004</v>
      </c>
      <c r="II22" s="80">
        <v>18.684999999999999</v>
      </c>
      <c r="IJ22" s="80">
        <v>171.41</v>
      </c>
      <c r="IK22" s="80">
        <v>19.398</v>
      </c>
      <c r="IL22" s="80">
        <v>156.04499999999999</v>
      </c>
      <c r="IM22" s="80">
        <v>27.806000000000001</v>
      </c>
      <c r="IN22" s="80">
        <v>275.52300000000002</v>
      </c>
      <c r="IO22" s="80">
        <v>39.713000000000001</v>
      </c>
      <c r="IP22" s="80">
        <v>196.47399999999999</v>
      </c>
      <c r="IQ22" s="80">
        <v>252.38</v>
      </c>
      <c r="IR22" s="80">
        <v>0</v>
      </c>
      <c r="IS22" s="80">
        <v>559.399</v>
      </c>
      <c r="IT22" s="80">
        <v>212.78200000000001</v>
      </c>
      <c r="IU22" s="80">
        <v>9.8699999999999992</v>
      </c>
      <c r="IV22" s="81">
        <v>0</v>
      </c>
      <c r="IW22" s="78">
        <v>8</v>
      </c>
      <c r="IX22" s="78">
        <v>0</v>
      </c>
      <c r="IY22" s="78">
        <v>0</v>
      </c>
      <c r="IZ22" s="78">
        <v>0</v>
      </c>
      <c r="JA22" s="78">
        <v>5</v>
      </c>
      <c r="JB22" s="78">
        <v>1</v>
      </c>
      <c r="JC22" s="78">
        <v>0</v>
      </c>
      <c r="JD22" s="78">
        <v>0</v>
      </c>
      <c r="JE22" s="78">
        <v>103</v>
      </c>
      <c r="JF22" s="78">
        <v>25</v>
      </c>
      <c r="JG22" s="78">
        <v>0</v>
      </c>
      <c r="JH22" s="78">
        <v>1</v>
      </c>
      <c r="JI22" s="78">
        <v>0</v>
      </c>
      <c r="JJ22" s="78">
        <v>15</v>
      </c>
      <c r="JK22" s="78">
        <v>5</v>
      </c>
      <c r="JL22" s="78">
        <v>20</v>
      </c>
      <c r="JM22" s="78">
        <v>3</v>
      </c>
      <c r="JN22" s="78">
        <v>10</v>
      </c>
      <c r="JO22" s="78">
        <v>0</v>
      </c>
      <c r="JP22" s="78">
        <v>0</v>
      </c>
      <c r="JQ22" s="78">
        <v>10</v>
      </c>
      <c r="JR22" s="78">
        <v>10</v>
      </c>
      <c r="JS22" s="78">
        <v>3</v>
      </c>
      <c r="JT22" s="78">
        <v>4</v>
      </c>
      <c r="JU22" s="78">
        <v>1</v>
      </c>
      <c r="JV22" s="78">
        <v>2</v>
      </c>
      <c r="JW22" s="78">
        <v>0</v>
      </c>
      <c r="JX22" s="78">
        <v>9</v>
      </c>
      <c r="JY22" s="78">
        <v>3</v>
      </c>
      <c r="JZ22" s="78">
        <v>1</v>
      </c>
      <c r="KA22" s="78">
        <v>12</v>
      </c>
      <c r="KB22" s="78">
        <v>1</v>
      </c>
      <c r="KC22" s="78">
        <v>17</v>
      </c>
      <c r="KD22" s="78">
        <v>1</v>
      </c>
      <c r="KE22" s="78">
        <v>14</v>
      </c>
      <c r="KF22" s="78">
        <v>15</v>
      </c>
      <c r="KG22" s="78">
        <v>11</v>
      </c>
      <c r="KH22" s="78">
        <v>1</v>
      </c>
      <c r="KI22" s="78">
        <v>1</v>
      </c>
      <c r="KJ22" s="78">
        <v>0</v>
      </c>
      <c r="KK22" s="78">
        <v>1</v>
      </c>
      <c r="KL22" s="78">
        <v>0</v>
      </c>
      <c r="KM22" s="78">
        <v>0</v>
      </c>
      <c r="KN22" s="78">
        <v>1</v>
      </c>
      <c r="KO22" s="78">
        <v>0</v>
      </c>
      <c r="KP22" s="78">
        <v>1</v>
      </c>
      <c r="KQ22" s="78">
        <v>2</v>
      </c>
      <c r="KR22" s="78">
        <v>0</v>
      </c>
      <c r="KS22" s="78">
        <v>0</v>
      </c>
      <c r="KT22" s="78">
        <v>0</v>
      </c>
      <c r="KU22" s="78">
        <v>0</v>
      </c>
      <c r="KV22" s="78">
        <v>1</v>
      </c>
      <c r="KW22" s="78">
        <v>0</v>
      </c>
      <c r="KX22" s="78">
        <v>0</v>
      </c>
      <c r="KY22" s="78">
        <v>0</v>
      </c>
      <c r="KZ22" s="78">
        <v>34</v>
      </c>
      <c r="LA22" s="78">
        <v>0</v>
      </c>
      <c r="LB22" s="78">
        <v>3</v>
      </c>
      <c r="LC22" s="78">
        <v>0</v>
      </c>
      <c r="LD22" s="78">
        <v>0</v>
      </c>
      <c r="LE22" s="78">
        <v>0</v>
      </c>
      <c r="LF22" s="78">
        <v>4</v>
      </c>
      <c r="LG22" s="78">
        <v>0</v>
      </c>
      <c r="LH22" s="78">
        <v>1</v>
      </c>
      <c r="LI22" s="78">
        <v>0</v>
      </c>
      <c r="LJ22" s="78">
        <v>0</v>
      </c>
      <c r="LK22" s="78">
        <v>0</v>
      </c>
      <c r="LL22" s="78">
        <v>0</v>
      </c>
      <c r="LM22" s="78">
        <v>20</v>
      </c>
      <c r="LN22" s="78">
        <v>0</v>
      </c>
      <c r="LO22" s="78">
        <v>3</v>
      </c>
      <c r="LP22" s="78">
        <v>0</v>
      </c>
      <c r="LQ22" s="78">
        <v>0</v>
      </c>
      <c r="LR22" s="78">
        <v>0</v>
      </c>
      <c r="LS22" s="78">
        <v>42</v>
      </c>
      <c r="LT22" s="78">
        <v>0</v>
      </c>
      <c r="LU22" s="78">
        <v>0</v>
      </c>
      <c r="LV22" s="78">
        <v>5</v>
      </c>
      <c r="LW22" s="78">
        <v>0</v>
      </c>
      <c r="LX22" s="78">
        <v>3</v>
      </c>
      <c r="LY22" s="78">
        <v>12</v>
      </c>
      <c r="LZ22" s="78">
        <v>0</v>
      </c>
      <c r="MA22" s="78">
        <v>47</v>
      </c>
      <c r="MB22" s="78">
        <v>0</v>
      </c>
      <c r="MC22" s="78">
        <v>0</v>
      </c>
      <c r="MD22" s="78">
        <v>0</v>
      </c>
      <c r="ME22" s="78">
        <v>0</v>
      </c>
      <c r="MF22" s="78">
        <v>24</v>
      </c>
      <c r="MG22" s="78">
        <v>0</v>
      </c>
      <c r="MH22" s="78">
        <v>0</v>
      </c>
      <c r="MI22" s="78">
        <v>0</v>
      </c>
      <c r="MJ22" s="78">
        <v>1</v>
      </c>
      <c r="MK22" s="78">
        <v>0</v>
      </c>
      <c r="ML22" s="78">
        <v>0</v>
      </c>
      <c r="MM22" s="78">
        <v>3</v>
      </c>
      <c r="MN22" s="78">
        <v>0</v>
      </c>
      <c r="MO22" s="78">
        <v>22</v>
      </c>
      <c r="MP22" s="78">
        <v>3</v>
      </c>
      <c r="MQ22" s="78">
        <v>1</v>
      </c>
      <c r="MR22" s="78">
        <v>2</v>
      </c>
      <c r="MS22" s="78">
        <v>0</v>
      </c>
      <c r="MT22" s="78">
        <v>17</v>
      </c>
      <c r="MU22" s="78">
        <v>0</v>
      </c>
      <c r="MV22" s="78">
        <v>1</v>
      </c>
      <c r="MW22" s="78">
        <v>14</v>
      </c>
      <c r="MX22" s="78">
        <v>8</v>
      </c>
      <c r="MY22" s="78">
        <v>0</v>
      </c>
      <c r="MZ22" s="78">
        <v>0</v>
      </c>
      <c r="NA22" s="78">
        <v>0</v>
      </c>
      <c r="NB22" s="78">
        <v>5</v>
      </c>
      <c r="NC22" s="78">
        <v>1</v>
      </c>
      <c r="ND22" s="78">
        <v>0</v>
      </c>
      <c r="NE22" s="78">
        <v>0</v>
      </c>
      <c r="NF22" s="78">
        <v>103</v>
      </c>
      <c r="NG22" s="78">
        <v>25</v>
      </c>
      <c r="NH22" s="78">
        <v>0</v>
      </c>
      <c r="NI22" s="78">
        <v>1</v>
      </c>
      <c r="NJ22" s="78">
        <v>0</v>
      </c>
      <c r="NK22" s="78">
        <v>15</v>
      </c>
      <c r="NL22" s="78">
        <v>5</v>
      </c>
      <c r="NM22" s="78">
        <v>20</v>
      </c>
      <c r="NN22" s="78">
        <v>1</v>
      </c>
      <c r="NO22" s="78">
        <v>10</v>
      </c>
      <c r="NP22" s="78">
        <v>0</v>
      </c>
      <c r="NQ22" s="78">
        <v>0</v>
      </c>
      <c r="NR22" s="78">
        <v>10</v>
      </c>
      <c r="NS22" s="78">
        <v>10</v>
      </c>
      <c r="NT22" s="78">
        <v>3</v>
      </c>
      <c r="NU22" s="78">
        <v>4</v>
      </c>
      <c r="NV22" s="78">
        <v>1</v>
      </c>
      <c r="NW22" s="78">
        <v>2</v>
      </c>
      <c r="NX22" s="78">
        <v>0</v>
      </c>
      <c r="NY22" s="78">
        <v>9</v>
      </c>
      <c r="NZ22" s="78">
        <v>3</v>
      </c>
      <c r="OA22" s="78">
        <v>1</v>
      </c>
      <c r="OB22" s="78">
        <v>12</v>
      </c>
      <c r="OC22" s="78">
        <v>1</v>
      </c>
      <c r="OD22" s="78">
        <v>0</v>
      </c>
      <c r="OE22" s="78">
        <v>0</v>
      </c>
      <c r="OF22" s="78">
        <v>0</v>
      </c>
      <c r="OG22" s="78">
        <v>15</v>
      </c>
      <c r="OH22" s="78">
        <v>11</v>
      </c>
      <c r="OI22" s="78">
        <v>1</v>
      </c>
      <c r="OJ22" s="78">
        <v>1</v>
      </c>
      <c r="OK22" s="78">
        <v>0</v>
      </c>
      <c r="OL22" s="78">
        <v>1</v>
      </c>
      <c r="OM22" s="78">
        <v>0</v>
      </c>
      <c r="ON22" s="78">
        <v>0</v>
      </c>
      <c r="OO22" s="78">
        <v>1</v>
      </c>
      <c r="OP22" s="78">
        <v>0</v>
      </c>
      <c r="OQ22" s="78">
        <v>1</v>
      </c>
      <c r="OR22" s="78">
        <v>2</v>
      </c>
      <c r="OS22" s="78">
        <v>0</v>
      </c>
      <c r="OT22" s="78">
        <v>0</v>
      </c>
      <c r="OU22" s="78">
        <v>0</v>
      </c>
      <c r="OV22" s="78">
        <v>0</v>
      </c>
      <c r="OW22" s="78">
        <v>1</v>
      </c>
      <c r="OX22" s="78">
        <v>0</v>
      </c>
      <c r="OY22" s="78">
        <v>0</v>
      </c>
      <c r="OZ22" s="78">
        <v>0</v>
      </c>
      <c r="PA22" s="78">
        <v>34</v>
      </c>
      <c r="PB22" s="78">
        <v>0</v>
      </c>
      <c r="PC22" s="78">
        <v>3</v>
      </c>
      <c r="PD22" s="78">
        <v>0</v>
      </c>
      <c r="PE22" s="78">
        <v>0</v>
      </c>
      <c r="PF22" s="78">
        <v>0</v>
      </c>
      <c r="PG22" s="78">
        <v>4</v>
      </c>
      <c r="PH22" s="78">
        <v>0</v>
      </c>
      <c r="PI22" s="78">
        <v>1</v>
      </c>
      <c r="PJ22" s="78">
        <v>0</v>
      </c>
      <c r="PK22" s="78">
        <v>0</v>
      </c>
      <c r="PL22" s="78">
        <v>0</v>
      </c>
      <c r="PM22" s="78">
        <v>0</v>
      </c>
      <c r="PN22" s="78">
        <v>20</v>
      </c>
      <c r="PO22" s="78">
        <v>0</v>
      </c>
      <c r="PP22" s="78">
        <v>3</v>
      </c>
      <c r="PQ22" s="78">
        <v>0</v>
      </c>
      <c r="PR22" s="78">
        <v>0</v>
      </c>
      <c r="PS22" s="78">
        <v>0</v>
      </c>
      <c r="PT22" s="78">
        <v>42</v>
      </c>
      <c r="PU22" s="78">
        <v>0</v>
      </c>
      <c r="PV22" s="78">
        <v>0</v>
      </c>
      <c r="PW22" s="78">
        <v>5</v>
      </c>
      <c r="PX22" s="78">
        <v>0</v>
      </c>
      <c r="PY22" s="78">
        <v>3</v>
      </c>
      <c r="PZ22" s="78">
        <v>12</v>
      </c>
      <c r="QA22" s="78">
        <v>0</v>
      </c>
      <c r="QB22" s="78">
        <v>47</v>
      </c>
      <c r="QC22" s="78">
        <v>0</v>
      </c>
      <c r="QD22" s="78">
        <v>0</v>
      </c>
      <c r="QE22" s="78">
        <v>0</v>
      </c>
      <c r="QF22" s="78">
        <v>0</v>
      </c>
      <c r="QG22" s="78">
        <v>24</v>
      </c>
      <c r="QH22" s="78">
        <v>0</v>
      </c>
      <c r="QI22" s="78">
        <v>0</v>
      </c>
      <c r="QJ22" s="78">
        <v>0</v>
      </c>
      <c r="QK22" s="78">
        <v>1</v>
      </c>
      <c r="QL22" s="78">
        <v>0</v>
      </c>
      <c r="QM22" s="78">
        <v>0</v>
      </c>
      <c r="QN22" s="78">
        <v>3</v>
      </c>
      <c r="QO22" s="78">
        <v>0</v>
      </c>
      <c r="QP22" s="78">
        <v>22</v>
      </c>
      <c r="QQ22" s="78">
        <v>3</v>
      </c>
      <c r="QR22" s="78">
        <v>1</v>
      </c>
      <c r="QS22" s="78">
        <v>34</v>
      </c>
      <c r="QT22" s="78">
        <v>8</v>
      </c>
      <c r="QU22" s="78">
        <v>0</v>
      </c>
      <c r="QV22" s="78">
        <v>5</v>
      </c>
      <c r="QW22" s="78">
        <v>1</v>
      </c>
      <c r="QX22" s="78">
        <v>236</v>
      </c>
      <c r="QY22" s="78">
        <v>15</v>
      </c>
      <c r="QZ22" s="78">
        <v>14</v>
      </c>
      <c r="RA22" s="78">
        <v>4</v>
      </c>
      <c r="RB22" s="78">
        <v>38</v>
      </c>
      <c r="RC22" s="78">
        <v>5</v>
      </c>
      <c r="RD22" s="78">
        <v>20</v>
      </c>
      <c r="RE22" s="78">
        <v>3</v>
      </c>
      <c r="RF22" s="78">
        <v>42</v>
      </c>
      <c r="RG22" s="78">
        <v>8</v>
      </c>
      <c r="RH22" s="78">
        <v>12</v>
      </c>
      <c r="RI22" s="78">
        <v>47</v>
      </c>
      <c r="RJ22" s="78">
        <v>0</v>
      </c>
      <c r="RK22" s="78">
        <v>28</v>
      </c>
      <c r="RL22" s="78">
        <v>25</v>
      </c>
      <c r="RM22" s="78">
        <v>1</v>
      </c>
      <c r="RN22" s="78">
        <v>34</v>
      </c>
      <c r="RO22" s="78">
        <v>8</v>
      </c>
      <c r="RP22" s="78">
        <v>0</v>
      </c>
      <c r="RQ22" s="78">
        <v>5</v>
      </c>
      <c r="RR22" s="78">
        <v>1</v>
      </c>
      <c r="RS22" s="78">
        <v>238</v>
      </c>
      <c r="RT22" s="78">
        <v>47</v>
      </c>
      <c r="RU22" s="78">
        <v>14</v>
      </c>
      <c r="RV22" s="78">
        <v>4</v>
      </c>
      <c r="RW22" s="78">
        <v>38</v>
      </c>
      <c r="RX22" s="78">
        <v>5</v>
      </c>
      <c r="RY22" s="78">
        <v>20</v>
      </c>
      <c r="RZ22" s="78">
        <v>3</v>
      </c>
      <c r="SA22" s="78">
        <v>42</v>
      </c>
      <c r="SB22" s="78">
        <v>8</v>
      </c>
      <c r="SC22" s="78">
        <v>12</v>
      </c>
      <c r="SD22" s="78">
        <v>47</v>
      </c>
      <c r="SE22" s="78">
        <v>0</v>
      </c>
      <c r="SF22" s="78">
        <v>28</v>
      </c>
      <c r="SG22" s="78">
        <v>25</v>
      </c>
      <c r="SH22" s="78">
        <v>1</v>
      </c>
    </row>
    <row r="23" spans="1:502">
      <c r="A23" s="17" t="s">
        <v>1665</v>
      </c>
      <c r="B23" s="77">
        <v>15</v>
      </c>
      <c r="C23" s="77">
        <v>15</v>
      </c>
      <c r="D23" s="77">
        <v>1</v>
      </c>
      <c r="E23" s="77">
        <v>2018</v>
      </c>
      <c r="F23" s="77" t="s">
        <v>184</v>
      </c>
      <c r="G23" s="1017" t="s">
        <v>1559</v>
      </c>
      <c r="H23" s="77" t="s">
        <v>1560</v>
      </c>
      <c r="I23" s="1018"/>
      <c r="J23" s="80">
        <v>158.95599999999999</v>
      </c>
      <c r="K23" s="80">
        <v>0</v>
      </c>
      <c r="L23" s="80">
        <v>0</v>
      </c>
      <c r="M23" s="80">
        <v>0</v>
      </c>
      <c r="N23" s="80">
        <v>104.229</v>
      </c>
      <c r="O23" s="80">
        <v>4.2830000000000004</v>
      </c>
      <c r="P23" s="80">
        <v>0</v>
      </c>
      <c r="Q23" s="80">
        <v>0</v>
      </c>
      <c r="R23" s="80">
        <v>1547.0640000000001</v>
      </c>
      <c r="S23" s="80">
        <v>204.88399999999999</v>
      </c>
      <c r="T23" s="80">
        <v>0</v>
      </c>
      <c r="U23" s="80">
        <v>7.4880000000000004</v>
      </c>
      <c r="V23" s="80">
        <v>0</v>
      </c>
      <c r="W23" s="80">
        <v>4422.3419999999996</v>
      </c>
      <c r="X23" s="80">
        <v>32.57</v>
      </c>
      <c r="Y23" s="80">
        <v>419.81700000000001</v>
      </c>
      <c r="Z23" s="80">
        <v>1605.2439999999999</v>
      </c>
      <c r="AA23" s="80">
        <v>48.662999999999997</v>
      </c>
      <c r="AB23" s="80">
        <v>0</v>
      </c>
      <c r="AC23" s="80">
        <v>0</v>
      </c>
      <c r="AD23" s="80">
        <v>4092.3560000000002</v>
      </c>
      <c r="AE23" s="80">
        <v>5410.9769999999999</v>
      </c>
      <c r="AF23" s="80">
        <v>11.568</v>
      </c>
      <c r="AG23" s="80">
        <v>50.426000000000002</v>
      </c>
      <c r="AH23" s="80">
        <v>4.3369999999999997</v>
      </c>
      <c r="AI23" s="80">
        <v>39.779000000000003</v>
      </c>
      <c r="AJ23" s="80">
        <v>0</v>
      </c>
      <c r="AK23" s="80">
        <v>189.892</v>
      </c>
      <c r="AL23" s="80">
        <v>68.614999999999995</v>
      </c>
      <c r="AM23" s="80">
        <v>6.9630000000000001</v>
      </c>
      <c r="AN23" s="80">
        <v>255.44200000000001</v>
      </c>
      <c r="AO23" s="80">
        <v>0</v>
      </c>
      <c r="AP23" s="80">
        <v>1349.7449999999999</v>
      </c>
      <c r="AQ23" s="80">
        <v>172.58699999999999</v>
      </c>
      <c r="AR23" s="80">
        <v>40.817999999999998</v>
      </c>
      <c r="AS23" s="80">
        <v>151.15392</v>
      </c>
      <c r="AT23" s="80">
        <v>75.959000000000003</v>
      </c>
      <c r="AU23" s="80">
        <v>3.214</v>
      </c>
      <c r="AV23" s="80">
        <v>3.4540000000000002</v>
      </c>
      <c r="AW23" s="80">
        <v>0</v>
      </c>
      <c r="AX23" s="80">
        <v>3.976</v>
      </c>
      <c r="AY23" s="80">
        <v>0</v>
      </c>
      <c r="AZ23" s="80">
        <v>0</v>
      </c>
      <c r="BA23" s="80">
        <v>5.4059999999999997</v>
      </c>
      <c r="BB23" s="80">
        <v>0</v>
      </c>
      <c r="BC23" s="80">
        <v>2.3140000000000001</v>
      </c>
      <c r="BD23" s="80">
        <v>10.766</v>
      </c>
      <c r="BE23" s="80">
        <v>0</v>
      </c>
      <c r="BF23" s="80">
        <v>0</v>
      </c>
      <c r="BG23" s="80">
        <v>0</v>
      </c>
      <c r="BH23" s="80">
        <v>0</v>
      </c>
      <c r="BI23" s="80">
        <v>4.6509999999999998</v>
      </c>
      <c r="BJ23" s="80">
        <v>0</v>
      </c>
      <c r="BK23" s="80">
        <v>0</v>
      </c>
      <c r="BL23" s="80">
        <v>0</v>
      </c>
      <c r="BM23" s="80">
        <v>153.13</v>
      </c>
      <c r="BN23" s="80">
        <v>0</v>
      </c>
      <c r="BO23" s="80">
        <v>11.053000000000001</v>
      </c>
      <c r="BP23" s="80">
        <v>0</v>
      </c>
      <c r="BQ23" s="80">
        <v>0</v>
      </c>
      <c r="BR23" s="80">
        <v>0</v>
      </c>
      <c r="BS23" s="80">
        <v>13.022</v>
      </c>
      <c r="BT23" s="80">
        <v>0</v>
      </c>
      <c r="BU23" s="80">
        <v>2.67</v>
      </c>
      <c r="BV23" s="80">
        <v>0</v>
      </c>
      <c r="BW23" s="80">
        <v>0</v>
      </c>
      <c r="BX23" s="80">
        <v>0</v>
      </c>
      <c r="BY23" s="80">
        <v>0</v>
      </c>
      <c r="BZ23" s="80">
        <v>161.49100000000001</v>
      </c>
      <c r="CA23" s="80">
        <v>0</v>
      </c>
      <c r="CB23" s="80">
        <v>12.621</v>
      </c>
      <c r="CC23" s="80">
        <v>0</v>
      </c>
      <c r="CD23" s="80">
        <v>0</v>
      </c>
      <c r="CE23" s="80">
        <v>0</v>
      </c>
      <c r="CF23" s="80">
        <v>280.7</v>
      </c>
      <c r="CG23" s="80">
        <v>0</v>
      </c>
      <c r="CH23" s="80">
        <v>0</v>
      </c>
      <c r="CI23" s="80">
        <v>23.196000000000002</v>
      </c>
      <c r="CJ23" s="80">
        <v>0</v>
      </c>
      <c r="CK23" s="80">
        <v>13.145</v>
      </c>
      <c r="CL23" s="80">
        <v>171.941</v>
      </c>
      <c r="CM23" s="80">
        <v>0</v>
      </c>
      <c r="CN23" s="80">
        <v>249.852</v>
      </c>
      <c r="CO23" s="80">
        <v>0</v>
      </c>
      <c r="CP23" s="80">
        <v>0</v>
      </c>
      <c r="CQ23" s="80">
        <v>0</v>
      </c>
      <c r="CR23" s="80">
        <v>0</v>
      </c>
      <c r="CS23" s="80">
        <v>636.61966600000005</v>
      </c>
      <c r="CT23" s="80">
        <v>0</v>
      </c>
      <c r="CU23" s="80">
        <v>0</v>
      </c>
      <c r="CV23" s="80">
        <v>0</v>
      </c>
      <c r="CW23" s="80">
        <v>0</v>
      </c>
      <c r="CX23" s="80">
        <v>0</v>
      </c>
      <c r="CY23" s="80">
        <v>0</v>
      </c>
      <c r="CZ23" s="80">
        <v>24.77</v>
      </c>
      <c r="DA23" s="80">
        <v>0</v>
      </c>
      <c r="DB23" s="80">
        <v>196.755</v>
      </c>
      <c r="DC23" s="80">
        <v>9.3949999999999996</v>
      </c>
      <c r="DD23" s="80">
        <v>8.843</v>
      </c>
      <c r="DE23" s="80">
        <v>1600.5820000000001</v>
      </c>
      <c r="DF23" s="80">
        <v>0</v>
      </c>
      <c r="DG23" s="80">
        <v>1349.7449999999999</v>
      </c>
      <c r="DH23" s="80">
        <v>0</v>
      </c>
      <c r="DI23" s="80">
        <v>172.58699999999999</v>
      </c>
      <c r="DJ23" s="80">
        <v>40.817999999999998</v>
      </c>
      <c r="DK23" s="80">
        <v>158.95599999999999</v>
      </c>
      <c r="DL23" s="80">
        <v>0</v>
      </c>
      <c r="DM23" s="80">
        <v>0</v>
      </c>
      <c r="DN23" s="80">
        <v>0</v>
      </c>
      <c r="DO23" s="80">
        <v>104.229</v>
      </c>
      <c r="DP23" s="80">
        <v>4.2830000000000004</v>
      </c>
      <c r="DQ23" s="80">
        <v>0</v>
      </c>
      <c r="DR23" s="80">
        <v>0</v>
      </c>
      <c r="DS23" s="80">
        <v>1547.0640000000001</v>
      </c>
      <c r="DT23" s="80">
        <v>204.88399999999999</v>
      </c>
      <c r="DU23" s="80">
        <v>0</v>
      </c>
      <c r="DV23" s="80">
        <v>7.4880000000000004</v>
      </c>
      <c r="DW23" s="80">
        <v>0</v>
      </c>
      <c r="DX23" s="80">
        <v>4422.3419999999996</v>
      </c>
      <c r="DY23" s="80">
        <v>32.57</v>
      </c>
      <c r="DZ23" s="80">
        <v>419.81700000000001</v>
      </c>
      <c r="EA23" s="80">
        <v>4.6619999999999999</v>
      </c>
      <c r="EB23" s="80">
        <v>48.662999999999997</v>
      </c>
      <c r="EC23" s="80">
        <v>0</v>
      </c>
      <c r="ED23" s="80">
        <v>0</v>
      </c>
      <c r="EE23" s="80">
        <v>4092.3560000000002</v>
      </c>
      <c r="EF23" s="80">
        <v>5410.9769999999999</v>
      </c>
      <c r="EG23" s="80">
        <v>11.568</v>
      </c>
      <c r="EH23" s="80">
        <v>50.426000000000002</v>
      </c>
      <c r="EI23" s="80">
        <v>4.3369999999999997</v>
      </c>
      <c r="EJ23" s="80">
        <v>39.779000000000003</v>
      </c>
      <c r="EK23" s="80">
        <v>0</v>
      </c>
      <c r="EL23" s="80">
        <v>189.892</v>
      </c>
      <c r="EM23" s="80">
        <v>68.614999999999995</v>
      </c>
      <c r="EN23" s="80">
        <v>6.9630000000000001</v>
      </c>
      <c r="EO23" s="80">
        <v>255.44200000000001</v>
      </c>
      <c r="EP23" s="80">
        <v>0</v>
      </c>
      <c r="EQ23" s="80">
        <v>0</v>
      </c>
      <c r="ER23" s="80">
        <v>0</v>
      </c>
      <c r="ES23" s="80">
        <v>0</v>
      </c>
      <c r="ET23" s="80">
        <v>151.15392</v>
      </c>
      <c r="EU23" s="80">
        <v>75.959000000000003</v>
      </c>
      <c r="EV23" s="80">
        <v>3.214</v>
      </c>
      <c r="EW23" s="80">
        <v>3.4540000000000002</v>
      </c>
      <c r="EX23" s="80">
        <v>0</v>
      </c>
      <c r="EY23" s="80">
        <v>3.976</v>
      </c>
      <c r="EZ23" s="80">
        <v>0</v>
      </c>
      <c r="FA23" s="80">
        <v>0</v>
      </c>
      <c r="FB23" s="80">
        <v>5.4059999999999997</v>
      </c>
      <c r="FC23" s="80">
        <v>0</v>
      </c>
      <c r="FD23" s="80">
        <v>2.3140000000000001</v>
      </c>
      <c r="FE23" s="80">
        <v>10.766</v>
      </c>
      <c r="FF23" s="80">
        <v>0</v>
      </c>
      <c r="FG23" s="80">
        <v>0</v>
      </c>
      <c r="FH23" s="80">
        <v>0</v>
      </c>
      <c r="FI23" s="80">
        <v>0</v>
      </c>
      <c r="FJ23" s="80">
        <v>4.6509999999999998</v>
      </c>
      <c r="FK23" s="80">
        <v>0</v>
      </c>
      <c r="FL23" s="80">
        <v>0</v>
      </c>
      <c r="FM23" s="80">
        <v>0</v>
      </c>
      <c r="FN23" s="80">
        <v>153.13</v>
      </c>
      <c r="FO23" s="80">
        <v>0</v>
      </c>
      <c r="FP23" s="80">
        <v>11.053000000000001</v>
      </c>
      <c r="FQ23" s="80">
        <v>0</v>
      </c>
      <c r="FR23" s="80">
        <v>0</v>
      </c>
      <c r="FS23" s="80">
        <v>0</v>
      </c>
      <c r="FT23" s="80">
        <v>13.022</v>
      </c>
      <c r="FU23" s="80">
        <v>0</v>
      </c>
      <c r="FV23" s="80">
        <v>2.67</v>
      </c>
      <c r="FW23" s="80">
        <v>0</v>
      </c>
      <c r="FX23" s="80">
        <v>0</v>
      </c>
      <c r="FY23" s="80">
        <v>0</v>
      </c>
      <c r="FZ23" s="80">
        <v>0</v>
      </c>
      <c r="GA23" s="80">
        <v>161.49100000000001</v>
      </c>
      <c r="GB23" s="80">
        <v>0</v>
      </c>
      <c r="GC23" s="80">
        <v>12.621</v>
      </c>
      <c r="GD23" s="80">
        <v>0</v>
      </c>
      <c r="GE23" s="80">
        <v>0</v>
      </c>
      <c r="GF23" s="80">
        <v>0</v>
      </c>
      <c r="GG23" s="80">
        <v>280.7</v>
      </c>
      <c r="GH23" s="80">
        <v>0</v>
      </c>
      <c r="GI23" s="80">
        <v>0</v>
      </c>
      <c r="GJ23" s="80">
        <v>23.196000000000002</v>
      </c>
      <c r="GK23" s="80">
        <v>0</v>
      </c>
      <c r="GL23" s="80">
        <v>13.145</v>
      </c>
      <c r="GM23" s="80">
        <v>171.941</v>
      </c>
      <c r="GN23" s="80">
        <v>0</v>
      </c>
      <c r="GO23" s="80">
        <v>249.852</v>
      </c>
      <c r="GP23" s="80">
        <v>0</v>
      </c>
      <c r="GQ23" s="80">
        <v>0</v>
      </c>
      <c r="GR23" s="80">
        <v>0</v>
      </c>
      <c r="GS23" s="80">
        <v>0</v>
      </c>
      <c r="GT23" s="80">
        <v>636.61966600000005</v>
      </c>
      <c r="GU23" s="80">
        <v>0</v>
      </c>
      <c r="GV23" s="80">
        <v>0</v>
      </c>
      <c r="GW23" s="80">
        <v>0</v>
      </c>
      <c r="GX23" s="80">
        <v>0</v>
      </c>
      <c r="GY23" s="80">
        <v>0</v>
      </c>
      <c r="GZ23" s="80">
        <v>0</v>
      </c>
      <c r="HA23" s="80">
        <v>24.77</v>
      </c>
      <c r="HB23" s="80">
        <v>0</v>
      </c>
      <c r="HC23" s="80">
        <v>196.755</v>
      </c>
      <c r="HD23" s="80">
        <v>9.3949999999999996</v>
      </c>
      <c r="HE23" s="80">
        <v>8.843</v>
      </c>
      <c r="HF23" s="80">
        <v>3163.732</v>
      </c>
      <c r="HG23" s="80">
        <v>158.95599999999999</v>
      </c>
      <c r="HH23" s="80">
        <v>0</v>
      </c>
      <c r="HI23" s="80">
        <v>104.229</v>
      </c>
      <c r="HJ23" s="80">
        <v>4.2830000000000004</v>
      </c>
      <c r="HK23" s="80">
        <v>16817.845000000001</v>
      </c>
      <c r="HL23" s="80">
        <v>151.15392</v>
      </c>
      <c r="HM23" s="80">
        <v>86.602999999999994</v>
      </c>
      <c r="HN23" s="80">
        <v>18.486000000000001</v>
      </c>
      <c r="HO23" s="80">
        <v>168.834</v>
      </c>
      <c r="HP23" s="80">
        <v>15.692</v>
      </c>
      <c r="HQ23" s="80">
        <v>161.49100000000001</v>
      </c>
      <c r="HR23" s="80">
        <v>12.621</v>
      </c>
      <c r="HS23" s="80">
        <v>280.7</v>
      </c>
      <c r="HT23" s="80">
        <v>36.341000000000001</v>
      </c>
      <c r="HU23" s="80">
        <v>171.941</v>
      </c>
      <c r="HV23" s="80">
        <v>249.852</v>
      </c>
      <c r="HW23" s="80">
        <v>0</v>
      </c>
      <c r="HX23" s="80">
        <v>661.38966600000003</v>
      </c>
      <c r="HY23" s="80">
        <v>206.15</v>
      </c>
      <c r="HZ23" s="80">
        <v>8.843</v>
      </c>
      <c r="IA23" s="80">
        <v>3163.732</v>
      </c>
      <c r="IB23" s="80">
        <v>158.95599999999999</v>
      </c>
      <c r="IC23" s="80">
        <v>0</v>
      </c>
      <c r="ID23" s="80">
        <v>104.229</v>
      </c>
      <c r="IE23" s="80">
        <v>4.2830000000000004</v>
      </c>
      <c r="IF23" s="80">
        <v>18418.427</v>
      </c>
      <c r="IG23" s="80">
        <v>1714.3039200000001</v>
      </c>
      <c r="IH23" s="80">
        <v>86.602999999999994</v>
      </c>
      <c r="II23" s="80">
        <v>18.486000000000001</v>
      </c>
      <c r="IJ23" s="80">
        <v>168.834</v>
      </c>
      <c r="IK23" s="80">
        <v>15.692</v>
      </c>
      <c r="IL23" s="80">
        <v>161.49100000000001</v>
      </c>
      <c r="IM23" s="80">
        <v>12.621</v>
      </c>
      <c r="IN23" s="80">
        <v>280.7</v>
      </c>
      <c r="IO23" s="80">
        <v>36.341000000000001</v>
      </c>
      <c r="IP23" s="80">
        <v>171.941</v>
      </c>
      <c r="IQ23" s="80">
        <v>249.852</v>
      </c>
      <c r="IR23" s="80">
        <v>0</v>
      </c>
      <c r="IS23" s="80">
        <v>661.38966600000003</v>
      </c>
      <c r="IT23" s="80">
        <v>206.15</v>
      </c>
      <c r="IU23" s="80">
        <v>8.843</v>
      </c>
      <c r="IV23" s="81">
        <v>0</v>
      </c>
      <c r="IW23" s="78">
        <v>8</v>
      </c>
      <c r="IX23" s="78">
        <v>0</v>
      </c>
      <c r="IY23" s="78">
        <v>0</v>
      </c>
      <c r="IZ23" s="78">
        <v>0</v>
      </c>
      <c r="JA23" s="78">
        <v>5</v>
      </c>
      <c r="JB23" s="78">
        <v>1</v>
      </c>
      <c r="JC23" s="78">
        <v>0</v>
      </c>
      <c r="JD23" s="78">
        <v>0</v>
      </c>
      <c r="JE23" s="78">
        <v>106</v>
      </c>
      <c r="JF23" s="78">
        <v>25</v>
      </c>
      <c r="JG23" s="78">
        <v>0</v>
      </c>
      <c r="JH23" s="78">
        <v>1</v>
      </c>
      <c r="JI23" s="78">
        <v>0</v>
      </c>
      <c r="JJ23" s="78">
        <v>14</v>
      </c>
      <c r="JK23" s="78">
        <v>5</v>
      </c>
      <c r="JL23" s="78">
        <v>21</v>
      </c>
      <c r="JM23" s="78">
        <v>3</v>
      </c>
      <c r="JN23" s="78">
        <v>10</v>
      </c>
      <c r="JO23" s="78">
        <v>0</v>
      </c>
      <c r="JP23" s="78">
        <v>0</v>
      </c>
      <c r="JQ23" s="78">
        <v>10</v>
      </c>
      <c r="JR23" s="78">
        <v>10</v>
      </c>
      <c r="JS23" s="78">
        <v>3</v>
      </c>
      <c r="JT23" s="78">
        <v>4</v>
      </c>
      <c r="JU23" s="78">
        <v>1</v>
      </c>
      <c r="JV23" s="78">
        <v>3</v>
      </c>
      <c r="JW23" s="78">
        <v>0</v>
      </c>
      <c r="JX23" s="78">
        <v>9</v>
      </c>
      <c r="JY23" s="78">
        <v>3</v>
      </c>
      <c r="JZ23" s="78">
        <v>1</v>
      </c>
      <c r="KA23" s="78">
        <v>12</v>
      </c>
      <c r="KB23" s="78">
        <v>0</v>
      </c>
      <c r="KC23" s="78">
        <v>17</v>
      </c>
      <c r="KD23" s="78">
        <v>1</v>
      </c>
      <c r="KE23" s="78">
        <v>14</v>
      </c>
      <c r="KF23" s="78">
        <v>15</v>
      </c>
      <c r="KG23" s="78">
        <v>11</v>
      </c>
      <c r="KH23" s="78">
        <v>1</v>
      </c>
      <c r="KI23" s="78">
        <v>1</v>
      </c>
      <c r="KJ23" s="78">
        <v>0</v>
      </c>
      <c r="KK23" s="78">
        <v>1</v>
      </c>
      <c r="KL23" s="78">
        <v>0</v>
      </c>
      <c r="KM23" s="78">
        <v>0</v>
      </c>
      <c r="KN23" s="78">
        <v>1</v>
      </c>
      <c r="KO23" s="78">
        <v>0</v>
      </c>
      <c r="KP23" s="78">
        <v>1</v>
      </c>
      <c r="KQ23" s="78">
        <v>2</v>
      </c>
      <c r="KR23" s="78">
        <v>0</v>
      </c>
      <c r="KS23" s="78">
        <v>0</v>
      </c>
      <c r="KT23" s="78">
        <v>0</v>
      </c>
      <c r="KU23" s="78">
        <v>0</v>
      </c>
      <c r="KV23" s="78">
        <v>1</v>
      </c>
      <c r="KW23" s="78">
        <v>0</v>
      </c>
      <c r="KX23" s="78">
        <v>0</v>
      </c>
      <c r="KY23" s="78">
        <v>0</v>
      </c>
      <c r="KZ23" s="78">
        <v>33</v>
      </c>
      <c r="LA23" s="78">
        <v>0</v>
      </c>
      <c r="LB23" s="78">
        <v>3</v>
      </c>
      <c r="LC23" s="78">
        <v>0</v>
      </c>
      <c r="LD23" s="78">
        <v>0</v>
      </c>
      <c r="LE23" s="78">
        <v>0</v>
      </c>
      <c r="LF23" s="78">
        <v>3</v>
      </c>
      <c r="LG23" s="78">
        <v>0</v>
      </c>
      <c r="LH23" s="78">
        <v>1</v>
      </c>
      <c r="LI23" s="78">
        <v>0</v>
      </c>
      <c r="LJ23" s="78">
        <v>0</v>
      </c>
      <c r="LK23" s="78">
        <v>0</v>
      </c>
      <c r="LL23" s="78">
        <v>0</v>
      </c>
      <c r="LM23" s="78">
        <v>19</v>
      </c>
      <c r="LN23" s="78">
        <v>0</v>
      </c>
      <c r="LO23" s="78">
        <v>3</v>
      </c>
      <c r="LP23" s="78">
        <v>0</v>
      </c>
      <c r="LQ23" s="78">
        <v>0</v>
      </c>
      <c r="LR23" s="78">
        <v>0</v>
      </c>
      <c r="LS23" s="78">
        <v>43</v>
      </c>
      <c r="LT23" s="78">
        <v>0</v>
      </c>
      <c r="LU23" s="78">
        <v>0</v>
      </c>
      <c r="LV23" s="78">
        <v>5</v>
      </c>
      <c r="LW23" s="78">
        <v>0</v>
      </c>
      <c r="LX23" s="78">
        <v>3</v>
      </c>
      <c r="LY23" s="78">
        <v>12</v>
      </c>
      <c r="LZ23" s="78">
        <v>0</v>
      </c>
      <c r="MA23" s="78">
        <v>47</v>
      </c>
      <c r="MB23" s="78">
        <v>0</v>
      </c>
      <c r="MC23" s="78">
        <v>0</v>
      </c>
      <c r="MD23" s="78">
        <v>0</v>
      </c>
      <c r="ME23" s="78">
        <v>0</v>
      </c>
      <c r="MF23" s="78">
        <v>26</v>
      </c>
      <c r="MG23" s="78">
        <v>0</v>
      </c>
      <c r="MH23" s="78">
        <v>0</v>
      </c>
      <c r="MI23" s="78">
        <v>0</v>
      </c>
      <c r="MJ23" s="78">
        <v>0</v>
      </c>
      <c r="MK23" s="78">
        <v>0</v>
      </c>
      <c r="ML23" s="78">
        <v>0</v>
      </c>
      <c r="MM23" s="78">
        <v>3</v>
      </c>
      <c r="MN23" s="78">
        <v>0</v>
      </c>
      <c r="MO23" s="78">
        <v>22</v>
      </c>
      <c r="MP23" s="78">
        <v>2</v>
      </c>
      <c r="MQ23" s="78">
        <v>1</v>
      </c>
      <c r="MR23" s="78">
        <v>2</v>
      </c>
      <c r="MS23" s="78">
        <v>0</v>
      </c>
      <c r="MT23" s="78">
        <v>17</v>
      </c>
      <c r="MU23" s="78">
        <v>0</v>
      </c>
      <c r="MV23" s="78">
        <v>1</v>
      </c>
      <c r="MW23" s="78">
        <v>14</v>
      </c>
      <c r="MX23" s="78">
        <v>8</v>
      </c>
      <c r="MY23" s="78">
        <v>0</v>
      </c>
      <c r="MZ23" s="78">
        <v>0</v>
      </c>
      <c r="NA23" s="78">
        <v>0</v>
      </c>
      <c r="NB23" s="78">
        <v>5</v>
      </c>
      <c r="NC23" s="78">
        <v>1</v>
      </c>
      <c r="ND23" s="78">
        <v>0</v>
      </c>
      <c r="NE23" s="78">
        <v>0</v>
      </c>
      <c r="NF23" s="78">
        <v>106</v>
      </c>
      <c r="NG23" s="78">
        <v>25</v>
      </c>
      <c r="NH23" s="78">
        <v>0</v>
      </c>
      <c r="NI23" s="78">
        <v>1</v>
      </c>
      <c r="NJ23" s="78">
        <v>0</v>
      </c>
      <c r="NK23" s="78">
        <v>14</v>
      </c>
      <c r="NL23" s="78">
        <v>5</v>
      </c>
      <c r="NM23" s="78">
        <v>21</v>
      </c>
      <c r="NN23" s="78">
        <v>1</v>
      </c>
      <c r="NO23" s="78">
        <v>10</v>
      </c>
      <c r="NP23" s="78">
        <v>0</v>
      </c>
      <c r="NQ23" s="78">
        <v>0</v>
      </c>
      <c r="NR23" s="78">
        <v>10</v>
      </c>
      <c r="NS23" s="78">
        <v>10</v>
      </c>
      <c r="NT23" s="78">
        <v>3</v>
      </c>
      <c r="NU23" s="78">
        <v>4</v>
      </c>
      <c r="NV23" s="78">
        <v>1</v>
      </c>
      <c r="NW23" s="78">
        <v>3</v>
      </c>
      <c r="NX23" s="78">
        <v>0</v>
      </c>
      <c r="NY23" s="78">
        <v>9</v>
      </c>
      <c r="NZ23" s="78">
        <v>3</v>
      </c>
      <c r="OA23" s="78">
        <v>1</v>
      </c>
      <c r="OB23" s="78">
        <v>12</v>
      </c>
      <c r="OC23" s="78">
        <v>0</v>
      </c>
      <c r="OD23" s="78">
        <v>0</v>
      </c>
      <c r="OE23" s="78">
        <v>0</v>
      </c>
      <c r="OF23" s="78">
        <v>0</v>
      </c>
      <c r="OG23" s="78">
        <v>15</v>
      </c>
      <c r="OH23" s="78">
        <v>11</v>
      </c>
      <c r="OI23" s="78">
        <v>1</v>
      </c>
      <c r="OJ23" s="78">
        <v>1</v>
      </c>
      <c r="OK23" s="78">
        <v>0</v>
      </c>
      <c r="OL23" s="78">
        <v>1</v>
      </c>
      <c r="OM23" s="78">
        <v>0</v>
      </c>
      <c r="ON23" s="78">
        <v>0</v>
      </c>
      <c r="OO23" s="78">
        <v>1</v>
      </c>
      <c r="OP23" s="78">
        <v>0</v>
      </c>
      <c r="OQ23" s="78">
        <v>1</v>
      </c>
      <c r="OR23" s="78">
        <v>2</v>
      </c>
      <c r="OS23" s="78">
        <v>0</v>
      </c>
      <c r="OT23" s="78">
        <v>0</v>
      </c>
      <c r="OU23" s="78">
        <v>0</v>
      </c>
      <c r="OV23" s="78">
        <v>0</v>
      </c>
      <c r="OW23" s="78">
        <v>1</v>
      </c>
      <c r="OX23" s="78">
        <v>0</v>
      </c>
      <c r="OY23" s="78">
        <v>0</v>
      </c>
      <c r="OZ23" s="78">
        <v>0</v>
      </c>
      <c r="PA23" s="78">
        <v>33</v>
      </c>
      <c r="PB23" s="78">
        <v>0</v>
      </c>
      <c r="PC23" s="78">
        <v>3</v>
      </c>
      <c r="PD23" s="78">
        <v>0</v>
      </c>
      <c r="PE23" s="78">
        <v>0</v>
      </c>
      <c r="PF23" s="78">
        <v>0</v>
      </c>
      <c r="PG23" s="78">
        <v>3</v>
      </c>
      <c r="PH23" s="78">
        <v>0</v>
      </c>
      <c r="PI23" s="78">
        <v>1</v>
      </c>
      <c r="PJ23" s="78">
        <v>0</v>
      </c>
      <c r="PK23" s="78">
        <v>0</v>
      </c>
      <c r="PL23" s="78">
        <v>0</v>
      </c>
      <c r="PM23" s="78">
        <v>0</v>
      </c>
      <c r="PN23" s="78">
        <v>19</v>
      </c>
      <c r="PO23" s="78">
        <v>0</v>
      </c>
      <c r="PP23" s="78">
        <v>3</v>
      </c>
      <c r="PQ23" s="78">
        <v>0</v>
      </c>
      <c r="PR23" s="78">
        <v>0</v>
      </c>
      <c r="PS23" s="78">
        <v>0</v>
      </c>
      <c r="PT23" s="78">
        <v>43</v>
      </c>
      <c r="PU23" s="78">
        <v>0</v>
      </c>
      <c r="PV23" s="78">
        <v>0</v>
      </c>
      <c r="PW23" s="78">
        <v>5</v>
      </c>
      <c r="PX23" s="78">
        <v>0</v>
      </c>
      <c r="PY23" s="78">
        <v>3</v>
      </c>
      <c r="PZ23" s="78">
        <v>12</v>
      </c>
      <c r="QA23" s="78">
        <v>0</v>
      </c>
      <c r="QB23" s="78">
        <v>47</v>
      </c>
      <c r="QC23" s="78">
        <v>0</v>
      </c>
      <c r="QD23" s="78">
        <v>0</v>
      </c>
      <c r="QE23" s="78">
        <v>0</v>
      </c>
      <c r="QF23" s="78">
        <v>0</v>
      </c>
      <c r="QG23" s="78">
        <v>26</v>
      </c>
      <c r="QH23" s="78">
        <v>0</v>
      </c>
      <c r="QI23" s="78">
        <v>0</v>
      </c>
      <c r="QJ23" s="78">
        <v>0</v>
      </c>
      <c r="QK23" s="78">
        <v>0</v>
      </c>
      <c r="QL23" s="78">
        <v>0</v>
      </c>
      <c r="QM23" s="78">
        <v>0</v>
      </c>
      <c r="QN23" s="78">
        <v>3</v>
      </c>
      <c r="QO23" s="78">
        <v>0</v>
      </c>
      <c r="QP23" s="78">
        <v>22</v>
      </c>
      <c r="QQ23" s="78">
        <v>2</v>
      </c>
      <c r="QR23" s="78">
        <v>1</v>
      </c>
      <c r="QS23" s="78">
        <v>34</v>
      </c>
      <c r="QT23" s="78">
        <v>8</v>
      </c>
      <c r="QU23" s="78">
        <v>0</v>
      </c>
      <c r="QV23" s="78">
        <v>5</v>
      </c>
      <c r="QW23" s="78">
        <v>1</v>
      </c>
      <c r="QX23" s="78">
        <v>239</v>
      </c>
      <c r="QY23" s="78">
        <v>15</v>
      </c>
      <c r="QZ23" s="78">
        <v>14</v>
      </c>
      <c r="RA23" s="78">
        <v>4</v>
      </c>
      <c r="RB23" s="78">
        <v>37</v>
      </c>
      <c r="RC23" s="78">
        <v>4</v>
      </c>
      <c r="RD23" s="78">
        <v>19</v>
      </c>
      <c r="RE23" s="78">
        <v>3</v>
      </c>
      <c r="RF23" s="78">
        <v>43</v>
      </c>
      <c r="RG23" s="78">
        <v>8</v>
      </c>
      <c r="RH23" s="78">
        <v>12</v>
      </c>
      <c r="RI23" s="78">
        <v>47</v>
      </c>
      <c r="RJ23" s="78">
        <v>0</v>
      </c>
      <c r="RK23" s="78">
        <v>29</v>
      </c>
      <c r="RL23" s="78">
        <v>24</v>
      </c>
      <c r="RM23" s="78">
        <v>1</v>
      </c>
      <c r="RN23" s="78">
        <v>34</v>
      </c>
      <c r="RO23" s="78">
        <v>8</v>
      </c>
      <c r="RP23" s="78">
        <v>0</v>
      </c>
      <c r="RQ23" s="78">
        <v>5</v>
      </c>
      <c r="RR23" s="78">
        <v>1</v>
      </c>
      <c r="RS23" s="78">
        <v>241</v>
      </c>
      <c r="RT23" s="78">
        <v>47</v>
      </c>
      <c r="RU23" s="78">
        <v>14</v>
      </c>
      <c r="RV23" s="78">
        <v>4</v>
      </c>
      <c r="RW23" s="78">
        <v>37</v>
      </c>
      <c r="RX23" s="78">
        <v>4</v>
      </c>
      <c r="RY23" s="78">
        <v>19</v>
      </c>
      <c r="RZ23" s="78">
        <v>3</v>
      </c>
      <c r="SA23" s="78">
        <v>43</v>
      </c>
      <c r="SB23" s="78">
        <v>8</v>
      </c>
      <c r="SC23" s="78">
        <v>12</v>
      </c>
      <c r="SD23" s="78">
        <v>47</v>
      </c>
      <c r="SE23" s="78">
        <v>0</v>
      </c>
      <c r="SF23" s="78">
        <v>29</v>
      </c>
      <c r="SG23" s="78">
        <v>24</v>
      </c>
      <c r="SH23" s="78">
        <v>1</v>
      </c>
    </row>
    <row r="24" spans="1:502">
      <c r="A24" s="17" t="s">
        <v>1666</v>
      </c>
      <c r="B24" s="77">
        <v>16</v>
      </c>
      <c r="C24" s="77">
        <v>16</v>
      </c>
      <c r="D24" s="77">
        <v>1</v>
      </c>
      <c r="E24" s="77">
        <v>2019</v>
      </c>
      <c r="F24" s="77" t="s">
        <v>159</v>
      </c>
      <c r="G24" s="1017" t="s">
        <v>1559</v>
      </c>
      <c r="H24" s="77" t="s">
        <v>1560</v>
      </c>
      <c r="I24" s="1018"/>
      <c r="J24" s="80">
        <v>157.47999999999999</v>
      </c>
      <c r="K24" s="80">
        <v>0</v>
      </c>
      <c r="L24" s="80">
        <v>0</v>
      </c>
      <c r="M24" s="80">
        <v>0</v>
      </c>
      <c r="N24" s="80">
        <v>79.177999999999997</v>
      </c>
      <c r="O24" s="80">
        <v>4.2030000000000003</v>
      </c>
      <c r="P24" s="80">
        <v>0</v>
      </c>
      <c r="Q24" s="80">
        <v>0</v>
      </c>
      <c r="R24" s="80">
        <v>1572.646</v>
      </c>
      <c r="S24" s="80">
        <v>208.767</v>
      </c>
      <c r="T24" s="80">
        <v>0</v>
      </c>
      <c r="U24" s="80">
        <v>5.9249999999999998</v>
      </c>
      <c r="V24" s="80">
        <v>0</v>
      </c>
      <c r="W24" s="80">
        <v>4082.0430000000001</v>
      </c>
      <c r="X24" s="80">
        <v>30.95</v>
      </c>
      <c r="Y24" s="80">
        <v>408.30500000000001</v>
      </c>
      <c r="Z24" s="80">
        <v>1101.454</v>
      </c>
      <c r="AA24" s="80">
        <v>52.863</v>
      </c>
      <c r="AB24" s="80">
        <v>0</v>
      </c>
      <c r="AC24" s="80">
        <v>0</v>
      </c>
      <c r="AD24" s="80">
        <v>4081.1590000000001</v>
      </c>
      <c r="AE24" s="80">
        <v>5419.4709999999995</v>
      </c>
      <c r="AF24" s="80">
        <v>10.926</v>
      </c>
      <c r="AG24" s="80">
        <v>46.213000000000001</v>
      </c>
      <c r="AH24" s="80">
        <v>5.3630000000000004</v>
      </c>
      <c r="AI24" s="80">
        <v>8.7729999999999997</v>
      </c>
      <c r="AJ24" s="80">
        <v>0</v>
      </c>
      <c r="AK24" s="80">
        <v>185.82499999999999</v>
      </c>
      <c r="AL24" s="80">
        <v>63.652000000000001</v>
      </c>
      <c r="AM24" s="80">
        <v>5.4770000000000003</v>
      </c>
      <c r="AN24" s="80">
        <v>247.59</v>
      </c>
      <c r="AO24" s="80">
        <v>3.738</v>
      </c>
      <c r="AP24" s="80">
        <v>1174.057</v>
      </c>
      <c r="AQ24" s="80">
        <v>45.064999999999998</v>
      </c>
      <c r="AR24" s="80">
        <v>26.283999999999999</v>
      </c>
      <c r="AS24" s="80">
        <v>150.048</v>
      </c>
      <c r="AT24" s="80">
        <v>70.768000000000001</v>
      </c>
      <c r="AU24" s="80">
        <v>3.3319999999999999</v>
      </c>
      <c r="AV24" s="80">
        <v>3.036</v>
      </c>
      <c r="AW24" s="80">
        <v>0</v>
      </c>
      <c r="AX24" s="80">
        <v>3.7149999999999999</v>
      </c>
      <c r="AY24" s="80">
        <v>0</v>
      </c>
      <c r="AZ24" s="80">
        <v>0</v>
      </c>
      <c r="BA24" s="80">
        <v>14.824</v>
      </c>
      <c r="BB24" s="80">
        <v>0</v>
      </c>
      <c r="BC24" s="80">
        <v>0</v>
      </c>
      <c r="BD24" s="80">
        <v>9.875</v>
      </c>
      <c r="BE24" s="80">
        <v>0</v>
      </c>
      <c r="BF24" s="80">
        <v>0</v>
      </c>
      <c r="BG24" s="80">
        <v>0</v>
      </c>
      <c r="BH24" s="80">
        <v>0</v>
      </c>
      <c r="BI24" s="80">
        <v>5.282</v>
      </c>
      <c r="BJ24" s="80">
        <v>0</v>
      </c>
      <c r="BK24" s="80">
        <v>0</v>
      </c>
      <c r="BL24" s="80">
        <v>0</v>
      </c>
      <c r="BM24" s="80">
        <v>137.245</v>
      </c>
      <c r="BN24" s="80">
        <v>0</v>
      </c>
      <c r="BO24" s="80">
        <v>10.882999999999999</v>
      </c>
      <c r="BP24" s="80">
        <v>0</v>
      </c>
      <c r="BQ24" s="80">
        <v>0</v>
      </c>
      <c r="BR24" s="80">
        <v>0</v>
      </c>
      <c r="BS24" s="80">
        <v>12.255000000000001</v>
      </c>
      <c r="BT24" s="80">
        <v>0</v>
      </c>
      <c r="BU24" s="80">
        <v>3.1509999999999998</v>
      </c>
      <c r="BV24" s="80">
        <v>0</v>
      </c>
      <c r="BW24" s="80">
        <v>0</v>
      </c>
      <c r="BX24" s="80">
        <v>0</v>
      </c>
      <c r="BY24" s="80">
        <v>0</v>
      </c>
      <c r="BZ24" s="80">
        <v>151.251</v>
      </c>
      <c r="CA24" s="80">
        <v>0</v>
      </c>
      <c r="CB24" s="80">
        <v>14.14</v>
      </c>
      <c r="CC24" s="80">
        <v>0</v>
      </c>
      <c r="CD24" s="80">
        <v>0</v>
      </c>
      <c r="CE24" s="80">
        <v>0</v>
      </c>
      <c r="CF24" s="80">
        <v>283.11799999999999</v>
      </c>
      <c r="CG24" s="80">
        <v>0</v>
      </c>
      <c r="CH24" s="80">
        <v>0</v>
      </c>
      <c r="CI24" s="80">
        <v>22.244</v>
      </c>
      <c r="CJ24" s="80">
        <v>0</v>
      </c>
      <c r="CK24" s="80">
        <v>14.942</v>
      </c>
      <c r="CL24" s="80">
        <v>192.38</v>
      </c>
      <c r="CM24" s="80">
        <v>0</v>
      </c>
      <c r="CN24" s="80">
        <v>263.41899999999998</v>
      </c>
      <c r="CO24" s="80">
        <v>0</v>
      </c>
      <c r="CP24" s="80">
        <v>0</v>
      </c>
      <c r="CQ24" s="80">
        <v>0</v>
      </c>
      <c r="CR24" s="80">
        <v>10.555999999999999</v>
      </c>
      <c r="CS24" s="80">
        <v>303.85199999999998</v>
      </c>
      <c r="CT24" s="80">
        <v>0</v>
      </c>
      <c r="CU24" s="80">
        <v>0</v>
      </c>
      <c r="CV24" s="80">
        <v>0</v>
      </c>
      <c r="CW24" s="80">
        <v>0</v>
      </c>
      <c r="CX24" s="80">
        <v>0</v>
      </c>
      <c r="CY24" s="80">
        <v>0</v>
      </c>
      <c r="CZ24" s="80">
        <v>24.867999999999999</v>
      </c>
      <c r="DA24" s="80">
        <v>0</v>
      </c>
      <c r="DB24" s="80">
        <v>201.94200000000001</v>
      </c>
      <c r="DC24" s="80">
        <v>310.58</v>
      </c>
      <c r="DD24" s="80">
        <v>8.9459999999999997</v>
      </c>
      <c r="DE24" s="80">
        <v>1096.99</v>
      </c>
      <c r="DF24" s="80">
        <v>0</v>
      </c>
      <c r="DG24" s="80">
        <v>1174.057</v>
      </c>
      <c r="DH24" s="80">
        <v>0</v>
      </c>
      <c r="DI24" s="80">
        <v>45.064999999999998</v>
      </c>
      <c r="DJ24" s="80">
        <v>26.283999999999999</v>
      </c>
      <c r="DK24" s="80">
        <v>157.47999999999999</v>
      </c>
      <c r="DL24" s="80">
        <v>0</v>
      </c>
      <c r="DM24" s="80">
        <v>0</v>
      </c>
      <c r="DN24" s="80">
        <v>0</v>
      </c>
      <c r="DO24" s="80">
        <v>79.177999999999997</v>
      </c>
      <c r="DP24" s="80">
        <v>4.2030000000000003</v>
      </c>
      <c r="DQ24" s="80">
        <v>0</v>
      </c>
      <c r="DR24" s="80">
        <v>0</v>
      </c>
      <c r="DS24" s="80">
        <v>1572.646</v>
      </c>
      <c r="DT24" s="80">
        <v>208.767</v>
      </c>
      <c r="DU24" s="80">
        <v>0</v>
      </c>
      <c r="DV24" s="80">
        <v>5.9249999999999998</v>
      </c>
      <c r="DW24" s="80">
        <v>0</v>
      </c>
      <c r="DX24" s="80">
        <v>4082.0430000000001</v>
      </c>
      <c r="DY24" s="80">
        <v>30.95</v>
      </c>
      <c r="DZ24" s="80">
        <v>408.30500000000001</v>
      </c>
      <c r="EA24" s="80">
        <v>4.4640000000000004</v>
      </c>
      <c r="EB24" s="80">
        <v>52.863</v>
      </c>
      <c r="EC24" s="80">
        <v>0</v>
      </c>
      <c r="ED24" s="80">
        <v>0</v>
      </c>
      <c r="EE24" s="80">
        <v>4081.1590000000001</v>
      </c>
      <c r="EF24" s="80">
        <v>5419.4709999999995</v>
      </c>
      <c r="EG24" s="80">
        <v>10.926</v>
      </c>
      <c r="EH24" s="80">
        <v>46.213000000000001</v>
      </c>
      <c r="EI24" s="80">
        <v>5.3630000000000004</v>
      </c>
      <c r="EJ24" s="80">
        <v>8.7729999999999997</v>
      </c>
      <c r="EK24" s="80">
        <v>0</v>
      </c>
      <c r="EL24" s="80">
        <v>185.82499999999999</v>
      </c>
      <c r="EM24" s="80">
        <v>63.652000000000001</v>
      </c>
      <c r="EN24" s="80">
        <v>5.4770000000000003</v>
      </c>
      <c r="EO24" s="80">
        <v>247.59</v>
      </c>
      <c r="EP24" s="80">
        <v>3.738</v>
      </c>
      <c r="EQ24" s="80">
        <v>0</v>
      </c>
      <c r="ER24" s="80">
        <v>0</v>
      </c>
      <c r="ES24" s="80">
        <v>0</v>
      </c>
      <c r="ET24" s="80">
        <v>150.048</v>
      </c>
      <c r="EU24" s="80">
        <v>70.768000000000001</v>
      </c>
      <c r="EV24" s="80">
        <v>3.3319999999999999</v>
      </c>
      <c r="EW24" s="80">
        <v>3.036</v>
      </c>
      <c r="EX24" s="80">
        <v>0</v>
      </c>
      <c r="EY24" s="80">
        <v>3.7149999999999999</v>
      </c>
      <c r="EZ24" s="80">
        <v>0</v>
      </c>
      <c r="FA24" s="80">
        <v>0</v>
      </c>
      <c r="FB24" s="80">
        <v>14.824</v>
      </c>
      <c r="FC24" s="80">
        <v>0</v>
      </c>
      <c r="FD24" s="80">
        <v>0</v>
      </c>
      <c r="FE24" s="80">
        <v>9.875</v>
      </c>
      <c r="FF24" s="80">
        <v>0</v>
      </c>
      <c r="FG24" s="80">
        <v>0</v>
      </c>
      <c r="FH24" s="80">
        <v>0</v>
      </c>
      <c r="FI24" s="80">
        <v>0</v>
      </c>
      <c r="FJ24" s="80">
        <v>5.282</v>
      </c>
      <c r="FK24" s="80">
        <v>0</v>
      </c>
      <c r="FL24" s="80">
        <v>0</v>
      </c>
      <c r="FM24" s="80">
        <v>0</v>
      </c>
      <c r="FN24" s="80">
        <v>137.245</v>
      </c>
      <c r="FO24" s="80">
        <v>0</v>
      </c>
      <c r="FP24" s="80">
        <v>10.882999999999999</v>
      </c>
      <c r="FQ24" s="80">
        <v>0</v>
      </c>
      <c r="FR24" s="80">
        <v>0</v>
      </c>
      <c r="FS24" s="80">
        <v>0</v>
      </c>
      <c r="FT24" s="80">
        <v>12.255000000000001</v>
      </c>
      <c r="FU24" s="80">
        <v>0</v>
      </c>
      <c r="FV24" s="80">
        <v>3.1509999999999998</v>
      </c>
      <c r="FW24" s="80">
        <v>0</v>
      </c>
      <c r="FX24" s="80">
        <v>0</v>
      </c>
      <c r="FY24" s="80">
        <v>0</v>
      </c>
      <c r="FZ24" s="80">
        <v>0</v>
      </c>
      <c r="GA24" s="80">
        <v>151.251</v>
      </c>
      <c r="GB24" s="80">
        <v>0</v>
      </c>
      <c r="GC24" s="80">
        <v>14.14</v>
      </c>
      <c r="GD24" s="80">
        <v>0</v>
      </c>
      <c r="GE24" s="80">
        <v>0</v>
      </c>
      <c r="GF24" s="80">
        <v>0</v>
      </c>
      <c r="GG24" s="80">
        <v>283.11799999999999</v>
      </c>
      <c r="GH24" s="80">
        <v>0</v>
      </c>
      <c r="GI24" s="80">
        <v>0</v>
      </c>
      <c r="GJ24" s="80">
        <v>22.244</v>
      </c>
      <c r="GK24" s="80">
        <v>0</v>
      </c>
      <c r="GL24" s="80">
        <v>14.942</v>
      </c>
      <c r="GM24" s="80">
        <v>192.38</v>
      </c>
      <c r="GN24" s="80">
        <v>0</v>
      </c>
      <c r="GO24" s="80">
        <v>263.41899999999998</v>
      </c>
      <c r="GP24" s="80">
        <v>0</v>
      </c>
      <c r="GQ24" s="80">
        <v>0</v>
      </c>
      <c r="GR24" s="80">
        <v>0</v>
      </c>
      <c r="GS24" s="80">
        <v>10.555999999999999</v>
      </c>
      <c r="GT24" s="80">
        <v>303.85199999999998</v>
      </c>
      <c r="GU24" s="80">
        <v>0</v>
      </c>
      <c r="GV24" s="80">
        <v>0</v>
      </c>
      <c r="GW24" s="80">
        <v>0</v>
      </c>
      <c r="GX24" s="80">
        <v>0</v>
      </c>
      <c r="GY24" s="80">
        <v>0</v>
      </c>
      <c r="GZ24" s="80">
        <v>0</v>
      </c>
      <c r="HA24" s="80">
        <v>24.867999999999999</v>
      </c>
      <c r="HB24" s="80">
        <v>0</v>
      </c>
      <c r="HC24" s="80">
        <v>201.94200000000001</v>
      </c>
      <c r="HD24" s="80">
        <v>310.58</v>
      </c>
      <c r="HE24" s="80">
        <v>8.9459999999999997</v>
      </c>
      <c r="HF24" s="80">
        <v>2342.3960000000002</v>
      </c>
      <c r="HG24" s="80">
        <v>157.47999999999999</v>
      </c>
      <c r="HH24" s="80">
        <v>0</v>
      </c>
      <c r="HI24" s="80">
        <v>79.177999999999997</v>
      </c>
      <c r="HJ24" s="80">
        <v>4.2030000000000003</v>
      </c>
      <c r="HK24" s="80">
        <v>16444.150000000001</v>
      </c>
      <c r="HL24" s="80">
        <v>150.048</v>
      </c>
      <c r="HM24" s="80">
        <v>80.850999999999999</v>
      </c>
      <c r="HN24" s="80">
        <v>24.699000000000002</v>
      </c>
      <c r="HO24" s="80">
        <v>153.41</v>
      </c>
      <c r="HP24" s="80">
        <v>15.406000000000001</v>
      </c>
      <c r="HQ24" s="80">
        <v>151.251</v>
      </c>
      <c r="HR24" s="80">
        <v>14.14</v>
      </c>
      <c r="HS24" s="80">
        <v>283.11799999999999</v>
      </c>
      <c r="HT24" s="80">
        <v>37.186</v>
      </c>
      <c r="HU24" s="80">
        <v>192.38</v>
      </c>
      <c r="HV24" s="80">
        <v>263.41899999999998</v>
      </c>
      <c r="HW24" s="80">
        <v>10.555999999999999</v>
      </c>
      <c r="HX24" s="80">
        <v>328.72</v>
      </c>
      <c r="HY24" s="80">
        <v>512.52200000000005</v>
      </c>
      <c r="HZ24" s="80">
        <v>8.9459999999999997</v>
      </c>
      <c r="IA24" s="80">
        <v>2342.3960000000002</v>
      </c>
      <c r="IB24" s="80">
        <v>157.47999999999999</v>
      </c>
      <c r="IC24" s="80">
        <v>0</v>
      </c>
      <c r="ID24" s="80">
        <v>79.177999999999997</v>
      </c>
      <c r="IE24" s="80">
        <v>4.2030000000000003</v>
      </c>
      <c r="IF24" s="80">
        <v>17541.14</v>
      </c>
      <c r="IG24" s="80">
        <v>1395.454</v>
      </c>
      <c r="IH24" s="80">
        <v>80.850999999999999</v>
      </c>
      <c r="II24" s="80">
        <v>24.699000000000002</v>
      </c>
      <c r="IJ24" s="80">
        <v>153.41</v>
      </c>
      <c r="IK24" s="80">
        <v>15.406000000000001</v>
      </c>
      <c r="IL24" s="80">
        <v>151.251</v>
      </c>
      <c r="IM24" s="80">
        <v>14.14</v>
      </c>
      <c r="IN24" s="80">
        <v>283.11799999999999</v>
      </c>
      <c r="IO24" s="80">
        <v>37.186</v>
      </c>
      <c r="IP24" s="80">
        <v>192.38</v>
      </c>
      <c r="IQ24" s="80">
        <v>263.41899999999998</v>
      </c>
      <c r="IR24" s="80">
        <v>10.555999999999999</v>
      </c>
      <c r="IS24" s="80">
        <v>328.72</v>
      </c>
      <c r="IT24" s="80">
        <v>512.52200000000005</v>
      </c>
      <c r="IU24" s="80">
        <v>8.9459999999999997</v>
      </c>
      <c r="IV24" s="81">
        <v>0</v>
      </c>
      <c r="IW24" s="78">
        <v>7</v>
      </c>
      <c r="IX24" s="78">
        <v>0</v>
      </c>
      <c r="IY24" s="78">
        <v>0</v>
      </c>
      <c r="IZ24" s="78">
        <v>0</v>
      </c>
      <c r="JA24" s="78">
        <v>5</v>
      </c>
      <c r="JB24" s="78">
        <v>1</v>
      </c>
      <c r="JC24" s="78">
        <v>0</v>
      </c>
      <c r="JD24" s="78">
        <v>0</v>
      </c>
      <c r="JE24" s="78">
        <v>104</v>
      </c>
      <c r="JF24" s="78">
        <v>25</v>
      </c>
      <c r="JG24" s="78">
        <v>0</v>
      </c>
      <c r="JH24" s="78">
        <v>1</v>
      </c>
      <c r="JI24" s="78">
        <v>0</v>
      </c>
      <c r="JJ24" s="78">
        <v>15</v>
      </c>
      <c r="JK24" s="78">
        <v>5</v>
      </c>
      <c r="JL24" s="78">
        <v>21</v>
      </c>
      <c r="JM24" s="78">
        <v>3</v>
      </c>
      <c r="JN24" s="78">
        <v>10</v>
      </c>
      <c r="JO24" s="78">
        <v>0</v>
      </c>
      <c r="JP24" s="78">
        <v>0</v>
      </c>
      <c r="JQ24" s="78">
        <v>10</v>
      </c>
      <c r="JR24" s="78">
        <v>10</v>
      </c>
      <c r="JS24" s="78">
        <v>3</v>
      </c>
      <c r="JT24" s="78">
        <v>4</v>
      </c>
      <c r="JU24" s="78">
        <v>1</v>
      </c>
      <c r="JV24" s="78">
        <v>1</v>
      </c>
      <c r="JW24" s="78">
        <v>0</v>
      </c>
      <c r="JX24" s="78">
        <v>9</v>
      </c>
      <c r="JY24" s="78">
        <v>3</v>
      </c>
      <c r="JZ24" s="78">
        <v>1</v>
      </c>
      <c r="KA24" s="78">
        <v>12</v>
      </c>
      <c r="KB24" s="78">
        <v>1</v>
      </c>
      <c r="KC24" s="78">
        <v>18</v>
      </c>
      <c r="KD24" s="78">
        <v>1</v>
      </c>
      <c r="KE24" s="78">
        <v>13</v>
      </c>
      <c r="KF24" s="78">
        <v>15</v>
      </c>
      <c r="KG24" s="78">
        <v>11</v>
      </c>
      <c r="KH24" s="78">
        <v>1</v>
      </c>
      <c r="KI24" s="78">
        <v>1</v>
      </c>
      <c r="KJ24" s="78">
        <v>0</v>
      </c>
      <c r="KK24" s="78">
        <v>1</v>
      </c>
      <c r="KL24" s="78">
        <v>0</v>
      </c>
      <c r="KM24" s="78">
        <v>0</v>
      </c>
      <c r="KN24" s="78">
        <v>2</v>
      </c>
      <c r="KO24" s="78">
        <v>0</v>
      </c>
      <c r="KP24" s="78">
        <v>0</v>
      </c>
      <c r="KQ24" s="78">
        <v>2</v>
      </c>
      <c r="KR24" s="78">
        <v>0</v>
      </c>
      <c r="KS24" s="78">
        <v>0</v>
      </c>
      <c r="KT24" s="78">
        <v>0</v>
      </c>
      <c r="KU24" s="78">
        <v>0</v>
      </c>
      <c r="KV24" s="78">
        <v>1</v>
      </c>
      <c r="KW24" s="78">
        <v>0</v>
      </c>
      <c r="KX24" s="78">
        <v>0</v>
      </c>
      <c r="KY24" s="78">
        <v>0</v>
      </c>
      <c r="KZ24" s="78">
        <v>28</v>
      </c>
      <c r="LA24" s="78">
        <v>0</v>
      </c>
      <c r="LB24" s="78">
        <v>3</v>
      </c>
      <c r="LC24" s="78">
        <v>0</v>
      </c>
      <c r="LD24" s="78">
        <v>0</v>
      </c>
      <c r="LE24" s="78">
        <v>0</v>
      </c>
      <c r="LF24" s="78">
        <v>3</v>
      </c>
      <c r="LG24" s="78">
        <v>0</v>
      </c>
      <c r="LH24" s="78">
        <v>1</v>
      </c>
      <c r="LI24" s="78">
        <v>0</v>
      </c>
      <c r="LJ24" s="78">
        <v>0</v>
      </c>
      <c r="LK24" s="78">
        <v>0</v>
      </c>
      <c r="LL24" s="78">
        <v>0</v>
      </c>
      <c r="LM24" s="78">
        <v>18</v>
      </c>
      <c r="LN24" s="78">
        <v>0</v>
      </c>
      <c r="LO24" s="78">
        <v>3</v>
      </c>
      <c r="LP24" s="78">
        <v>0</v>
      </c>
      <c r="LQ24" s="78">
        <v>0</v>
      </c>
      <c r="LR24" s="78">
        <v>0</v>
      </c>
      <c r="LS24" s="78">
        <v>43</v>
      </c>
      <c r="LT24" s="78">
        <v>0</v>
      </c>
      <c r="LU24" s="78">
        <v>0</v>
      </c>
      <c r="LV24" s="78">
        <v>5</v>
      </c>
      <c r="LW24" s="78">
        <v>0</v>
      </c>
      <c r="LX24" s="78">
        <v>3</v>
      </c>
      <c r="LY24" s="78">
        <v>12</v>
      </c>
      <c r="LZ24" s="78">
        <v>0</v>
      </c>
      <c r="MA24" s="78">
        <v>48</v>
      </c>
      <c r="MB24" s="78">
        <v>0</v>
      </c>
      <c r="MC24" s="78">
        <v>0</v>
      </c>
      <c r="MD24" s="78">
        <v>0</v>
      </c>
      <c r="ME24" s="78">
        <v>1</v>
      </c>
      <c r="MF24" s="78">
        <v>17</v>
      </c>
      <c r="MG24" s="78">
        <v>0</v>
      </c>
      <c r="MH24" s="78">
        <v>0</v>
      </c>
      <c r="MI24" s="78">
        <v>0</v>
      </c>
      <c r="MJ24" s="78">
        <v>0</v>
      </c>
      <c r="MK24" s="78">
        <v>0</v>
      </c>
      <c r="ML24" s="78">
        <v>0</v>
      </c>
      <c r="MM24" s="78">
        <v>3</v>
      </c>
      <c r="MN24" s="78">
        <v>0</v>
      </c>
      <c r="MO24" s="78">
        <v>22</v>
      </c>
      <c r="MP24" s="78">
        <v>13</v>
      </c>
      <c r="MQ24" s="78">
        <v>1</v>
      </c>
      <c r="MR24" s="78">
        <v>2</v>
      </c>
      <c r="MS24" s="78">
        <v>0</v>
      </c>
      <c r="MT24" s="78">
        <v>18</v>
      </c>
      <c r="MU24" s="78">
        <v>0</v>
      </c>
      <c r="MV24" s="78">
        <v>1</v>
      </c>
      <c r="MW24" s="78">
        <v>13</v>
      </c>
      <c r="MX24" s="78">
        <v>7</v>
      </c>
      <c r="MY24" s="78">
        <v>0</v>
      </c>
      <c r="MZ24" s="78">
        <v>0</v>
      </c>
      <c r="NA24" s="78">
        <v>0</v>
      </c>
      <c r="NB24" s="78">
        <v>5</v>
      </c>
      <c r="NC24" s="78">
        <v>1</v>
      </c>
      <c r="ND24" s="78">
        <v>0</v>
      </c>
      <c r="NE24" s="78">
        <v>0</v>
      </c>
      <c r="NF24" s="78">
        <v>104</v>
      </c>
      <c r="NG24" s="78">
        <v>25</v>
      </c>
      <c r="NH24" s="78">
        <v>0</v>
      </c>
      <c r="NI24" s="78">
        <v>1</v>
      </c>
      <c r="NJ24" s="78">
        <v>0</v>
      </c>
      <c r="NK24" s="78">
        <v>15</v>
      </c>
      <c r="NL24" s="78">
        <v>5</v>
      </c>
      <c r="NM24" s="78">
        <v>21</v>
      </c>
      <c r="NN24" s="78">
        <v>1</v>
      </c>
      <c r="NO24" s="78">
        <v>10</v>
      </c>
      <c r="NP24" s="78">
        <v>0</v>
      </c>
      <c r="NQ24" s="78">
        <v>0</v>
      </c>
      <c r="NR24" s="78">
        <v>10</v>
      </c>
      <c r="NS24" s="78">
        <v>10</v>
      </c>
      <c r="NT24" s="78">
        <v>3</v>
      </c>
      <c r="NU24" s="78">
        <v>4</v>
      </c>
      <c r="NV24" s="78">
        <v>1</v>
      </c>
      <c r="NW24" s="78">
        <v>1</v>
      </c>
      <c r="NX24" s="78">
        <v>0</v>
      </c>
      <c r="NY24" s="78">
        <v>9</v>
      </c>
      <c r="NZ24" s="78">
        <v>3</v>
      </c>
      <c r="OA24" s="78">
        <v>1</v>
      </c>
      <c r="OB24" s="78">
        <v>12</v>
      </c>
      <c r="OC24" s="78">
        <v>1</v>
      </c>
      <c r="OD24" s="78">
        <v>0</v>
      </c>
      <c r="OE24" s="78">
        <v>0</v>
      </c>
      <c r="OF24" s="78">
        <v>0</v>
      </c>
      <c r="OG24" s="78">
        <v>15</v>
      </c>
      <c r="OH24" s="78">
        <v>11</v>
      </c>
      <c r="OI24" s="78">
        <v>1</v>
      </c>
      <c r="OJ24" s="78">
        <v>1</v>
      </c>
      <c r="OK24" s="78">
        <v>0</v>
      </c>
      <c r="OL24" s="78">
        <v>1</v>
      </c>
      <c r="OM24" s="78">
        <v>0</v>
      </c>
      <c r="ON24" s="78">
        <v>0</v>
      </c>
      <c r="OO24" s="78">
        <v>2</v>
      </c>
      <c r="OP24" s="78">
        <v>0</v>
      </c>
      <c r="OQ24" s="78">
        <v>0</v>
      </c>
      <c r="OR24" s="78">
        <v>2</v>
      </c>
      <c r="OS24" s="78">
        <v>0</v>
      </c>
      <c r="OT24" s="78">
        <v>0</v>
      </c>
      <c r="OU24" s="78">
        <v>0</v>
      </c>
      <c r="OV24" s="78">
        <v>0</v>
      </c>
      <c r="OW24" s="78">
        <v>1</v>
      </c>
      <c r="OX24" s="78">
        <v>0</v>
      </c>
      <c r="OY24" s="78">
        <v>0</v>
      </c>
      <c r="OZ24" s="78">
        <v>0</v>
      </c>
      <c r="PA24" s="78">
        <v>28</v>
      </c>
      <c r="PB24" s="78">
        <v>0</v>
      </c>
      <c r="PC24" s="78">
        <v>3</v>
      </c>
      <c r="PD24" s="78">
        <v>0</v>
      </c>
      <c r="PE24" s="78">
        <v>0</v>
      </c>
      <c r="PF24" s="78">
        <v>0</v>
      </c>
      <c r="PG24" s="78">
        <v>3</v>
      </c>
      <c r="PH24" s="78">
        <v>0</v>
      </c>
      <c r="PI24" s="78">
        <v>1</v>
      </c>
      <c r="PJ24" s="78">
        <v>0</v>
      </c>
      <c r="PK24" s="78">
        <v>0</v>
      </c>
      <c r="PL24" s="78">
        <v>0</v>
      </c>
      <c r="PM24" s="78">
        <v>0</v>
      </c>
      <c r="PN24" s="78">
        <v>18</v>
      </c>
      <c r="PO24" s="78">
        <v>0</v>
      </c>
      <c r="PP24" s="78">
        <v>3</v>
      </c>
      <c r="PQ24" s="78">
        <v>0</v>
      </c>
      <c r="PR24" s="78">
        <v>0</v>
      </c>
      <c r="PS24" s="78">
        <v>0</v>
      </c>
      <c r="PT24" s="78">
        <v>43</v>
      </c>
      <c r="PU24" s="78">
        <v>0</v>
      </c>
      <c r="PV24" s="78">
        <v>0</v>
      </c>
      <c r="PW24" s="78">
        <v>5</v>
      </c>
      <c r="PX24" s="78">
        <v>0</v>
      </c>
      <c r="PY24" s="78">
        <v>3</v>
      </c>
      <c r="PZ24" s="78">
        <v>12</v>
      </c>
      <c r="QA24" s="78">
        <v>0</v>
      </c>
      <c r="QB24" s="78">
        <v>48</v>
      </c>
      <c r="QC24" s="78">
        <v>0</v>
      </c>
      <c r="QD24" s="78">
        <v>0</v>
      </c>
      <c r="QE24" s="78">
        <v>0</v>
      </c>
      <c r="QF24" s="78">
        <v>1</v>
      </c>
      <c r="QG24" s="78">
        <v>17</v>
      </c>
      <c r="QH24" s="78">
        <v>0</v>
      </c>
      <c r="QI24" s="78">
        <v>0</v>
      </c>
      <c r="QJ24" s="78">
        <v>0</v>
      </c>
      <c r="QK24" s="78">
        <v>0</v>
      </c>
      <c r="QL24" s="78">
        <v>0</v>
      </c>
      <c r="QM24" s="78">
        <v>0</v>
      </c>
      <c r="QN24" s="78">
        <v>3</v>
      </c>
      <c r="QO24" s="78">
        <v>0</v>
      </c>
      <c r="QP24" s="78">
        <v>22</v>
      </c>
      <c r="QQ24" s="78">
        <v>13</v>
      </c>
      <c r="QR24" s="78">
        <v>1</v>
      </c>
      <c r="QS24" s="78">
        <v>34</v>
      </c>
      <c r="QT24" s="78">
        <v>7</v>
      </c>
      <c r="QU24" s="78">
        <v>0</v>
      </c>
      <c r="QV24" s="78">
        <v>5</v>
      </c>
      <c r="QW24" s="78">
        <v>1</v>
      </c>
      <c r="QX24" s="78">
        <v>237</v>
      </c>
      <c r="QY24" s="78">
        <v>15</v>
      </c>
      <c r="QZ24" s="78">
        <v>14</v>
      </c>
      <c r="RA24" s="78">
        <v>4</v>
      </c>
      <c r="RB24" s="78">
        <v>32</v>
      </c>
      <c r="RC24" s="78">
        <v>4</v>
      </c>
      <c r="RD24" s="78">
        <v>18</v>
      </c>
      <c r="RE24" s="78">
        <v>3</v>
      </c>
      <c r="RF24" s="78">
        <v>43</v>
      </c>
      <c r="RG24" s="78">
        <v>8</v>
      </c>
      <c r="RH24" s="78">
        <v>12</v>
      </c>
      <c r="RI24" s="78">
        <v>48</v>
      </c>
      <c r="RJ24" s="78">
        <v>1</v>
      </c>
      <c r="RK24" s="78">
        <v>20</v>
      </c>
      <c r="RL24" s="78">
        <v>35</v>
      </c>
      <c r="RM24" s="78">
        <v>1</v>
      </c>
      <c r="RN24" s="78">
        <v>34</v>
      </c>
      <c r="RO24" s="78">
        <v>7</v>
      </c>
      <c r="RP24" s="78">
        <v>0</v>
      </c>
      <c r="RQ24" s="78">
        <v>5</v>
      </c>
      <c r="RR24" s="78">
        <v>1</v>
      </c>
      <c r="RS24" s="78">
        <v>239</v>
      </c>
      <c r="RT24" s="78">
        <v>47</v>
      </c>
      <c r="RU24" s="78">
        <v>14</v>
      </c>
      <c r="RV24" s="78">
        <v>4</v>
      </c>
      <c r="RW24" s="78">
        <v>32</v>
      </c>
      <c r="RX24" s="78">
        <v>4</v>
      </c>
      <c r="RY24" s="78">
        <v>18</v>
      </c>
      <c r="RZ24" s="78">
        <v>3</v>
      </c>
      <c r="SA24" s="78">
        <v>43</v>
      </c>
      <c r="SB24" s="78">
        <v>8</v>
      </c>
      <c r="SC24" s="78">
        <v>12</v>
      </c>
      <c r="SD24" s="78">
        <v>48</v>
      </c>
      <c r="SE24" s="78">
        <v>1</v>
      </c>
      <c r="SF24" s="78">
        <v>20</v>
      </c>
      <c r="SG24" s="78">
        <v>35</v>
      </c>
      <c r="SH24" s="78">
        <v>1</v>
      </c>
    </row>
    <row r="25" spans="1:502">
      <c r="A25" s="17" t="s">
        <v>1667</v>
      </c>
      <c r="B25" s="77">
        <v>17</v>
      </c>
      <c r="C25" s="77">
        <v>17</v>
      </c>
      <c r="D25" s="77">
        <v>1</v>
      </c>
      <c r="E25" s="77">
        <v>2020</v>
      </c>
      <c r="F25" s="77" t="s">
        <v>160</v>
      </c>
      <c r="G25" s="1017" t="s">
        <v>1559</v>
      </c>
      <c r="H25" s="77" t="s">
        <v>1560</v>
      </c>
      <c r="I25" s="1018"/>
      <c r="J25" s="80">
        <v>48.762999999999998</v>
      </c>
      <c r="K25" s="80">
        <v>0</v>
      </c>
      <c r="L25" s="80">
        <v>0</v>
      </c>
      <c r="M25" s="80">
        <v>0</v>
      </c>
      <c r="N25" s="80">
        <v>71.921999999999997</v>
      </c>
      <c r="O25" s="80">
        <v>4.423</v>
      </c>
      <c r="P25" s="80">
        <v>0</v>
      </c>
      <c r="Q25" s="80">
        <v>0</v>
      </c>
      <c r="R25" s="80">
        <v>1511.96</v>
      </c>
      <c r="S25" s="80">
        <v>208.423</v>
      </c>
      <c r="T25" s="80">
        <v>0</v>
      </c>
      <c r="U25" s="80">
        <v>4.9390000000000001</v>
      </c>
      <c r="V25" s="80">
        <v>0</v>
      </c>
      <c r="W25" s="80">
        <v>3341.489</v>
      </c>
      <c r="X25" s="80">
        <v>29.448</v>
      </c>
      <c r="Y25" s="80">
        <v>366.892</v>
      </c>
      <c r="Z25" s="80">
        <v>668.18100000000004</v>
      </c>
      <c r="AA25" s="80">
        <v>45.685000000000002</v>
      </c>
      <c r="AB25" s="80">
        <v>0</v>
      </c>
      <c r="AC25" s="80">
        <v>0</v>
      </c>
      <c r="AD25" s="80">
        <v>3992.7370000000001</v>
      </c>
      <c r="AE25" s="80">
        <v>3483.308</v>
      </c>
      <c r="AF25" s="80">
        <v>10.398999999999999</v>
      </c>
      <c r="AG25" s="80">
        <v>41.741999999999997</v>
      </c>
      <c r="AH25" s="80">
        <v>5.375</v>
      </c>
      <c r="AI25" s="80">
        <v>8.0920000000000005</v>
      </c>
      <c r="AJ25" s="80">
        <v>0</v>
      </c>
      <c r="AK25" s="80">
        <v>159.19200000000001</v>
      </c>
      <c r="AL25" s="80">
        <v>56.185000000000002</v>
      </c>
      <c r="AM25" s="80">
        <v>3.2959999999999998</v>
      </c>
      <c r="AN25" s="80">
        <v>235.828</v>
      </c>
      <c r="AO25" s="80">
        <v>0</v>
      </c>
      <c r="AP25" s="80">
        <v>1008.745</v>
      </c>
      <c r="AQ25" s="80">
        <v>54.100999999999999</v>
      </c>
      <c r="AR25" s="80">
        <v>30.382999999999999</v>
      </c>
      <c r="AS25" s="80">
        <v>127.64400000000001</v>
      </c>
      <c r="AT25" s="80">
        <v>64.272999999999996</v>
      </c>
      <c r="AU25" s="80">
        <v>3.1</v>
      </c>
      <c r="AV25" s="80">
        <v>0</v>
      </c>
      <c r="AW25" s="80">
        <v>0</v>
      </c>
      <c r="AX25" s="80">
        <v>3.379</v>
      </c>
      <c r="AY25" s="80">
        <v>0</v>
      </c>
      <c r="AZ25" s="80">
        <v>0</v>
      </c>
      <c r="BA25" s="80">
        <v>4.46</v>
      </c>
      <c r="BB25" s="80">
        <v>0</v>
      </c>
      <c r="BC25" s="80">
        <v>0</v>
      </c>
      <c r="BD25" s="80">
        <v>71.05</v>
      </c>
      <c r="BE25" s="80">
        <v>56.76</v>
      </c>
      <c r="BF25" s="80">
        <v>0</v>
      </c>
      <c r="BG25" s="80">
        <v>0</v>
      </c>
      <c r="BH25" s="80">
        <v>0</v>
      </c>
      <c r="BI25" s="80">
        <v>5.1470000000000002</v>
      </c>
      <c r="BJ25" s="80">
        <v>0</v>
      </c>
      <c r="BK25" s="80">
        <v>0</v>
      </c>
      <c r="BL25" s="80">
        <v>0</v>
      </c>
      <c r="BM25" s="80">
        <v>120.843</v>
      </c>
      <c r="BN25" s="80">
        <v>0</v>
      </c>
      <c r="BO25" s="80">
        <v>17.631</v>
      </c>
      <c r="BP25" s="80">
        <v>0</v>
      </c>
      <c r="BQ25" s="80">
        <v>0</v>
      </c>
      <c r="BR25" s="80">
        <v>0</v>
      </c>
      <c r="BS25" s="80">
        <v>11.548</v>
      </c>
      <c r="BT25" s="80">
        <v>0</v>
      </c>
      <c r="BU25" s="80">
        <v>2.7949999999999999</v>
      </c>
      <c r="BV25" s="80">
        <v>0</v>
      </c>
      <c r="BW25" s="80">
        <v>0</v>
      </c>
      <c r="BX25" s="80">
        <v>0</v>
      </c>
      <c r="BY25" s="80">
        <v>0</v>
      </c>
      <c r="BZ25" s="80">
        <v>78.400999999999996</v>
      </c>
      <c r="CA25" s="80">
        <v>0</v>
      </c>
      <c r="CB25" s="80">
        <v>9.6340000000000003</v>
      </c>
      <c r="CC25" s="80">
        <v>0</v>
      </c>
      <c r="CD25" s="80">
        <v>0</v>
      </c>
      <c r="CE25" s="80">
        <v>0</v>
      </c>
      <c r="CF25" s="80">
        <v>186.15100000000001</v>
      </c>
      <c r="CG25" s="80">
        <v>0</v>
      </c>
      <c r="CH25" s="80">
        <v>0</v>
      </c>
      <c r="CI25" s="80">
        <v>16.925000000000001</v>
      </c>
      <c r="CJ25" s="80">
        <v>0</v>
      </c>
      <c r="CK25" s="80">
        <v>10.471</v>
      </c>
      <c r="CL25" s="80">
        <v>183.78100000000001</v>
      </c>
      <c r="CM25" s="80">
        <v>0</v>
      </c>
      <c r="CN25" s="80">
        <v>247.52799999999999</v>
      </c>
      <c r="CO25" s="80">
        <v>0</v>
      </c>
      <c r="CP25" s="80">
        <v>0</v>
      </c>
      <c r="CQ25" s="80">
        <v>0</v>
      </c>
      <c r="CR25" s="80">
        <v>0</v>
      </c>
      <c r="CS25" s="80">
        <v>609.30600000000004</v>
      </c>
      <c r="CT25" s="80">
        <v>0</v>
      </c>
      <c r="CU25" s="80">
        <v>0</v>
      </c>
      <c r="CV25" s="80">
        <v>0</v>
      </c>
      <c r="CW25" s="80">
        <v>0</v>
      </c>
      <c r="CX25" s="80">
        <v>0</v>
      </c>
      <c r="CY25" s="80">
        <v>0</v>
      </c>
      <c r="CZ25" s="80">
        <v>24.033000000000001</v>
      </c>
      <c r="DA25" s="80">
        <v>0</v>
      </c>
      <c r="DB25" s="80">
        <v>186.13900000000001</v>
      </c>
      <c r="DC25" s="80">
        <v>8.3480000000000008</v>
      </c>
      <c r="DD25" s="80">
        <v>8.625</v>
      </c>
      <c r="DE25" s="80">
        <v>668.18100000000004</v>
      </c>
      <c r="DF25" s="80">
        <v>0</v>
      </c>
      <c r="DG25" s="80">
        <v>1008.745</v>
      </c>
      <c r="DH25" s="80">
        <v>0</v>
      </c>
      <c r="DI25" s="80">
        <v>54.100999999999999</v>
      </c>
      <c r="DJ25" s="80">
        <v>30.382999999999999</v>
      </c>
      <c r="DK25" s="80">
        <v>48.762999999999998</v>
      </c>
      <c r="DL25" s="80">
        <v>0</v>
      </c>
      <c r="DM25" s="80">
        <v>0</v>
      </c>
      <c r="DN25" s="80">
        <v>0</v>
      </c>
      <c r="DO25" s="80">
        <v>71.921999999999997</v>
      </c>
      <c r="DP25" s="80">
        <v>4.423</v>
      </c>
      <c r="DQ25" s="80">
        <v>0</v>
      </c>
      <c r="DR25" s="80">
        <v>0</v>
      </c>
      <c r="DS25" s="80">
        <v>1511.96</v>
      </c>
      <c r="DT25" s="80">
        <v>208.423</v>
      </c>
      <c r="DU25" s="80">
        <v>0</v>
      </c>
      <c r="DV25" s="80">
        <v>4.9390000000000001</v>
      </c>
      <c r="DW25" s="80">
        <v>0</v>
      </c>
      <c r="DX25" s="80">
        <v>3341.489</v>
      </c>
      <c r="DY25" s="80">
        <v>29.448</v>
      </c>
      <c r="DZ25" s="80">
        <v>366.892</v>
      </c>
      <c r="EA25" s="80">
        <v>0</v>
      </c>
      <c r="EB25" s="80">
        <v>45.685000000000002</v>
      </c>
      <c r="EC25" s="80">
        <v>0</v>
      </c>
      <c r="ED25" s="80">
        <v>0</v>
      </c>
      <c r="EE25" s="80">
        <v>3992.7370000000001</v>
      </c>
      <c r="EF25" s="80">
        <v>3483.308</v>
      </c>
      <c r="EG25" s="80">
        <v>10.398999999999999</v>
      </c>
      <c r="EH25" s="80">
        <v>41.741999999999997</v>
      </c>
      <c r="EI25" s="80">
        <v>5.375</v>
      </c>
      <c r="EJ25" s="80">
        <v>8.0920000000000005</v>
      </c>
      <c r="EK25" s="80">
        <v>0</v>
      </c>
      <c r="EL25" s="80">
        <v>159.19200000000001</v>
      </c>
      <c r="EM25" s="80">
        <v>56.185000000000002</v>
      </c>
      <c r="EN25" s="80">
        <v>3.2959999999999998</v>
      </c>
      <c r="EO25" s="80">
        <v>235.828</v>
      </c>
      <c r="EP25" s="80">
        <v>0</v>
      </c>
      <c r="EQ25" s="80">
        <v>0</v>
      </c>
      <c r="ER25" s="80">
        <v>0</v>
      </c>
      <c r="ES25" s="80">
        <v>0</v>
      </c>
      <c r="ET25" s="80">
        <v>127.64400000000001</v>
      </c>
      <c r="EU25" s="80">
        <v>64.272999999999996</v>
      </c>
      <c r="EV25" s="80">
        <v>3.1</v>
      </c>
      <c r="EW25" s="80">
        <v>0</v>
      </c>
      <c r="EX25" s="80">
        <v>0</v>
      </c>
      <c r="EY25" s="80">
        <v>3.379</v>
      </c>
      <c r="EZ25" s="80">
        <v>0</v>
      </c>
      <c r="FA25" s="80">
        <v>0</v>
      </c>
      <c r="FB25" s="80">
        <v>4.46</v>
      </c>
      <c r="FC25" s="80">
        <v>0</v>
      </c>
      <c r="FD25" s="80">
        <v>0</v>
      </c>
      <c r="FE25" s="80">
        <v>71.05</v>
      </c>
      <c r="FF25" s="80">
        <v>56.76</v>
      </c>
      <c r="FG25" s="80">
        <v>0</v>
      </c>
      <c r="FH25" s="80">
        <v>0</v>
      </c>
      <c r="FI25" s="80">
        <v>0</v>
      </c>
      <c r="FJ25" s="80">
        <v>5.1470000000000002</v>
      </c>
      <c r="FK25" s="80">
        <v>0</v>
      </c>
      <c r="FL25" s="80">
        <v>0</v>
      </c>
      <c r="FM25" s="80">
        <v>0</v>
      </c>
      <c r="FN25" s="80">
        <v>120.843</v>
      </c>
      <c r="FO25" s="80">
        <v>0</v>
      </c>
      <c r="FP25" s="80">
        <v>17.631</v>
      </c>
      <c r="FQ25" s="80">
        <v>0</v>
      </c>
      <c r="FR25" s="80">
        <v>0</v>
      </c>
      <c r="FS25" s="80">
        <v>0</v>
      </c>
      <c r="FT25" s="80">
        <v>11.548</v>
      </c>
      <c r="FU25" s="80">
        <v>0</v>
      </c>
      <c r="FV25" s="80">
        <v>2.7949999999999999</v>
      </c>
      <c r="FW25" s="80">
        <v>0</v>
      </c>
      <c r="FX25" s="80">
        <v>0</v>
      </c>
      <c r="FY25" s="80">
        <v>0</v>
      </c>
      <c r="FZ25" s="80">
        <v>0</v>
      </c>
      <c r="GA25" s="80">
        <v>78.400999999999996</v>
      </c>
      <c r="GB25" s="80">
        <v>0</v>
      </c>
      <c r="GC25" s="80">
        <v>9.6340000000000003</v>
      </c>
      <c r="GD25" s="80">
        <v>0</v>
      </c>
      <c r="GE25" s="80">
        <v>0</v>
      </c>
      <c r="GF25" s="80">
        <v>0</v>
      </c>
      <c r="GG25" s="80">
        <v>186.15100000000001</v>
      </c>
      <c r="GH25" s="80">
        <v>0</v>
      </c>
      <c r="GI25" s="80">
        <v>0</v>
      </c>
      <c r="GJ25" s="80">
        <v>16.925000000000001</v>
      </c>
      <c r="GK25" s="80">
        <v>0</v>
      </c>
      <c r="GL25" s="80">
        <v>10.471</v>
      </c>
      <c r="GM25" s="80">
        <v>183.78100000000001</v>
      </c>
      <c r="GN25" s="80">
        <v>0</v>
      </c>
      <c r="GO25" s="80">
        <v>247.52799999999999</v>
      </c>
      <c r="GP25" s="80">
        <v>0</v>
      </c>
      <c r="GQ25" s="80">
        <v>0</v>
      </c>
      <c r="GR25" s="80">
        <v>0</v>
      </c>
      <c r="GS25" s="80">
        <v>0</v>
      </c>
      <c r="GT25" s="80">
        <v>609.30600000000004</v>
      </c>
      <c r="GU25" s="80">
        <v>0</v>
      </c>
      <c r="GV25" s="80">
        <v>0</v>
      </c>
      <c r="GW25" s="80">
        <v>0</v>
      </c>
      <c r="GX25" s="80">
        <v>0</v>
      </c>
      <c r="GY25" s="80">
        <v>0</v>
      </c>
      <c r="GZ25" s="80">
        <v>0</v>
      </c>
      <c r="HA25" s="80">
        <v>24.033000000000001</v>
      </c>
      <c r="HB25" s="80">
        <v>0</v>
      </c>
      <c r="HC25" s="80">
        <v>186.13900000000001</v>
      </c>
      <c r="HD25" s="80">
        <v>8.3480000000000008</v>
      </c>
      <c r="HE25" s="80">
        <v>8.625</v>
      </c>
      <c r="HF25" s="80">
        <v>1761.41</v>
      </c>
      <c r="HG25" s="80">
        <v>48.762999999999998</v>
      </c>
      <c r="HH25" s="80">
        <v>0</v>
      </c>
      <c r="HI25" s="80">
        <v>71.921999999999997</v>
      </c>
      <c r="HJ25" s="80">
        <v>4.423</v>
      </c>
      <c r="HK25" s="80">
        <v>13504.99</v>
      </c>
      <c r="HL25" s="80">
        <v>127.64400000000001</v>
      </c>
      <c r="HM25" s="80">
        <v>70.751999999999995</v>
      </c>
      <c r="HN25" s="80">
        <v>132.27000000000001</v>
      </c>
      <c r="HO25" s="80">
        <v>143.62100000000001</v>
      </c>
      <c r="HP25" s="80">
        <v>14.343</v>
      </c>
      <c r="HQ25" s="80">
        <v>78.400999999999996</v>
      </c>
      <c r="HR25" s="80">
        <v>9.6340000000000003</v>
      </c>
      <c r="HS25" s="80">
        <v>186.15100000000001</v>
      </c>
      <c r="HT25" s="80">
        <v>27.396000000000001</v>
      </c>
      <c r="HU25" s="80">
        <v>183.78100000000001</v>
      </c>
      <c r="HV25" s="80">
        <v>247.52799999999999</v>
      </c>
      <c r="HW25" s="80">
        <v>0</v>
      </c>
      <c r="HX25" s="80">
        <v>633.33900000000006</v>
      </c>
      <c r="HY25" s="80">
        <v>194.48699999999999</v>
      </c>
      <c r="HZ25" s="80">
        <v>8.625</v>
      </c>
      <c r="IA25" s="80">
        <v>1761.41</v>
      </c>
      <c r="IB25" s="80">
        <v>48.762999999999998</v>
      </c>
      <c r="IC25" s="80">
        <v>0</v>
      </c>
      <c r="ID25" s="80">
        <v>71.921999999999997</v>
      </c>
      <c r="IE25" s="80">
        <v>4.423</v>
      </c>
      <c r="IF25" s="80">
        <v>14173.171</v>
      </c>
      <c r="IG25" s="80">
        <v>1220.873</v>
      </c>
      <c r="IH25" s="80">
        <v>70.751999999999995</v>
      </c>
      <c r="II25" s="80">
        <v>132.27000000000001</v>
      </c>
      <c r="IJ25" s="80">
        <v>143.62100000000001</v>
      </c>
      <c r="IK25" s="80">
        <v>14.343</v>
      </c>
      <c r="IL25" s="80">
        <v>78.400999999999996</v>
      </c>
      <c r="IM25" s="80">
        <v>9.6340000000000003</v>
      </c>
      <c r="IN25" s="80">
        <v>186.15100000000001</v>
      </c>
      <c r="IO25" s="80">
        <v>27.396000000000001</v>
      </c>
      <c r="IP25" s="80">
        <v>183.78100000000001</v>
      </c>
      <c r="IQ25" s="80">
        <v>247.52799999999999</v>
      </c>
      <c r="IR25" s="80">
        <v>0</v>
      </c>
      <c r="IS25" s="80">
        <v>633.33900000000006</v>
      </c>
      <c r="IT25" s="80">
        <v>194.48699999999999</v>
      </c>
      <c r="IU25" s="80">
        <v>8.625</v>
      </c>
      <c r="IV25" s="81">
        <v>0</v>
      </c>
      <c r="IW25" s="78">
        <v>6</v>
      </c>
      <c r="IX25" s="78">
        <v>0</v>
      </c>
      <c r="IY25" s="78">
        <v>0</v>
      </c>
      <c r="IZ25" s="78">
        <v>0</v>
      </c>
      <c r="JA25" s="78">
        <v>4</v>
      </c>
      <c r="JB25" s="78">
        <v>1</v>
      </c>
      <c r="JC25" s="78">
        <v>0</v>
      </c>
      <c r="JD25" s="78">
        <v>0</v>
      </c>
      <c r="JE25" s="78">
        <v>103</v>
      </c>
      <c r="JF25" s="78">
        <v>25</v>
      </c>
      <c r="JG25" s="78">
        <v>0</v>
      </c>
      <c r="JH25" s="78">
        <v>1</v>
      </c>
      <c r="JI25" s="78">
        <v>0</v>
      </c>
      <c r="JJ25" s="78">
        <v>14</v>
      </c>
      <c r="JK25" s="78">
        <v>5</v>
      </c>
      <c r="JL25" s="78">
        <v>22</v>
      </c>
      <c r="JM25" s="78">
        <v>1</v>
      </c>
      <c r="JN25" s="78">
        <v>10</v>
      </c>
      <c r="JO25" s="78">
        <v>0</v>
      </c>
      <c r="JP25" s="78">
        <v>0</v>
      </c>
      <c r="JQ25" s="78">
        <v>10</v>
      </c>
      <c r="JR25" s="78">
        <v>10</v>
      </c>
      <c r="JS25" s="78">
        <v>3</v>
      </c>
      <c r="JT25" s="78">
        <v>4</v>
      </c>
      <c r="JU25" s="78">
        <v>1</v>
      </c>
      <c r="JV25" s="78">
        <v>1</v>
      </c>
      <c r="JW25" s="78">
        <v>0</v>
      </c>
      <c r="JX25" s="78">
        <v>9</v>
      </c>
      <c r="JY25" s="78">
        <v>3</v>
      </c>
      <c r="JZ25" s="78">
        <v>1</v>
      </c>
      <c r="KA25" s="78">
        <v>11</v>
      </c>
      <c r="KB25" s="78">
        <v>0</v>
      </c>
      <c r="KC25" s="78">
        <v>18</v>
      </c>
      <c r="KD25" s="78">
        <v>2</v>
      </c>
      <c r="KE25" s="78">
        <v>14</v>
      </c>
      <c r="KF25" s="78">
        <v>15</v>
      </c>
      <c r="KG25" s="78">
        <v>11</v>
      </c>
      <c r="KH25" s="78">
        <v>1</v>
      </c>
      <c r="KI25" s="78">
        <v>0</v>
      </c>
      <c r="KJ25" s="78">
        <v>0</v>
      </c>
      <c r="KK25" s="78">
        <v>1</v>
      </c>
      <c r="KL25" s="78">
        <v>0</v>
      </c>
      <c r="KM25" s="78">
        <v>0</v>
      </c>
      <c r="KN25" s="78">
        <v>1</v>
      </c>
      <c r="KO25" s="78">
        <v>0</v>
      </c>
      <c r="KP25" s="78">
        <v>0</v>
      </c>
      <c r="KQ25" s="78">
        <v>5</v>
      </c>
      <c r="KR25" s="78">
        <v>1</v>
      </c>
      <c r="KS25" s="78">
        <v>0</v>
      </c>
      <c r="KT25" s="78">
        <v>0</v>
      </c>
      <c r="KU25" s="78">
        <v>0</v>
      </c>
      <c r="KV25" s="78">
        <v>1</v>
      </c>
      <c r="KW25" s="78">
        <v>0</v>
      </c>
      <c r="KX25" s="78">
        <v>0</v>
      </c>
      <c r="KY25" s="78">
        <v>0</v>
      </c>
      <c r="KZ25" s="78">
        <v>25</v>
      </c>
      <c r="LA25" s="78">
        <v>0</v>
      </c>
      <c r="LB25" s="78">
        <v>5</v>
      </c>
      <c r="LC25" s="78">
        <v>0</v>
      </c>
      <c r="LD25" s="78">
        <v>0</v>
      </c>
      <c r="LE25" s="78">
        <v>0</v>
      </c>
      <c r="LF25" s="78">
        <v>3</v>
      </c>
      <c r="LG25" s="78">
        <v>0</v>
      </c>
      <c r="LH25" s="78">
        <v>1</v>
      </c>
      <c r="LI25" s="78">
        <v>0</v>
      </c>
      <c r="LJ25" s="78">
        <v>0</v>
      </c>
      <c r="LK25" s="78">
        <v>0</v>
      </c>
      <c r="LL25" s="78">
        <v>0</v>
      </c>
      <c r="LM25" s="78">
        <v>16</v>
      </c>
      <c r="LN25" s="78">
        <v>0</v>
      </c>
      <c r="LO25" s="78">
        <v>2</v>
      </c>
      <c r="LP25" s="78">
        <v>0</v>
      </c>
      <c r="LQ25" s="78">
        <v>0</v>
      </c>
      <c r="LR25" s="78">
        <v>0</v>
      </c>
      <c r="LS25" s="78">
        <v>41</v>
      </c>
      <c r="LT25" s="78">
        <v>0</v>
      </c>
      <c r="LU25" s="78">
        <v>0</v>
      </c>
      <c r="LV25" s="78">
        <v>5</v>
      </c>
      <c r="LW25" s="78">
        <v>0</v>
      </c>
      <c r="LX25" s="78">
        <v>3</v>
      </c>
      <c r="LY25" s="78">
        <v>12</v>
      </c>
      <c r="LZ25" s="78">
        <v>0</v>
      </c>
      <c r="MA25" s="78">
        <v>47</v>
      </c>
      <c r="MB25" s="78">
        <v>0</v>
      </c>
      <c r="MC25" s="78">
        <v>0</v>
      </c>
      <c r="MD25" s="78">
        <v>0</v>
      </c>
      <c r="ME25" s="78">
        <v>0</v>
      </c>
      <c r="MF25" s="78">
        <v>27</v>
      </c>
      <c r="MG25" s="78">
        <v>0</v>
      </c>
      <c r="MH25" s="78">
        <v>0</v>
      </c>
      <c r="MI25" s="78">
        <v>0</v>
      </c>
      <c r="MJ25" s="78">
        <v>0</v>
      </c>
      <c r="MK25" s="78">
        <v>0</v>
      </c>
      <c r="ML25" s="78">
        <v>0</v>
      </c>
      <c r="MM25" s="78">
        <v>3</v>
      </c>
      <c r="MN25" s="78">
        <v>0</v>
      </c>
      <c r="MO25" s="78">
        <v>22</v>
      </c>
      <c r="MP25" s="78">
        <v>2</v>
      </c>
      <c r="MQ25" s="78">
        <v>1</v>
      </c>
      <c r="MR25" s="78">
        <v>1</v>
      </c>
      <c r="MS25" s="78">
        <v>0</v>
      </c>
      <c r="MT25" s="78">
        <v>18</v>
      </c>
      <c r="MU25" s="78">
        <v>0</v>
      </c>
      <c r="MV25" s="78">
        <v>2</v>
      </c>
      <c r="MW25" s="78">
        <v>14</v>
      </c>
      <c r="MX25" s="78">
        <v>6</v>
      </c>
      <c r="MY25" s="78">
        <v>0</v>
      </c>
      <c r="MZ25" s="78">
        <v>0</v>
      </c>
      <c r="NA25" s="78">
        <v>0</v>
      </c>
      <c r="NB25" s="78">
        <v>4</v>
      </c>
      <c r="NC25" s="78">
        <v>1</v>
      </c>
      <c r="ND25" s="78">
        <v>0</v>
      </c>
      <c r="NE25" s="78">
        <v>0</v>
      </c>
      <c r="NF25" s="78">
        <v>103</v>
      </c>
      <c r="NG25" s="78">
        <v>25</v>
      </c>
      <c r="NH25" s="78">
        <v>0</v>
      </c>
      <c r="NI25" s="78">
        <v>1</v>
      </c>
      <c r="NJ25" s="78">
        <v>0</v>
      </c>
      <c r="NK25" s="78">
        <v>14</v>
      </c>
      <c r="NL25" s="78">
        <v>5</v>
      </c>
      <c r="NM25" s="78">
        <v>22</v>
      </c>
      <c r="NN25" s="78">
        <v>0</v>
      </c>
      <c r="NO25" s="78">
        <v>10</v>
      </c>
      <c r="NP25" s="78">
        <v>0</v>
      </c>
      <c r="NQ25" s="78">
        <v>0</v>
      </c>
      <c r="NR25" s="78">
        <v>10</v>
      </c>
      <c r="NS25" s="78">
        <v>10</v>
      </c>
      <c r="NT25" s="78">
        <v>3</v>
      </c>
      <c r="NU25" s="78">
        <v>4</v>
      </c>
      <c r="NV25" s="78">
        <v>1</v>
      </c>
      <c r="NW25" s="78">
        <v>1</v>
      </c>
      <c r="NX25" s="78">
        <v>0</v>
      </c>
      <c r="NY25" s="78">
        <v>9</v>
      </c>
      <c r="NZ25" s="78">
        <v>3</v>
      </c>
      <c r="OA25" s="78">
        <v>1</v>
      </c>
      <c r="OB25" s="78">
        <v>11</v>
      </c>
      <c r="OC25" s="78">
        <v>0</v>
      </c>
      <c r="OD25" s="78">
        <v>0</v>
      </c>
      <c r="OE25" s="78">
        <v>0</v>
      </c>
      <c r="OF25" s="78">
        <v>0</v>
      </c>
      <c r="OG25" s="78">
        <v>15</v>
      </c>
      <c r="OH25" s="78">
        <v>11</v>
      </c>
      <c r="OI25" s="78">
        <v>1</v>
      </c>
      <c r="OJ25" s="78">
        <v>0</v>
      </c>
      <c r="OK25" s="78">
        <v>0</v>
      </c>
      <c r="OL25" s="78">
        <v>1</v>
      </c>
      <c r="OM25" s="78">
        <v>0</v>
      </c>
      <c r="ON25" s="78">
        <v>0</v>
      </c>
      <c r="OO25" s="78">
        <v>1</v>
      </c>
      <c r="OP25" s="78">
        <v>0</v>
      </c>
      <c r="OQ25" s="78">
        <v>0</v>
      </c>
      <c r="OR25" s="78">
        <v>5</v>
      </c>
      <c r="OS25" s="78">
        <v>1</v>
      </c>
      <c r="OT25" s="78">
        <v>0</v>
      </c>
      <c r="OU25" s="78">
        <v>0</v>
      </c>
      <c r="OV25" s="78">
        <v>0</v>
      </c>
      <c r="OW25" s="78">
        <v>1</v>
      </c>
      <c r="OX25" s="78">
        <v>0</v>
      </c>
      <c r="OY25" s="78">
        <v>0</v>
      </c>
      <c r="OZ25" s="78">
        <v>0</v>
      </c>
      <c r="PA25" s="78">
        <v>25</v>
      </c>
      <c r="PB25" s="78">
        <v>0</v>
      </c>
      <c r="PC25" s="78">
        <v>5</v>
      </c>
      <c r="PD25" s="78">
        <v>0</v>
      </c>
      <c r="PE25" s="78">
        <v>0</v>
      </c>
      <c r="PF25" s="78">
        <v>0</v>
      </c>
      <c r="PG25" s="78">
        <v>3</v>
      </c>
      <c r="PH25" s="78">
        <v>0</v>
      </c>
      <c r="PI25" s="78">
        <v>1</v>
      </c>
      <c r="PJ25" s="78">
        <v>0</v>
      </c>
      <c r="PK25" s="78">
        <v>0</v>
      </c>
      <c r="PL25" s="78">
        <v>0</v>
      </c>
      <c r="PM25" s="78">
        <v>0</v>
      </c>
      <c r="PN25" s="78">
        <v>16</v>
      </c>
      <c r="PO25" s="78">
        <v>0</v>
      </c>
      <c r="PP25" s="78">
        <v>2</v>
      </c>
      <c r="PQ25" s="78">
        <v>0</v>
      </c>
      <c r="PR25" s="78">
        <v>0</v>
      </c>
      <c r="PS25" s="78">
        <v>0</v>
      </c>
      <c r="PT25" s="78">
        <v>41</v>
      </c>
      <c r="PU25" s="78">
        <v>0</v>
      </c>
      <c r="PV25" s="78">
        <v>0</v>
      </c>
      <c r="PW25" s="78">
        <v>5</v>
      </c>
      <c r="PX25" s="78">
        <v>0</v>
      </c>
      <c r="PY25" s="78">
        <v>3</v>
      </c>
      <c r="PZ25" s="78">
        <v>12</v>
      </c>
      <c r="QA25" s="78">
        <v>0</v>
      </c>
      <c r="QB25" s="78">
        <v>47</v>
      </c>
      <c r="QC25" s="78">
        <v>0</v>
      </c>
      <c r="QD25" s="78">
        <v>0</v>
      </c>
      <c r="QE25" s="78">
        <v>0</v>
      </c>
      <c r="QF25" s="78">
        <v>0</v>
      </c>
      <c r="QG25" s="78">
        <v>27</v>
      </c>
      <c r="QH25" s="78">
        <v>0</v>
      </c>
      <c r="QI25" s="78">
        <v>0</v>
      </c>
      <c r="QJ25" s="78">
        <v>0</v>
      </c>
      <c r="QK25" s="78">
        <v>0</v>
      </c>
      <c r="QL25" s="78">
        <v>0</v>
      </c>
      <c r="QM25" s="78">
        <v>0</v>
      </c>
      <c r="QN25" s="78">
        <v>3</v>
      </c>
      <c r="QO25" s="78">
        <v>0</v>
      </c>
      <c r="QP25" s="78">
        <v>22</v>
      </c>
      <c r="QQ25" s="78">
        <v>2</v>
      </c>
      <c r="QR25" s="78">
        <v>1</v>
      </c>
      <c r="QS25" s="78">
        <v>35</v>
      </c>
      <c r="QT25" s="78">
        <v>6</v>
      </c>
      <c r="QU25" s="78">
        <v>0</v>
      </c>
      <c r="QV25" s="78">
        <v>4</v>
      </c>
      <c r="QW25" s="78">
        <v>1</v>
      </c>
      <c r="QX25" s="78">
        <v>233</v>
      </c>
      <c r="QY25" s="78">
        <v>15</v>
      </c>
      <c r="QZ25" s="78">
        <v>13</v>
      </c>
      <c r="RA25" s="78">
        <v>7</v>
      </c>
      <c r="RB25" s="78">
        <v>31</v>
      </c>
      <c r="RC25" s="78">
        <v>4</v>
      </c>
      <c r="RD25" s="78">
        <v>16</v>
      </c>
      <c r="RE25" s="78">
        <v>2</v>
      </c>
      <c r="RF25" s="78">
        <v>41</v>
      </c>
      <c r="RG25" s="78">
        <v>8</v>
      </c>
      <c r="RH25" s="78">
        <v>12</v>
      </c>
      <c r="RI25" s="78">
        <v>47</v>
      </c>
      <c r="RJ25" s="78">
        <v>0</v>
      </c>
      <c r="RK25" s="78">
        <v>30</v>
      </c>
      <c r="RL25" s="78">
        <v>24</v>
      </c>
      <c r="RM25" s="78">
        <v>1</v>
      </c>
      <c r="RN25" s="78">
        <v>35</v>
      </c>
      <c r="RO25" s="78">
        <v>6</v>
      </c>
      <c r="RP25" s="78">
        <v>0</v>
      </c>
      <c r="RQ25" s="78">
        <v>4</v>
      </c>
      <c r="RR25" s="78">
        <v>1</v>
      </c>
      <c r="RS25" s="78">
        <v>234</v>
      </c>
      <c r="RT25" s="78">
        <v>49</v>
      </c>
      <c r="RU25" s="78">
        <v>13</v>
      </c>
      <c r="RV25" s="78">
        <v>7</v>
      </c>
      <c r="RW25" s="78">
        <v>31</v>
      </c>
      <c r="RX25" s="78">
        <v>4</v>
      </c>
      <c r="RY25" s="78">
        <v>16</v>
      </c>
      <c r="RZ25" s="78">
        <v>2</v>
      </c>
      <c r="SA25" s="78">
        <v>41</v>
      </c>
      <c r="SB25" s="78">
        <v>8</v>
      </c>
      <c r="SC25" s="78">
        <v>12</v>
      </c>
      <c r="SD25" s="78">
        <v>47</v>
      </c>
      <c r="SE25" s="78">
        <v>0</v>
      </c>
      <c r="SF25" s="78">
        <v>30</v>
      </c>
      <c r="SG25" s="78">
        <v>24</v>
      </c>
      <c r="SH25" s="78">
        <v>1</v>
      </c>
    </row>
    <row r="26" spans="1:502">
      <c r="A26" s="17" t="s">
        <v>1668</v>
      </c>
      <c r="B26" s="77">
        <v>18</v>
      </c>
      <c r="C26" s="77">
        <v>18</v>
      </c>
      <c r="D26" s="77">
        <v>1</v>
      </c>
      <c r="E26" s="77">
        <v>2021</v>
      </c>
      <c r="F26" s="77" t="s">
        <v>161</v>
      </c>
      <c r="G26" s="1017" t="s">
        <v>1559</v>
      </c>
      <c r="H26" s="77" t="s">
        <v>1560</v>
      </c>
      <c r="I26" s="1018"/>
      <c r="J26" s="80">
        <v>42.908999999999999</v>
      </c>
      <c r="K26" s="80">
        <v>0</v>
      </c>
      <c r="L26" s="80">
        <v>0</v>
      </c>
      <c r="M26" s="80">
        <v>0</v>
      </c>
      <c r="N26" s="80">
        <v>77.484999999999999</v>
      </c>
      <c r="O26" s="80">
        <v>4.4859999999999998</v>
      </c>
      <c r="P26" s="80">
        <v>0</v>
      </c>
      <c r="Q26" s="80">
        <v>0</v>
      </c>
      <c r="R26" s="80">
        <v>1547.8420000000001</v>
      </c>
      <c r="S26" s="80">
        <v>208.18899999999999</v>
      </c>
      <c r="T26" s="80">
        <v>0</v>
      </c>
      <c r="U26" s="80">
        <v>5.508</v>
      </c>
      <c r="V26" s="80">
        <v>0</v>
      </c>
      <c r="W26" s="80">
        <v>3075.6610000000001</v>
      </c>
      <c r="X26" s="80">
        <v>22.321000000000002</v>
      </c>
      <c r="Y26" s="80">
        <v>401.44900000000001</v>
      </c>
      <c r="Z26" s="80">
        <v>890.428</v>
      </c>
      <c r="AA26" s="80">
        <v>46.542999999999999</v>
      </c>
      <c r="AB26" s="80">
        <v>0</v>
      </c>
      <c r="AC26" s="80">
        <v>0</v>
      </c>
      <c r="AD26" s="80">
        <v>3802.5940000000001</v>
      </c>
      <c r="AE26" s="80">
        <v>5369.1459999999997</v>
      </c>
      <c r="AF26" s="80">
        <v>8.3699999999999992</v>
      </c>
      <c r="AG26" s="80">
        <v>43.298000000000002</v>
      </c>
      <c r="AH26" s="80">
        <v>5.649</v>
      </c>
      <c r="AI26" s="80">
        <v>8.5169999999999995</v>
      </c>
      <c r="AJ26" s="80">
        <v>0</v>
      </c>
      <c r="AK26" s="80">
        <v>160.72999999999999</v>
      </c>
      <c r="AL26" s="80">
        <v>65.141000000000005</v>
      </c>
      <c r="AM26" s="80">
        <v>0</v>
      </c>
      <c r="AN26" s="80">
        <v>238.523</v>
      </c>
      <c r="AO26" s="80">
        <v>0</v>
      </c>
      <c r="AP26" s="80">
        <v>1173.0540000000001</v>
      </c>
      <c r="AQ26" s="80">
        <v>58.863999999999997</v>
      </c>
      <c r="AR26" s="80">
        <v>30.821000000000002</v>
      </c>
      <c r="AS26" s="80">
        <v>127.208</v>
      </c>
      <c r="AT26" s="80">
        <v>63.332999999999998</v>
      </c>
      <c r="AU26" s="80">
        <v>7.0620000000000003</v>
      </c>
      <c r="AV26" s="80">
        <v>0</v>
      </c>
      <c r="AW26" s="80">
        <v>0</v>
      </c>
      <c r="AX26" s="80">
        <v>3.3889999999999998</v>
      </c>
      <c r="AY26" s="80">
        <v>0</v>
      </c>
      <c r="AZ26" s="80">
        <v>0</v>
      </c>
      <c r="BA26" s="80">
        <v>5.2839999999999998</v>
      </c>
      <c r="BB26" s="80">
        <v>0</v>
      </c>
      <c r="BC26" s="80">
        <v>0</v>
      </c>
      <c r="BD26" s="80">
        <v>75.406000000000006</v>
      </c>
      <c r="BE26" s="80">
        <v>56.189</v>
      </c>
      <c r="BF26" s="80">
        <v>0</v>
      </c>
      <c r="BG26" s="80">
        <v>0</v>
      </c>
      <c r="BH26" s="80">
        <v>0</v>
      </c>
      <c r="BI26" s="80">
        <v>4.5599999999999996</v>
      </c>
      <c r="BJ26" s="80">
        <v>0</v>
      </c>
      <c r="BK26" s="80">
        <v>0</v>
      </c>
      <c r="BL26" s="80">
        <v>0</v>
      </c>
      <c r="BM26" s="80">
        <v>121.50700000000001</v>
      </c>
      <c r="BN26" s="80">
        <v>0</v>
      </c>
      <c r="BO26" s="80">
        <v>13.865</v>
      </c>
      <c r="BP26" s="80">
        <v>0</v>
      </c>
      <c r="BQ26" s="80">
        <v>0</v>
      </c>
      <c r="BR26" s="80">
        <v>0</v>
      </c>
      <c r="BS26" s="80">
        <v>11.388</v>
      </c>
      <c r="BT26" s="80">
        <v>0</v>
      </c>
      <c r="BU26" s="80">
        <v>3.0529999999999999</v>
      </c>
      <c r="BV26" s="80">
        <v>0</v>
      </c>
      <c r="BW26" s="80">
        <v>0</v>
      </c>
      <c r="BX26" s="80">
        <v>0</v>
      </c>
      <c r="BY26" s="80">
        <v>0</v>
      </c>
      <c r="BZ26" s="80">
        <v>80.263000000000005</v>
      </c>
      <c r="CA26" s="80">
        <v>0</v>
      </c>
      <c r="CB26" s="80">
        <v>5.41</v>
      </c>
      <c r="CC26" s="80">
        <v>0</v>
      </c>
      <c r="CD26" s="80">
        <v>0</v>
      </c>
      <c r="CE26" s="80">
        <v>0</v>
      </c>
      <c r="CF26" s="80">
        <v>213.71299999999999</v>
      </c>
      <c r="CG26" s="80">
        <v>0</v>
      </c>
      <c r="CH26" s="80">
        <v>0</v>
      </c>
      <c r="CI26" s="80">
        <v>18.478000000000002</v>
      </c>
      <c r="CJ26" s="80">
        <v>0</v>
      </c>
      <c r="CK26" s="80">
        <v>12.13</v>
      </c>
      <c r="CL26" s="80">
        <v>167.41900000000001</v>
      </c>
      <c r="CM26" s="80">
        <v>0</v>
      </c>
      <c r="CN26" s="80">
        <v>245.84100000000001</v>
      </c>
      <c r="CO26" s="80">
        <v>0</v>
      </c>
      <c r="CP26" s="80">
        <v>0</v>
      </c>
      <c r="CQ26" s="80">
        <v>0</v>
      </c>
      <c r="CR26" s="80">
        <v>0</v>
      </c>
      <c r="CS26" s="80">
        <v>428.44600000000003</v>
      </c>
      <c r="CT26" s="80">
        <v>0</v>
      </c>
      <c r="CU26" s="80">
        <v>0</v>
      </c>
      <c r="CV26" s="80">
        <v>0</v>
      </c>
      <c r="CW26" s="80">
        <v>0</v>
      </c>
      <c r="CX26" s="80">
        <v>0</v>
      </c>
      <c r="CY26" s="80">
        <v>0</v>
      </c>
      <c r="CZ26" s="80">
        <v>32.963000000000001</v>
      </c>
      <c r="DA26" s="80">
        <v>0</v>
      </c>
      <c r="DB26" s="80">
        <v>136.13900000000001</v>
      </c>
      <c r="DC26" s="80">
        <v>7.1950000000000003</v>
      </c>
      <c r="DD26" s="80">
        <v>0</v>
      </c>
      <c r="DE26" s="80">
        <v>885.93299999999999</v>
      </c>
      <c r="DF26" s="80">
        <v>0</v>
      </c>
      <c r="DG26" s="80">
        <v>1173.0540000000001</v>
      </c>
      <c r="DH26" s="80">
        <v>0</v>
      </c>
      <c r="DI26" s="80">
        <v>58.863999999999997</v>
      </c>
      <c r="DJ26" s="80">
        <v>30.821000000000002</v>
      </c>
      <c r="DK26" s="80">
        <v>42.908999999999999</v>
      </c>
      <c r="DL26" s="80">
        <v>0</v>
      </c>
      <c r="DM26" s="80">
        <v>0</v>
      </c>
      <c r="DN26" s="80">
        <v>0</v>
      </c>
      <c r="DO26" s="80">
        <v>77.484999999999999</v>
      </c>
      <c r="DP26" s="80">
        <v>4.4859999999999998</v>
      </c>
      <c r="DQ26" s="80">
        <v>0</v>
      </c>
      <c r="DR26" s="80">
        <v>0</v>
      </c>
      <c r="DS26" s="80">
        <v>1547.8420000000001</v>
      </c>
      <c r="DT26" s="80">
        <v>208.18899999999999</v>
      </c>
      <c r="DU26" s="80">
        <v>0</v>
      </c>
      <c r="DV26" s="80">
        <v>5.508</v>
      </c>
      <c r="DW26" s="80">
        <v>0</v>
      </c>
      <c r="DX26" s="80">
        <v>3075.6610000000001</v>
      </c>
      <c r="DY26" s="80">
        <v>22.321000000000002</v>
      </c>
      <c r="DZ26" s="80">
        <v>401.44900000000001</v>
      </c>
      <c r="EA26" s="80">
        <v>4.4950000000000001</v>
      </c>
      <c r="EB26" s="80">
        <v>46.542999999999999</v>
      </c>
      <c r="EC26" s="80">
        <v>0</v>
      </c>
      <c r="ED26" s="80">
        <v>0</v>
      </c>
      <c r="EE26" s="80">
        <v>3802.5940000000001</v>
      </c>
      <c r="EF26" s="80">
        <v>5369.1459999999997</v>
      </c>
      <c r="EG26" s="80">
        <v>8.3699999999999992</v>
      </c>
      <c r="EH26" s="80">
        <v>43.298000000000002</v>
      </c>
      <c r="EI26" s="80">
        <v>5.649</v>
      </c>
      <c r="EJ26" s="80">
        <v>8.5169999999999995</v>
      </c>
      <c r="EK26" s="80">
        <v>0</v>
      </c>
      <c r="EL26" s="80">
        <v>160.72999999999999</v>
      </c>
      <c r="EM26" s="80">
        <v>65.141000000000005</v>
      </c>
      <c r="EN26" s="80">
        <v>0</v>
      </c>
      <c r="EO26" s="80">
        <v>238.523</v>
      </c>
      <c r="EP26" s="80">
        <v>0</v>
      </c>
      <c r="EQ26" s="80">
        <v>0</v>
      </c>
      <c r="ER26" s="80">
        <v>0</v>
      </c>
      <c r="ES26" s="80">
        <v>0</v>
      </c>
      <c r="ET26" s="80">
        <v>127.208</v>
      </c>
      <c r="EU26" s="80">
        <v>63.332999999999998</v>
      </c>
      <c r="EV26" s="80">
        <v>7.0620000000000003</v>
      </c>
      <c r="EW26" s="80">
        <v>0</v>
      </c>
      <c r="EX26" s="80">
        <v>0</v>
      </c>
      <c r="EY26" s="80">
        <v>3.3889999999999998</v>
      </c>
      <c r="EZ26" s="80">
        <v>0</v>
      </c>
      <c r="FA26" s="80">
        <v>0</v>
      </c>
      <c r="FB26" s="80">
        <v>5.2839999999999998</v>
      </c>
      <c r="FC26" s="80">
        <v>0</v>
      </c>
      <c r="FD26" s="80">
        <v>0</v>
      </c>
      <c r="FE26" s="80">
        <v>75.406000000000006</v>
      </c>
      <c r="FF26" s="80">
        <v>56.189</v>
      </c>
      <c r="FG26" s="80">
        <v>0</v>
      </c>
      <c r="FH26" s="80">
        <v>0</v>
      </c>
      <c r="FI26" s="80">
        <v>0</v>
      </c>
      <c r="FJ26" s="80">
        <v>4.5599999999999996</v>
      </c>
      <c r="FK26" s="80">
        <v>0</v>
      </c>
      <c r="FL26" s="80">
        <v>0</v>
      </c>
      <c r="FM26" s="80">
        <v>0</v>
      </c>
      <c r="FN26" s="80">
        <v>121.50700000000001</v>
      </c>
      <c r="FO26" s="80">
        <v>0</v>
      </c>
      <c r="FP26" s="80">
        <v>13.865</v>
      </c>
      <c r="FQ26" s="80">
        <v>0</v>
      </c>
      <c r="FR26" s="80">
        <v>0</v>
      </c>
      <c r="FS26" s="80">
        <v>0</v>
      </c>
      <c r="FT26" s="80">
        <v>11.388</v>
      </c>
      <c r="FU26" s="80">
        <v>0</v>
      </c>
      <c r="FV26" s="80">
        <v>3.0529999999999999</v>
      </c>
      <c r="FW26" s="80">
        <v>0</v>
      </c>
      <c r="FX26" s="80">
        <v>0</v>
      </c>
      <c r="FY26" s="80">
        <v>0</v>
      </c>
      <c r="FZ26" s="80">
        <v>0</v>
      </c>
      <c r="GA26" s="80">
        <v>80.263000000000005</v>
      </c>
      <c r="GB26" s="80">
        <v>0</v>
      </c>
      <c r="GC26" s="80">
        <v>5.41</v>
      </c>
      <c r="GD26" s="80">
        <v>0</v>
      </c>
      <c r="GE26" s="80">
        <v>0</v>
      </c>
      <c r="GF26" s="80">
        <v>0</v>
      </c>
      <c r="GG26" s="80">
        <v>213.71299999999999</v>
      </c>
      <c r="GH26" s="80">
        <v>0</v>
      </c>
      <c r="GI26" s="80">
        <v>0</v>
      </c>
      <c r="GJ26" s="80">
        <v>18.478000000000002</v>
      </c>
      <c r="GK26" s="80">
        <v>0</v>
      </c>
      <c r="GL26" s="80">
        <v>12.13</v>
      </c>
      <c r="GM26" s="80">
        <v>167.41900000000001</v>
      </c>
      <c r="GN26" s="80">
        <v>0</v>
      </c>
      <c r="GO26" s="80">
        <v>245.84100000000001</v>
      </c>
      <c r="GP26" s="80">
        <v>0</v>
      </c>
      <c r="GQ26" s="80">
        <v>0</v>
      </c>
      <c r="GR26" s="80">
        <v>0</v>
      </c>
      <c r="GS26" s="80">
        <v>0</v>
      </c>
      <c r="GT26" s="80">
        <v>428.44600000000003</v>
      </c>
      <c r="GU26" s="80">
        <v>0</v>
      </c>
      <c r="GV26" s="80">
        <v>0</v>
      </c>
      <c r="GW26" s="80">
        <v>0</v>
      </c>
      <c r="GX26" s="80">
        <v>0</v>
      </c>
      <c r="GY26" s="80">
        <v>0</v>
      </c>
      <c r="GZ26" s="80">
        <v>0</v>
      </c>
      <c r="HA26" s="80">
        <v>32.963000000000001</v>
      </c>
      <c r="HB26" s="80">
        <v>0</v>
      </c>
      <c r="HC26" s="80">
        <v>136.13900000000001</v>
      </c>
      <c r="HD26" s="80">
        <v>7.1950000000000003</v>
      </c>
      <c r="HE26" s="80">
        <v>0</v>
      </c>
      <c r="HF26" s="80">
        <v>2148.672</v>
      </c>
      <c r="HG26" s="80">
        <v>42.908999999999999</v>
      </c>
      <c r="HH26" s="80">
        <v>0</v>
      </c>
      <c r="HI26" s="80">
        <v>77.484999999999999</v>
      </c>
      <c r="HJ26" s="80">
        <v>4.4859999999999998</v>
      </c>
      <c r="HK26" s="80">
        <v>15013.976000000001</v>
      </c>
      <c r="HL26" s="80">
        <v>127.208</v>
      </c>
      <c r="HM26" s="80">
        <v>73.784000000000006</v>
      </c>
      <c r="HN26" s="80">
        <v>136.87899999999999</v>
      </c>
      <c r="HO26" s="80">
        <v>139.93199999999999</v>
      </c>
      <c r="HP26" s="80">
        <v>14.441000000000001</v>
      </c>
      <c r="HQ26" s="80">
        <v>80.263000000000005</v>
      </c>
      <c r="HR26" s="80">
        <v>5.41</v>
      </c>
      <c r="HS26" s="80">
        <v>213.71299999999999</v>
      </c>
      <c r="HT26" s="80">
        <v>30.608000000000001</v>
      </c>
      <c r="HU26" s="80">
        <v>167.41900000000001</v>
      </c>
      <c r="HV26" s="80">
        <v>245.84100000000001</v>
      </c>
      <c r="HW26" s="80">
        <v>0</v>
      </c>
      <c r="HX26" s="80">
        <v>461.40899999999999</v>
      </c>
      <c r="HY26" s="80">
        <v>143.334</v>
      </c>
      <c r="HZ26" s="80">
        <v>0</v>
      </c>
      <c r="IA26" s="80">
        <v>2148.672</v>
      </c>
      <c r="IB26" s="80">
        <v>42.908999999999999</v>
      </c>
      <c r="IC26" s="80">
        <v>0</v>
      </c>
      <c r="ID26" s="80">
        <v>77.484999999999999</v>
      </c>
      <c r="IE26" s="80">
        <v>4.4859999999999998</v>
      </c>
      <c r="IF26" s="80">
        <v>15899.909</v>
      </c>
      <c r="IG26" s="80">
        <v>1389.9469999999999</v>
      </c>
      <c r="IH26" s="80">
        <v>73.784000000000006</v>
      </c>
      <c r="II26" s="80">
        <v>136.87899999999999</v>
      </c>
      <c r="IJ26" s="80">
        <v>139.93199999999999</v>
      </c>
      <c r="IK26" s="80">
        <v>14.441000000000001</v>
      </c>
      <c r="IL26" s="80">
        <v>80.263000000000005</v>
      </c>
      <c r="IM26" s="80">
        <v>5.41</v>
      </c>
      <c r="IN26" s="80">
        <v>213.71299999999999</v>
      </c>
      <c r="IO26" s="80">
        <v>30.608000000000001</v>
      </c>
      <c r="IP26" s="80">
        <v>167.41900000000001</v>
      </c>
      <c r="IQ26" s="80">
        <v>245.84100000000001</v>
      </c>
      <c r="IR26" s="80">
        <v>0</v>
      </c>
      <c r="IS26" s="80">
        <v>461.40899999999999</v>
      </c>
      <c r="IT26" s="80">
        <v>143.334</v>
      </c>
      <c r="IU26" s="80">
        <v>0</v>
      </c>
      <c r="IV26" s="81">
        <v>0</v>
      </c>
      <c r="IW26" s="78">
        <v>6</v>
      </c>
      <c r="IX26" s="78">
        <v>0</v>
      </c>
      <c r="IY26" s="78">
        <v>0</v>
      </c>
      <c r="IZ26" s="78">
        <v>0</v>
      </c>
      <c r="JA26" s="78">
        <v>4</v>
      </c>
      <c r="JB26" s="78">
        <v>1</v>
      </c>
      <c r="JC26" s="78">
        <v>0</v>
      </c>
      <c r="JD26" s="78">
        <v>0</v>
      </c>
      <c r="JE26" s="78">
        <v>104</v>
      </c>
      <c r="JF26" s="78">
        <v>26</v>
      </c>
      <c r="JG26" s="78">
        <v>0</v>
      </c>
      <c r="JH26" s="78">
        <v>1</v>
      </c>
      <c r="JI26" s="78">
        <v>0</v>
      </c>
      <c r="JJ26" s="78">
        <v>14</v>
      </c>
      <c r="JK26" s="78">
        <v>4</v>
      </c>
      <c r="JL26" s="78">
        <v>22</v>
      </c>
      <c r="JM26" s="78">
        <v>2</v>
      </c>
      <c r="JN26" s="78">
        <v>10</v>
      </c>
      <c r="JO26" s="78">
        <v>0</v>
      </c>
      <c r="JP26" s="78">
        <v>0</v>
      </c>
      <c r="JQ26" s="78">
        <v>10</v>
      </c>
      <c r="JR26" s="78">
        <v>9</v>
      </c>
      <c r="JS26" s="78">
        <v>2</v>
      </c>
      <c r="JT26" s="78">
        <v>4</v>
      </c>
      <c r="JU26" s="78">
        <v>1</v>
      </c>
      <c r="JV26" s="78">
        <v>1</v>
      </c>
      <c r="JW26" s="78">
        <v>0</v>
      </c>
      <c r="JX26" s="78">
        <v>9</v>
      </c>
      <c r="JY26" s="78">
        <v>3</v>
      </c>
      <c r="JZ26" s="78">
        <v>0</v>
      </c>
      <c r="KA26" s="78">
        <v>12</v>
      </c>
      <c r="KB26" s="78">
        <v>0</v>
      </c>
      <c r="KC26" s="78">
        <v>18</v>
      </c>
      <c r="KD26" s="78">
        <v>2</v>
      </c>
      <c r="KE26" s="78">
        <v>14</v>
      </c>
      <c r="KF26" s="78">
        <v>15</v>
      </c>
      <c r="KG26" s="78">
        <v>11</v>
      </c>
      <c r="KH26" s="78">
        <v>2</v>
      </c>
      <c r="KI26" s="78">
        <v>0</v>
      </c>
      <c r="KJ26" s="78">
        <v>0</v>
      </c>
      <c r="KK26" s="78">
        <v>1</v>
      </c>
      <c r="KL26" s="78">
        <v>0</v>
      </c>
      <c r="KM26" s="78">
        <v>0</v>
      </c>
      <c r="KN26" s="78">
        <v>1</v>
      </c>
      <c r="KO26" s="78">
        <v>0</v>
      </c>
      <c r="KP26" s="78">
        <v>0</v>
      </c>
      <c r="KQ26" s="78">
        <v>5</v>
      </c>
      <c r="KR26" s="78">
        <v>1</v>
      </c>
      <c r="KS26" s="78">
        <v>0</v>
      </c>
      <c r="KT26" s="78">
        <v>0</v>
      </c>
      <c r="KU26" s="78">
        <v>0</v>
      </c>
      <c r="KV26" s="78">
        <v>1</v>
      </c>
      <c r="KW26" s="78">
        <v>0</v>
      </c>
      <c r="KX26" s="78">
        <v>0</v>
      </c>
      <c r="KY26" s="78">
        <v>0</v>
      </c>
      <c r="KZ26" s="78">
        <v>25</v>
      </c>
      <c r="LA26" s="78">
        <v>0</v>
      </c>
      <c r="LB26" s="78">
        <v>5</v>
      </c>
      <c r="LC26" s="78">
        <v>0</v>
      </c>
      <c r="LD26" s="78">
        <v>0</v>
      </c>
      <c r="LE26" s="78">
        <v>0</v>
      </c>
      <c r="LF26" s="78">
        <v>3</v>
      </c>
      <c r="LG26" s="78">
        <v>0</v>
      </c>
      <c r="LH26" s="78">
        <v>1</v>
      </c>
      <c r="LI26" s="78">
        <v>0</v>
      </c>
      <c r="LJ26" s="78">
        <v>0</v>
      </c>
      <c r="LK26" s="78">
        <v>0</v>
      </c>
      <c r="LL26" s="78">
        <v>0</v>
      </c>
      <c r="LM26" s="78">
        <v>16</v>
      </c>
      <c r="LN26" s="78">
        <v>0</v>
      </c>
      <c r="LO26" s="78">
        <v>2</v>
      </c>
      <c r="LP26" s="78">
        <v>0</v>
      </c>
      <c r="LQ26" s="78">
        <v>0</v>
      </c>
      <c r="LR26" s="78">
        <v>0</v>
      </c>
      <c r="LS26" s="78">
        <v>42</v>
      </c>
      <c r="LT26" s="78">
        <v>0</v>
      </c>
      <c r="LU26" s="78">
        <v>0</v>
      </c>
      <c r="LV26" s="78">
        <v>5</v>
      </c>
      <c r="LW26" s="78">
        <v>0</v>
      </c>
      <c r="LX26" s="78">
        <v>3</v>
      </c>
      <c r="LY26" s="78">
        <v>12</v>
      </c>
      <c r="LZ26" s="78">
        <v>0</v>
      </c>
      <c r="MA26" s="78">
        <v>48</v>
      </c>
      <c r="MB26" s="78">
        <v>0</v>
      </c>
      <c r="MC26" s="78">
        <v>0</v>
      </c>
      <c r="MD26" s="78">
        <v>0</v>
      </c>
      <c r="ME26" s="78">
        <v>0</v>
      </c>
      <c r="MF26" s="78">
        <v>25</v>
      </c>
      <c r="MG26" s="78">
        <v>0</v>
      </c>
      <c r="MH26" s="78">
        <v>0</v>
      </c>
      <c r="MI26" s="78">
        <v>0</v>
      </c>
      <c r="MJ26" s="78">
        <v>0</v>
      </c>
      <c r="MK26" s="78">
        <v>0</v>
      </c>
      <c r="ML26" s="78">
        <v>0</v>
      </c>
      <c r="MM26" s="78">
        <v>4</v>
      </c>
      <c r="MN26" s="78">
        <v>0</v>
      </c>
      <c r="MO26" s="78">
        <v>22</v>
      </c>
      <c r="MP26" s="78">
        <v>2</v>
      </c>
      <c r="MQ26" s="78">
        <v>0</v>
      </c>
      <c r="MR26" s="78">
        <v>1</v>
      </c>
      <c r="MS26" s="78">
        <v>0</v>
      </c>
      <c r="MT26" s="78">
        <v>18</v>
      </c>
      <c r="MU26" s="78">
        <v>0</v>
      </c>
      <c r="MV26" s="78">
        <v>2</v>
      </c>
      <c r="MW26" s="78">
        <v>14</v>
      </c>
      <c r="MX26" s="78">
        <v>6</v>
      </c>
      <c r="MY26" s="78">
        <v>0</v>
      </c>
      <c r="MZ26" s="78">
        <v>0</v>
      </c>
      <c r="NA26" s="78">
        <v>0</v>
      </c>
      <c r="NB26" s="78">
        <v>4</v>
      </c>
      <c r="NC26" s="78">
        <v>1</v>
      </c>
      <c r="ND26" s="78">
        <v>0</v>
      </c>
      <c r="NE26" s="78">
        <v>0</v>
      </c>
      <c r="NF26" s="78">
        <v>104</v>
      </c>
      <c r="NG26" s="78">
        <v>26</v>
      </c>
      <c r="NH26" s="78">
        <v>0</v>
      </c>
      <c r="NI26" s="78">
        <v>1</v>
      </c>
      <c r="NJ26" s="78">
        <v>0</v>
      </c>
      <c r="NK26" s="78">
        <v>14</v>
      </c>
      <c r="NL26" s="78">
        <v>4</v>
      </c>
      <c r="NM26" s="78">
        <v>22</v>
      </c>
      <c r="NN26" s="78">
        <v>1</v>
      </c>
      <c r="NO26" s="78">
        <v>10</v>
      </c>
      <c r="NP26" s="78">
        <v>0</v>
      </c>
      <c r="NQ26" s="78">
        <v>0</v>
      </c>
      <c r="NR26" s="78">
        <v>10</v>
      </c>
      <c r="NS26" s="78">
        <v>9</v>
      </c>
      <c r="NT26" s="78">
        <v>2</v>
      </c>
      <c r="NU26" s="78">
        <v>4</v>
      </c>
      <c r="NV26" s="78">
        <v>1</v>
      </c>
      <c r="NW26" s="78">
        <v>1</v>
      </c>
      <c r="NX26" s="78">
        <v>0</v>
      </c>
      <c r="NY26" s="78">
        <v>9</v>
      </c>
      <c r="NZ26" s="78">
        <v>3</v>
      </c>
      <c r="OA26" s="78">
        <v>0</v>
      </c>
      <c r="OB26" s="78">
        <v>12</v>
      </c>
      <c r="OC26" s="78">
        <v>0</v>
      </c>
      <c r="OD26" s="78">
        <v>0</v>
      </c>
      <c r="OE26" s="78">
        <v>0</v>
      </c>
      <c r="OF26" s="78">
        <v>0</v>
      </c>
      <c r="OG26" s="78">
        <v>15</v>
      </c>
      <c r="OH26" s="78">
        <v>11</v>
      </c>
      <c r="OI26" s="78">
        <v>2</v>
      </c>
      <c r="OJ26" s="78">
        <v>0</v>
      </c>
      <c r="OK26" s="78">
        <v>0</v>
      </c>
      <c r="OL26" s="78">
        <v>1</v>
      </c>
      <c r="OM26" s="78">
        <v>0</v>
      </c>
      <c r="ON26" s="78">
        <v>0</v>
      </c>
      <c r="OO26" s="78">
        <v>1</v>
      </c>
      <c r="OP26" s="78">
        <v>0</v>
      </c>
      <c r="OQ26" s="78">
        <v>0</v>
      </c>
      <c r="OR26" s="78">
        <v>5</v>
      </c>
      <c r="OS26" s="78">
        <v>1</v>
      </c>
      <c r="OT26" s="78">
        <v>0</v>
      </c>
      <c r="OU26" s="78">
        <v>0</v>
      </c>
      <c r="OV26" s="78">
        <v>0</v>
      </c>
      <c r="OW26" s="78">
        <v>1</v>
      </c>
      <c r="OX26" s="78">
        <v>0</v>
      </c>
      <c r="OY26" s="78">
        <v>0</v>
      </c>
      <c r="OZ26" s="78">
        <v>0</v>
      </c>
      <c r="PA26" s="78">
        <v>25</v>
      </c>
      <c r="PB26" s="78">
        <v>0</v>
      </c>
      <c r="PC26" s="78">
        <v>5</v>
      </c>
      <c r="PD26" s="78">
        <v>0</v>
      </c>
      <c r="PE26" s="78">
        <v>0</v>
      </c>
      <c r="PF26" s="78">
        <v>0</v>
      </c>
      <c r="PG26" s="78">
        <v>3</v>
      </c>
      <c r="PH26" s="78">
        <v>0</v>
      </c>
      <c r="PI26" s="78">
        <v>1</v>
      </c>
      <c r="PJ26" s="78">
        <v>0</v>
      </c>
      <c r="PK26" s="78">
        <v>0</v>
      </c>
      <c r="PL26" s="78">
        <v>0</v>
      </c>
      <c r="PM26" s="78">
        <v>0</v>
      </c>
      <c r="PN26" s="78">
        <v>16</v>
      </c>
      <c r="PO26" s="78">
        <v>0</v>
      </c>
      <c r="PP26" s="78">
        <v>2</v>
      </c>
      <c r="PQ26" s="78">
        <v>0</v>
      </c>
      <c r="PR26" s="78">
        <v>0</v>
      </c>
      <c r="PS26" s="78">
        <v>0</v>
      </c>
      <c r="PT26" s="78">
        <v>42</v>
      </c>
      <c r="PU26" s="78">
        <v>0</v>
      </c>
      <c r="PV26" s="78">
        <v>0</v>
      </c>
      <c r="PW26" s="78">
        <v>5</v>
      </c>
      <c r="PX26" s="78">
        <v>0</v>
      </c>
      <c r="PY26" s="78">
        <v>3</v>
      </c>
      <c r="PZ26" s="78">
        <v>12</v>
      </c>
      <c r="QA26" s="78">
        <v>0</v>
      </c>
      <c r="QB26" s="78">
        <v>48</v>
      </c>
      <c r="QC26" s="78">
        <v>0</v>
      </c>
      <c r="QD26" s="78">
        <v>0</v>
      </c>
      <c r="QE26" s="78">
        <v>0</v>
      </c>
      <c r="QF26" s="78">
        <v>0</v>
      </c>
      <c r="QG26" s="78">
        <v>25</v>
      </c>
      <c r="QH26" s="78">
        <v>0</v>
      </c>
      <c r="QI26" s="78">
        <v>0</v>
      </c>
      <c r="QJ26" s="78">
        <v>0</v>
      </c>
      <c r="QK26" s="78">
        <v>0</v>
      </c>
      <c r="QL26" s="78">
        <v>0</v>
      </c>
      <c r="QM26" s="78">
        <v>0</v>
      </c>
      <c r="QN26" s="78">
        <v>4</v>
      </c>
      <c r="QO26" s="78">
        <v>0</v>
      </c>
      <c r="QP26" s="78">
        <v>22</v>
      </c>
      <c r="QQ26" s="78">
        <v>2</v>
      </c>
      <c r="QR26" s="78">
        <v>0</v>
      </c>
      <c r="QS26" s="78">
        <v>35</v>
      </c>
      <c r="QT26" s="78">
        <v>6</v>
      </c>
      <c r="QU26" s="78">
        <v>0</v>
      </c>
      <c r="QV26" s="78">
        <v>4</v>
      </c>
      <c r="QW26" s="78">
        <v>1</v>
      </c>
      <c r="QX26" s="78">
        <v>233</v>
      </c>
      <c r="QY26" s="78">
        <v>15</v>
      </c>
      <c r="QZ26" s="78">
        <v>14</v>
      </c>
      <c r="RA26" s="78">
        <v>7</v>
      </c>
      <c r="RB26" s="78">
        <v>31</v>
      </c>
      <c r="RC26" s="78">
        <v>4</v>
      </c>
      <c r="RD26" s="78">
        <v>16</v>
      </c>
      <c r="RE26" s="78">
        <v>2</v>
      </c>
      <c r="RF26" s="78">
        <v>42</v>
      </c>
      <c r="RG26" s="78">
        <v>8</v>
      </c>
      <c r="RH26" s="78">
        <v>12</v>
      </c>
      <c r="RI26" s="78">
        <v>48</v>
      </c>
      <c r="RJ26" s="78">
        <v>0</v>
      </c>
      <c r="RK26" s="78">
        <v>29</v>
      </c>
      <c r="RL26" s="78">
        <v>24</v>
      </c>
      <c r="RM26" s="78">
        <v>0</v>
      </c>
      <c r="RN26" s="78">
        <v>35</v>
      </c>
      <c r="RO26" s="78">
        <v>6</v>
      </c>
      <c r="RP26" s="78">
        <v>0</v>
      </c>
      <c r="RQ26" s="78">
        <v>4</v>
      </c>
      <c r="RR26" s="78">
        <v>1</v>
      </c>
      <c r="RS26" s="78">
        <v>234</v>
      </c>
      <c r="RT26" s="78">
        <v>49</v>
      </c>
      <c r="RU26" s="78">
        <v>14</v>
      </c>
      <c r="RV26" s="78">
        <v>7</v>
      </c>
      <c r="RW26" s="78">
        <v>31</v>
      </c>
      <c r="RX26" s="78">
        <v>4</v>
      </c>
      <c r="RY26" s="78">
        <v>16</v>
      </c>
      <c r="RZ26" s="78">
        <v>2</v>
      </c>
      <c r="SA26" s="78">
        <v>42</v>
      </c>
      <c r="SB26" s="78">
        <v>8</v>
      </c>
      <c r="SC26" s="78">
        <v>12</v>
      </c>
      <c r="SD26" s="78">
        <v>48</v>
      </c>
      <c r="SE26" s="78">
        <v>0</v>
      </c>
      <c r="SF26" s="78">
        <v>29</v>
      </c>
      <c r="SG26" s="78">
        <v>24</v>
      </c>
      <c r="SH26" s="78">
        <v>0</v>
      </c>
    </row>
    <row r="27" spans="1:502">
      <c r="A27" s="17" t="s">
        <v>1669</v>
      </c>
      <c r="B27" s="77">
        <v>19</v>
      </c>
      <c r="C27" s="77">
        <v>19</v>
      </c>
      <c r="D27" s="77">
        <v>1</v>
      </c>
      <c r="E27" s="77">
        <v>2022</v>
      </c>
      <c r="F27" s="77" t="s">
        <v>162</v>
      </c>
      <c r="G27" s="1017" t="s">
        <v>1559</v>
      </c>
      <c r="H27" s="77" t="s">
        <v>1560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2525</v>
      </c>
      <c r="B28" s="77">
        <v>20</v>
      </c>
      <c r="C28" s="77">
        <v>20</v>
      </c>
      <c r="D28" s="77">
        <v>1</v>
      </c>
      <c r="E28" s="77">
        <v>2023</v>
      </c>
      <c r="F28" s="77" t="s">
        <v>2526</v>
      </c>
      <c r="G28" s="1017" t="s">
        <v>1559</v>
      </c>
      <c r="H28" s="77" t="s">
        <v>1560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2587</v>
      </c>
      <c r="B29" s="77">
        <v>21</v>
      </c>
      <c r="C29" s="77">
        <v>21</v>
      </c>
      <c r="D29" s="77">
        <v>1</v>
      </c>
      <c r="E29" s="77">
        <v>2024</v>
      </c>
      <c r="F29" s="77" t="s">
        <v>2588</v>
      </c>
      <c r="G29" s="1017" t="s">
        <v>1559</v>
      </c>
      <c r="H29" s="77" t="s">
        <v>1560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1559</v>
      </c>
      <c r="H30" s="77" t="s">
        <v>1560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1559</v>
      </c>
      <c r="H31" s="77" t="s">
        <v>1560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1559</v>
      </c>
      <c r="H32" s="77" t="s">
        <v>1560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1559</v>
      </c>
      <c r="H33" s="77" t="s">
        <v>1560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1559</v>
      </c>
      <c r="H34" s="77" t="s">
        <v>1560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1559</v>
      </c>
      <c r="H35" s="77" t="s">
        <v>1560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85" zoomScaleNormal="85" workbookViewId="0">
      <pane xSplit="8" ySplit="8" topLeftCell="I166" activePane="bottomRight" state="frozen"/>
      <selection pane="topRight" activeCell="I4" sqref="I4"/>
      <selection pane="bottomLeft" activeCell="E9" sqref="E9"/>
      <selection pane="bottomRight" activeCell="H188" sqref="H188"/>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2587</v>
      </c>
      <c r="B9" s="77">
        <v>1</v>
      </c>
      <c r="C9" s="77">
        <v>18</v>
      </c>
      <c r="D9" s="77">
        <v>1</v>
      </c>
      <c r="E9" s="77">
        <v>2024</v>
      </c>
      <c r="F9" s="77" t="s">
        <v>2588</v>
      </c>
      <c r="G9" s="1017" t="s">
        <v>1559</v>
      </c>
      <c r="H9" s="77" t="s">
        <v>1560</v>
      </c>
      <c r="I9" s="1016" t="s">
        <v>794</v>
      </c>
      <c r="J9" s="80">
        <v>23091700.999999989</v>
      </c>
      <c r="K9" s="78">
        <v>27931560521.000004</v>
      </c>
      <c r="L9" s="78">
        <v>337471529.99999994</v>
      </c>
      <c r="M9" s="78">
        <v>409812914487.00006</v>
      </c>
      <c r="N9" s="78">
        <v>247142899.99999988</v>
      </c>
      <c r="O9" s="78">
        <v>636018556849.99988</v>
      </c>
      <c r="P9" s="78">
        <v>865353.99999999977</v>
      </c>
      <c r="Q9" s="78">
        <v>5061322459.000001</v>
      </c>
      <c r="R9" s="78">
        <v>0</v>
      </c>
      <c r="S9" s="78">
        <v>0</v>
      </c>
      <c r="T9" s="78">
        <v>1703220</v>
      </c>
      <c r="U9" s="78">
        <v>145894</v>
      </c>
      <c r="V9" s="78">
        <v>368995.99999999977</v>
      </c>
      <c r="W9" s="78">
        <v>11853249374</v>
      </c>
      <c r="X9" s="78">
        <v>894617102.00000024</v>
      </c>
      <c r="Y9" s="78">
        <v>2262698190.9999995</v>
      </c>
      <c r="Z9" s="78">
        <v>1093834918983.9998</v>
      </c>
      <c r="AA9" s="78">
        <v>37346609855</v>
      </c>
      <c r="AB9" s="78">
        <v>207730495206.00003</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40390</v>
      </c>
      <c r="K10" s="78">
        <v>44066415</v>
      </c>
      <c r="L10" s="78">
        <v>1315441</v>
      </c>
      <c r="M10" s="78">
        <v>1434012066</v>
      </c>
      <c r="N10" s="78">
        <v>1113700</v>
      </c>
      <c r="O10" s="78">
        <v>2787901006</v>
      </c>
      <c r="P10" s="78">
        <v>10726</v>
      </c>
      <c r="Q10" s="78">
        <v>63620568</v>
      </c>
      <c r="R10" s="78">
        <v>0</v>
      </c>
      <c r="S10" s="78">
        <v>0</v>
      </c>
      <c r="T10" s="78">
        <v>0</v>
      </c>
      <c r="U10" s="78">
        <v>0</v>
      </c>
      <c r="V10" s="78">
        <v>6</v>
      </c>
      <c r="W10" s="78">
        <v>0</v>
      </c>
      <c r="X10" s="78">
        <v>0</v>
      </c>
      <c r="Y10" s="78">
        <v>35075</v>
      </c>
      <c r="Z10" s="78">
        <v>4329635130.000001</v>
      </c>
      <c r="AA10" s="78">
        <v>15501385</v>
      </c>
      <c r="AB10" s="78">
        <v>215130410</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62781</v>
      </c>
      <c r="K11" s="78">
        <v>77112201</v>
      </c>
      <c r="L11" s="78">
        <v>987446</v>
      </c>
      <c r="M11" s="78">
        <v>1205548635</v>
      </c>
      <c r="N11" s="78">
        <v>1331300</v>
      </c>
      <c r="O11" s="78">
        <v>2960047016</v>
      </c>
      <c r="P11" s="78">
        <v>383</v>
      </c>
      <c r="Q11" s="78">
        <v>1894317</v>
      </c>
      <c r="R11" s="78">
        <v>0</v>
      </c>
      <c r="S11" s="78">
        <v>0</v>
      </c>
      <c r="T11" s="78">
        <v>0</v>
      </c>
      <c r="U11" s="78">
        <v>0</v>
      </c>
      <c r="V11" s="78">
        <v>12421</v>
      </c>
      <c r="W11" s="78">
        <v>0</v>
      </c>
      <c r="X11" s="78">
        <v>0</v>
      </c>
      <c r="Y11" s="78">
        <v>76166798</v>
      </c>
      <c r="Z11" s="78">
        <v>4320768967</v>
      </c>
      <c r="AA11" s="78">
        <v>19162300</v>
      </c>
      <c r="AB11" s="78">
        <v>233689739.99999997</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83657</v>
      </c>
      <c r="K12" s="78">
        <v>102549221</v>
      </c>
      <c r="L12" s="78">
        <v>2214880</v>
      </c>
      <c r="M12" s="78">
        <v>2699820909</v>
      </c>
      <c r="N12" s="78">
        <v>704500</v>
      </c>
      <c r="O12" s="78">
        <v>1671111935.0000002</v>
      </c>
      <c r="P12" s="78">
        <v>0</v>
      </c>
      <c r="Q12" s="78">
        <v>0</v>
      </c>
      <c r="R12" s="78">
        <v>0</v>
      </c>
      <c r="S12" s="78">
        <v>0</v>
      </c>
      <c r="T12" s="78">
        <v>0</v>
      </c>
      <c r="U12" s="78">
        <v>298</v>
      </c>
      <c r="V12" s="78">
        <v>13708</v>
      </c>
      <c r="W12" s="78">
        <v>0</v>
      </c>
      <c r="X12" s="78">
        <v>1827581</v>
      </c>
      <c r="Y12" s="78">
        <v>84059909</v>
      </c>
      <c r="Z12" s="78">
        <v>4559369555</v>
      </c>
      <c r="AA12" s="78">
        <v>42052915</v>
      </c>
      <c r="AB12" s="78">
        <v>434429056</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53024</v>
      </c>
      <c r="K13" s="78">
        <v>57270640</v>
      </c>
      <c r="L13" s="78">
        <v>1502824</v>
      </c>
      <c r="M13" s="78">
        <v>1621703242</v>
      </c>
      <c r="N13" s="78">
        <v>2157100</v>
      </c>
      <c r="O13" s="78">
        <v>5740218311</v>
      </c>
      <c r="P13" s="78">
        <v>17597</v>
      </c>
      <c r="Q13" s="78">
        <v>113963607.00000001</v>
      </c>
      <c r="R13" s="78">
        <v>0</v>
      </c>
      <c r="S13" s="78">
        <v>0</v>
      </c>
      <c r="T13" s="78">
        <v>0</v>
      </c>
      <c r="U13" s="78">
        <v>0</v>
      </c>
      <c r="V13" s="78">
        <v>0</v>
      </c>
      <c r="W13" s="78">
        <v>0</v>
      </c>
      <c r="X13" s="78">
        <v>0</v>
      </c>
      <c r="Y13" s="78">
        <v>0</v>
      </c>
      <c r="Z13" s="78">
        <v>7533155800</v>
      </c>
      <c r="AA13" s="78">
        <v>19375751</v>
      </c>
      <c r="AB13" s="78">
        <v>295252647</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104619</v>
      </c>
      <c r="K14" s="78">
        <v>131170646</v>
      </c>
      <c r="L14" s="78">
        <v>1832690</v>
      </c>
      <c r="M14" s="78">
        <v>2281071643.9999995</v>
      </c>
      <c r="N14" s="78">
        <v>468100</v>
      </c>
      <c r="O14" s="78">
        <v>1085143350</v>
      </c>
      <c r="P14" s="78">
        <v>5716</v>
      </c>
      <c r="Q14" s="78">
        <v>31250269</v>
      </c>
      <c r="R14" s="78">
        <v>0</v>
      </c>
      <c r="S14" s="78">
        <v>0</v>
      </c>
      <c r="T14" s="78">
        <v>0</v>
      </c>
      <c r="U14" s="78">
        <v>0</v>
      </c>
      <c r="V14" s="78">
        <v>55</v>
      </c>
      <c r="W14" s="78">
        <v>0</v>
      </c>
      <c r="X14" s="78">
        <v>0</v>
      </c>
      <c r="Y14" s="78">
        <v>339958.00000000006</v>
      </c>
      <c r="Z14" s="78">
        <v>3528975866.9999995</v>
      </c>
      <c r="AA14" s="78">
        <v>54476656.999999993</v>
      </c>
      <c r="AB14" s="78">
        <v>687752552</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49835</v>
      </c>
      <c r="K15" s="78">
        <v>53780839</v>
      </c>
      <c r="L15" s="78">
        <v>339147</v>
      </c>
      <c r="M15" s="78">
        <v>365840949</v>
      </c>
      <c r="N15" s="78">
        <v>356200</v>
      </c>
      <c r="O15" s="78">
        <v>817789320</v>
      </c>
      <c r="P15" s="78">
        <v>363</v>
      </c>
      <c r="Q15" s="78">
        <v>2239943.0000000005</v>
      </c>
      <c r="R15" s="78">
        <v>0</v>
      </c>
      <c r="S15" s="78">
        <v>0</v>
      </c>
      <c r="T15" s="78">
        <v>0</v>
      </c>
      <c r="U15" s="78">
        <v>0</v>
      </c>
      <c r="V15" s="78">
        <v>50</v>
      </c>
      <c r="W15" s="78">
        <v>0</v>
      </c>
      <c r="X15" s="78">
        <v>0</v>
      </c>
      <c r="Y15" s="78">
        <v>308562</v>
      </c>
      <c r="Z15" s="78">
        <v>1239959613</v>
      </c>
      <c r="AA15" s="78">
        <v>68897446</v>
      </c>
      <c r="AB15" s="78">
        <v>426153737</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42280</v>
      </c>
      <c r="K16" s="78">
        <v>54524612.999999993</v>
      </c>
      <c r="L16" s="78">
        <v>667727</v>
      </c>
      <c r="M16" s="78">
        <v>852933545.00000012</v>
      </c>
      <c r="N16" s="78">
        <v>754600</v>
      </c>
      <c r="O16" s="78">
        <v>2443951717.0000005</v>
      </c>
      <c r="P16" s="78">
        <v>6505</v>
      </c>
      <c r="Q16" s="78">
        <v>35630402</v>
      </c>
      <c r="R16" s="78">
        <v>0</v>
      </c>
      <c r="S16" s="78">
        <v>0</v>
      </c>
      <c r="T16" s="78">
        <v>0</v>
      </c>
      <c r="U16" s="78">
        <v>0</v>
      </c>
      <c r="V16" s="78">
        <v>230</v>
      </c>
      <c r="W16" s="78">
        <v>0</v>
      </c>
      <c r="X16" s="78">
        <v>0</v>
      </c>
      <c r="Y16" s="78">
        <v>1413058</v>
      </c>
      <c r="Z16" s="78">
        <v>3388453335</v>
      </c>
      <c r="AA16" s="78">
        <v>17985727</v>
      </c>
      <c r="AB16" s="78">
        <v>253428627</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22651</v>
      </c>
      <c r="K17" s="78">
        <v>26059051</v>
      </c>
      <c r="L17" s="78">
        <v>182872</v>
      </c>
      <c r="M17" s="78">
        <v>210218486.99999997</v>
      </c>
      <c r="N17" s="78">
        <v>794300</v>
      </c>
      <c r="O17" s="78">
        <v>2667447549</v>
      </c>
      <c r="P17" s="78">
        <v>1932</v>
      </c>
      <c r="Q17" s="78">
        <v>12511292</v>
      </c>
      <c r="R17" s="78">
        <v>0</v>
      </c>
      <c r="S17" s="78">
        <v>0</v>
      </c>
      <c r="T17" s="78">
        <v>0</v>
      </c>
      <c r="U17" s="78">
        <v>0</v>
      </c>
      <c r="V17" s="78">
        <v>179</v>
      </c>
      <c r="W17" s="78">
        <v>0</v>
      </c>
      <c r="X17" s="78">
        <v>0</v>
      </c>
      <c r="Y17" s="78">
        <v>1098854</v>
      </c>
      <c r="Z17" s="78">
        <v>2917335233</v>
      </c>
      <c r="AA17" s="78">
        <v>10980961</v>
      </c>
      <c r="AB17" s="78">
        <v>145211627</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54741</v>
      </c>
      <c r="K18" s="78">
        <v>62031672</v>
      </c>
      <c r="L18" s="78">
        <v>871881</v>
      </c>
      <c r="M18" s="78">
        <v>982964777</v>
      </c>
      <c r="N18" s="78">
        <v>1105900</v>
      </c>
      <c r="O18" s="78">
        <v>2854906679</v>
      </c>
      <c r="P18" s="78">
        <v>852</v>
      </c>
      <c r="Q18" s="78">
        <v>5520020.0000000009</v>
      </c>
      <c r="R18" s="78">
        <v>0</v>
      </c>
      <c r="S18" s="78">
        <v>0</v>
      </c>
      <c r="T18" s="78">
        <v>0</v>
      </c>
      <c r="U18" s="78">
        <v>0</v>
      </c>
      <c r="V18" s="78">
        <v>489</v>
      </c>
      <c r="W18" s="78">
        <v>0</v>
      </c>
      <c r="X18" s="78">
        <v>0</v>
      </c>
      <c r="Y18" s="78">
        <v>2999039</v>
      </c>
      <c r="Z18" s="78">
        <v>3908422186.9999995</v>
      </c>
      <c r="AA18" s="78">
        <v>22526168</v>
      </c>
      <c r="AB18" s="78">
        <v>305531474</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23472</v>
      </c>
      <c r="K19" s="78">
        <v>25579759.999999996</v>
      </c>
      <c r="L19" s="78">
        <v>285388</v>
      </c>
      <c r="M19" s="78">
        <v>310564508</v>
      </c>
      <c r="N19" s="78">
        <v>231500</v>
      </c>
      <c r="O19" s="78">
        <v>543010092</v>
      </c>
      <c r="P19" s="78">
        <v>4419</v>
      </c>
      <c r="Q19" s="78">
        <v>27928908</v>
      </c>
      <c r="R19" s="78">
        <v>0</v>
      </c>
      <c r="S19" s="78">
        <v>0</v>
      </c>
      <c r="T19" s="78">
        <v>0</v>
      </c>
      <c r="U19" s="78">
        <v>0</v>
      </c>
      <c r="V19" s="78">
        <v>35</v>
      </c>
      <c r="W19" s="78">
        <v>0</v>
      </c>
      <c r="X19" s="78">
        <v>0</v>
      </c>
      <c r="Y19" s="78">
        <v>216582</v>
      </c>
      <c r="Z19" s="78">
        <v>907299850</v>
      </c>
      <c r="AA19" s="78">
        <v>14583670.000000002</v>
      </c>
      <c r="AB19" s="78">
        <v>212390473</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37271</v>
      </c>
      <c r="K20" s="78">
        <v>41182369</v>
      </c>
      <c r="L20" s="78">
        <v>281307</v>
      </c>
      <c r="M20" s="78">
        <v>310666487</v>
      </c>
      <c r="N20" s="78">
        <v>2274900</v>
      </c>
      <c r="O20" s="78">
        <v>7024251927</v>
      </c>
      <c r="P20" s="78">
        <v>21216</v>
      </c>
      <c r="Q20" s="78">
        <v>130912957</v>
      </c>
      <c r="R20" s="78">
        <v>0</v>
      </c>
      <c r="S20" s="78">
        <v>0</v>
      </c>
      <c r="T20" s="78">
        <v>0</v>
      </c>
      <c r="U20" s="78">
        <v>0</v>
      </c>
      <c r="V20" s="78">
        <v>0</v>
      </c>
      <c r="W20" s="78">
        <v>0</v>
      </c>
      <c r="X20" s="78">
        <v>0</v>
      </c>
      <c r="Y20" s="78">
        <v>0</v>
      </c>
      <c r="Z20" s="78">
        <v>7507013740</v>
      </c>
      <c r="AA20" s="78">
        <v>18589505</v>
      </c>
      <c r="AB20" s="78">
        <v>260157332</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35077</v>
      </c>
      <c r="K21" s="78">
        <v>40894052</v>
      </c>
      <c r="L21" s="78">
        <v>295581</v>
      </c>
      <c r="M21" s="78">
        <v>343289592.99999994</v>
      </c>
      <c r="N21" s="78">
        <v>859900</v>
      </c>
      <c r="O21" s="78">
        <v>2156479253</v>
      </c>
      <c r="P21" s="78">
        <v>2840</v>
      </c>
      <c r="Q21" s="78">
        <v>17526179</v>
      </c>
      <c r="R21" s="78">
        <v>0</v>
      </c>
      <c r="S21" s="78">
        <v>0</v>
      </c>
      <c r="T21" s="78">
        <v>0</v>
      </c>
      <c r="U21" s="78">
        <v>0</v>
      </c>
      <c r="V21" s="78">
        <v>0</v>
      </c>
      <c r="W21" s="78">
        <v>0</v>
      </c>
      <c r="X21" s="78">
        <v>0</v>
      </c>
      <c r="Y21" s="78">
        <v>0</v>
      </c>
      <c r="Z21" s="78">
        <v>2558189077</v>
      </c>
      <c r="AA21" s="78">
        <v>18025911</v>
      </c>
      <c r="AB21" s="78">
        <v>255094389</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36581</v>
      </c>
      <c r="K22" s="78">
        <v>45784785.000000007</v>
      </c>
      <c r="L22" s="78">
        <v>354938</v>
      </c>
      <c r="M22" s="78">
        <v>440465189</v>
      </c>
      <c r="N22" s="78">
        <v>380700</v>
      </c>
      <c r="O22" s="78">
        <v>1014798444</v>
      </c>
      <c r="P22" s="78">
        <v>2426</v>
      </c>
      <c r="Q22" s="78">
        <v>13263278</v>
      </c>
      <c r="R22" s="78">
        <v>0</v>
      </c>
      <c r="S22" s="78">
        <v>0</v>
      </c>
      <c r="T22" s="78">
        <v>0</v>
      </c>
      <c r="U22" s="78">
        <v>0</v>
      </c>
      <c r="V22" s="78">
        <v>30</v>
      </c>
      <c r="W22" s="78">
        <v>0</v>
      </c>
      <c r="X22" s="78">
        <v>0</v>
      </c>
      <c r="Y22" s="78">
        <v>181507</v>
      </c>
      <c r="Z22" s="78">
        <v>1514493203</v>
      </c>
      <c r="AA22" s="78">
        <v>18741035</v>
      </c>
      <c r="AB22" s="78">
        <v>251749514</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33305</v>
      </c>
      <c r="K23" s="78">
        <v>39816794</v>
      </c>
      <c r="L23" s="78">
        <v>72013</v>
      </c>
      <c r="M23" s="78">
        <v>85647421.000000015</v>
      </c>
      <c r="N23" s="78">
        <v>575000</v>
      </c>
      <c r="O23" s="78">
        <v>1829952668.0000002</v>
      </c>
      <c r="P23" s="78">
        <v>8712</v>
      </c>
      <c r="Q23" s="78">
        <v>53754743.000000007</v>
      </c>
      <c r="R23" s="78">
        <v>0</v>
      </c>
      <c r="S23" s="78">
        <v>0</v>
      </c>
      <c r="T23" s="78">
        <v>0</v>
      </c>
      <c r="U23" s="78">
        <v>0</v>
      </c>
      <c r="V23" s="78">
        <v>170</v>
      </c>
      <c r="W23" s="78">
        <v>0</v>
      </c>
      <c r="X23" s="78">
        <v>0</v>
      </c>
      <c r="Y23" s="78">
        <v>1043912</v>
      </c>
      <c r="Z23" s="78">
        <v>2010215538.0000002</v>
      </c>
      <c r="AA23" s="78">
        <v>15246813</v>
      </c>
      <c r="AB23" s="78">
        <v>227873213</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147997</v>
      </c>
      <c r="K24" s="78">
        <v>179956054</v>
      </c>
      <c r="L24" s="78">
        <v>384646</v>
      </c>
      <c r="M24" s="78">
        <v>463757367.00000006</v>
      </c>
      <c r="N24" s="78">
        <v>718800</v>
      </c>
      <c r="O24" s="78">
        <v>1870341914</v>
      </c>
      <c r="P24" s="78">
        <v>4698</v>
      </c>
      <c r="Q24" s="78">
        <v>25648931</v>
      </c>
      <c r="R24" s="78">
        <v>0</v>
      </c>
      <c r="S24" s="78">
        <v>0</v>
      </c>
      <c r="T24" s="78">
        <v>2657</v>
      </c>
      <c r="U24" s="78">
        <v>1159</v>
      </c>
      <c r="V24" s="78">
        <v>2984</v>
      </c>
      <c r="W24" s="78">
        <v>17563819</v>
      </c>
      <c r="X24" s="78">
        <v>7106743.0000000009</v>
      </c>
      <c r="Y24" s="78">
        <v>18298624</v>
      </c>
      <c r="Z24" s="78">
        <v>2582673452</v>
      </c>
      <c r="AA24" s="78">
        <v>259003701</v>
      </c>
      <c r="AB24" s="78">
        <v>1220834805</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35841</v>
      </c>
      <c r="K25" s="78">
        <v>41883102</v>
      </c>
      <c r="L25" s="78">
        <v>496349</v>
      </c>
      <c r="M25" s="78">
        <v>578717554</v>
      </c>
      <c r="N25" s="78">
        <v>829200</v>
      </c>
      <c r="O25" s="78">
        <v>2068898678</v>
      </c>
      <c r="P25" s="78">
        <v>3044</v>
      </c>
      <c r="Q25" s="78">
        <v>18781316.999999996</v>
      </c>
      <c r="R25" s="78">
        <v>0</v>
      </c>
      <c r="S25" s="78">
        <v>0</v>
      </c>
      <c r="T25" s="78">
        <v>0</v>
      </c>
      <c r="U25" s="78">
        <v>0</v>
      </c>
      <c r="V25" s="78">
        <v>0</v>
      </c>
      <c r="W25" s="78">
        <v>0</v>
      </c>
      <c r="X25" s="78">
        <v>0</v>
      </c>
      <c r="Y25" s="78">
        <v>0</v>
      </c>
      <c r="Z25" s="78">
        <v>2708280651</v>
      </c>
      <c r="AA25" s="78">
        <v>17305634</v>
      </c>
      <c r="AB25" s="78">
        <v>242903541</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184106</v>
      </c>
      <c r="K26" s="78">
        <v>232302498</v>
      </c>
      <c r="L26" s="78">
        <v>2730329</v>
      </c>
      <c r="M26" s="78">
        <v>3421810779</v>
      </c>
      <c r="N26" s="78">
        <v>1197200</v>
      </c>
      <c r="O26" s="78">
        <v>2962386612.0000005</v>
      </c>
      <c r="P26" s="78">
        <v>71844</v>
      </c>
      <c r="Q26" s="78">
        <v>432395554</v>
      </c>
      <c r="R26" s="78">
        <v>0</v>
      </c>
      <c r="S26" s="78">
        <v>0</v>
      </c>
      <c r="T26" s="78">
        <v>0</v>
      </c>
      <c r="U26" s="78">
        <v>0</v>
      </c>
      <c r="V26" s="78">
        <v>65</v>
      </c>
      <c r="W26" s="78">
        <v>0</v>
      </c>
      <c r="X26" s="78">
        <v>0</v>
      </c>
      <c r="Y26" s="78">
        <v>396863</v>
      </c>
      <c r="Z26" s="78">
        <v>7049292306</v>
      </c>
      <c r="AA26" s="78">
        <v>146701240</v>
      </c>
      <c r="AB26" s="78">
        <v>1117997377</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83836</v>
      </c>
      <c r="K27" s="78">
        <v>93964274</v>
      </c>
      <c r="L27" s="78">
        <v>1688462</v>
      </c>
      <c r="M27" s="78">
        <v>1892010735</v>
      </c>
      <c r="N27" s="78">
        <v>1728500</v>
      </c>
      <c r="O27" s="78">
        <v>4735357639.999999</v>
      </c>
      <c r="P27" s="78">
        <v>15650</v>
      </c>
      <c r="Q27" s="78">
        <v>101357634</v>
      </c>
      <c r="R27" s="78">
        <v>0</v>
      </c>
      <c r="S27" s="78">
        <v>0</v>
      </c>
      <c r="T27" s="78">
        <v>0</v>
      </c>
      <c r="U27" s="78">
        <v>0</v>
      </c>
      <c r="V27" s="78">
        <v>200</v>
      </c>
      <c r="W27" s="78">
        <v>0</v>
      </c>
      <c r="X27" s="78">
        <v>0</v>
      </c>
      <c r="Y27" s="78">
        <v>1224683</v>
      </c>
      <c r="Z27" s="78">
        <v>6823914965.999999</v>
      </c>
      <c r="AA27" s="78">
        <v>32980632</v>
      </c>
      <c r="AB27" s="78">
        <v>458067738</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24244</v>
      </c>
      <c r="K28" s="78">
        <v>28905348</v>
      </c>
      <c r="L28" s="78">
        <v>372171</v>
      </c>
      <c r="M28" s="78">
        <v>442014783</v>
      </c>
      <c r="N28" s="78">
        <v>431000</v>
      </c>
      <c r="O28" s="78">
        <v>1052519781</v>
      </c>
      <c r="P28" s="78">
        <v>10867</v>
      </c>
      <c r="Q28" s="78">
        <v>63520800</v>
      </c>
      <c r="R28" s="78">
        <v>0</v>
      </c>
      <c r="S28" s="78">
        <v>0</v>
      </c>
      <c r="T28" s="78">
        <v>4278</v>
      </c>
      <c r="U28" s="78">
        <v>2007.0000000000002</v>
      </c>
      <c r="V28" s="78">
        <v>1602</v>
      </c>
      <c r="W28" s="78">
        <v>28208816</v>
      </c>
      <c r="X28" s="78">
        <v>12308396</v>
      </c>
      <c r="Y28" s="78">
        <v>9825916.9999999981</v>
      </c>
      <c r="Z28" s="78">
        <v>1637303841</v>
      </c>
      <c r="AA28" s="78">
        <v>12730970</v>
      </c>
      <c r="AB28" s="78">
        <v>168312327</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178586</v>
      </c>
      <c r="K29" s="78">
        <v>218124789</v>
      </c>
      <c r="L29" s="78">
        <v>1456580</v>
      </c>
      <c r="M29" s="78">
        <v>1768282294</v>
      </c>
      <c r="N29" s="78">
        <v>1222800</v>
      </c>
      <c r="O29" s="78">
        <v>3078201973</v>
      </c>
      <c r="P29" s="78">
        <v>9139</v>
      </c>
      <c r="Q29" s="78">
        <v>54720248</v>
      </c>
      <c r="R29" s="78">
        <v>0</v>
      </c>
      <c r="S29" s="78">
        <v>0</v>
      </c>
      <c r="T29" s="78">
        <v>1006.9999999999999</v>
      </c>
      <c r="U29" s="78">
        <v>1926</v>
      </c>
      <c r="V29" s="78">
        <v>3382</v>
      </c>
      <c r="W29" s="78">
        <v>6280491</v>
      </c>
      <c r="X29" s="78">
        <v>11812685</v>
      </c>
      <c r="Y29" s="78">
        <v>20740632</v>
      </c>
      <c r="Z29" s="78">
        <v>5158163112</v>
      </c>
      <c r="AA29" s="78">
        <v>403867252.00000006</v>
      </c>
      <c r="AB29" s="78">
        <v>1894232295.0000002</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64468.999999999993</v>
      </c>
      <c r="K30" s="78">
        <v>78206248</v>
      </c>
      <c r="L30" s="78">
        <v>825952</v>
      </c>
      <c r="M30" s="78">
        <v>997149935</v>
      </c>
      <c r="N30" s="78">
        <v>145900</v>
      </c>
      <c r="O30" s="78">
        <v>375285265.00000006</v>
      </c>
      <c r="P30" s="78">
        <v>3569</v>
      </c>
      <c r="Q30" s="78">
        <v>21370654</v>
      </c>
      <c r="R30" s="78">
        <v>0</v>
      </c>
      <c r="S30" s="78">
        <v>0</v>
      </c>
      <c r="T30" s="78">
        <v>0</v>
      </c>
      <c r="U30" s="78">
        <v>65</v>
      </c>
      <c r="V30" s="78">
        <v>551</v>
      </c>
      <c r="W30" s="78">
        <v>0</v>
      </c>
      <c r="X30" s="78">
        <v>398580</v>
      </c>
      <c r="Y30" s="78">
        <v>3378487.0000000005</v>
      </c>
      <c r="Z30" s="78">
        <v>1475789169.0000002</v>
      </c>
      <c r="AA30" s="78">
        <v>77087416</v>
      </c>
      <c r="AB30" s="78">
        <v>482593885</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698472</v>
      </c>
      <c r="K31" s="78">
        <v>827983844.00000012</v>
      </c>
      <c r="L31" s="78">
        <v>472291</v>
      </c>
      <c r="M31" s="78">
        <v>554695182.99999988</v>
      </c>
      <c r="N31" s="78">
        <v>2789700</v>
      </c>
      <c r="O31" s="78">
        <v>6418562127</v>
      </c>
      <c r="P31" s="78">
        <v>152</v>
      </c>
      <c r="Q31" s="78">
        <v>827836.99999999988</v>
      </c>
      <c r="R31" s="78">
        <v>0</v>
      </c>
      <c r="S31" s="78">
        <v>0</v>
      </c>
      <c r="T31" s="78">
        <v>191223</v>
      </c>
      <c r="U31" s="78">
        <v>31989</v>
      </c>
      <c r="V31" s="78">
        <v>50249</v>
      </c>
      <c r="W31" s="78">
        <v>1332415767</v>
      </c>
      <c r="X31" s="78">
        <v>196157284</v>
      </c>
      <c r="Y31" s="78">
        <v>308126132</v>
      </c>
      <c r="Z31" s="78">
        <v>9638768174</v>
      </c>
      <c r="AA31" s="78">
        <v>1385092147</v>
      </c>
      <c r="AB31" s="78">
        <v>6132498438</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37329</v>
      </c>
      <c r="K32" s="78">
        <v>44133590</v>
      </c>
      <c r="L32" s="78">
        <v>600416</v>
      </c>
      <c r="M32" s="78">
        <v>706652696</v>
      </c>
      <c r="N32" s="78">
        <v>324500</v>
      </c>
      <c r="O32" s="78">
        <v>782040276</v>
      </c>
      <c r="P32" s="78">
        <v>2105</v>
      </c>
      <c r="Q32" s="78">
        <v>12603627.000000002</v>
      </c>
      <c r="R32" s="78">
        <v>0</v>
      </c>
      <c r="S32" s="78">
        <v>0</v>
      </c>
      <c r="T32" s="78">
        <v>0</v>
      </c>
      <c r="U32" s="78">
        <v>0</v>
      </c>
      <c r="V32" s="78">
        <v>0</v>
      </c>
      <c r="W32" s="78">
        <v>0</v>
      </c>
      <c r="X32" s="78">
        <v>0</v>
      </c>
      <c r="Y32" s="78">
        <v>0</v>
      </c>
      <c r="Z32" s="78">
        <v>1545430189</v>
      </c>
      <c r="AA32" s="78">
        <v>17425721</v>
      </c>
      <c r="AB32" s="78">
        <v>216286883.99999997</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145918</v>
      </c>
      <c r="K33" s="78">
        <v>173107288</v>
      </c>
      <c r="L33" s="78">
        <v>476102</v>
      </c>
      <c r="M33" s="78">
        <v>562311535.99999988</v>
      </c>
      <c r="N33" s="78">
        <v>98000</v>
      </c>
      <c r="O33" s="78">
        <v>268872006</v>
      </c>
      <c r="P33" s="78">
        <v>12723</v>
      </c>
      <c r="Q33" s="78">
        <v>78505610</v>
      </c>
      <c r="R33" s="78">
        <v>0</v>
      </c>
      <c r="S33" s="78">
        <v>0</v>
      </c>
      <c r="T33" s="78">
        <v>0</v>
      </c>
      <c r="U33" s="78">
        <v>0</v>
      </c>
      <c r="V33" s="78">
        <v>20</v>
      </c>
      <c r="W33" s="78">
        <v>0</v>
      </c>
      <c r="X33" s="78">
        <v>0</v>
      </c>
      <c r="Y33" s="78">
        <v>121414.00000000001</v>
      </c>
      <c r="Z33" s="78">
        <v>1082917853.9999998</v>
      </c>
      <c r="AA33" s="78">
        <v>126969373.99999999</v>
      </c>
      <c r="AB33" s="78">
        <v>1128829517</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65942</v>
      </c>
      <c r="K34" s="78">
        <v>84259282.000000015</v>
      </c>
      <c r="L34" s="78">
        <v>2148450</v>
      </c>
      <c r="M34" s="78">
        <v>2730434795</v>
      </c>
      <c r="N34" s="78">
        <v>826700</v>
      </c>
      <c r="O34" s="78">
        <v>1963254027.9999998</v>
      </c>
      <c r="P34" s="78">
        <v>11602</v>
      </c>
      <c r="Q34" s="78">
        <v>70059140</v>
      </c>
      <c r="R34" s="78">
        <v>0</v>
      </c>
      <c r="S34" s="78">
        <v>0</v>
      </c>
      <c r="T34" s="78">
        <v>0</v>
      </c>
      <c r="U34" s="78">
        <v>0</v>
      </c>
      <c r="V34" s="78">
        <v>0</v>
      </c>
      <c r="W34" s="78">
        <v>0</v>
      </c>
      <c r="X34" s="78">
        <v>0</v>
      </c>
      <c r="Y34" s="78">
        <v>0</v>
      </c>
      <c r="Z34" s="78">
        <v>4848007245</v>
      </c>
      <c r="AA34" s="78">
        <v>22256191</v>
      </c>
      <c r="AB34" s="78">
        <v>275864613</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188074</v>
      </c>
      <c r="K35" s="78">
        <v>225167579</v>
      </c>
      <c r="L35" s="78">
        <v>331820</v>
      </c>
      <c r="M35" s="78">
        <v>393233116</v>
      </c>
      <c r="N35" s="78">
        <v>444900</v>
      </c>
      <c r="O35" s="78">
        <v>1216765191.0000002</v>
      </c>
      <c r="P35" s="78">
        <v>1435</v>
      </c>
      <c r="Q35" s="78">
        <v>7833147</v>
      </c>
      <c r="R35" s="78">
        <v>0</v>
      </c>
      <c r="S35" s="78">
        <v>0</v>
      </c>
      <c r="T35" s="78">
        <v>14524</v>
      </c>
      <c r="U35" s="78">
        <v>756</v>
      </c>
      <c r="V35" s="78">
        <v>710</v>
      </c>
      <c r="W35" s="78">
        <v>99910429.000000015</v>
      </c>
      <c r="X35" s="78">
        <v>4638490</v>
      </c>
      <c r="Y35" s="78">
        <v>4354211</v>
      </c>
      <c r="Z35" s="78">
        <v>1951902163.0000005</v>
      </c>
      <c r="AA35" s="78">
        <v>404639745.99999994</v>
      </c>
      <c r="AB35" s="78">
        <v>2339958271</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939704</v>
      </c>
      <c r="K36" s="78">
        <v>1102522383</v>
      </c>
      <c r="L36" s="78">
        <v>712185</v>
      </c>
      <c r="M36" s="78">
        <v>831069069</v>
      </c>
      <c r="N36" s="78">
        <v>1994400</v>
      </c>
      <c r="O36" s="78">
        <v>5994159069</v>
      </c>
      <c r="P36" s="78">
        <v>15466</v>
      </c>
      <c r="Q36" s="78">
        <v>95243208</v>
      </c>
      <c r="R36" s="78">
        <v>0</v>
      </c>
      <c r="S36" s="78">
        <v>0</v>
      </c>
      <c r="T36" s="78">
        <v>305</v>
      </c>
      <c r="U36" s="78">
        <v>329</v>
      </c>
      <c r="V36" s="78">
        <v>437</v>
      </c>
      <c r="W36" s="78">
        <v>1934727</v>
      </c>
      <c r="X36" s="78">
        <v>2017428.0000000002</v>
      </c>
      <c r="Y36" s="78">
        <v>2678947.9999999995</v>
      </c>
      <c r="Z36" s="78">
        <v>8029624831.999999</v>
      </c>
      <c r="AA36" s="78">
        <v>2077034234</v>
      </c>
      <c r="AB36" s="78">
        <v>9678444777</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136351</v>
      </c>
      <c r="K37" s="78">
        <v>172508640</v>
      </c>
      <c r="L37" s="78">
        <v>2961404</v>
      </c>
      <c r="M37" s="78">
        <v>3721324910.9999995</v>
      </c>
      <c r="N37" s="78">
        <v>1560500</v>
      </c>
      <c r="O37" s="78">
        <v>3594345910</v>
      </c>
      <c r="P37" s="78">
        <v>19909</v>
      </c>
      <c r="Q37" s="78">
        <v>115557436</v>
      </c>
      <c r="R37" s="78">
        <v>0</v>
      </c>
      <c r="S37" s="78">
        <v>0</v>
      </c>
      <c r="T37" s="78">
        <v>0</v>
      </c>
      <c r="U37" s="78">
        <v>0</v>
      </c>
      <c r="V37" s="78">
        <v>1448</v>
      </c>
      <c r="W37" s="78">
        <v>0</v>
      </c>
      <c r="X37" s="78">
        <v>0</v>
      </c>
      <c r="Y37" s="78">
        <v>8880362</v>
      </c>
      <c r="Z37" s="78">
        <v>7612617259</v>
      </c>
      <c r="AA37" s="78">
        <v>52598055</v>
      </c>
      <c r="AB37" s="78">
        <v>653102527</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58504</v>
      </c>
      <c r="K38" s="78">
        <v>73676111.999999985</v>
      </c>
      <c r="L38" s="78">
        <v>1321164</v>
      </c>
      <c r="M38" s="78">
        <v>1651720488</v>
      </c>
      <c r="N38" s="78">
        <v>1336900</v>
      </c>
      <c r="O38" s="78">
        <v>2980159064</v>
      </c>
      <c r="P38" s="78">
        <v>8972</v>
      </c>
      <c r="Q38" s="78">
        <v>51690088</v>
      </c>
      <c r="R38" s="78">
        <v>0</v>
      </c>
      <c r="S38" s="78">
        <v>0</v>
      </c>
      <c r="T38" s="78">
        <v>0</v>
      </c>
      <c r="U38" s="78">
        <v>0</v>
      </c>
      <c r="V38" s="78">
        <v>2342</v>
      </c>
      <c r="W38" s="78">
        <v>0</v>
      </c>
      <c r="X38" s="78">
        <v>0</v>
      </c>
      <c r="Y38" s="78">
        <v>14362616</v>
      </c>
      <c r="Z38" s="78">
        <v>4771608368</v>
      </c>
      <c r="AA38" s="78">
        <v>21816945</v>
      </c>
      <c r="AB38" s="78">
        <v>266823935.99999997</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30217</v>
      </c>
      <c r="K39" s="78">
        <v>34633052.000000007</v>
      </c>
      <c r="L39" s="78">
        <v>32986</v>
      </c>
      <c r="M39" s="78">
        <v>37750229</v>
      </c>
      <c r="N39" s="78">
        <v>493100</v>
      </c>
      <c r="O39" s="78">
        <v>1295619615</v>
      </c>
      <c r="P39" s="78">
        <v>6813</v>
      </c>
      <c r="Q39" s="78">
        <v>42037611</v>
      </c>
      <c r="R39" s="78">
        <v>0</v>
      </c>
      <c r="S39" s="78">
        <v>0</v>
      </c>
      <c r="T39" s="78">
        <v>0</v>
      </c>
      <c r="U39" s="78">
        <v>0</v>
      </c>
      <c r="V39" s="78">
        <v>0</v>
      </c>
      <c r="W39" s="78">
        <v>0</v>
      </c>
      <c r="X39" s="78">
        <v>0</v>
      </c>
      <c r="Y39" s="78">
        <v>0</v>
      </c>
      <c r="Z39" s="78">
        <v>1410040507</v>
      </c>
      <c r="AA39" s="78">
        <v>17532945</v>
      </c>
      <c r="AB39" s="78">
        <v>245075289</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208259</v>
      </c>
      <c r="K40" s="78">
        <v>241420301</v>
      </c>
      <c r="L40" s="78">
        <v>1113274</v>
      </c>
      <c r="M40" s="78">
        <v>1284537801.9999998</v>
      </c>
      <c r="N40" s="78">
        <v>1406100</v>
      </c>
      <c r="O40" s="78">
        <v>3932191957</v>
      </c>
      <c r="P40" s="78">
        <v>14916</v>
      </c>
      <c r="Q40" s="78">
        <v>88075954</v>
      </c>
      <c r="R40" s="78">
        <v>0</v>
      </c>
      <c r="S40" s="78">
        <v>0</v>
      </c>
      <c r="T40" s="78">
        <v>0</v>
      </c>
      <c r="U40" s="78">
        <v>19</v>
      </c>
      <c r="V40" s="78">
        <v>326</v>
      </c>
      <c r="W40" s="78">
        <v>0</v>
      </c>
      <c r="X40" s="78">
        <v>117733.99999999999</v>
      </c>
      <c r="Y40" s="78">
        <v>1999277</v>
      </c>
      <c r="Z40" s="78">
        <v>5548343025</v>
      </c>
      <c r="AA40" s="78">
        <v>430187646</v>
      </c>
      <c r="AB40" s="78">
        <v>2360366492</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50492</v>
      </c>
      <c r="K41" s="78">
        <v>56795851</v>
      </c>
      <c r="L41" s="78">
        <v>144225</v>
      </c>
      <c r="M41" s="78">
        <v>162064203.00000003</v>
      </c>
      <c r="N41" s="78">
        <v>686000</v>
      </c>
      <c r="O41" s="78">
        <v>1925690554</v>
      </c>
      <c r="P41" s="78">
        <v>20313</v>
      </c>
      <c r="Q41" s="78">
        <v>125342686</v>
      </c>
      <c r="R41" s="78">
        <v>0</v>
      </c>
      <c r="S41" s="78">
        <v>0</v>
      </c>
      <c r="T41" s="78">
        <v>0</v>
      </c>
      <c r="U41" s="78">
        <v>0</v>
      </c>
      <c r="V41" s="78">
        <v>13</v>
      </c>
      <c r="W41" s="78">
        <v>0</v>
      </c>
      <c r="X41" s="78">
        <v>0</v>
      </c>
      <c r="Y41" s="78">
        <v>77263</v>
      </c>
      <c r="Z41" s="78">
        <v>2269970557</v>
      </c>
      <c r="AA41" s="78">
        <v>30130415</v>
      </c>
      <c r="AB41" s="78">
        <v>419926375</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86853</v>
      </c>
      <c r="K42" s="78">
        <v>109594129</v>
      </c>
      <c r="L42" s="78">
        <v>1223190</v>
      </c>
      <c r="M42" s="78">
        <v>1531799345</v>
      </c>
      <c r="N42" s="78">
        <v>2201800</v>
      </c>
      <c r="O42" s="78">
        <v>5162483346</v>
      </c>
      <c r="P42" s="78">
        <v>3356</v>
      </c>
      <c r="Q42" s="78">
        <v>18323545.999999996</v>
      </c>
      <c r="R42" s="78">
        <v>0</v>
      </c>
      <c r="S42" s="78">
        <v>0</v>
      </c>
      <c r="T42" s="78">
        <v>0</v>
      </c>
      <c r="U42" s="78">
        <v>0</v>
      </c>
      <c r="V42" s="78">
        <v>9489</v>
      </c>
      <c r="W42" s="78">
        <v>0</v>
      </c>
      <c r="X42" s="78">
        <v>0</v>
      </c>
      <c r="Y42" s="78">
        <v>58185567.000000007</v>
      </c>
      <c r="Z42" s="78">
        <v>6880385932.999999</v>
      </c>
      <c r="AA42" s="78">
        <v>34567993</v>
      </c>
      <c r="AB42" s="78">
        <v>466046246.99999994</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393863</v>
      </c>
      <c r="K43" s="78">
        <v>482421211</v>
      </c>
      <c r="L43" s="78">
        <v>70461</v>
      </c>
      <c r="M43" s="78">
        <v>85732482</v>
      </c>
      <c r="N43" s="78">
        <v>77000</v>
      </c>
      <c r="O43" s="78">
        <v>168740068</v>
      </c>
      <c r="P43" s="78">
        <v>429</v>
      </c>
      <c r="Q43" s="78">
        <v>2566648.0000000005</v>
      </c>
      <c r="R43" s="78">
        <v>0</v>
      </c>
      <c r="S43" s="78">
        <v>0</v>
      </c>
      <c r="T43" s="78">
        <v>126</v>
      </c>
      <c r="U43" s="78">
        <v>10</v>
      </c>
      <c r="V43" s="78">
        <v>38</v>
      </c>
      <c r="W43" s="78">
        <v>879644</v>
      </c>
      <c r="X43" s="78">
        <v>61320</v>
      </c>
      <c r="Y43" s="78">
        <v>234488</v>
      </c>
      <c r="Z43" s="78">
        <v>740635861</v>
      </c>
      <c r="AA43" s="78">
        <v>795817169</v>
      </c>
      <c r="AB43" s="78">
        <v>3725170227.0000005</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2649</v>
      </c>
      <c r="I44" s="1018"/>
      <c r="J44" s="80">
        <v>140408</v>
      </c>
      <c r="K44" s="78">
        <v>164361902</v>
      </c>
      <c r="L44" s="78">
        <v>903931</v>
      </c>
      <c r="M44" s="78">
        <v>1054130699</v>
      </c>
      <c r="N44" s="78">
        <v>1401900</v>
      </c>
      <c r="O44" s="78">
        <v>4259237275.0000005</v>
      </c>
      <c r="P44" s="78">
        <v>11391</v>
      </c>
      <c r="Q44" s="78">
        <v>70904235</v>
      </c>
      <c r="R44" s="78">
        <v>0</v>
      </c>
      <c r="S44" s="78">
        <v>0</v>
      </c>
      <c r="T44" s="78">
        <v>14069</v>
      </c>
      <c r="U44" s="78">
        <v>2162</v>
      </c>
      <c r="V44" s="78">
        <v>2746</v>
      </c>
      <c r="W44" s="78">
        <v>96465316</v>
      </c>
      <c r="X44" s="78">
        <v>13256647.999999998</v>
      </c>
      <c r="Y44" s="78">
        <v>16841415</v>
      </c>
      <c r="Z44" s="78">
        <v>5675197489.999999</v>
      </c>
      <c r="AA44" s="78">
        <v>56943041.000000007</v>
      </c>
      <c r="AB44" s="78">
        <v>855310169.99999988</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2814</v>
      </c>
      <c r="B45" s="77">
        <v>37</v>
      </c>
      <c r="C45" s="77">
        <v>18</v>
      </c>
      <c r="D45" s="77">
        <v>37</v>
      </c>
      <c r="E45" s="77">
        <v>2024</v>
      </c>
      <c r="F45" s="77" t="s">
        <v>2588</v>
      </c>
      <c r="G45" s="1017" t="s">
        <v>2815</v>
      </c>
      <c r="H45" s="77" t="s">
        <v>2816</v>
      </c>
      <c r="I45" s="1018"/>
      <c r="J45" s="80">
        <v>124012</v>
      </c>
      <c r="K45" s="78">
        <v>142338730</v>
      </c>
      <c r="L45" s="78">
        <v>2334603</v>
      </c>
      <c r="M45" s="78">
        <v>2668729932</v>
      </c>
      <c r="N45" s="78">
        <v>3766300</v>
      </c>
      <c r="O45" s="78">
        <v>10368648847.999998</v>
      </c>
      <c r="P45" s="78">
        <v>21130</v>
      </c>
      <c r="Q45" s="78">
        <v>135965183</v>
      </c>
      <c r="R45" s="78">
        <v>0</v>
      </c>
      <c r="S45" s="78">
        <v>0</v>
      </c>
      <c r="T45" s="78">
        <v>18137</v>
      </c>
      <c r="U45" s="78">
        <v>11461</v>
      </c>
      <c r="V45" s="78">
        <v>17456</v>
      </c>
      <c r="W45" s="78">
        <v>119274204</v>
      </c>
      <c r="X45" s="78">
        <v>70276890</v>
      </c>
      <c r="Y45" s="78">
        <v>107042400</v>
      </c>
      <c r="Z45" s="78">
        <v>13612276186.999996</v>
      </c>
      <c r="AA45" s="78">
        <v>142778703</v>
      </c>
      <c r="AB45" s="78">
        <v>892642201</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2817</v>
      </c>
      <c r="B46" s="77">
        <v>38</v>
      </c>
      <c r="C46" s="77">
        <v>18</v>
      </c>
      <c r="D46" s="77">
        <v>38</v>
      </c>
      <c r="E46" s="77">
        <v>2024</v>
      </c>
      <c r="F46" s="77" t="s">
        <v>2588</v>
      </c>
      <c r="G46" s="1017" t="s">
        <v>2818</v>
      </c>
      <c r="H46" s="77" t="s">
        <v>2819</v>
      </c>
      <c r="I46" s="1018"/>
      <c r="J46" s="80">
        <v>14604</v>
      </c>
      <c r="K46" s="78">
        <v>16421035</v>
      </c>
      <c r="L46" s="78">
        <v>266588</v>
      </c>
      <c r="M46" s="78">
        <v>299341076</v>
      </c>
      <c r="N46" s="78">
        <v>966200</v>
      </c>
      <c r="O46" s="78">
        <v>2369358901</v>
      </c>
      <c r="P46" s="78">
        <v>5431</v>
      </c>
      <c r="Q46" s="78">
        <v>28890307</v>
      </c>
      <c r="R46" s="78">
        <v>0</v>
      </c>
      <c r="S46" s="78">
        <v>0</v>
      </c>
      <c r="T46" s="78">
        <v>257</v>
      </c>
      <c r="U46" s="78">
        <v>1347</v>
      </c>
      <c r="V46" s="78">
        <v>5989</v>
      </c>
      <c r="W46" s="78">
        <v>1577446.9999999998</v>
      </c>
      <c r="X46" s="78">
        <v>8259313.0000000009</v>
      </c>
      <c r="Y46" s="78">
        <v>36725038.999999993</v>
      </c>
      <c r="Z46" s="78">
        <v>2760573118.0000005</v>
      </c>
      <c r="AA46" s="78">
        <v>4594489</v>
      </c>
      <c r="AB46" s="78">
        <v>60321876</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2820</v>
      </c>
      <c r="B47" s="77">
        <v>39</v>
      </c>
      <c r="C47" s="77">
        <v>18</v>
      </c>
      <c r="D47" s="77">
        <v>39</v>
      </c>
      <c r="E47" s="77">
        <v>2024</v>
      </c>
      <c r="F47" s="77" t="s">
        <v>2588</v>
      </c>
      <c r="G47" s="1017" t="s">
        <v>2821</v>
      </c>
      <c r="H47" s="77" t="s">
        <v>2822</v>
      </c>
      <c r="I47" s="1018"/>
      <c r="J47" s="80">
        <v>62983</v>
      </c>
      <c r="K47" s="78">
        <v>74746648.000000015</v>
      </c>
      <c r="L47" s="78">
        <v>164050</v>
      </c>
      <c r="M47" s="78">
        <v>193890654</v>
      </c>
      <c r="N47" s="78">
        <v>286300</v>
      </c>
      <c r="O47" s="78">
        <v>646060328</v>
      </c>
      <c r="P47" s="78">
        <v>1473</v>
      </c>
      <c r="Q47" s="78">
        <v>8666718.9999999981</v>
      </c>
      <c r="R47" s="78">
        <v>0</v>
      </c>
      <c r="S47" s="78">
        <v>0</v>
      </c>
      <c r="T47" s="78">
        <v>0</v>
      </c>
      <c r="U47" s="78">
        <v>0</v>
      </c>
      <c r="V47" s="78">
        <v>11</v>
      </c>
      <c r="W47" s="78">
        <v>0</v>
      </c>
      <c r="X47" s="78">
        <v>0</v>
      </c>
      <c r="Y47" s="78">
        <v>67452</v>
      </c>
      <c r="Z47" s="78">
        <v>923431801.00000012</v>
      </c>
      <c r="AA47" s="78">
        <v>133054904.00000001</v>
      </c>
      <c r="AB47" s="78">
        <v>663613610</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2823</v>
      </c>
      <c r="B48" s="77">
        <v>40</v>
      </c>
      <c r="C48" s="77">
        <v>18</v>
      </c>
      <c r="D48" s="77">
        <v>40</v>
      </c>
      <c r="E48" s="77">
        <v>2024</v>
      </c>
      <c r="F48" s="77" t="s">
        <v>2588</v>
      </c>
      <c r="G48" s="1017" t="s">
        <v>2824</v>
      </c>
      <c r="H48" s="77" t="s">
        <v>2825</v>
      </c>
      <c r="I48" s="1018"/>
      <c r="J48" s="80">
        <v>95881</v>
      </c>
      <c r="K48" s="78">
        <v>110400721.99999999</v>
      </c>
      <c r="L48" s="78">
        <v>959320</v>
      </c>
      <c r="M48" s="78">
        <v>1100309864</v>
      </c>
      <c r="N48" s="78">
        <v>2241800</v>
      </c>
      <c r="O48" s="78">
        <v>5659941532</v>
      </c>
      <c r="P48" s="78">
        <v>11303</v>
      </c>
      <c r="Q48" s="78">
        <v>66492334</v>
      </c>
      <c r="R48" s="78">
        <v>0</v>
      </c>
      <c r="S48" s="78">
        <v>0</v>
      </c>
      <c r="T48" s="78">
        <v>0</v>
      </c>
      <c r="U48" s="78">
        <v>0</v>
      </c>
      <c r="V48" s="78">
        <v>1</v>
      </c>
      <c r="W48" s="78">
        <v>0</v>
      </c>
      <c r="X48" s="78">
        <v>0</v>
      </c>
      <c r="Y48" s="78">
        <v>8830</v>
      </c>
      <c r="Z48" s="78">
        <v>6937153282</v>
      </c>
      <c r="AA48" s="78">
        <v>168994964</v>
      </c>
      <c r="AB48" s="78">
        <v>887252351.00000012</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2826</v>
      </c>
      <c r="B49" s="77">
        <v>41</v>
      </c>
      <c r="C49" s="77">
        <v>18</v>
      </c>
      <c r="D49" s="77">
        <v>41</v>
      </c>
      <c r="E49" s="77">
        <v>2024</v>
      </c>
      <c r="F49" s="77" t="s">
        <v>2588</v>
      </c>
      <c r="G49" s="1017" t="s">
        <v>2827</v>
      </c>
      <c r="H49" s="77" t="s">
        <v>2828</v>
      </c>
      <c r="I49" s="1018"/>
      <c r="J49" s="80">
        <v>315940</v>
      </c>
      <c r="K49" s="78">
        <v>385658990.99999994</v>
      </c>
      <c r="L49" s="78">
        <v>1204061</v>
      </c>
      <c r="M49" s="78">
        <v>1460959703.9999998</v>
      </c>
      <c r="N49" s="78">
        <v>1441100</v>
      </c>
      <c r="O49" s="78">
        <v>3404669117</v>
      </c>
      <c r="P49" s="78">
        <v>4165</v>
      </c>
      <c r="Q49" s="78">
        <v>22709091</v>
      </c>
      <c r="R49" s="78">
        <v>0</v>
      </c>
      <c r="S49" s="78">
        <v>0</v>
      </c>
      <c r="T49" s="78">
        <v>0</v>
      </c>
      <c r="U49" s="78">
        <v>0</v>
      </c>
      <c r="V49" s="78">
        <v>4514</v>
      </c>
      <c r="W49" s="78">
        <v>0</v>
      </c>
      <c r="X49" s="78">
        <v>0</v>
      </c>
      <c r="Y49" s="78">
        <v>27679848.000000004</v>
      </c>
      <c r="Z49" s="78">
        <v>5301676750.999999</v>
      </c>
      <c r="AA49" s="78">
        <v>545822424</v>
      </c>
      <c r="AB49" s="78">
        <v>2639312950</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2829</v>
      </c>
      <c r="B50" s="77">
        <v>42</v>
      </c>
      <c r="C50" s="77">
        <v>18</v>
      </c>
      <c r="D50" s="77">
        <v>42</v>
      </c>
      <c r="E50" s="77">
        <v>2024</v>
      </c>
      <c r="F50" s="77" t="s">
        <v>2588</v>
      </c>
      <c r="G50" s="1017" t="s">
        <v>2830</v>
      </c>
      <c r="H50" s="77" t="s">
        <v>2831</v>
      </c>
      <c r="I50" s="1018"/>
      <c r="J50" s="80">
        <v>64315</v>
      </c>
      <c r="K50" s="78">
        <v>69623841</v>
      </c>
      <c r="L50" s="78">
        <v>86440</v>
      </c>
      <c r="M50" s="78">
        <v>93550134</v>
      </c>
      <c r="N50" s="78">
        <v>213500</v>
      </c>
      <c r="O50" s="78">
        <v>626771997</v>
      </c>
      <c r="P50" s="78">
        <v>2610</v>
      </c>
      <c r="Q50" s="78">
        <v>15629055.000000002</v>
      </c>
      <c r="R50" s="78">
        <v>0</v>
      </c>
      <c r="S50" s="78">
        <v>0</v>
      </c>
      <c r="T50" s="78">
        <v>0</v>
      </c>
      <c r="U50" s="78">
        <v>1074</v>
      </c>
      <c r="V50" s="78">
        <v>2772</v>
      </c>
      <c r="W50" s="78">
        <v>0</v>
      </c>
      <c r="X50" s="78">
        <v>6583315</v>
      </c>
      <c r="Y50" s="78">
        <v>16997659</v>
      </c>
      <c r="Z50" s="78">
        <v>829156000.99999988</v>
      </c>
      <c r="AA50" s="78">
        <v>103015192</v>
      </c>
      <c r="AB50" s="78">
        <v>616496030</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2832</v>
      </c>
      <c r="B51" s="77">
        <v>43</v>
      </c>
      <c r="C51" s="77">
        <v>18</v>
      </c>
      <c r="D51" s="77">
        <v>43</v>
      </c>
      <c r="E51" s="77">
        <v>2024</v>
      </c>
      <c r="F51" s="77" t="s">
        <v>2588</v>
      </c>
      <c r="G51" s="1017" t="s">
        <v>2833</v>
      </c>
      <c r="H51" s="77" t="s">
        <v>2834</v>
      </c>
      <c r="I51" s="1018"/>
      <c r="J51" s="80">
        <v>399646</v>
      </c>
      <c r="K51" s="78">
        <v>480801895</v>
      </c>
      <c r="L51" s="78">
        <v>2640295</v>
      </c>
      <c r="M51" s="78">
        <v>3156252503</v>
      </c>
      <c r="N51" s="78">
        <v>608300</v>
      </c>
      <c r="O51" s="78">
        <v>1441156131</v>
      </c>
      <c r="P51" s="78">
        <v>0</v>
      </c>
      <c r="Q51" s="78">
        <v>0</v>
      </c>
      <c r="R51" s="78">
        <v>0</v>
      </c>
      <c r="S51" s="78">
        <v>0</v>
      </c>
      <c r="T51" s="78">
        <v>0</v>
      </c>
      <c r="U51" s="78">
        <v>0</v>
      </c>
      <c r="V51" s="78">
        <v>1811</v>
      </c>
      <c r="W51" s="78">
        <v>0</v>
      </c>
      <c r="X51" s="78">
        <v>0</v>
      </c>
      <c r="Y51" s="78">
        <v>11103580</v>
      </c>
      <c r="Z51" s="78">
        <v>5089314109</v>
      </c>
      <c r="AA51" s="78">
        <v>795678874</v>
      </c>
      <c r="AB51" s="78">
        <v>4001156832</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2835</v>
      </c>
      <c r="B52" s="77">
        <v>44</v>
      </c>
      <c r="C52" s="77">
        <v>18</v>
      </c>
      <c r="D52" s="77">
        <v>44</v>
      </c>
      <c r="E52" s="77">
        <v>2024</v>
      </c>
      <c r="F52" s="77" t="s">
        <v>2588</v>
      </c>
      <c r="G52" s="1017" t="s">
        <v>2836</v>
      </c>
      <c r="H52" s="77" t="s">
        <v>2837</v>
      </c>
      <c r="I52" s="1018"/>
      <c r="J52" s="80">
        <v>20201</v>
      </c>
      <c r="K52" s="78">
        <v>23890685</v>
      </c>
      <c r="L52" s="78">
        <v>6538</v>
      </c>
      <c r="M52" s="78">
        <v>7702841.9999999991</v>
      </c>
      <c r="N52" s="78">
        <v>212600</v>
      </c>
      <c r="O52" s="78">
        <v>491835116</v>
      </c>
      <c r="P52" s="78">
        <v>82</v>
      </c>
      <c r="Q52" s="78">
        <v>484732.00000000006</v>
      </c>
      <c r="R52" s="78">
        <v>0</v>
      </c>
      <c r="S52" s="78">
        <v>0</v>
      </c>
      <c r="T52" s="78">
        <v>0</v>
      </c>
      <c r="U52" s="78">
        <v>0</v>
      </c>
      <c r="V52" s="78">
        <v>0</v>
      </c>
      <c r="W52" s="78">
        <v>0</v>
      </c>
      <c r="X52" s="78">
        <v>0</v>
      </c>
      <c r="Y52" s="78">
        <v>0</v>
      </c>
      <c r="Z52" s="78">
        <v>523913375</v>
      </c>
      <c r="AA52" s="78">
        <v>45903552</v>
      </c>
      <c r="AB52" s="78">
        <v>287859159</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2838</v>
      </c>
      <c r="B53" s="77">
        <v>45</v>
      </c>
      <c r="C53" s="77">
        <v>18</v>
      </c>
      <c r="D53" s="77">
        <v>45</v>
      </c>
      <c r="E53" s="77">
        <v>2024</v>
      </c>
      <c r="F53" s="77" t="s">
        <v>2588</v>
      </c>
      <c r="G53" s="1017" t="s">
        <v>2839</v>
      </c>
      <c r="H53" s="77" t="s">
        <v>2840</v>
      </c>
      <c r="I53" s="1018"/>
      <c r="J53" s="80">
        <v>15943</v>
      </c>
      <c r="K53" s="78">
        <v>18527168.000000004</v>
      </c>
      <c r="L53" s="78">
        <v>564304</v>
      </c>
      <c r="M53" s="78">
        <v>653727017</v>
      </c>
      <c r="N53" s="78">
        <v>150300</v>
      </c>
      <c r="O53" s="78">
        <v>349182727</v>
      </c>
      <c r="P53" s="78">
        <v>981</v>
      </c>
      <c r="Q53" s="78">
        <v>5818634</v>
      </c>
      <c r="R53" s="78">
        <v>0</v>
      </c>
      <c r="S53" s="78">
        <v>0</v>
      </c>
      <c r="T53" s="78">
        <v>0</v>
      </c>
      <c r="U53" s="78">
        <v>0</v>
      </c>
      <c r="V53" s="78">
        <v>0</v>
      </c>
      <c r="W53" s="78">
        <v>0</v>
      </c>
      <c r="X53" s="78">
        <v>0</v>
      </c>
      <c r="Y53" s="78">
        <v>0</v>
      </c>
      <c r="Z53" s="78">
        <v>1027255546.0000001</v>
      </c>
      <c r="AA53" s="78">
        <v>7530318</v>
      </c>
      <c r="AB53" s="78">
        <v>106048875</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2841</v>
      </c>
      <c r="B54" s="77">
        <v>46</v>
      </c>
      <c r="C54" s="77">
        <v>18</v>
      </c>
      <c r="D54" s="77">
        <v>46</v>
      </c>
      <c r="E54" s="77">
        <v>2024</v>
      </c>
      <c r="F54" s="77" t="s">
        <v>2588</v>
      </c>
      <c r="G54" s="1017" t="s">
        <v>2842</v>
      </c>
      <c r="H54" s="77" t="s">
        <v>2843</v>
      </c>
      <c r="I54" s="1018"/>
      <c r="J54" s="80">
        <v>22810</v>
      </c>
      <c r="K54" s="78">
        <v>26373476</v>
      </c>
      <c r="L54" s="78">
        <v>703040</v>
      </c>
      <c r="M54" s="78">
        <v>810847436</v>
      </c>
      <c r="N54" s="78">
        <v>626300</v>
      </c>
      <c r="O54" s="78">
        <v>1567554044.9999998</v>
      </c>
      <c r="P54" s="78">
        <v>4460</v>
      </c>
      <c r="Q54" s="78">
        <v>24153044</v>
      </c>
      <c r="R54" s="78">
        <v>0</v>
      </c>
      <c r="S54" s="78">
        <v>0</v>
      </c>
      <c r="T54" s="78">
        <v>0</v>
      </c>
      <c r="U54" s="78">
        <v>0</v>
      </c>
      <c r="V54" s="78">
        <v>11</v>
      </c>
      <c r="W54" s="78">
        <v>0</v>
      </c>
      <c r="X54" s="78">
        <v>0</v>
      </c>
      <c r="Y54" s="78">
        <v>65244</v>
      </c>
      <c r="Z54" s="78">
        <v>2428993244.9999995</v>
      </c>
      <c r="AA54" s="78">
        <v>9197899</v>
      </c>
      <c r="AB54" s="78">
        <v>147181207</v>
      </c>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2844</v>
      </c>
      <c r="B55" s="77">
        <v>47</v>
      </c>
      <c r="C55" s="77">
        <v>18</v>
      </c>
      <c r="D55" s="77">
        <v>47</v>
      </c>
      <c r="E55" s="77">
        <v>2024</v>
      </c>
      <c r="F55" s="77" t="s">
        <v>2588</v>
      </c>
      <c r="G55" s="1017" t="s">
        <v>2845</v>
      </c>
      <c r="H55" s="77" t="s">
        <v>2846</v>
      </c>
      <c r="I55" s="1018"/>
      <c r="J55" s="80">
        <v>279021</v>
      </c>
      <c r="K55" s="78">
        <v>334400757</v>
      </c>
      <c r="L55" s="78">
        <v>743221</v>
      </c>
      <c r="M55" s="78">
        <v>883180490</v>
      </c>
      <c r="N55" s="78">
        <v>1395600</v>
      </c>
      <c r="O55" s="78">
        <v>3540413584</v>
      </c>
      <c r="P55" s="78">
        <v>6095</v>
      </c>
      <c r="Q55" s="78">
        <v>41256303.999999993</v>
      </c>
      <c r="R55" s="78">
        <v>0</v>
      </c>
      <c r="S55" s="78">
        <v>0</v>
      </c>
      <c r="T55" s="78">
        <v>0</v>
      </c>
      <c r="U55" s="78">
        <v>0</v>
      </c>
      <c r="V55" s="78">
        <v>5563</v>
      </c>
      <c r="W55" s="78">
        <v>0</v>
      </c>
      <c r="X55" s="78">
        <v>0</v>
      </c>
      <c r="Y55" s="78">
        <v>34110108</v>
      </c>
      <c r="Z55" s="78">
        <v>4833361243</v>
      </c>
      <c r="AA55" s="78">
        <v>528595015.99999994</v>
      </c>
      <c r="AB55" s="78">
        <v>2429636716</v>
      </c>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2847</v>
      </c>
      <c r="B56" s="77">
        <v>48</v>
      </c>
      <c r="C56" s="77">
        <v>18</v>
      </c>
      <c r="D56" s="77">
        <v>48</v>
      </c>
      <c r="E56" s="77">
        <v>2024</v>
      </c>
      <c r="F56" s="77" t="s">
        <v>2588</v>
      </c>
      <c r="G56" s="1017" t="s">
        <v>2848</v>
      </c>
      <c r="H56" s="77" t="s">
        <v>2849</v>
      </c>
      <c r="I56" s="1018"/>
      <c r="J56" s="80">
        <v>399029</v>
      </c>
      <c r="K56" s="78">
        <v>491783461</v>
      </c>
      <c r="L56" s="78">
        <v>230799</v>
      </c>
      <c r="M56" s="78">
        <v>281985843</v>
      </c>
      <c r="N56" s="78">
        <v>19700</v>
      </c>
      <c r="O56" s="78">
        <v>48634259</v>
      </c>
      <c r="P56" s="78">
        <v>0</v>
      </c>
      <c r="Q56" s="78">
        <v>0</v>
      </c>
      <c r="R56" s="78">
        <v>0</v>
      </c>
      <c r="S56" s="78">
        <v>0</v>
      </c>
      <c r="T56" s="78">
        <v>0</v>
      </c>
      <c r="U56" s="78">
        <v>2</v>
      </c>
      <c r="V56" s="78">
        <v>1667</v>
      </c>
      <c r="W56" s="78">
        <v>0</v>
      </c>
      <c r="X56" s="78">
        <v>9811</v>
      </c>
      <c r="Y56" s="78">
        <v>10220327</v>
      </c>
      <c r="Z56" s="78">
        <v>832633701</v>
      </c>
      <c r="AA56" s="78">
        <v>854492153</v>
      </c>
      <c r="AB56" s="78">
        <v>4375369250</v>
      </c>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2850</v>
      </c>
      <c r="B57" s="77">
        <v>49</v>
      </c>
      <c r="C57" s="77">
        <v>18</v>
      </c>
      <c r="D57" s="77">
        <v>49</v>
      </c>
      <c r="E57" s="77">
        <v>2024</v>
      </c>
      <c r="F57" s="77" t="s">
        <v>2588</v>
      </c>
      <c r="G57" s="1017" t="s">
        <v>2851</v>
      </c>
      <c r="H57" s="77" t="s">
        <v>2852</v>
      </c>
      <c r="I57" s="1018"/>
      <c r="J57" s="80">
        <v>425207</v>
      </c>
      <c r="K57" s="78">
        <v>494555109</v>
      </c>
      <c r="L57" s="78">
        <v>62111</v>
      </c>
      <c r="M57" s="78">
        <v>71904219</v>
      </c>
      <c r="N57" s="78">
        <v>803400</v>
      </c>
      <c r="O57" s="78">
        <v>2304152775</v>
      </c>
      <c r="P57" s="78">
        <v>2500</v>
      </c>
      <c r="Q57" s="78">
        <v>13299320.999999998</v>
      </c>
      <c r="R57" s="78">
        <v>0</v>
      </c>
      <c r="S57" s="78">
        <v>0</v>
      </c>
      <c r="T57" s="78">
        <v>0</v>
      </c>
      <c r="U57" s="78">
        <v>112</v>
      </c>
      <c r="V57" s="78">
        <v>4090</v>
      </c>
      <c r="W57" s="78">
        <v>0</v>
      </c>
      <c r="X57" s="78">
        <v>688010</v>
      </c>
      <c r="Y57" s="78">
        <v>25077182</v>
      </c>
      <c r="Z57" s="78">
        <v>2909676616</v>
      </c>
      <c r="AA57" s="78">
        <v>976722022</v>
      </c>
      <c r="AB57" s="78">
        <v>4743158841</v>
      </c>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2853</v>
      </c>
      <c r="B58" s="77">
        <v>50</v>
      </c>
      <c r="C58" s="77">
        <v>18</v>
      </c>
      <c r="D58" s="77">
        <v>50</v>
      </c>
      <c r="E58" s="77">
        <v>2024</v>
      </c>
      <c r="F58" s="77" t="s">
        <v>2588</v>
      </c>
      <c r="G58" s="1017" t="s">
        <v>2854</v>
      </c>
      <c r="H58" s="77" t="s">
        <v>2855</v>
      </c>
      <c r="I58" s="1018"/>
      <c r="J58" s="80">
        <v>18774</v>
      </c>
      <c r="K58" s="78">
        <v>22264945</v>
      </c>
      <c r="L58" s="78">
        <v>1063</v>
      </c>
      <c r="M58" s="78">
        <v>1256612</v>
      </c>
      <c r="N58" s="78">
        <v>140700</v>
      </c>
      <c r="O58" s="78">
        <v>295810713.99999994</v>
      </c>
      <c r="P58" s="78">
        <v>918</v>
      </c>
      <c r="Q58" s="78">
        <v>5445347</v>
      </c>
      <c r="R58" s="78">
        <v>0</v>
      </c>
      <c r="S58" s="78">
        <v>0</v>
      </c>
      <c r="T58" s="78">
        <v>0</v>
      </c>
      <c r="U58" s="78">
        <v>0</v>
      </c>
      <c r="V58" s="78">
        <v>0</v>
      </c>
      <c r="W58" s="78">
        <v>0</v>
      </c>
      <c r="X58" s="78">
        <v>0</v>
      </c>
      <c r="Y58" s="78">
        <v>0</v>
      </c>
      <c r="Z58" s="78">
        <v>324777618</v>
      </c>
      <c r="AA58" s="78">
        <v>34005804</v>
      </c>
      <c r="AB58" s="78">
        <v>226340811</v>
      </c>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2856</v>
      </c>
      <c r="B59" s="77">
        <v>51</v>
      </c>
      <c r="C59" s="77">
        <v>18</v>
      </c>
      <c r="D59" s="77">
        <v>51</v>
      </c>
      <c r="E59" s="77">
        <v>2024</v>
      </c>
      <c r="F59" s="77" t="s">
        <v>2588</v>
      </c>
      <c r="G59" s="1017" t="s">
        <v>2857</v>
      </c>
      <c r="H59" s="77" t="s">
        <v>2858</v>
      </c>
      <c r="I59" s="1018"/>
      <c r="J59" s="80">
        <v>6634</v>
      </c>
      <c r="K59" s="78">
        <v>7159897</v>
      </c>
      <c r="L59" s="78">
        <v>139</v>
      </c>
      <c r="M59" s="78">
        <v>149794</v>
      </c>
      <c r="N59" s="78">
        <v>218300</v>
      </c>
      <c r="O59" s="78">
        <v>538321765.99999988</v>
      </c>
      <c r="P59" s="78">
        <v>5078</v>
      </c>
      <c r="Q59" s="78">
        <v>30401031</v>
      </c>
      <c r="R59" s="78">
        <v>0</v>
      </c>
      <c r="S59" s="78">
        <v>0</v>
      </c>
      <c r="T59" s="78">
        <v>0</v>
      </c>
      <c r="U59" s="78">
        <v>0</v>
      </c>
      <c r="V59" s="78">
        <v>9</v>
      </c>
      <c r="W59" s="78">
        <v>0</v>
      </c>
      <c r="X59" s="78">
        <v>0</v>
      </c>
      <c r="Y59" s="78">
        <v>53471</v>
      </c>
      <c r="Z59" s="78">
        <v>576085958.99999988</v>
      </c>
      <c r="AA59" s="78">
        <v>3664899</v>
      </c>
      <c r="AB59" s="78">
        <v>53771711</v>
      </c>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2859</v>
      </c>
      <c r="B60" s="77">
        <v>52</v>
      </c>
      <c r="C60" s="77">
        <v>18</v>
      </c>
      <c r="D60" s="77">
        <v>52</v>
      </c>
      <c r="E60" s="77">
        <v>2024</v>
      </c>
      <c r="F60" s="77" t="s">
        <v>2588</v>
      </c>
      <c r="G60" s="1017" t="s">
        <v>2860</v>
      </c>
      <c r="H60" s="77" t="s">
        <v>2861</v>
      </c>
      <c r="I60" s="1018"/>
      <c r="J60" s="80">
        <v>248115</v>
      </c>
      <c r="K60" s="78">
        <v>303315038</v>
      </c>
      <c r="L60" s="78">
        <v>385528</v>
      </c>
      <c r="M60" s="78">
        <v>467864087</v>
      </c>
      <c r="N60" s="78">
        <v>162300</v>
      </c>
      <c r="O60" s="78">
        <v>496950601</v>
      </c>
      <c r="P60" s="78">
        <v>0</v>
      </c>
      <c r="Q60" s="78">
        <v>0</v>
      </c>
      <c r="R60" s="78">
        <v>0</v>
      </c>
      <c r="S60" s="78">
        <v>0</v>
      </c>
      <c r="T60" s="78">
        <v>0</v>
      </c>
      <c r="U60" s="78">
        <v>0</v>
      </c>
      <c r="V60" s="78">
        <v>4337</v>
      </c>
      <c r="W60" s="78">
        <v>0</v>
      </c>
      <c r="X60" s="78">
        <v>0</v>
      </c>
      <c r="Y60" s="78">
        <v>26591541</v>
      </c>
      <c r="Z60" s="78">
        <v>1294721267.0000002</v>
      </c>
      <c r="AA60" s="78">
        <v>464009988</v>
      </c>
      <c r="AB60" s="78">
        <v>2406209195</v>
      </c>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2862</v>
      </c>
      <c r="B61" s="77">
        <v>53</v>
      </c>
      <c r="C61" s="77">
        <v>18</v>
      </c>
      <c r="D61" s="77">
        <v>53</v>
      </c>
      <c r="E61" s="77">
        <v>2024</v>
      </c>
      <c r="F61" s="77" t="s">
        <v>2588</v>
      </c>
      <c r="G61" s="1017" t="s">
        <v>2863</v>
      </c>
      <c r="H61" s="77" t="s">
        <v>2864</v>
      </c>
      <c r="I61" s="1018"/>
      <c r="J61" s="80">
        <v>18133</v>
      </c>
      <c r="K61" s="78">
        <v>20799068</v>
      </c>
      <c r="L61" s="78">
        <v>296036</v>
      </c>
      <c r="M61" s="78">
        <v>338923278</v>
      </c>
      <c r="N61" s="78">
        <v>453900</v>
      </c>
      <c r="O61" s="78">
        <v>1144638580</v>
      </c>
      <c r="P61" s="78">
        <v>5365</v>
      </c>
      <c r="Q61" s="78">
        <v>32123060.000000004</v>
      </c>
      <c r="R61" s="78">
        <v>0</v>
      </c>
      <c r="S61" s="78">
        <v>0</v>
      </c>
      <c r="T61" s="78">
        <v>0</v>
      </c>
      <c r="U61" s="78">
        <v>0</v>
      </c>
      <c r="V61" s="78">
        <v>763</v>
      </c>
      <c r="W61" s="78">
        <v>0</v>
      </c>
      <c r="X61" s="78">
        <v>0</v>
      </c>
      <c r="Y61" s="78">
        <v>4677734.9999999991</v>
      </c>
      <c r="Z61" s="78">
        <v>1541161721</v>
      </c>
      <c r="AA61" s="78">
        <v>9774386</v>
      </c>
      <c r="AB61" s="78">
        <v>120730248</v>
      </c>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2865</v>
      </c>
      <c r="B62" s="77">
        <v>54</v>
      </c>
      <c r="C62" s="77">
        <v>18</v>
      </c>
      <c r="D62" s="77">
        <v>54</v>
      </c>
      <c r="E62" s="77">
        <v>2024</v>
      </c>
      <c r="F62" s="77" t="s">
        <v>2588</v>
      </c>
      <c r="G62" s="1017" t="s">
        <v>2866</v>
      </c>
      <c r="H62" s="77" t="s">
        <v>2867</v>
      </c>
      <c r="I62" s="1018"/>
      <c r="J62" s="80">
        <v>24037</v>
      </c>
      <c r="K62" s="78">
        <v>27171370</v>
      </c>
      <c r="L62" s="78">
        <v>736682</v>
      </c>
      <c r="M62" s="78">
        <v>831533372</v>
      </c>
      <c r="N62" s="78">
        <v>447700</v>
      </c>
      <c r="O62" s="78">
        <v>1129062896</v>
      </c>
      <c r="P62" s="78">
        <v>8415</v>
      </c>
      <c r="Q62" s="78">
        <v>44634641</v>
      </c>
      <c r="R62" s="78">
        <v>0</v>
      </c>
      <c r="S62" s="78">
        <v>0</v>
      </c>
      <c r="T62" s="78">
        <v>0</v>
      </c>
      <c r="U62" s="78">
        <v>0</v>
      </c>
      <c r="V62" s="78">
        <v>821</v>
      </c>
      <c r="W62" s="78">
        <v>0</v>
      </c>
      <c r="X62" s="78">
        <v>0</v>
      </c>
      <c r="Y62" s="78">
        <v>5033391</v>
      </c>
      <c r="Z62" s="78">
        <v>2037435670</v>
      </c>
      <c r="AA62" s="78">
        <v>11092451</v>
      </c>
      <c r="AB62" s="78">
        <v>182136824</v>
      </c>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2868</v>
      </c>
      <c r="B63" s="77">
        <v>55</v>
      </c>
      <c r="C63" s="77">
        <v>18</v>
      </c>
      <c r="D63" s="77">
        <v>55</v>
      </c>
      <c r="E63" s="77">
        <v>2024</v>
      </c>
      <c r="F63" s="77" t="s">
        <v>2588</v>
      </c>
      <c r="G63" s="1017" t="s">
        <v>2869</v>
      </c>
      <c r="H63" s="77" t="s">
        <v>2870</v>
      </c>
      <c r="I63" s="1018"/>
      <c r="J63" s="80">
        <v>48223</v>
      </c>
      <c r="K63" s="78">
        <v>52610471</v>
      </c>
      <c r="L63" s="78">
        <v>1441206</v>
      </c>
      <c r="M63" s="78">
        <v>1572406571</v>
      </c>
      <c r="N63" s="78">
        <v>663300</v>
      </c>
      <c r="O63" s="78">
        <v>1674495881</v>
      </c>
      <c r="P63" s="78">
        <v>5325</v>
      </c>
      <c r="Q63" s="78">
        <v>30218418</v>
      </c>
      <c r="R63" s="78">
        <v>0</v>
      </c>
      <c r="S63" s="78">
        <v>0</v>
      </c>
      <c r="T63" s="78">
        <v>0</v>
      </c>
      <c r="U63" s="78">
        <v>0</v>
      </c>
      <c r="V63" s="78">
        <v>1438</v>
      </c>
      <c r="W63" s="78">
        <v>0</v>
      </c>
      <c r="X63" s="78">
        <v>0</v>
      </c>
      <c r="Y63" s="78">
        <v>8815608.0000000019</v>
      </c>
      <c r="Z63" s="78">
        <v>3338546949</v>
      </c>
      <c r="AA63" s="78">
        <v>23805563</v>
      </c>
      <c r="AB63" s="78">
        <v>300954491</v>
      </c>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2871</v>
      </c>
      <c r="B64" s="77">
        <v>56</v>
      </c>
      <c r="C64" s="77">
        <v>18</v>
      </c>
      <c r="D64" s="77">
        <v>56</v>
      </c>
      <c r="E64" s="77">
        <v>2024</v>
      </c>
      <c r="F64" s="77" t="s">
        <v>2588</v>
      </c>
      <c r="G64" s="1017" t="s">
        <v>2872</v>
      </c>
      <c r="H64" s="77" t="s">
        <v>2873</v>
      </c>
      <c r="I64" s="1018"/>
      <c r="J64" s="80">
        <v>79657</v>
      </c>
      <c r="K64" s="78">
        <v>89245103</v>
      </c>
      <c r="L64" s="78">
        <v>1417315</v>
      </c>
      <c r="M64" s="78">
        <v>1585960124.0000002</v>
      </c>
      <c r="N64" s="78">
        <v>427200</v>
      </c>
      <c r="O64" s="78">
        <v>1083059777.9999998</v>
      </c>
      <c r="P64" s="78">
        <v>4013</v>
      </c>
      <c r="Q64" s="78">
        <v>24028820</v>
      </c>
      <c r="R64" s="78">
        <v>0</v>
      </c>
      <c r="S64" s="78">
        <v>0</v>
      </c>
      <c r="T64" s="78">
        <v>0</v>
      </c>
      <c r="U64" s="78">
        <v>22</v>
      </c>
      <c r="V64" s="78">
        <v>900</v>
      </c>
      <c r="W64" s="78">
        <v>0</v>
      </c>
      <c r="X64" s="78">
        <v>137111.99999999997</v>
      </c>
      <c r="Y64" s="78">
        <v>5520026</v>
      </c>
      <c r="Z64" s="78">
        <v>2787950963.0000005</v>
      </c>
      <c r="AA64" s="78">
        <v>56113680</v>
      </c>
      <c r="AB64" s="78">
        <v>743913725</v>
      </c>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2874</v>
      </c>
      <c r="B65" s="77">
        <v>57</v>
      </c>
      <c r="C65" s="77">
        <v>18</v>
      </c>
      <c r="D65" s="77">
        <v>57</v>
      </c>
      <c r="E65" s="77">
        <v>2024</v>
      </c>
      <c r="F65" s="77" t="s">
        <v>2588</v>
      </c>
      <c r="G65" s="1017" t="s">
        <v>2875</v>
      </c>
      <c r="H65" s="77" t="s">
        <v>2876</v>
      </c>
      <c r="I65" s="1018"/>
      <c r="J65" s="80">
        <v>94359</v>
      </c>
      <c r="K65" s="78">
        <v>114095421</v>
      </c>
      <c r="L65" s="78">
        <v>1427550</v>
      </c>
      <c r="M65" s="78">
        <v>1716542504</v>
      </c>
      <c r="N65" s="78">
        <v>296900</v>
      </c>
      <c r="O65" s="78">
        <v>651901018</v>
      </c>
      <c r="P65" s="78">
        <v>0</v>
      </c>
      <c r="Q65" s="78">
        <v>0</v>
      </c>
      <c r="R65" s="78">
        <v>0</v>
      </c>
      <c r="S65" s="78">
        <v>0</v>
      </c>
      <c r="T65" s="78">
        <v>0</v>
      </c>
      <c r="U65" s="78">
        <v>0</v>
      </c>
      <c r="V65" s="78">
        <v>30</v>
      </c>
      <c r="W65" s="78">
        <v>0</v>
      </c>
      <c r="X65" s="78">
        <v>0</v>
      </c>
      <c r="Y65" s="78">
        <v>181752</v>
      </c>
      <c r="Z65" s="78">
        <v>2482720695</v>
      </c>
      <c r="AA65" s="78">
        <v>44643425</v>
      </c>
      <c r="AB65" s="78">
        <v>635925576</v>
      </c>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2877</v>
      </c>
      <c r="B66" s="77">
        <v>58</v>
      </c>
      <c r="C66" s="77">
        <v>18</v>
      </c>
      <c r="D66" s="77">
        <v>58</v>
      </c>
      <c r="E66" s="77">
        <v>2024</v>
      </c>
      <c r="F66" s="77" t="s">
        <v>2588</v>
      </c>
      <c r="G66" s="1017" t="s">
        <v>2878</v>
      </c>
      <c r="H66" s="77" t="s">
        <v>2879</v>
      </c>
      <c r="I66" s="1018"/>
      <c r="J66" s="80">
        <v>30209</v>
      </c>
      <c r="K66" s="78">
        <v>32515019.000000004</v>
      </c>
      <c r="L66" s="78">
        <v>863791</v>
      </c>
      <c r="M66" s="78">
        <v>928704277</v>
      </c>
      <c r="N66" s="78">
        <v>1161500</v>
      </c>
      <c r="O66" s="78">
        <v>3155080109</v>
      </c>
      <c r="P66" s="78">
        <v>1768</v>
      </c>
      <c r="Q66" s="78">
        <v>10587331</v>
      </c>
      <c r="R66" s="78">
        <v>0</v>
      </c>
      <c r="S66" s="78">
        <v>0</v>
      </c>
      <c r="T66" s="78">
        <v>0</v>
      </c>
      <c r="U66" s="78">
        <v>117</v>
      </c>
      <c r="V66" s="78">
        <v>3417</v>
      </c>
      <c r="W66" s="78">
        <v>0</v>
      </c>
      <c r="X66" s="78">
        <v>716708</v>
      </c>
      <c r="Y66" s="78">
        <v>20952063</v>
      </c>
      <c r="Z66" s="78">
        <v>4148555506.999999</v>
      </c>
      <c r="AA66" s="78">
        <v>11237390</v>
      </c>
      <c r="AB66" s="78">
        <v>154726402</v>
      </c>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2880</v>
      </c>
      <c r="B67" s="77">
        <v>59</v>
      </c>
      <c r="C67" s="77">
        <v>18</v>
      </c>
      <c r="D67" s="77">
        <v>59</v>
      </c>
      <c r="E67" s="77">
        <v>2024</v>
      </c>
      <c r="F67" s="77" t="s">
        <v>2588</v>
      </c>
      <c r="G67" s="1017" t="s">
        <v>2881</v>
      </c>
      <c r="H67" s="77" t="s">
        <v>2882</v>
      </c>
      <c r="I67" s="1018"/>
      <c r="J67" s="80">
        <v>4152738.9999999995</v>
      </c>
      <c r="K67" s="78">
        <v>5046521269.999999</v>
      </c>
      <c r="L67" s="78">
        <v>551060</v>
      </c>
      <c r="M67" s="78">
        <v>664710880</v>
      </c>
      <c r="N67" s="78">
        <v>2897300</v>
      </c>
      <c r="O67" s="78">
        <v>8578796987</v>
      </c>
      <c r="P67" s="78">
        <v>15336</v>
      </c>
      <c r="Q67" s="78">
        <v>83190355</v>
      </c>
      <c r="R67" s="78">
        <v>0</v>
      </c>
      <c r="S67" s="78">
        <v>0</v>
      </c>
      <c r="T67" s="78">
        <v>122261</v>
      </c>
      <c r="U67" s="78">
        <v>2826</v>
      </c>
      <c r="V67" s="78">
        <v>6950</v>
      </c>
      <c r="W67" s="78">
        <v>853098575</v>
      </c>
      <c r="X67" s="78">
        <v>17330258</v>
      </c>
      <c r="Y67" s="78">
        <v>42618626</v>
      </c>
      <c r="Z67" s="78">
        <v>15286266950.999998</v>
      </c>
      <c r="AA67" s="78">
        <v>10908480024</v>
      </c>
      <c r="AB67" s="78">
        <v>55110186863</v>
      </c>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2883</v>
      </c>
      <c r="B68" s="77">
        <v>60</v>
      </c>
      <c r="C68" s="77">
        <v>18</v>
      </c>
      <c r="D68" s="77">
        <v>60</v>
      </c>
      <c r="E68" s="77">
        <v>2024</v>
      </c>
      <c r="F68" s="77" t="s">
        <v>2588</v>
      </c>
      <c r="G68" s="1017" t="s">
        <v>2884</v>
      </c>
      <c r="H68" s="77" t="s">
        <v>2885</v>
      </c>
      <c r="I68" s="1018"/>
      <c r="J68" s="80">
        <v>13829</v>
      </c>
      <c r="K68" s="78">
        <v>14862870.999999998</v>
      </c>
      <c r="L68" s="78">
        <v>115510</v>
      </c>
      <c r="M68" s="78">
        <v>124183333</v>
      </c>
      <c r="N68" s="78">
        <v>1388300</v>
      </c>
      <c r="O68" s="78">
        <v>3948494576</v>
      </c>
      <c r="P68" s="78">
        <v>23466</v>
      </c>
      <c r="Q68" s="78">
        <v>151976678.00000003</v>
      </c>
      <c r="R68" s="78">
        <v>0</v>
      </c>
      <c r="S68" s="78">
        <v>0</v>
      </c>
      <c r="T68" s="78">
        <v>0</v>
      </c>
      <c r="U68" s="78">
        <v>74</v>
      </c>
      <c r="V68" s="78">
        <v>55</v>
      </c>
      <c r="W68" s="78">
        <v>0</v>
      </c>
      <c r="X68" s="78">
        <v>454259</v>
      </c>
      <c r="Y68" s="78">
        <v>338732.00000000006</v>
      </c>
      <c r="Z68" s="78">
        <v>4240310449.000001</v>
      </c>
      <c r="AA68" s="78">
        <v>5445226</v>
      </c>
      <c r="AB68" s="78">
        <v>85063967</v>
      </c>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2886</v>
      </c>
      <c r="B69" s="77">
        <v>61</v>
      </c>
      <c r="C69" s="77">
        <v>18</v>
      </c>
      <c r="D69" s="77">
        <v>61</v>
      </c>
      <c r="E69" s="77">
        <v>2024</v>
      </c>
      <c r="F69" s="77" t="s">
        <v>2588</v>
      </c>
      <c r="G69" s="1017" t="s">
        <v>2887</v>
      </c>
      <c r="H69" s="77" t="s">
        <v>2888</v>
      </c>
      <c r="I69" s="1018"/>
      <c r="J69" s="80">
        <v>21043</v>
      </c>
      <c r="K69" s="78">
        <v>23100178</v>
      </c>
      <c r="L69" s="78">
        <v>233636</v>
      </c>
      <c r="M69" s="78">
        <v>256277336</v>
      </c>
      <c r="N69" s="78">
        <v>923700</v>
      </c>
      <c r="O69" s="78">
        <v>2690979210</v>
      </c>
      <c r="P69" s="78">
        <v>4127</v>
      </c>
      <c r="Q69" s="78">
        <v>23152222</v>
      </c>
      <c r="R69" s="78">
        <v>0</v>
      </c>
      <c r="S69" s="78">
        <v>0</v>
      </c>
      <c r="T69" s="78">
        <v>0</v>
      </c>
      <c r="U69" s="78">
        <v>0</v>
      </c>
      <c r="V69" s="78">
        <v>8</v>
      </c>
      <c r="W69" s="78">
        <v>0</v>
      </c>
      <c r="X69" s="78">
        <v>0</v>
      </c>
      <c r="Y69" s="78">
        <v>50037</v>
      </c>
      <c r="Z69" s="78">
        <v>2993558983.0000005</v>
      </c>
      <c r="AA69" s="78">
        <v>8422267</v>
      </c>
      <c r="AB69" s="78">
        <v>120874129.00000001</v>
      </c>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2889</v>
      </c>
      <c r="B70" s="77">
        <v>62</v>
      </c>
      <c r="C70" s="77">
        <v>18</v>
      </c>
      <c r="D70" s="77">
        <v>62</v>
      </c>
      <c r="E70" s="77">
        <v>2024</v>
      </c>
      <c r="F70" s="77" t="s">
        <v>2588</v>
      </c>
      <c r="G70" s="1017" t="s">
        <v>2890</v>
      </c>
      <c r="H70" s="77" t="s">
        <v>2891</v>
      </c>
      <c r="I70" s="1018"/>
      <c r="J70" s="80">
        <v>20292</v>
      </c>
      <c r="K70" s="78">
        <v>24215307</v>
      </c>
      <c r="L70" s="78">
        <v>173142</v>
      </c>
      <c r="M70" s="78">
        <v>205392183</v>
      </c>
      <c r="N70" s="78">
        <v>0</v>
      </c>
      <c r="O70" s="78">
        <v>0</v>
      </c>
      <c r="P70" s="78">
        <v>0</v>
      </c>
      <c r="Q70" s="78">
        <v>0</v>
      </c>
      <c r="R70" s="78">
        <v>0</v>
      </c>
      <c r="S70" s="78">
        <v>0</v>
      </c>
      <c r="T70" s="78">
        <v>0</v>
      </c>
      <c r="U70" s="78">
        <v>0</v>
      </c>
      <c r="V70" s="78">
        <v>214</v>
      </c>
      <c r="W70" s="78">
        <v>0</v>
      </c>
      <c r="X70" s="78">
        <v>0</v>
      </c>
      <c r="Y70" s="78">
        <v>1312739</v>
      </c>
      <c r="Z70" s="78">
        <v>230920229</v>
      </c>
      <c r="AA70" s="78">
        <v>13491037</v>
      </c>
      <c r="AB70" s="78">
        <v>194268812</v>
      </c>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2892</v>
      </c>
      <c r="B71" s="77">
        <v>63</v>
      </c>
      <c r="C71" s="77">
        <v>18</v>
      </c>
      <c r="D71" s="77">
        <v>63</v>
      </c>
      <c r="E71" s="77">
        <v>2024</v>
      </c>
      <c r="F71" s="77" t="s">
        <v>2588</v>
      </c>
      <c r="G71" s="1017" t="s">
        <v>2893</v>
      </c>
      <c r="H71" s="77" t="s">
        <v>2894</v>
      </c>
      <c r="I71" s="1018"/>
      <c r="J71" s="80">
        <v>46138</v>
      </c>
      <c r="K71" s="78">
        <v>53128148</v>
      </c>
      <c r="L71" s="78">
        <v>1129165</v>
      </c>
      <c r="M71" s="78">
        <v>1295459099</v>
      </c>
      <c r="N71" s="78">
        <v>1953400</v>
      </c>
      <c r="O71" s="78">
        <v>4790749478</v>
      </c>
      <c r="P71" s="78">
        <v>5875</v>
      </c>
      <c r="Q71" s="78">
        <v>31817181</v>
      </c>
      <c r="R71" s="78">
        <v>0</v>
      </c>
      <c r="S71" s="78">
        <v>0</v>
      </c>
      <c r="T71" s="78">
        <v>0</v>
      </c>
      <c r="U71" s="78">
        <v>0</v>
      </c>
      <c r="V71" s="78">
        <v>0</v>
      </c>
      <c r="W71" s="78">
        <v>0</v>
      </c>
      <c r="X71" s="78">
        <v>0</v>
      </c>
      <c r="Y71" s="78">
        <v>0</v>
      </c>
      <c r="Z71" s="78">
        <v>6171153905.999999</v>
      </c>
      <c r="AA71" s="78">
        <v>23694724</v>
      </c>
      <c r="AB71" s="78">
        <v>298057301</v>
      </c>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2895</v>
      </c>
      <c r="B72" s="77">
        <v>64</v>
      </c>
      <c r="C72" s="77">
        <v>18</v>
      </c>
      <c r="D72" s="77">
        <v>64</v>
      </c>
      <c r="E72" s="77">
        <v>2024</v>
      </c>
      <c r="F72" s="77" t="s">
        <v>2588</v>
      </c>
      <c r="G72" s="1017" t="s">
        <v>2896</v>
      </c>
      <c r="H72" s="77" t="s">
        <v>2897</v>
      </c>
      <c r="I72" s="1018"/>
      <c r="J72" s="80">
        <v>25225</v>
      </c>
      <c r="K72" s="78">
        <v>26937289</v>
      </c>
      <c r="L72" s="78">
        <v>27139</v>
      </c>
      <c r="M72" s="78">
        <v>28994537</v>
      </c>
      <c r="N72" s="78">
        <v>388000</v>
      </c>
      <c r="O72" s="78">
        <v>1150035511</v>
      </c>
      <c r="P72" s="78">
        <v>2175</v>
      </c>
      <c r="Q72" s="78">
        <v>13020239</v>
      </c>
      <c r="R72" s="78">
        <v>0</v>
      </c>
      <c r="S72" s="78">
        <v>0</v>
      </c>
      <c r="T72" s="78">
        <v>0</v>
      </c>
      <c r="U72" s="78">
        <v>0</v>
      </c>
      <c r="V72" s="78">
        <v>0</v>
      </c>
      <c r="W72" s="78">
        <v>0</v>
      </c>
      <c r="X72" s="78">
        <v>0</v>
      </c>
      <c r="Y72" s="78">
        <v>0</v>
      </c>
      <c r="Z72" s="78">
        <v>1218987576</v>
      </c>
      <c r="AA72" s="78">
        <v>11559676</v>
      </c>
      <c r="AB72" s="78">
        <v>165308479</v>
      </c>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2898</v>
      </c>
      <c r="B73" s="77">
        <v>65</v>
      </c>
      <c r="C73" s="77">
        <v>18</v>
      </c>
      <c r="D73" s="77">
        <v>65</v>
      </c>
      <c r="E73" s="77">
        <v>2024</v>
      </c>
      <c r="F73" s="77" t="s">
        <v>2588</v>
      </c>
      <c r="G73" s="1017" t="s">
        <v>2899</v>
      </c>
      <c r="H73" s="77" t="s">
        <v>2900</v>
      </c>
      <c r="I73" s="1018"/>
      <c r="J73" s="80">
        <v>92971</v>
      </c>
      <c r="K73" s="78">
        <v>108338158</v>
      </c>
      <c r="L73" s="78">
        <v>269120</v>
      </c>
      <c r="M73" s="78">
        <v>312338543</v>
      </c>
      <c r="N73" s="78">
        <v>86400</v>
      </c>
      <c r="O73" s="78">
        <v>173300111.99999997</v>
      </c>
      <c r="P73" s="78">
        <v>0</v>
      </c>
      <c r="Q73" s="78">
        <v>0</v>
      </c>
      <c r="R73" s="78">
        <v>0</v>
      </c>
      <c r="S73" s="78">
        <v>0</v>
      </c>
      <c r="T73" s="78">
        <v>0</v>
      </c>
      <c r="U73" s="78">
        <v>0</v>
      </c>
      <c r="V73" s="78">
        <v>0</v>
      </c>
      <c r="W73" s="78">
        <v>0</v>
      </c>
      <c r="X73" s="78">
        <v>0</v>
      </c>
      <c r="Y73" s="78">
        <v>0</v>
      </c>
      <c r="Z73" s="78">
        <v>593976813</v>
      </c>
      <c r="AA73" s="78">
        <v>214998356</v>
      </c>
      <c r="AB73" s="78">
        <v>991808745</v>
      </c>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2901</v>
      </c>
      <c r="B74" s="77">
        <v>66</v>
      </c>
      <c r="C74" s="77">
        <v>18</v>
      </c>
      <c r="D74" s="77">
        <v>66</v>
      </c>
      <c r="E74" s="77">
        <v>2024</v>
      </c>
      <c r="F74" s="77" t="s">
        <v>2588</v>
      </c>
      <c r="G74" s="1017" t="s">
        <v>2902</v>
      </c>
      <c r="H74" s="77" t="s">
        <v>2903</v>
      </c>
      <c r="I74" s="1018"/>
      <c r="J74" s="80">
        <v>185293</v>
      </c>
      <c r="K74" s="78">
        <v>214465316</v>
      </c>
      <c r="L74" s="78">
        <v>1046685.9999999999</v>
      </c>
      <c r="M74" s="78">
        <v>1206545611</v>
      </c>
      <c r="N74" s="78">
        <v>29800</v>
      </c>
      <c r="O74" s="78">
        <v>58129249</v>
      </c>
      <c r="P74" s="78">
        <v>248</v>
      </c>
      <c r="Q74" s="78">
        <v>1344981</v>
      </c>
      <c r="R74" s="78">
        <v>0</v>
      </c>
      <c r="S74" s="78">
        <v>0</v>
      </c>
      <c r="T74" s="78">
        <v>0</v>
      </c>
      <c r="U74" s="78">
        <v>0</v>
      </c>
      <c r="V74" s="78">
        <v>0</v>
      </c>
      <c r="W74" s="78">
        <v>0</v>
      </c>
      <c r="X74" s="78">
        <v>0</v>
      </c>
      <c r="Y74" s="78">
        <v>0</v>
      </c>
      <c r="Z74" s="78">
        <v>1480485157.0000002</v>
      </c>
      <c r="AA74" s="78">
        <v>418250939</v>
      </c>
      <c r="AB74" s="78">
        <v>1966882830.9999998</v>
      </c>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2904</v>
      </c>
      <c r="B75" s="77">
        <v>67</v>
      </c>
      <c r="C75" s="77">
        <v>18</v>
      </c>
      <c r="D75" s="77">
        <v>67</v>
      </c>
      <c r="E75" s="77">
        <v>2024</v>
      </c>
      <c r="F75" s="77" t="s">
        <v>2588</v>
      </c>
      <c r="G75" s="1017" t="s">
        <v>2905</v>
      </c>
      <c r="H75" s="77" t="s">
        <v>2906</v>
      </c>
      <c r="I75" s="1018"/>
      <c r="J75" s="80">
        <v>20086</v>
      </c>
      <c r="K75" s="78">
        <v>22809226</v>
      </c>
      <c r="L75" s="78">
        <v>525744</v>
      </c>
      <c r="M75" s="78">
        <v>596044650</v>
      </c>
      <c r="N75" s="78">
        <v>14800</v>
      </c>
      <c r="O75" s="78">
        <v>26984145</v>
      </c>
      <c r="P75" s="78">
        <v>0</v>
      </c>
      <c r="Q75" s="78">
        <v>0</v>
      </c>
      <c r="R75" s="78">
        <v>0</v>
      </c>
      <c r="S75" s="78">
        <v>0</v>
      </c>
      <c r="T75" s="78">
        <v>0</v>
      </c>
      <c r="U75" s="78">
        <v>0</v>
      </c>
      <c r="V75" s="78">
        <v>92</v>
      </c>
      <c r="W75" s="78">
        <v>0</v>
      </c>
      <c r="X75" s="78">
        <v>0</v>
      </c>
      <c r="Y75" s="78">
        <v>561691</v>
      </c>
      <c r="Z75" s="78">
        <v>646399712</v>
      </c>
      <c r="AA75" s="78">
        <v>8730015</v>
      </c>
      <c r="AB75" s="78">
        <v>131719410</v>
      </c>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2907</v>
      </c>
      <c r="B76" s="77">
        <v>68</v>
      </c>
      <c r="C76" s="77">
        <v>18</v>
      </c>
      <c r="D76" s="77">
        <v>68</v>
      </c>
      <c r="E76" s="77">
        <v>2024</v>
      </c>
      <c r="F76" s="77" t="s">
        <v>2588</v>
      </c>
      <c r="G76" s="1017" t="s">
        <v>2908</v>
      </c>
      <c r="H76" s="77" t="s">
        <v>2909</v>
      </c>
      <c r="I76" s="1018"/>
      <c r="J76" s="80">
        <v>359971</v>
      </c>
      <c r="K76" s="78">
        <v>430489984</v>
      </c>
      <c r="L76" s="78">
        <v>1688585</v>
      </c>
      <c r="M76" s="78">
        <v>2002218216.9999998</v>
      </c>
      <c r="N76" s="78">
        <v>1839100</v>
      </c>
      <c r="O76" s="78">
        <v>4477204485</v>
      </c>
      <c r="P76" s="78">
        <v>542</v>
      </c>
      <c r="Q76" s="78">
        <v>3665616</v>
      </c>
      <c r="R76" s="78">
        <v>0</v>
      </c>
      <c r="S76" s="78">
        <v>0</v>
      </c>
      <c r="T76" s="78">
        <v>97799</v>
      </c>
      <c r="U76" s="78">
        <v>11503</v>
      </c>
      <c r="V76" s="78">
        <v>25260</v>
      </c>
      <c r="W76" s="78">
        <v>679435968</v>
      </c>
      <c r="X76" s="78">
        <v>70534433.999999985</v>
      </c>
      <c r="Y76" s="78">
        <v>154891377</v>
      </c>
      <c r="Z76" s="78">
        <v>7818440080.999999</v>
      </c>
      <c r="AA76" s="78">
        <v>765644166</v>
      </c>
      <c r="AB76" s="78">
        <v>3284995018</v>
      </c>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2910</v>
      </c>
      <c r="B77" s="77">
        <v>69</v>
      </c>
      <c r="C77" s="77">
        <v>18</v>
      </c>
      <c r="D77" s="77">
        <v>69</v>
      </c>
      <c r="E77" s="77">
        <v>2024</v>
      </c>
      <c r="F77" s="77" t="s">
        <v>2588</v>
      </c>
      <c r="G77" s="1017" t="s">
        <v>2911</v>
      </c>
      <c r="H77" s="77" t="s">
        <v>2912</v>
      </c>
      <c r="I77" s="1018"/>
      <c r="J77" s="80">
        <v>30322</v>
      </c>
      <c r="K77" s="78">
        <v>34926876</v>
      </c>
      <c r="L77" s="78">
        <v>528745</v>
      </c>
      <c r="M77" s="78">
        <v>607001871</v>
      </c>
      <c r="N77" s="78">
        <v>123400</v>
      </c>
      <c r="O77" s="78">
        <v>239146464</v>
      </c>
      <c r="P77" s="78">
        <v>466</v>
      </c>
      <c r="Q77" s="78">
        <v>2552732</v>
      </c>
      <c r="R77" s="78">
        <v>0</v>
      </c>
      <c r="S77" s="78">
        <v>0</v>
      </c>
      <c r="T77" s="78">
        <v>0</v>
      </c>
      <c r="U77" s="78">
        <v>0</v>
      </c>
      <c r="V77" s="78">
        <v>0</v>
      </c>
      <c r="W77" s="78">
        <v>0</v>
      </c>
      <c r="X77" s="78">
        <v>0</v>
      </c>
      <c r="Y77" s="78">
        <v>0</v>
      </c>
      <c r="Z77" s="78">
        <v>883627943.00000012</v>
      </c>
      <c r="AA77" s="78">
        <v>14681910</v>
      </c>
      <c r="AB77" s="78">
        <v>234082146</v>
      </c>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2913</v>
      </c>
      <c r="B78" s="77">
        <v>70</v>
      </c>
      <c r="C78" s="77">
        <v>18</v>
      </c>
      <c r="D78" s="77">
        <v>70</v>
      </c>
      <c r="E78" s="77">
        <v>2024</v>
      </c>
      <c r="F78" s="77" t="s">
        <v>2588</v>
      </c>
      <c r="G78" s="1017" t="s">
        <v>2914</v>
      </c>
      <c r="H78" s="77" t="s">
        <v>2915</v>
      </c>
      <c r="I78" s="1018"/>
      <c r="J78" s="80">
        <v>98340</v>
      </c>
      <c r="K78" s="78">
        <v>117809035.00000001</v>
      </c>
      <c r="L78" s="78">
        <v>1649729</v>
      </c>
      <c r="M78" s="78">
        <v>1966365817</v>
      </c>
      <c r="N78" s="78">
        <v>889800</v>
      </c>
      <c r="O78" s="78">
        <v>2175821526</v>
      </c>
      <c r="P78" s="78">
        <v>3164</v>
      </c>
      <c r="Q78" s="78">
        <v>18766521</v>
      </c>
      <c r="R78" s="78">
        <v>0</v>
      </c>
      <c r="S78" s="78">
        <v>0</v>
      </c>
      <c r="T78" s="78">
        <v>0</v>
      </c>
      <c r="U78" s="78">
        <v>4</v>
      </c>
      <c r="V78" s="78">
        <v>3372</v>
      </c>
      <c r="W78" s="78">
        <v>0</v>
      </c>
      <c r="X78" s="78">
        <v>22075</v>
      </c>
      <c r="Y78" s="78">
        <v>20677595</v>
      </c>
      <c r="Z78" s="78">
        <v>4299462568.999999</v>
      </c>
      <c r="AA78" s="78">
        <v>193675731</v>
      </c>
      <c r="AB78" s="78">
        <v>995433221</v>
      </c>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2916</v>
      </c>
      <c r="B79" s="77">
        <v>71</v>
      </c>
      <c r="C79" s="77">
        <v>18</v>
      </c>
      <c r="D79" s="77">
        <v>71</v>
      </c>
      <c r="E79" s="77">
        <v>2024</v>
      </c>
      <c r="F79" s="77" t="s">
        <v>2588</v>
      </c>
      <c r="G79" s="1017" t="s">
        <v>2917</v>
      </c>
      <c r="H79" s="77" t="s">
        <v>2918</v>
      </c>
      <c r="I79" s="1018"/>
      <c r="J79" s="80">
        <v>16001.999999999998</v>
      </c>
      <c r="K79" s="78">
        <v>17222261</v>
      </c>
      <c r="L79" s="78">
        <v>511</v>
      </c>
      <c r="M79" s="78">
        <v>550195.00000000012</v>
      </c>
      <c r="N79" s="78">
        <v>94400</v>
      </c>
      <c r="O79" s="78">
        <v>228491472.99999997</v>
      </c>
      <c r="P79" s="78">
        <v>1498</v>
      </c>
      <c r="Q79" s="78">
        <v>8968135</v>
      </c>
      <c r="R79" s="78">
        <v>0</v>
      </c>
      <c r="S79" s="78">
        <v>0</v>
      </c>
      <c r="T79" s="78">
        <v>0</v>
      </c>
      <c r="U79" s="78">
        <v>0</v>
      </c>
      <c r="V79" s="78">
        <v>10</v>
      </c>
      <c r="W79" s="78">
        <v>0</v>
      </c>
      <c r="X79" s="78">
        <v>0</v>
      </c>
      <c r="Y79" s="78">
        <v>58377.000000000007</v>
      </c>
      <c r="Z79" s="78">
        <v>255290441</v>
      </c>
      <c r="AA79" s="78">
        <v>7509646</v>
      </c>
      <c r="AB79" s="78">
        <v>87046831</v>
      </c>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2919</v>
      </c>
      <c r="B80" s="77">
        <v>72</v>
      </c>
      <c r="C80" s="77">
        <v>18</v>
      </c>
      <c r="D80" s="77">
        <v>72</v>
      </c>
      <c r="E80" s="77">
        <v>2024</v>
      </c>
      <c r="F80" s="77" t="s">
        <v>2588</v>
      </c>
      <c r="G80" s="1017" t="s">
        <v>2920</v>
      </c>
      <c r="H80" s="77" t="s">
        <v>2921</v>
      </c>
      <c r="I80" s="1018"/>
      <c r="J80" s="80">
        <v>40384</v>
      </c>
      <c r="K80" s="78">
        <v>47337807</v>
      </c>
      <c r="L80" s="78">
        <v>288360</v>
      </c>
      <c r="M80" s="78">
        <v>336878621</v>
      </c>
      <c r="N80" s="78">
        <v>190300</v>
      </c>
      <c r="O80" s="78">
        <v>399282826</v>
      </c>
      <c r="P80" s="78">
        <v>884</v>
      </c>
      <c r="Q80" s="78">
        <v>5240317</v>
      </c>
      <c r="R80" s="78">
        <v>0</v>
      </c>
      <c r="S80" s="78">
        <v>0</v>
      </c>
      <c r="T80" s="78">
        <v>0</v>
      </c>
      <c r="U80" s="78">
        <v>0</v>
      </c>
      <c r="V80" s="78">
        <v>0</v>
      </c>
      <c r="W80" s="78">
        <v>0</v>
      </c>
      <c r="X80" s="78">
        <v>0</v>
      </c>
      <c r="Y80" s="78">
        <v>0</v>
      </c>
      <c r="Z80" s="78">
        <v>788739571.00000012</v>
      </c>
      <c r="AA80" s="78">
        <v>60400204.999999993</v>
      </c>
      <c r="AB80" s="78">
        <v>313033441</v>
      </c>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2922</v>
      </c>
      <c r="B81" s="77">
        <v>73</v>
      </c>
      <c r="C81" s="77">
        <v>18</v>
      </c>
      <c r="D81" s="77">
        <v>73</v>
      </c>
      <c r="E81" s="77">
        <v>2024</v>
      </c>
      <c r="F81" s="77" t="s">
        <v>2588</v>
      </c>
      <c r="G81" s="1017" t="s">
        <v>2923</v>
      </c>
      <c r="H81" s="77" t="s">
        <v>2924</v>
      </c>
      <c r="I81" s="1018"/>
      <c r="J81" s="80">
        <v>95183</v>
      </c>
      <c r="K81" s="78">
        <v>117490716</v>
      </c>
      <c r="L81" s="78">
        <v>1462513</v>
      </c>
      <c r="M81" s="78">
        <v>1793885096</v>
      </c>
      <c r="N81" s="78">
        <v>51600</v>
      </c>
      <c r="O81" s="78">
        <v>144040924</v>
      </c>
      <c r="P81" s="78">
        <v>0</v>
      </c>
      <c r="Q81" s="78">
        <v>0</v>
      </c>
      <c r="R81" s="78">
        <v>0</v>
      </c>
      <c r="S81" s="78">
        <v>0</v>
      </c>
      <c r="T81" s="78">
        <v>0</v>
      </c>
      <c r="U81" s="78">
        <v>0</v>
      </c>
      <c r="V81" s="78">
        <v>4488</v>
      </c>
      <c r="W81" s="78">
        <v>0</v>
      </c>
      <c r="X81" s="78">
        <v>0</v>
      </c>
      <c r="Y81" s="78">
        <v>27518699</v>
      </c>
      <c r="Z81" s="78">
        <v>2082935435.0000002</v>
      </c>
      <c r="AA81" s="78">
        <v>40025483</v>
      </c>
      <c r="AB81" s="78">
        <v>589613565</v>
      </c>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2925</v>
      </c>
      <c r="B82" s="77">
        <v>74</v>
      </c>
      <c r="C82" s="77">
        <v>18</v>
      </c>
      <c r="D82" s="77">
        <v>74</v>
      </c>
      <c r="E82" s="77">
        <v>2024</v>
      </c>
      <c r="F82" s="77" t="s">
        <v>2588</v>
      </c>
      <c r="G82" s="1017" t="s">
        <v>2926</v>
      </c>
      <c r="H82" s="77" t="s">
        <v>2927</v>
      </c>
      <c r="I82" s="1018"/>
      <c r="J82" s="80">
        <v>51795</v>
      </c>
      <c r="K82" s="78">
        <v>62354693</v>
      </c>
      <c r="L82" s="78">
        <v>384226</v>
      </c>
      <c r="M82" s="78">
        <v>459497730</v>
      </c>
      <c r="N82" s="78">
        <v>800</v>
      </c>
      <c r="O82" s="78">
        <v>1875593</v>
      </c>
      <c r="P82" s="78">
        <v>0</v>
      </c>
      <c r="Q82" s="78">
        <v>0</v>
      </c>
      <c r="R82" s="78">
        <v>0</v>
      </c>
      <c r="S82" s="78">
        <v>0</v>
      </c>
      <c r="T82" s="78">
        <v>0</v>
      </c>
      <c r="U82" s="78">
        <v>0</v>
      </c>
      <c r="V82" s="78">
        <v>2023.0000000000002</v>
      </c>
      <c r="W82" s="78">
        <v>0</v>
      </c>
      <c r="X82" s="78">
        <v>0</v>
      </c>
      <c r="Y82" s="78">
        <v>12406998</v>
      </c>
      <c r="Z82" s="78">
        <v>536135014.00000006</v>
      </c>
      <c r="AA82" s="78">
        <v>34374581</v>
      </c>
      <c r="AB82" s="78">
        <v>451255967</v>
      </c>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2928</v>
      </c>
      <c r="B83" s="77">
        <v>75</v>
      </c>
      <c r="C83" s="77">
        <v>18</v>
      </c>
      <c r="D83" s="77">
        <v>75</v>
      </c>
      <c r="E83" s="77">
        <v>2024</v>
      </c>
      <c r="F83" s="77" t="s">
        <v>2588</v>
      </c>
      <c r="G83" s="1017" t="s">
        <v>2929</v>
      </c>
      <c r="H83" s="77" t="s">
        <v>2930</v>
      </c>
      <c r="I83" s="1018"/>
      <c r="J83" s="80">
        <v>26099</v>
      </c>
      <c r="K83" s="78">
        <v>29567319</v>
      </c>
      <c r="L83" s="78">
        <v>444587</v>
      </c>
      <c r="M83" s="78">
        <v>502799453</v>
      </c>
      <c r="N83" s="78">
        <v>311100</v>
      </c>
      <c r="O83" s="78">
        <v>772182613.00000012</v>
      </c>
      <c r="P83" s="78">
        <v>203</v>
      </c>
      <c r="Q83" s="78">
        <v>1082335</v>
      </c>
      <c r="R83" s="78">
        <v>0</v>
      </c>
      <c r="S83" s="78">
        <v>0</v>
      </c>
      <c r="T83" s="78">
        <v>0</v>
      </c>
      <c r="U83" s="78">
        <v>0</v>
      </c>
      <c r="V83" s="78">
        <v>267</v>
      </c>
      <c r="W83" s="78">
        <v>0</v>
      </c>
      <c r="X83" s="78">
        <v>0</v>
      </c>
      <c r="Y83" s="78">
        <v>1638715.9999999998</v>
      </c>
      <c r="Z83" s="78">
        <v>1307270436</v>
      </c>
      <c r="AA83" s="78">
        <v>14297987</v>
      </c>
      <c r="AB83" s="78">
        <v>176993433</v>
      </c>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2931</v>
      </c>
      <c r="B84" s="77">
        <v>76</v>
      </c>
      <c r="C84" s="77">
        <v>18</v>
      </c>
      <c r="D84" s="77">
        <v>76</v>
      </c>
      <c r="E84" s="77">
        <v>2024</v>
      </c>
      <c r="F84" s="77" t="s">
        <v>2588</v>
      </c>
      <c r="G84" s="1017" t="s">
        <v>2932</v>
      </c>
      <c r="H84" s="77" t="s">
        <v>2933</v>
      </c>
      <c r="I84" s="1018"/>
      <c r="J84" s="80">
        <v>35872</v>
      </c>
      <c r="K84" s="78">
        <v>40163415</v>
      </c>
      <c r="L84" s="78">
        <v>748868</v>
      </c>
      <c r="M84" s="78">
        <v>837147633</v>
      </c>
      <c r="N84" s="78">
        <v>428300</v>
      </c>
      <c r="O84" s="78">
        <v>1054354718.9999999</v>
      </c>
      <c r="P84" s="78">
        <v>2747</v>
      </c>
      <c r="Q84" s="78">
        <v>16444932.000000002</v>
      </c>
      <c r="R84" s="78">
        <v>0</v>
      </c>
      <c r="S84" s="78">
        <v>0</v>
      </c>
      <c r="T84" s="78">
        <v>0</v>
      </c>
      <c r="U84" s="78">
        <v>62</v>
      </c>
      <c r="V84" s="78">
        <v>2076</v>
      </c>
      <c r="W84" s="78">
        <v>0</v>
      </c>
      <c r="X84" s="78">
        <v>379202.99999999994</v>
      </c>
      <c r="Y84" s="78">
        <v>12729296</v>
      </c>
      <c r="Z84" s="78">
        <v>1961219198</v>
      </c>
      <c r="AA84" s="78">
        <v>19289095</v>
      </c>
      <c r="AB84" s="78">
        <v>228785569.00000003</v>
      </c>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2934</v>
      </c>
      <c r="B85" s="77">
        <v>77</v>
      </c>
      <c r="C85" s="77">
        <v>18</v>
      </c>
      <c r="D85" s="77">
        <v>77</v>
      </c>
      <c r="E85" s="77">
        <v>2024</v>
      </c>
      <c r="F85" s="77" t="s">
        <v>2588</v>
      </c>
      <c r="G85" s="1017" t="s">
        <v>2935</v>
      </c>
      <c r="H85" s="77" t="s">
        <v>2936</v>
      </c>
      <c r="I85" s="1018"/>
      <c r="J85" s="80">
        <v>27795</v>
      </c>
      <c r="K85" s="78">
        <v>31577745.999999996</v>
      </c>
      <c r="L85" s="78">
        <v>980924</v>
      </c>
      <c r="M85" s="78">
        <v>1112056918</v>
      </c>
      <c r="N85" s="78">
        <v>699100</v>
      </c>
      <c r="O85" s="78">
        <v>1632510661</v>
      </c>
      <c r="P85" s="78">
        <v>637</v>
      </c>
      <c r="Q85" s="78">
        <v>3361474.0000000005</v>
      </c>
      <c r="R85" s="78">
        <v>0</v>
      </c>
      <c r="S85" s="78">
        <v>0</v>
      </c>
      <c r="T85" s="78">
        <v>0</v>
      </c>
      <c r="U85" s="78">
        <v>0</v>
      </c>
      <c r="V85" s="78">
        <v>206</v>
      </c>
      <c r="W85" s="78">
        <v>0</v>
      </c>
      <c r="X85" s="78">
        <v>0</v>
      </c>
      <c r="Y85" s="78">
        <v>1265400</v>
      </c>
      <c r="Z85" s="78">
        <v>2780772199</v>
      </c>
      <c r="AA85" s="78">
        <v>11538930</v>
      </c>
      <c r="AB85" s="78">
        <v>171193193</v>
      </c>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2937</v>
      </c>
      <c r="B86" s="77">
        <v>78</v>
      </c>
      <c r="C86" s="77">
        <v>18</v>
      </c>
      <c r="D86" s="77">
        <v>78</v>
      </c>
      <c r="E86" s="77">
        <v>2024</v>
      </c>
      <c r="F86" s="77" t="s">
        <v>2588</v>
      </c>
      <c r="G86" s="1017" t="s">
        <v>2938</v>
      </c>
      <c r="H86" s="77" t="s">
        <v>2939</v>
      </c>
      <c r="I86" s="1018"/>
      <c r="J86" s="80">
        <v>142578</v>
      </c>
      <c r="K86" s="78">
        <v>167929299</v>
      </c>
      <c r="L86" s="78">
        <v>1416395</v>
      </c>
      <c r="M86" s="78">
        <v>1660690806</v>
      </c>
      <c r="N86" s="78">
        <v>347000</v>
      </c>
      <c r="O86" s="78">
        <v>781908247</v>
      </c>
      <c r="P86" s="78">
        <v>5406</v>
      </c>
      <c r="Q86" s="78">
        <v>32065001.000000004</v>
      </c>
      <c r="R86" s="78">
        <v>0</v>
      </c>
      <c r="S86" s="78">
        <v>0</v>
      </c>
      <c r="T86" s="78">
        <v>0</v>
      </c>
      <c r="U86" s="78">
        <v>0</v>
      </c>
      <c r="V86" s="78">
        <v>0</v>
      </c>
      <c r="W86" s="78">
        <v>0</v>
      </c>
      <c r="X86" s="78">
        <v>0</v>
      </c>
      <c r="Y86" s="78">
        <v>0</v>
      </c>
      <c r="Z86" s="78">
        <v>2642593352.9999995</v>
      </c>
      <c r="AA86" s="78">
        <v>260701130</v>
      </c>
      <c r="AB86" s="78">
        <v>1417025448</v>
      </c>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2940</v>
      </c>
      <c r="B87" s="77">
        <v>79</v>
      </c>
      <c r="C87" s="77">
        <v>18</v>
      </c>
      <c r="D87" s="77">
        <v>79</v>
      </c>
      <c r="E87" s="77">
        <v>2024</v>
      </c>
      <c r="F87" s="77" t="s">
        <v>2588</v>
      </c>
      <c r="G87" s="1017" t="s">
        <v>2941</v>
      </c>
      <c r="H87" s="77" t="s">
        <v>2942</v>
      </c>
      <c r="I87" s="1018"/>
      <c r="J87" s="80">
        <v>143084</v>
      </c>
      <c r="K87" s="78">
        <v>167461404.99999997</v>
      </c>
      <c r="L87" s="78">
        <v>2277326</v>
      </c>
      <c r="M87" s="78">
        <v>2652963375</v>
      </c>
      <c r="N87" s="78">
        <v>1276500</v>
      </c>
      <c r="O87" s="78">
        <v>3114696807</v>
      </c>
      <c r="P87" s="78">
        <v>6018</v>
      </c>
      <c r="Q87" s="78">
        <v>31178536</v>
      </c>
      <c r="R87" s="78">
        <v>0</v>
      </c>
      <c r="S87" s="78">
        <v>0</v>
      </c>
      <c r="T87" s="78">
        <v>0</v>
      </c>
      <c r="U87" s="78">
        <v>0</v>
      </c>
      <c r="V87" s="78">
        <v>106</v>
      </c>
      <c r="W87" s="78">
        <v>0</v>
      </c>
      <c r="X87" s="78">
        <v>0</v>
      </c>
      <c r="Y87" s="78">
        <v>652690.00000000012</v>
      </c>
      <c r="Z87" s="78">
        <v>5966952813</v>
      </c>
      <c r="AA87" s="78">
        <v>232269224.99999997</v>
      </c>
      <c r="AB87" s="78">
        <v>1212030965</v>
      </c>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2943</v>
      </c>
      <c r="B88" s="77">
        <v>80</v>
      </c>
      <c r="C88" s="77">
        <v>18</v>
      </c>
      <c r="D88" s="77">
        <v>80</v>
      </c>
      <c r="E88" s="77">
        <v>2024</v>
      </c>
      <c r="F88" s="77" t="s">
        <v>2588</v>
      </c>
      <c r="G88" s="1017" t="s">
        <v>2944</v>
      </c>
      <c r="H88" s="77" t="s">
        <v>2945</v>
      </c>
      <c r="I88" s="1018"/>
      <c r="J88" s="80">
        <v>19322</v>
      </c>
      <c r="K88" s="78">
        <v>21271014</v>
      </c>
      <c r="L88" s="78">
        <v>5877</v>
      </c>
      <c r="M88" s="78">
        <v>6463911</v>
      </c>
      <c r="N88" s="78">
        <v>716000</v>
      </c>
      <c r="O88" s="78">
        <v>2041543751</v>
      </c>
      <c r="P88" s="78">
        <v>1703</v>
      </c>
      <c r="Q88" s="78">
        <v>9057807</v>
      </c>
      <c r="R88" s="78">
        <v>0</v>
      </c>
      <c r="S88" s="78">
        <v>0</v>
      </c>
      <c r="T88" s="78">
        <v>0</v>
      </c>
      <c r="U88" s="78">
        <v>0</v>
      </c>
      <c r="V88" s="78">
        <v>1</v>
      </c>
      <c r="W88" s="78">
        <v>0</v>
      </c>
      <c r="X88" s="78">
        <v>0</v>
      </c>
      <c r="Y88" s="78">
        <v>4660</v>
      </c>
      <c r="Z88" s="78">
        <v>2078341143.0000002</v>
      </c>
      <c r="AA88" s="78">
        <v>12188050</v>
      </c>
      <c r="AB88" s="78">
        <v>173019745</v>
      </c>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2946</v>
      </c>
      <c r="B89" s="77">
        <v>81</v>
      </c>
      <c r="C89" s="77">
        <v>18</v>
      </c>
      <c r="D89" s="77">
        <v>81</v>
      </c>
      <c r="E89" s="77">
        <v>2024</v>
      </c>
      <c r="F89" s="77" t="s">
        <v>2588</v>
      </c>
      <c r="G89" s="1017" t="s">
        <v>2947</v>
      </c>
      <c r="H89" s="77" t="s">
        <v>2948</v>
      </c>
      <c r="I89" s="1018"/>
      <c r="J89" s="80">
        <v>17905</v>
      </c>
      <c r="K89" s="78">
        <v>20551343</v>
      </c>
      <c r="L89" s="78">
        <v>805923</v>
      </c>
      <c r="M89" s="78">
        <v>922996478</v>
      </c>
      <c r="N89" s="78">
        <v>635000</v>
      </c>
      <c r="O89" s="78">
        <v>1347240841</v>
      </c>
      <c r="P89" s="78">
        <v>1018</v>
      </c>
      <c r="Q89" s="78">
        <v>5512569.9999999991</v>
      </c>
      <c r="R89" s="78">
        <v>0</v>
      </c>
      <c r="S89" s="78">
        <v>0</v>
      </c>
      <c r="T89" s="78">
        <v>0</v>
      </c>
      <c r="U89" s="78">
        <v>0</v>
      </c>
      <c r="V89" s="78">
        <v>90</v>
      </c>
      <c r="W89" s="78">
        <v>0</v>
      </c>
      <c r="X89" s="78">
        <v>0</v>
      </c>
      <c r="Y89" s="78">
        <v>553106</v>
      </c>
      <c r="Z89" s="78">
        <v>2296854337.9999995</v>
      </c>
      <c r="AA89" s="78">
        <v>6888139</v>
      </c>
      <c r="AB89" s="78">
        <v>103465040.00000001</v>
      </c>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2949</v>
      </c>
      <c r="B90" s="77">
        <v>82</v>
      </c>
      <c r="C90" s="77">
        <v>18</v>
      </c>
      <c r="D90" s="77">
        <v>82</v>
      </c>
      <c r="E90" s="77">
        <v>2024</v>
      </c>
      <c r="F90" s="77" t="s">
        <v>2588</v>
      </c>
      <c r="G90" s="1017" t="s">
        <v>2950</v>
      </c>
      <c r="H90" s="77" t="s">
        <v>2951</v>
      </c>
      <c r="I90" s="1018"/>
      <c r="J90" s="80">
        <v>20762</v>
      </c>
      <c r="K90" s="78">
        <v>23627974</v>
      </c>
      <c r="L90" s="78">
        <v>1063301</v>
      </c>
      <c r="M90" s="78">
        <v>1207835603</v>
      </c>
      <c r="N90" s="78">
        <v>63300</v>
      </c>
      <c r="O90" s="78">
        <v>127655903.99999999</v>
      </c>
      <c r="P90" s="78">
        <v>0</v>
      </c>
      <c r="Q90" s="78">
        <v>0</v>
      </c>
      <c r="R90" s="78">
        <v>0</v>
      </c>
      <c r="S90" s="78">
        <v>0</v>
      </c>
      <c r="T90" s="78">
        <v>0</v>
      </c>
      <c r="U90" s="78">
        <v>0</v>
      </c>
      <c r="V90" s="78">
        <v>1363</v>
      </c>
      <c r="W90" s="78">
        <v>0</v>
      </c>
      <c r="X90" s="78">
        <v>0</v>
      </c>
      <c r="Y90" s="78">
        <v>8357915.9999999991</v>
      </c>
      <c r="Z90" s="78">
        <v>1367477397</v>
      </c>
      <c r="AA90" s="78">
        <v>7534599</v>
      </c>
      <c r="AB90" s="78">
        <v>105494611</v>
      </c>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2952</v>
      </c>
      <c r="B91" s="77">
        <v>83</v>
      </c>
      <c r="C91" s="77">
        <v>18</v>
      </c>
      <c r="D91" s="77">
        <v>83</v>
      </c>
      <c r="E91" s="77">
        <v>2024</v>
      </c>
      <c r="F91" s="77" t="s">
        <v>2588</v>
      </c>
      <c r="G91" s="1017" t="s">
        <v>2953</v>
      </c>
      <c r="H91" s="77" t="s">
        <v>2954</v>
      </c>
      <c r="I91" s="1018"/>
      <c r="J91" s="80">
        <v>61724</v>
      </c>
      <c r="K91" s="78">
        <v>74044142.000000015</v>
      </c>
      <c r="L91" s="78">
        <v>217969</v>
      </c>
      <c r="M91" s="78">
        <v>260227176</v>
      </c>
      <c r="N91" s="78">
        <v>697800</v>
      </c>
      <c r="O91" s="78">
        <v>1592613241</v>
      </c>
      <c r="P91" s="78">
        <v>0</v>
      </c>
      <c r="Q91" s="78">
        <v>0</v>
      </c>
      <c r="R91" s="78">
        <v>0</v>
      </c>
      <c r="S91" s="78">
        <v>0</v>
      </c>
      <c r="T91" s="78">
        <v>0</v>
      </c>
      <c r="U91" s="78">
        <v>0</v>
      </c>
      <c r="V91" s="78">
        <v>0</v>
      </c>
      <c r="W91" s="78">
        <v>0</v>
      </c>
      <c r="X91" s="78">
        <v>0</v>
      </c>
      <c r="Y91" s="78">
        <v>0</v>
      </c>
      <c r="Z91" s="78">
        <v>1926884559.0000002</v>
      </c>
      <c r="AA91" s="78">
        <v>127362481</v>
      </c>
      <c r="AB91" s="78">
        <v>679248344</v>
      </c>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2955</v>
      </c>
      <c r="B92" s="77">
        <v>84</v>
      </c>
      <c r="C92" s="77">
        <v>18</v>
      </c>
      <c r="D92" s="77">
        <v>84</v>
      </c>
      <c r="E92" s="77">
        <v>2024</v>
      </c>
      <c r="F92" s="77" t="s">
        <v>2588</v>
      </c>
      <c r="G92" s="1017" t="s">
        <v>2956</v>
      </c>
      <c r="H92" s="77" t="s">
        <v>2957</v>
      </c>
      <c r="I92" s="1018"/>
      <c r="J92" s="80">
        <v>21012</v>
      </c>
      <c r="K92" s="78">
        <v>23918149</v>
      </c>
      <c r="L92" s="78">
        <v>182204</v>
      </c>
      <c r="M92" s="78">
        <v>206917940.00000003</v>
      </c>
      <c r="N92" s="78">
        <v>0</v>
      </c>
      <c r="O92" s="78">
        <v>0</v>
      </c>
      <c r="P92" s="78">
        <v>0</v>
      </c>
      <c r="Q92" s="78">
        <v>0</v>
      </c>
      <c r="R92" s="78">
        <v>0</v>
      </c>
      <c r="S92" s="78">
        <v>0</v>
      </c>
      <c r="T92" s="78">
        <v>0</v>
      </c>
      <c r="U92" s="78">
        <v>0</v>
      </c>
      <c r="V92" s="78">
        <v>21</v>
      </c>
      <c r="W92" s="78">
        <v>0</v>
      </c>
      <c r="X92" s="78">
        <v>0</v>
      </c>
      <c r="Y92" s="78">
        <v>130489</v>
      </c>
      <c r="Z92" s="78">
        <v>230966578.00000003</v>
      </c>
      <c r="AA92" s="78">
        <v>11241497</v>
      </c>
      <c r="AB92" s="78">
        <v>165817140</v>
      </c>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2958</v>
      </c>
      <c r="B93" s="77">
        <v>85</v>
      </c>
      <c r="C93" s="77">
        <v>18</v>
      </c>
      <c r="D93" s="77">
        <v>85</v>
      </c>
      <c r="E93" s="77">
        <v>2024</v>
      </c>
      <c r="F93" s="77" t="s">
        <v>2588</v>
      </c>
      <c r="G93" s="1017" t="s">
        <v>2959</v>
      </c>
      <c r="H93" s="77" t="s">
        <v>2960</v>
      </c>
      <c r="I93" s="1018"/>
      <c r="J93" s="80">
        <v>65765</v>
      </c>
      <c r="K93" s="78">
        <v>74709963</v>
      </c>
      <c r="L93" s="78">
        <v>203724</v>
      </c>
      <c r="M93" s="78">
        <v>230292149</v>
      </c>
      <c r="N93" s="78">
        <v>2035800</v>
      </c>
      <c r="O93" s="78">
        <v>5143931540</v>
      </c>
      <c r="P93" s="78">
        <v>796</v>
      </c>
      <c r="Q93" s="78">
        <v>4185785</v>
      </c>
      <c r="R93" s="78">
        <v>0</v>
      </c>
      <c r="S93" s="78">
        <v>0</v>
      </c>
      <c r="T93" s="78">
        <v>0</v>
      </c>
      <c r="U93" s="78">
        <v>0</v>
      </c>
      <c r="V93" s="78">
        <v>0</v>
      </c>
      <c r="W93" s="78">
        <v>0</v>
      </c>
      <c r="X93" s="78">
        <v>0</v>
      </c>
      <c r="Y93" s="78">
        <v>0</v>
      </c>
      <c r="Z93" s="78">
        <v>5453119436.999999</v>
      </c>
      <c r="AA93" s="78">
        <v>141791337</v>
      </c>
      <c r="AB93" s="78">
        <v>743240921</v>
      </c>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2961</v>
      </c>
      <c r="B94" s="77">
        <v>86</v>
      </c>
      <c r="C94" s="77">
        <v>18</v>
      </c>
      <c r="D94" s="77">
        <v>86</v>
      </c>
      <c r="E94" s="77">
        <v>2024</v>
      </c>
      <c r="F94" s="77" t="s">
        <v>2588</v>
      </c>
      <c r="G94" s="1017" t="s">
        <v>2962</v>
      </c>
      <c r="H94" s="77" t="s">
        <v>2963</v>
      </c>
      <c r="I94" s="1018"/>
      <c r="J94" s="80">
        <v>57926</v>
      </c>
      <c r="K94" s="78">
        <v>69614750</v>
      </c>
      <c r="L94" s="78">
        <v>1602927</v>
      </c>
      <c r="M94" s="78">
        <v>1916897352.9999998</v>
      </c>
      <c r="N94" s="78">
        <v>222800</v>
      </c>
      <c r="O94" s="78">
        <v>574209925</v>
      </c>
      <c r="P94" s="78">
        <v>0</v>
      </c>
      <c r="Q94" s="78">
        <v>0</v>
      </c>
      <c r="R94" s="78">
        <v>0</v>
      </c>
      <c r="S94" s="78">
        <v>0</v>
      </c>
      <c r="T94" s="78">
        <v>0</v>
      </c>
      <c r="U94" s="78">
        <v>0</v>
      </c>
      <c r="V94" s="78">
        <v>2194</v>
      </c>
      <c r="W94" s="78">
        <v>0</v>
      </c>
      <c r="X94" s="78">
        <v>0</v>
      </c>
      <c r="Y94" s="78">
        <v>13455080</v>
      </c>
      <c r="Z94" s="78">
        <v>2574177108</v>
      </c>
      <c r="AA94" s="78">
        <v>19958845</v>
      </c>
      <c r="AB94" s="78">
        <v>284523149</v>
      </c>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2964</v>
      </c>
      <c r="B95" s="77">
        <v>87</v>
      </c>
      <c r="C95" s="77">
        <v>18</v>
      </c>
      <c r="D95" s="77">
        <v>87</v>
      </c>
      <c r="E95" s="77">
        <v>2024</v>
      </c>
      <c r="F95" s="77" t="s">
        <v>2588</v>
      </c>
      <c r="G95" s="1017" t="s">
        <v>2965</v>
      </c>
      <c r="H95" s="77" t="s">
        <v>2966</v>
      </c>
      <c r="I95" s="1018"/>
      <c r="J95" s="80">
        <v>94267</v>
      </c>
      <c r="K95" s="78">
        <v>105990451</v>
      </c>
      <c r="L95" s="78">
        <v>421246</v>
      </c>
      <c r="M95" s="78">
        <v>472570219</v>
      </c>
      <c r="N95" s="78">
        <v>377300</v>
      </c>
      <c r="O95" s="78">
        <v>955463942.00000012</v>
      </c>
      <c r="P95" s="78">
        <v>82</v>
      </c>
      <c r="Q95" s="78">
        <v>433759</v>
      </c>
      <c r="R95" s="78">
        <v>0</v>
      </c>
      <c r="S95" s="78">
        <v>0</v>
      </c>
      <c r="T95" s="78">
        <v>0</v>
      </c>
      <c r="U95" s="78">
        <v>0</v>
      </c>
      <c r="V95" s="78">
        <v>548</v>
      </c>
      <c r="W95" s="78">
        <v>0</v>
      </c>
      <c r="X95" s="78">
        <v>0</v>
      </c>
      <c r="Y95" s="78">
        <v>3358619</v>
      </c>
      <c r="Z95" s="78">
        <v>1537816990.0000002</v>
      </c>
      <c r="AA95" s="78">
        <v>193178396</v>
      </c>
      <c r="AB95" s="78">
        <v>898023925</v>
      </c>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2967</v>
      </c>
      <c r="B96" s="77">
        <v>88</v>
      </c>
      <c r="C96" s="77">
        <v>18</v>
      </c>
      <c r="D96" s="77">
        <v>88</v>
      </c>
      <c r="E96" s="77">
        <v>2024</v>
      </c>
      <c r="F96" s="77" t="s">
        <v>2588</v>
      </c>
      <c r="G96" s="1017" t="s">
        <v>2968</v>
      </c>
      <c r="H96" s="77" t="s">
        <v>2969</v>
      </c>
      <c r="I96" s="1018"/>
      <c r="J96" s="80">
        <v>44580</v>
      </c>
      <c r="K96" s="78">
        <v>49025392</v>
      </c>
      <c r="L96" s="78">
        <v>749593</v>
      </c>
      <c r="M96" s="78">
        <v>824137278</v>
      </c>
      <c r="N96" s="78">
        <v>1077100</v>
      </c>
      <c r="O96" s="78">
        <v>2681210517</v>
      </c>
      <c r="P96" s="78">
        <v>12956</v>
      </c>
      <c r="Q96" s="78">
        <v>77569898</v>
      </c>
      <c r="R96" s="78">
        <v>0</v>
      </c>
      <c r="S96" s="78">
        <v>0</v>
      </c>
      <c r="T96" s="78">
        <v>0</v>
      </c>
      <c r="U96" s="78">
        <v>162</v>
      </c>
      <c r="V96" s="78">
        <v>5082</v>
      </c>
      <c r="W96" s="78">
        <v>0</v>
      </c>
      <c r="X96" s="78">
        <v>990441</v>
      </c>
      <c r="Y96" s="78">
        <v>31163314.999999996</v>
      </c>
      <c r="Z96" s="78">
        <v>3664096841</v>
      </c>
      <c r="AA96" s="78">
        <v>18025904</v>
      </c>
      <c r="AB96" s="78">
        <v>253892191</v>
      </c>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2970</v>
      </c>
      <c r="B97" s="77">
        <v>89</v>
      </c>
      <c r="C97" s="77">
        <v>18</v>
      </c>
      <c r="D97" s="77">
        <v>89</v>
      </c>
      <c r="E97" s="77">
        <v>2024</v>
      </c>
      <c r="F97" s="77" t="s">
        <v>2588</v>
      </c>
      <c r="G97" s="1017" t="s">
        <v>2971</v>
      </c>
      <c r="H97" s="77" t="s">
        <v>2972</v>
      </c>
      <c r="I97" s="1018"/>
      <c r="J97" s="80">
        <v>21920</v>
      </c>
      <c r="K97" s="78">
        <v>24856641</v>
      </c>
      <c r="L97" s="78">
        <v>844246</v>
      </c>
      <c r="M97" s="78">
        <v>955823123</v>
      </c>
      <c r="N97" s="78">
        <v>387500</v>
      </c>
      <c r="O97" s="78">
        <v>994995295.99999988</v>
      </c>
      <c r="P97" s="78">
        <v>403</v>
      </c>
      <c r="Q97" s="78">
        <v>2410853</v>
      </c>
      <c r="R97" s="78">
        <v>0</v>
      </c>
      <c r="S97" s="78">
        <v>0</v>
      </c>
      <c r="T97" s="78">
        <v>0</v>
      </c>
      <c r="U97" s="78">
        <v>0</v>
      </c>
      <c r="V97" s="78">
        <v>128</v>
      </c>
      <c r="W97" s="78">
        <v>0</v>
      </c>
      <c r="X97" s="78">
        <v>0</v>
      </c>
      <c r="Y97" s="78">
        <v>785876.99999999988</v>
      </c>
      <c r="Z97" s="78">
        <v>1978871790</v>
      </c>
      <c r="AA97" s="78">
        <v>7668084</v>
      </c>
      <c r="AB97" s="78">
        <v>97500629</v>
      </c>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2973</v>
      </c>
      <c r="B98" s="77">
        <v>90</v>
      </c>
      <c r="C98" s="77">
        <v>18</v>
      </c>
      <c r="D98" s="77">
        <v>90</v>
      </c>
      <c r="E98" s="77">
        <v>2024</v>
      </c>
      <c r="F98" s="77" t="s">
        <v>2588</v>
      </c>
      <c r="G98" s="1017" t="s">
        <v>2974</v>
      </c>
      <c r="H98" s="77" t="s">
        <v>2975</v>
      </c>
      <c r="I98" s="1018"/>
      <c r="J98" s="80">
        <v>35142</v>
      </c>
      <c r="K98" s="78">
        <v>40323962</v>
      </c>
      <c r="L98" s="78">
        <v>325064</v>
      </c>
      <c r="M98" s="78">
        <v>372065259</v>
      </c>
      <c r="N98" s="78">
        <v>624200</v>
      </c>
      <c r="O98" s="78">
        <v>1433754479</v>
      </c>
      <c r="P98" s="78">
        <v>4389</v>
      </c>
      <c r="Q98" s="78">
        <v>23115941</v>
      </c>
      <c r="R98" s="78">
        <v>0</v>
      </c>
      <c r="S98" s="78">
        <v>0</v>
      </c>
      <c r="T98" s="78">
        <v>0</v>
      </c>
      <c r="U98" s="78">
        <v>0</v>
      </c>
      <c r="V98" s="78">
        <v>0</v>
      </c>
      <c r="W98" s="78">
        <v>0</v>
      </c>
      <c r="X98" s="78">
        <v>0</v>
      </c>
      <c r="Y98" s="78">
        <v>0</v>
      </c>
      <c r="Z98" s="78">
        <v>1869259641</v>
      </c>
      <c r="AA98" s="78">
        <v>11152926</v>
      </c>
      <c r="AB98" s="78">
        <v>154512738</v>
      </c>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2976</v>
      </c>
      <c r="B99" s="77">
        <v>91</v>
      </c>
      <c r="C99" s="77">
        <v>18</v>
      </c>
      <c r="D99" s="77">
        <v>91</v>
      </c>
      <c r="E99" s="77">
        <v>2024</v>
      </c>
      <c r="F99" s="77" t="s">
        <v>2588</v>
      </c>
      <c r="G99" s="1017" t="s">
        <v>2977</v>
      </c>
      <c r="H99" s="77" t="s">
        <v>2978</v>
      </c>
      <c r="I99" s="1018"/>
      <c r="J99" s="80">
        <v>1275444</v>
      </c>
      <c r="K99" s="78">
        <v>1482366665</v>
      </c>
      <c r="L99" s="78">
        <v>3553276</v>
      </c>
      <c r="M99" s="78">
        <v>4109888622.0000005</v>
      </c>
      <c r="N99" s="78">
        <v>1888200</v>
      </c>
      <c r="O99" s="78">
        <v>4621669155.000001</v>
      </c>
      <c r="P99" s="78">
        <v>5279</v>
      </c>
      <c r="Q99" s="78">
        <v>27268401</v>
      </c>
      <c r="R99" s="78">
        <v>0</v>
      </c>
      <c r="S99" s="78">
        <v>0</v>
      </c>
      <c r="T99" s="78">
        <v>0</v>
      </c>
      <c r="U99" s="78">
        <v>0</v>
      </c>
      <c r="V99" s="78">
        <v>3</v>
      </c>
      <c r="W99" s="78">
        <v>0</v>
      </c>
      <c r="X99" s="78">
        <v>0</v>
      </c>
      <c r="Y99" s="78">
        <v>20849</v>
      </c>
      <c r="Z99" s="78">
        <v>10241213692</v>
      </c>
      <c r="AA99" s="78">
        <v>2489857904</v>
      </c>
      <c r="AB99" s="78">
        <v>12339869323</v>
      </c>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2979</v>
      </c>
      <c r="B100" s="77">
        <v>92</v>
      </c>
      <c r="C100" s="77">
        <v>18</v>
      </c>
      <c r="D100" s="77">
        <v>92</v>
      </c>
      <c r="E100" s="77">
        <v>2024</v>
      </c>
      <c r="F100" s="77" t="s">
        <v>2588</v>
      </c>
      <c r="G100" s="1017" t="s">
        <v>2980</v>
      </c>
      <c r="H100" s="77" t="s">
        <v>2981</v>
      </c>
      <c r="I100" s="1018"/>
      <c r="J100" s="80">
        <v>70758</v>
      </c>
      <c r="K100" s="78">
        <v>77012230</v>
      </c>
      <c r="L100" s="78">
        <v>3430541</v>
      </c>
      <c r="M100" s="78">
        <v>3715058182</v>
      </c>
      <c r="N100" s="78">
        <v>7190300</v>
      </c>
      <c r="O100" s="78">
        <v>22179261022</v>
      </c>
      <c r="P100" s="78">
        <v>1048</v>
      </c>
      <c r="Q100" s="78">
        <v>5639336</v>
      </c>
      <c r="R100" s="78">
        <v>0</v>
      </c>
      <c r="S100" s="78">
        <v>0</v>
      </c>
      <c r="T100" s="78">
        <v>0</v>
      </c>
      <c r="U100" s="78">
        <v>0</v>
      </c>
      <c r="V100" s="78">
        <v>63</v>
      </c>
      <c r="W100" s="78">
        <v>0</v>
      </c>
      <c r="X100" s="78">
        <v>0</v>
      </c>
      <c r="Y100" s="78">
        <v>385580</v>
      </c>
      <c r="Z100" s="78">
        <v>25977356349.999996</v>
      </c>
      <c r="AA100" s="78">
        <v>30984784.999999996</v>
      </c>
      <c r="AB100" s="78">
        <v>436864566.00000006</v>
      </c>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2982</v>
      </c>
      <c r="B101" s="77">
        <v>93</v>
      </c>
      <c r="C101" s="77">
        <v>18</v>
      </c>
      <c r="D101" s="77">
        <v>93</v>
      </c>
      <c r="E101" s="77">
        <v>2024</v>
      </c>
      <c r="F101" s="77" t="s">
        <v>2588</v>
      </c>
      <c r="G101" s="1017" t="s">
        <v>2983</v>
      </c>
      <c r="H101" s="77" t="s">
        <v>2984</v>
      </c>
      <c r="I101" s="1018"/>
      <c r="J101" s="80">
        <v>30752</v>
      </c>
      <c r="K101" s="78">
        <v>33540150.999999996</v>
      </c>
      <c r="L101" s="78">
        <v>1154623</v>
      </c>
      <c r="M101" s="78">
        <v>1256707962</v>
      </c>
      <c r="N101" s="78">
        <v>3288800</v>
      </c>
      <c r="O101" s="78">
        <v>8898521193</v>
      </c>
      <c r="P101" s="78">
        <v>202</v>
      </c>
      <c r="Q101" s="78">
        <v>1094053.0000000002</v>
      </c>
      <c r="R101" s="78">
        <v>0</v>
      </c>
      <c r="S101" s="78">
        <v>0</v>
      </c>
      <c r="T101" s="78">
        <v>0</v>
      </c>
      <c r="U101" s="78">
        <v>0</v>
      </c>
      <c r="V101" s="78">
        <v>713</v>
      </c>
      <c r="W101" s="78">
        <v>0</v>
      </c>
      <c r="X101" s="78">
        <v>0</v>
      </c>
      <c r="Y101" s="78">
        <v>4373097</v>
      </c>
      <c r="Z101" s="78">
        <v>10194236456</v>
      </c>
      <c r="AA101" s="78">
        <v>10139432</v>
      </c>
      <c r="AB101" s="78">
        <v>147399833</v>
      </c>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2985</v>
      </c>
      <c r="B102" s="77">
        <v>94</v>
      </c>
      <c r="C102" s="77">
        <v>18</v>
      </c>
      <c r="D102" s="77">
        <v>94</v>
      </c>
      <c r="E102" s="77">
        <v>2024</v>
      </c>
      <c r="F102" s="77" t="s">
        <v>2588</v>
      </c>
      <c r="G102" s="1017" t="s">
        <v>2986</v>
      </c>
      <c r="H102" s="77" t="s">
        <v>2987</v>
      </c>
      <c r="I102" s="1018"/>
      <c r="J102" s="80">
        <v>8638</v>
      </c>
      <c r="K102" s="78">
        <v>9134412.0000000019</v>
      </c>
      <c r="L102" s="78">
        <v>379752</v>
      </c>
      <c r="M102" s="78">
        <v>401262761</v>
      </c>
      <c r="N102" s="78">
        <v>1311700</v>
      </c>
      <c r="O102" s="78">
        <v>3771317859</v>
      </c>
      <c r="P102" s="78">
        <v>2330</v>
      </c>
      <c r="Q102" s="78">
        <v>12379156</v>
      </c>
      <c r="R102" s="78">
        <v>0</v>
      </c>
      <c r="S102" s="78">
        <v>0</v>
      </c>
      <c r="T102" s="78">
        <v>0</v>
      </c>
      <c r="U102" s="78">
        <v>0</v>
      </c>
      <c r="V102" s="78">
        <v>0</v>
      </c>
      <c r="W102" s="78">
        <v>0</v>
      </c>
      <c r="X102" s="78">
        <v>0</v>
      </c>
      <c r="Y102" s="78">
        <v>0</v>
      </c>
      <c r="Z102" s="78">
        <v>4194094188</v>
      </c>
      <c r="AA102" s="78">
        <v>3332530.9999999995</v>
      </c>
      <c r="AB102" s="78">
        <v>47348552</v>
      </c>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2988</v>
      </c>
      <c r="B103" s="77">
        <v>95</v>
      </c>
      <c r="C103" s="77">
        <v>18</v>
      </c>
      <c r="D103" s="77">
        <v>95</v>
      </c>
      <c r="E103" s="77">
        <v>2024</v>
      </c>
      <c r="F103" s="77" t="s">
        <v>2588</v>
      </c>
      <c r="G103" s="1017" t="s">
        <v>2989</v>
      </c>
      <c r="H103" s="77" t="s">
        <v>2990</v>
      </c>
      <c r="I103" s="1018"/>
      <c r="J103" s="80">
        <v>31017</v>
      </c>
      <c r="K103" s="78">
        <v>34591731</v>
      </c>
      <c r="L103" s="78">
        <v>604256</v>
      </c>
      <c r="M103" s="78">
        <v>672879100</v>
      </c>
      <c r="N103" s="78">
        <v>2194200</v>
      </c>
      <c r="O103" s="78">
        <v>4942290138</v>
      </c>
      <c r="P103" s="78">
        <v>102</v>
      </c>
      <c r="Q103" s="78">
        <v>555980</v>
      </c>
      <c r="R103" s="78">
        <v>0</v>
      </c>
      <c r="S103" s="78">
        <v>0</v>
      </c>
      <c r="T103" s="78">
        <v>0</v>
      </c>
      <c r="U103" s="78">
        <v>0</v>
      </c>
      <c r="V103" s="78">
        <v>295</v>
      </c>
      <c r="W103" s="78">
        <v>0</v>
      </c>
      <c r="X103" s="78">
        <v>0</v>
      </c>
      <c r="Y103" s="78">
        <v>1806732</v>
      </c>
      <c r="Z103" s="78">
        <v>5652123681</v>
      </c>
      <c r="AA103" s="78">
        <v>13265866.000000002</v>
      </c>
      <c r="AB103" s="78">
        <v>173881292</v>
      </c>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2991</v>
      </c>
      <c r="B104" s="77">
        <v>96</v>
      </c>
      <c r="C104" s="77">
        <v>18</v>
      </c>
      <c r="D104" s="77">
        <v>96</v>
      </c>
      <c r="E104" s="77">
        <v>2024</v>
      </c>
      <c r="F104" s="77" t="s">
        <v>2588</v>
      </c>
      <c r="G104" s="1017" t="s">
        <v>2992</v>
      </c>
      <c r="H104" s="77" t="s">
        <v>2993</v>
      </c>
      <c r="I104" s="1018"/>
      <c r="J104" s="80">
        <v>34894</v>
      </c>
      <c r="K104" s="78">
        <v>39690239</v>
      </c>
      <c r="L104" s="78">
        <v>608540</v>
      </c>
      <c r="M104" s="78">
        <v>690443122</v>
      </c>
      <c r="N104" s="78">
        <v>2733000</v>
      </c>
      <c r="O104" s="78">
        <v>6879887715</v>
      </c>
      <c r="P104" s="78">
        <v>37461</v>
      </c>
      <c r="Q104" s="78">
        <v>202882907.00000003</v>
      </c>
      <c r="R104" s="78">
        <v>0</v>
      </c>
      <c r="S104" s="78">
        <v>0</v>
      </c>
      <c r="T104" s="78">
        <v>222447</v>
      </c>
      <c r="U104" s="78">
        <v>9816</v>
      </c>
      <c r="V104" s="78">
        <v>5357</v>
      </c>
      <c r="W104" s="78">
        <v>1547359134</v>
      </c>
      <c r="X104" s="78">
        <v>60189014</v>
      </c>
      <c r="Y104" s="78">
        <v>32849615</v>
      </c>
      <c r="Z104" s="78">
        <v>9453301746</v>
      </c>
      <c r="AA104" s="78">
        <v>17837870</v>
      </c>
      <c r="AB104" s="78">
        <v>221666838.00000003</v>
      </c>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2994</v>
      </c>
      <c r="B105" s="77">
        <v>97</v>
      </c>
      <c r="C105" s="77">
        <v>18</v>
      </c>
      <c r="D105" s="77">
        <v>97</v>
      </c>
      <c r="E105" s="77">
        <v>2024</v>
      </c>
      <c r="F105" s="77" t="s">
        <v>2588</v>
      </c>
      <c r="G105" s="1017" t="s">
        <v>2995</v>
      </c>
      <c r="H105" s="77" t="s">
        <v>2996</v>
      </c>
      <c r="I105" s="1018"/>
      <c r="J105" s="80">
        <v>79927</v>
      </c>
      <c r="K105" s="78">
        <v>91765156</v>
      </c>
      <c r="L105" s="78">
        <v>2161355</v>
      </c>
      <c r="M105" s="78">
        <v>2474839006</v>
      </c>
      <c r="N105" s="78">
        <v>96100</v>
      </c>
      <c r="O105" s="78">
        <v>185429372</v>
      </c>
      <c r="P105" s="78">
        <v>7107</v>
      </c>
      <c r="Q105" s="78">
        <v>40369519</v>
      </c>
      <c r="R105" s="78">
        <v>0</v>
      </c>
      <c r="S105" s="78">
        <v>0</v>
      </c>
      <c r="T105" s="78">
        <v>10587</v>
      </c>
      <c r="U105" s="78">
        <v>10</v>
      </c>
      <c r="V105" s="78">
        <v>151</v>
      </c>
      <c r="W105" s="78">
        <v>74121231</v>
      </c>
      <c r="X105" s="78">
        <v>63281.999999999993</v>
      </c>
      <c r="Y105" s="78">
        <v>928140</v>
      </c>
      <c r="Z105" s="78">
        <v>2867515706</v>
      </c>
      <c r="AA105" s="78">
        <v>36953002</v>
      </c>
      <c r="AB105" s="78">
        <v>552654021</v>
      </c>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2997</v>
      </c>
      <c r="B106" s="77">
        <v>98</v>
      </c>
      <c r="C106" s="77">
        <v>18</v>
      </c>
      <c r="D106" s="77">
        <v>98</v>
      </c>
      <c r="E106" s="77">
        <v>2024</v>
      </c>
      <c r="F106" s="77" t="s">
        <v>2588</v>
      </c>
      <c r="G106" s="1017" t="s">
        <v>2998</v>
      </c>
      <c r="H106" s="77" t="s">
        <v>2999</v>
      </c>
      <c r="I106" s="1018"/>
      <c r="J106" s="80">
        <v>32484</v>
      </c>
      <c r="K106" s="78">
        <v>36289621</v>
      </c>
      <c r="L106" s="78">
        <v>2083303</v>
      </c>
      <c r="M106" s="78">
        <v>2323182512.0000005</v>
      </c>
      <c r="N106" s="78">
        <v>334500</v>
      </c>
      <c r="O106" s="78">
        <v>735846700</v>
      </c>
      <c r="P106" s="78">
        <v>0</v>
      </c>
      <c r="Q106" s="78">
        <v>0</v>
      </c>
      <c r="R106" s="78">
        <v>0</v>
      </c>
      <c r="S106" s="78">
        <v>0</v>
      </c>
      <c r="T106" s="78">
        <v>0</v>
      </c>
      <c r="U106" s="78">
        <v>0</v>
      </c>
      <c r="V106" s="78">
        <v>0</v>
      </c>
      <c r="W106" s="78">
        <v>0</v>
      </c>
      <c r="X106" s="78">
        <v>0</v>
      </c>
      <c r="Y106" s="78">
        <v>0</v>
      </c>
      <c r="Z106" s="78">
        <v>3095318833</v>
      </c>
      <c r="AA106" s="78">
        <v>13370140</v>
      </c>
      <c r="AB106" s="78">
        <v>183369554</v>
      </c>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3000</v>
      </c>
      <c r="B107" s="77">
        <v>99</v>
      </c>
      <c r="C107" s="77">
        <v>18</v>
      </c>
      <c r="D107" s="77">
        <v>99</v>
      </c>
      <c r="E107" s="77">
        <v>2024</v>
      </c>
      <c r="F107" s="77" t="s">
        <v>2588</v>
      </c>
      <c r="G107" s="1017" t="s">
        <v>3001</v>
      </c>
      <c r="H107" s="77" t="s">
        <v>3002</v>
      </c>
      <c r="I107" s="1018"/>
      <c r="J107" s="80">
        <v>31657</v>
      </c>
      <c r="K107" s="78">
        <v>34832038.999999993</v>
      </c>
      <c r="L107" s="78">
        <v>1957215</v>
      </c>
      <c r="M107" s="78">
        <v>2147471600.9999998</v>
      </c>
      <c r="N107" s="78">
        <v>4915900</v>
      </c>
      <c r="O107" s="78">
        <v>15202703075</v>
      </c>
      <c r="P107" s="78">
        <v>0</v>
      </c>
      <c r="Q107" s="78">
        <v>0</v>
      </c>
      <c r="R107" s="78">
        <v>0</v>
      </c>
      <c r="S107" s="78">
        <v>0</v>
      </c>
      <c r="T107" s="78">
        <v>0</v>
      </c>
      <c r="U107" s="78">
        <v>0</v>
      </c>
      <c r="V107" s="78">
        <v>28</v>
      </c>
      <c r="W107" s="78">
        <v>0</v>
      </c>
      <c r="X107" s="78">
        <v>0</v>
      </c>
      <c r="Y107" s="78">
        <v>174394</v>
      </c>
      <c r="Z107" s="78">
        <v>17385181109</v>
      </c>
      <c r="AA107" s="78">
        <v>9944228</v>
      </c>
      <c r="AB107" s="78">
        <v>134422056</v>
      </c>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3003</v>
      </c>
      <c r="B108" s="77">
        <v>100</v>
      </c>
      <c r="C108" s="77">
        <v>18</v>
      </c>
      <c r="D108" s="77">
        <v>100</v>
      </c>
      <c r="E108" s="77">
        <v>2024</v>
      </c>
      <c r="F108" s="77" t="s">
        <v>2588</v>
      </c>
      <c r="G108" s="1017" t="s">
        <v>3004</v>
      </c>
      <c r="H108" s="77" t="s">
        <v>3005</v>
      </c>
      <c r="I108" s="1018"/>
      <c r="J108" s="80">
        <v>156176</v>
      </c>
      <c r="K108" s="78">
        <v>175917965.99999997</v>
      </c>
      <c r="L108" s="78">
        <v>4595198</v>
      </c>
      <c r="M108" s="78">
        <v>5163396275</v>
      </c>
      <c r="N108" s="78">
        <v>3804800</v>
      </c>
      <c r="O108" s="78">
        <v>9293738039.9999981</v>
      </c>
      <c r="P108" s="78">
        <v>6068</v>
      </c>
      <c r="Q108" s="78">
        <v>35158063</v>
      </c>
      <c r="R108" s="78">
        <v>0</v>
      </c>
      <c r="S108" s="78">
        <v>0</v>
      </c>
      <c r="T108" s="78">
        <v>0</v>
      </c>
      <c r="U108" s="78">
        <v>0</v>
      </c>
      <c r="V108" s="78">
        <v>0</v>
      </c>
      <c r="W108" s="78">
        <v>0</v>
      </c>
      <c r="X108" s="78">
        <v>0</v>
      </c>
      <c r="Y108" s="78">
        <v>0</v>
      </c>
      <c r="Z108" s="78">
        <v>14668210343.999998</v>
      </c>
      <c r="AA108" s="78">
        <v>218035581</v>
      </c>
      <c r="AB108" s="78">
        <v>1177123295</v>
      </c>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3006</v>
      </c>
      <c r="B109" s="77">
        <v>101</v>
      </c>
      <c r="C109" s="77">
        <v>18</v>
      </c>
      <c r="D109" s="77">
        <v>101</v>
      </c>
      <c r="E109" s="77">
        <v>2024</v>
      </c>
      <c r="F109" s="77" t="s">
        <v>2588</v>
      </c>
      <c r="G109" s="1017" t="s">
        <v>3007</v>
      </c>
      <c r="H109" s="77" t="s">
        <v>3008</v>
      </c>
      <c r="I109" s="1018"/>
      <c r="J109" s="80">
        <v>15997</v>
      </c>
      <c r="K109" s="78">
        <v>18146188</v>
      </c>
      <c r="L109" s="78">
        <v>190261</v>
      </c>
      <c r="M109" s="78">
        <v>215478825</v>
      </c>
      <c r="N109" s="78">
        <v>1479300</v>
      </c>
      <c r="O109" s="78">
        <v>3522834882</v>
      </c>
      <c r="P109" s="78">
        <v>7968</v>
      </c>
      <c r="Q109" s="78">
        <v>43500130</v>
      </c>
      <c r="R109" s="78">
        <v>0</v>
      </c>
      <c r="S109" s="78">
        <v>0</v>
      </c>
      <c r="T109" s="78">
        <v>0</v>
      </c>
      <c r="U109" s="78">
        <v>0</v>
      </c>
      <c r="V109" s="78">
        <v>0</v>
      </c>
      <c r="W109" s="78">
        <v>0</v>
      </c>
      <c r="X109" s="78">
        <v>0</v>
      </c>
      <c r="Y109" s="78">
        <v>0</v>
      </c>
      <c r="Z109" s="78">
        <v>3799960025</v>
      </c>
      <c r="AA109" s="78">
        <v>5822824</v>
      </c>
      <c r="AB109" s="78">
        <v>66694115.000000007</v>
      </c>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3009</v>
      </c>
      <c r="B110" s="77">
        <v>102</v>
      </c>
      <c r="C110" s="77">
        <v>18</v>
      </c>
      <c r="D110" s="77">
        <v>102</v>
      </c>
      <c r="E110" s="77">
        <v>2024</v>
      </c>
      <c r="F110" s="77" t="s">
        <v>2588</v>
      </c>
      <c r="G110" s="1017" t="s">
        <v>3010</v>
      </c>
      <c r="H110" s="77" t="s">
        <v>3011</v>
      </c>
      <c r="I110" s="1018"/>
      <c r="J110" s="80">
        <v>32491.999999999996</v>
      </c>
      <c r="K110" s="78">
        <v>37068310</v>
      </c>
      <c r="L110" s="78">
        <v>1036250</v>
      </c>
      <c r="M110" s="78">
        <v>1178530999</v>
      </c>
      <c r="N110" s="78">
        <v>2832200</v>
      </c>
      <c r="O110" s="78">
        <v>7628921576.999999</v>
      </c>
      <c r="P110" s="78">
        <v>2023.0000000000002</v>
      </c>
      <c r="Q110" s="78">
        <v>11764740</v>
      </c>
      <c r="R110" s="78">
        <v>0</v>
      </c>
      <c r="S110" s="78">
        <v>0</v>
      </c>
      <c r="T110" s="78">
        <v>0</v>
      </c>
      <c r="U110" s="78">
        <v>0</v>
      </c>
      <c r="V110" s="78">
        <v>0</v>
      </c>
      <c r="W110" s="78">
        <v>0</v>
      </c>
      <c r="X110" s="78">
        <v>0</v>
      </c>
      <c r="Y110" s="78">
        <v>0</v>
      </c>
      <c r="Z110" s="78">
        <v>8856285625.9999981</v>
      </c>
      <c r="AA110" s="78">
        <v>14418255</v>
      </c>
      <c r="AB110" s="78">
        <v>180247982</v>
      </c>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3012</v>
      </c>
      <c r="B111" s="77">
        <v>103</v>
      </c>
      <c r="C111" s="77">
        <v>18</v>
      </c>
      <c r="D111" s="77">
        <v>103</v>
      </c>
      <c r="E111" s="77">
        <v>2024</v>
      </c>
      <c r="F111" s="77" t="s">
        <v>2588</v>
      </c>
      <c r="G111" s="1017" t="s">
        <v>3013</v>
      </c>
      <c r="H111" s="77" t="s">
        <v>3014</v>
      </c>
      <c r="I111" s="1018"/>
      <c r="J111" s="80">
        <v>15953</v>
      </c>
      <c r="K111" s="78">
        <v>17298154.999999996</v>
      </c>
      <c r="L111" s="78">
        <v>525114</v>
      </c>
      <c r="M111" s="78">
        <v>568401334</v>
      </c>
      <c r="N111" s="78">
        <v>1212400</v>
      </c>
      <c r="O111" s="78">
        <v>2763555200.9999995</v>
      </c>
      <c r="P111" s="78">
        <v>0</v>
      </c>
      <c r="Q111" s="78">
        <v>0</v>
      </c>
      <c r="R111" s="78">
        <v>0</v>
      </c>
      <c r="S111" s="78">
        <v>0</v>
      </c>
      <c r="T111" s="78">
        <v>0</v>
      </c>
      <c r="U111" s="78">
        <v>0</v>
      </c>
      <c r="V111" s="78">
        <v>0</v>
      </c>
      <c r="W111" s="78">
        <v>0</v>
      </c>
      <c r="X111" s="78">
        <v>0</v>
      </c>
      <c r="Y111" s="78">
        <v>0</v>
      </c>
      <c r="Z111" s="78">
        <v>3349254690</v>
      </c>
      <c r="AA111" s="78">
        <v>4529867</v>
      </c>
      <c r="AB111" s="78">
        <v>65846439.999999993</v>
      </c>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3015</v>
      </c>
      <c r="B112" s="77">
        <v>104</v>
      </c>
      <c r="C112" s="77">
        <v>18</v>
      </c>
      <c r="D112" s="77">
        <v>104</v>
      </c>
      <c r="E112" s="77">
        <v>2024</v>
      </c>
      <c r="F112" s="77" t="s">
        <v>2588</v>
      </c>
      <c r="G112" s="1017" t="s">
        <v>3016</v>
      </c>
      <c r="H112" s="77" t="s">
        <v>3017</v>
      </c>
      <c r="I112" s="1018"/>
      <c r="J112" s="80">
        <v>48731</v>
      </c>
      <c r="K112" s="78">
        <v>55563622</v>
      </c>
      <c r="L112" s="78">
        <v>1110227</v>
      </c>
      <c r="M112" s="78">
        <v>1261856645</v>
      </c>
      <c r="N112" s="78">
        <v>164600</v>
      </c>
      <c r="O112" s="78">
        <v>332435336</v>
      </c>
      <c r="P112" s="78">
        <v>0</v>
      </c>
      <c r="Q112" s="78">
        <v>0</v>
      </c>
      <c r="R112" s="78">
        <v>0</v>
      </c>
      <c r="S112" s="78">
        <v>0</v>
      </c>
      <c r="T112" s="78">
        <v>0</v>
      </c>
      <c r="U112" s="78">
        <v>0</v>
      </c>
      <c r="V112" s="78">
        <v>0</v>
      </c>
      <c r="W112" s="78">
        <v>0</v>
      </c>
      <c r="X112" s="78">
        <v>0</v>
      </c>
      <c r="Y112" s="78">
        <v>0</v>
      </c>
      <c r="Z112" s="78">
        <v>1649855603</v>
      </c>
      <c r="AA112" s="78">
        <v>54675536</v>
      </c>
      <c r="AB112" s="78">
        <v>385872900</v>
      </c>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3018</v>
      </c>
      <c r="B113" s="77">
        <v>105</v>
      </c>
      <c r="C113" s="77">
        <v>18</v>
      </c>
      <c r="D113" s="77">
        <v>105</v>
      </c>
      <c r="E113" s="77">
        <v>2024</v>
      </c>
      <c r="F113" s="77" t="s">
        <v>2588</v>
      </c>
      <c r="G113" s="1017" t="s">
        <v>3019</v>
      </c>
      <c r="H113" s="77" t="s">
        <v>3020</v>
      </c>
      <c r="I113" s="1018"/>
      <c r="J113" s="80">
        <v>48730</v>
      </c>
      <c r="K113" s="78">
        <v>53009536</v>
      </c>
      <c r="L113" s="78">
        <v>2839437</v>
      </c>
      <c r="M113" s="78">
        <v>3083144938</v>
      </c>
      <c r="N113" s="78">
        <v>1917000</v>
      </c>
      <c r="O113" s="78">
        <v>5259600896</v>
      </c>
      <c r="P113" s="78">
        <v>200</v>
      </c>
      <c r="Q113" s="78">
        <v>1060714</v>
      </c>
      <c r="R113" s="78">
        <v>0</v>
      </c>
      <c r="S113" s="78">
        <v>0</v>
      </c>
      <c r="T113" s="78">
        <v>0</v>
      </c>
      <c r="U113" s="78">
        <v>0</v>
      </c>
      <c r="V113" s="78">
        <v>9115</v>
      </c>
      <c r="W113" s="78">
        <v>0</v>
      </c>
      <c r="X113" s="78">
        <v>0</v>
      </c>
      <c r="Y113" s="78">
        <v>55891708</v>
      </c>
      <c r="Z113" s="78">
        <v>8452707791.9999971</v>
      </c>
      <c r="AA113" s="78">
        <v>11651123</v>
      </c>
      <c r="AB113" s="78">
        <v>173646377</v>
      </c>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3021</v>
      </c>
      <c r="B114" s="77">
        <v>106</v>
      </c>
      <c r="C114" s="77">
        <v>18</v>
      </c>
      <c r="D114" s="77">
        <v>106</v>
      </c>
      <c r="E114" s="77">
        <v>2024</v>
      </c>
      <c r="F114" s="77" t="s">
        <v>2588</v>
      </c>
      <c r="G114" s="1017" t="s">
        <v>3022</v>
      </c>
      <c r="H114" s="77" t="s">
        <v>3023</v>
      </c>
      <c r="I114" s="1018"/>
      <c r="J114" s="80">
        <v>52632</v>
      </c>
      <c r="K114" s="78">
        <v>60750981</v>
      </c>
      <c r="L114" s="78">
        <v>1123620</v>
      </c>
      <c r="M114" s="78">
        <v>1292661141</v>
      </c>
      <c r="N114" s="78">
        <v>460400</v>
      </c>
      <c r="O114" s="78">
        <v>1064527513</v>
      </c>
      <c r="P114" s="78">
        <v>1300</v>
      </c>
      <c r="Q114" s="78">
        <v>7043043</v>
      </c>
      <c r="R114" s="78">
        <v>0</v>
      </c>
      <c r="S114" s="78">
        <v>0</v>
      </c>
      <c r="T114" s="78">
        <v>0</v>
      </c>
      <c r="U114" s="78">
        <v>0</v>
      </c>
      <c r="V114" s="78">
        <v>0</v>
      </c>
      <c r="W114" s="78">
        <v>0</v>
      </c>
      <c r="X114" s="78">
        <v>0</v>
      </c>
      <c r="Y114" s="78">
        <v>0</v>
      </c>
      <c r="Z114" s="78">
        <v>2424982678</v>
      </c>
      <c r="AA114" s="78">
        <v>30093420</v>
      </c>
      <c r="AB114" s="78">
        <v>339405517</v>
      </c>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3024</v>
      </c>
      <c r="B115" s="77">
        <v>107</v>
      </c>
      <c r="C115" s="77">
        <v>18</v>
      </c>
      <c r="D115" s="77">
        <v>107</v>
      </c>
      <c r="E115" s="77">
        <v>2024</v>
      </c>
      <c r="F115" s="77" t="s">
        <v>2588</v>
      </c>
      <c r="G115" s="1017" t="s">
        <v>3025</v>
      </c>
      <c r="H115" s="77" t="s">
        <v>3026</v>
      </c>
      <c r="I115" s="1018"/>
      <c r="J115" s="80">
        <v>35392</v>
      </c>
      <c r="K115" s="78">
        <v>39011271</v>
      </c>
      <c r="L115" s="78">
        <v>724824</v>
      </c>
      <c r="M115" s="78">
        <v>797609721</v>
      </c>
      <c r="N115" s="78">
        <v>1847100</v>
      </c>
      <c r="O115" s="78">
        <v>4400156051</v>
      </c>
      <c r="P115" s="78">
        <v>142</v>
      </c>
      <c r="Q115" s="78">
        <v>771960.00000000012</v>
      </c>
      <c r="R115" s="78">
        <v>0</v>
      </c>
      <c r="S115" s="78">
        <v>0</v>
      </c>
      <c r="T115" s="78">
        <v>0</v>
      </c>
      <c r="U115" s="78">
        <v>0</v>
      </c>
      <c r="V115" s="78">
        <v>1698</v>
      </c>
      <c r="W115" s="78">
        <v>0</v>
      </c>
      <c r="X115" s="78">
        <v>0</v>
      </c>
      <c r="Y115" s="78">
        <v>10412381</v>
      </c>
      <c r="Z115" s="78">
        <v>5247961384.000001</v>
      </c>
      <c r="AA115" s="78">
        <v>12089014</v>
      </c>
      <c r="AB115" s="78">
        <v>174933540</v>
      </c>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3027</v>
      </c>
      <c r="B116" s="77">
        <v>108</v>
      </c>
      <c r="C116" s="77">
        <v>18</v>
      </c>
      <c r="D116" s="77">
        <v>108</v>
      </c>
      <c r="E116" s="77">
        <v>2024</v>
      </c>
      <c r="F116" s="77" t="s">
        <v>2588</v>
      </c>
      <c r="G116" s="1017" t="s">
        <v>3028</v>
      </c>
      <c r="H116" s="77" t="s">
        <v>3029</v>
      </c>
      <c r="I116" s="1018"/>
      <c r="J116" s="80">
        <v>47820</v>
      </c>
      <c r="K116" s="78">
        <v>51313770</v>
      </c>
      <c r="L116" s="78">
        <v>4939633</v>
      </c>
      <c r="M116" s="78">
        <v>5289406094.999999</v>
      </c>
      <c r="N116" s="78">
        <v>2866300</v>
      </c>
      <c r="O116" s="78">
        <v>7886852768</v>
      </c>
      <c r="P116" s="78">
        <v>0</v>
      </c>
      <c r="Q116" s="78">
        <v>0</v>
      </c>
      <c r="R116" s="78">
        <v>0</v>
      </c>
      <c r="S116" s="78">
        <v>0</v>
      </c>
      <c r="T116" s="78">
        <v>0</v>
      </c>
      <c r="U116" s="78">
        <v>0</v>
      </c>
      <c r="V116" s="78">
        <v>14926</v>
      </c>
      <c r="W116" s="78">
        <v>0</v>
      </c>
      <c r="X116" s="78">
        <v>0</v>
      </c>
      <c r="Y116" s="78">
        <v>91523778.999999985</v>
      </c>
      <c r="Z116" s="78">
        <v>13319096411.999998</v>
      </c>
      <c r="AA116" s="78">
        <v>14556284</v>
      </c>
      <c r="AB116" s="78">
        <v>210394900</v>
      </c>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3030</v>
      </c>
      <c r="B117" s="77">
        <v>109</v>
      </c>
      <c r="C117" s="77">
        <v>18</v>
      </c>
      <c r="D117" s="77">
        <v>109</v>
      </c>
      <c r="E117" s="77">
        <v>2024</v>
      </c>
      <c r="F117" s="77" t="s">
        <v>2588</v>
      </c>
      <c r="G117" s="1017" t="s">
        <v>3031</v>
      </c>
      <c r="H117" s="77" t="s">
        <v>3032</v>
      </c>
      <c r="I117" s="1018"/>
      <c r="J117" s="80">
        <v>21771</v>
      </c>
      <c r="K117" s="78">
        <v>23321156</v>
      </c>
      <c r="L117" s="78">
        <v>472600</v>
      </c>
      <c r="M117" s="78">
        <v>505335062</v>
      </c>
      <c r="N117" s="78">
        <v>3009200</v>
      </c>
      <c r="O117" s="78">
        <v>8429027311</v>
      </c>
      <c r="P117" s="78">
        <v>7163</v>
      </c>
      <c r="Q117" s="78">
        <v>38057055.999999993</v>
      </c>
      <c r="R117" s="78">
        <v>0</v>
      </c>
      <c r="S117" s="78">
        <v>0</v>
      </c>
      <c r="T117" s="78">
        <v>0</v>
      </c>
      <c r="U117" s="78">
        <v>0</v>
      </c>
      <c r="V117" s="78">
        <v>0</v>
      </c>
      <c r="W117" s="78">
        <v>0</v>
      </c>
      <c r="X117" s="78">
        <v>0</v>
      </c>
      <c r="Y117" s="78">
        <v>0</v>
      </c>
      <c r="Z117" s="78">
        <v>8995740584.9999981</v>
      </c>
      <c r="AA117" s="78">
        <v>7374314.9999999991</v>
      </c>
      <c r="AB117" s="78">
        <v>91348935</v>
      </c>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3033</v>
      </c>
      <c r="B118" s="77">
        <v>110</v>
      </c>
      <c r="C118" s="77">
        <v>18</v>
      </c>
      <c r="D118" s="77">
        <v>110</v>
      </c>
      <c r="E118" s="77">
        <v>2024</v>
      </c>
      <c r="F118" s="77" t="s">
        <v>2588</v>
      </c>
      <c r="G118" s="1017" t="s">
        <v>3034</v>
      </c>
      <c r="H118" s="77" t="s">
        <v>3035</v>
      </c>
      <c r="I118" s="1018"/>
      <c r="J118" s="80">
        <v>20826</v>
      </c>
      <c r="K118" s="78">
        <v>22359455</v>
      </c>
      <c r="L118" s="78">
        <v>1085335</v>
      </c>
      <c r="M118" s="78">
        <v>1162757680</v>
      </c>
      <c r="N118" s="78">
        <v>2039500</v>
      </c>
      <c r="O118" s="78">
        <v>5873181120</v>
      </c>
      <c r="P118" s="78">
        <v>0</v>
      </c>
      <c r="Q118" s="78">
        <v>0</v>
      </c>
      <c r="R118" s="78">
        <v>0</v>
      </c>
      <c r="S118" s="78">
        <v>0</v>
      </c>
      <c r="T118" s="78">
        <v>0</v>
      </c>
      <c r="U118" s="78">
        <v>0</v>
      </c>
      <c r="V118" s="78">
        <v>0</v>
      </c>
      <c r="W118" s="78">
        <v>0</v>
      </c>
      <c r="X118" s="78">
        <v>0</v>
      </c>
      <c r="Y118" s="78">
        <v>0</v>
      </c>
      <c r="Z118" s="78">
        <v>7058298255</v>
      </c>
      <c r="AA118" s="78">
        <v>6525789</v>
      </c>
      <c r="AB118" s="78">
        <v>94665776</v>
      </c>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3036</v>
      </c>
      <c r="B119" s="77">
        <v>111</v>
      </c>
      <c r="C119" s="77">
        <v>18</v>
      </c>
      <c r="D119" s="77">
        <v>111</v>
      </c>
      <c r="E119" s="77">
        <v>2024</v>
      </c>
      <c r="F119" s="77" t="s">
        <v>2588</v>
      </c>
      <c r="G119" s="1017" t="s">
        <v>3037</v>
      </c>
      <c r="H119" s="77" t="s">
        <v>3038</v>
      </c>
      <c r="I119" s="1018"/>
      <c r="J119" s="80">
        <v>43713</v>
      </c>
      <c r="K119" s="78">
        <v>49914991</v>
      </c>
      <c r="L119" s="78">
        <v>1482594</v>
      </c>
      <c r="M119" s="78">
        <v>1688682529.0000002</v>
      </c>
      <c r="N119" s="78">
        <v>83600</v>
      </c>
      <c r="O119" s="78">
        <v>194865274</v>
      </c>
      <c r="P119" s="78">
        <v>44</v>
      </c>
      <c r="Q119" s="78">
        <v>258450</v>
      </c>
      <c r="R119" s="78">
        <v>0</v>
      </c>
      <c r="S119" s="78">
        <v>0</v>
      </c>
      <c r="T119" s="78">
        <v>0</v>
      </c>
      <c r="U119" s="78">
        <v>0</v>
      </c>
      <c r="V119" s="78">
        <v>0</v>
      </c>
      <c r="W119" s="78">
        <v>0</v>
      </c>
      <c r="X119" s="78">
        <v>0</v>
      </c>
      <c r="Y119" s="78">
        <v>0</v>
      </c>
      <c r="Z119" s="78">
        <v>1933721244.0000005</v>
      </c>
      <c r="AA119" s="78">
        <v>17810773</v>
      </c>
      <c r="AB119" s="78">
        <v>262937150.00000003</v>
      </c>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3039</v>
      </c>
      <c r="B120" s="77">
        <v>112</v>
      </c>
      <c r="C120" s="77">
        <v>18</v>
      </c>
      <c r="D120" s="77">
        <v>112</v>
      </c>
      <c r="E120" s="77">
        <v>2024</v>
      </c>
      <c r="F120" s="77" t="s">
        <v>2588</v>
      </c>
      <c r="G120" s="1017" t="s">
        <v>3040</v>
      </c>
      <c r="H120" s="77" t="s">
        <v>3041</v>
      </c>
      <c r="I120" s="1018"/>
      <c r="J120" s="80">
        <v>173021</v>
      </c>
      <c r="K120" s="78">
        <v>192656223.99999997</v>
      </c>
      <c r="L120" s="78">
        <v>2287082</v>
      </c>
      <c r="M120" s="78">
        <v>2539073404.9999995</v>
      </c>
      <c r="N120" s="78">
        <v>1513200</v>
      </c>
      <c r="O120" s="78">
        <v>3693206467</v>
      </c>
      <c r="P120" s="78">
        <v>3664</v>
      </c>
      <c r="Q120" s="78">
        <v>19593580.000000004</v>
      </c>
      <c r="R120" s="78">
        <v>0</v>
      </c>
      <c r="S120" s="78">
        <v>0</v>
      </c>
      <c r="T120" s="78">
        <v>0</v>
      </c>
      <c r="U120" s="78">
        <v>0</v>
      </c>
      <c r="V120" s="78">
        <v>0</v>
      </c>
      <c r="W120" s="78">
        <v>0</v>
      </c>
      <c r="X120" s="78">
        <v>0</v>
      </c>
      <c r="Y120" s="78">
        <v>0</v>
      </c>
      <c r="Z120" s="78">
        <v>6444529675.999999</v>
      </c>
      <c r="AA120" s="78">
        <v>276025974</v>
      </c>
      <c r="AB120" s="78">
        <v>1481085674</v>
      </c>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3042</v>
      </c>
      <c r="B121" s="77">
        <v>113</v>
      </c>
      <c r="C121" s="77">
        <v>18</v>
      </c>
      <c r="D121" s="77">
        <v>113</v>
      </c>
      <c r="E121" s="77">
        <v>2024</v>
      </c>
      <c r="F121" s="77" t="s">
        <v>2588</v>
      </c>
      <c r="G121" s="1017" t="s">
        <v>3043</v>
      </c>
      <c r="H121" s="77" t="s">
        <v>3044</v>
      </c>
      <c r="I121" s="1018"/>
      <c r="J121" s="80">
        <v>57437</v>
      </c>
      <c r="K121" s="78">
        <v>63845772</v>
      </c>
      <c r="L121" s="78">
        <v>829161</v>
      </c>
      <c r="M121" s="78">
        <v>919416685</v>
      </c>
      <c r="N121" s="78">
        <v>1708700</v>
      </c>
      <c r="O121" s="78">
        <v>3883470075</v>
      </c>
      <c r="P121" s="78">
        <v>55</v>
      </c>
      <c r="Q121" s="78">
        <v>300570</v>
      </c>
      <c r="R121" s="78">
        <v>0</v>
      </c>
      <c r="S121" s="78">
        <v>0</v>
      </c>
      <c r="T121" s="78">
        <v>0</v>
      </c>
      <c r="U121" s="78">
        <v>0</v>
      </c>
      <c r="V121" s="78">
        <v>0</v>
      </c>
      <c r="W121" s="78">
        <v>0</v>
      </c>
      <c r="X121" s="78">
        <v>0</v>
      </c>
      <c r="Y121" s="78">
        <v>0</v>
      </c>
      <c r="Z121" s="78">
        <v>4867033102</v>
      </c>
      <c r="AA121" s="78">
        <v>27138809.000000004</v>
      </c>
      <c r="AB121" s="78">
        <v>382208157</v>
      </c>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3045</v>
      </c>
      <c r="B122" s="77">
        <v>114</v>
      </c>
      <c r="C122" s="77">
        <v>18</v>
      </c>
      <c r="D122" s="77">
        <v>114</v>
      </c>
      <c r="E122" s="77">
        <v>2024</v>
      </c>
      <c r="F122" s="77" t="s">
        <v>2588</v>
      </c>
      <c r="G122" s="1017" t="s">
        <v>3046</v>
      </c>
      <c r="H122" s="77" t="s">
        <v>3047</v>
      </c>
      <c r="I122" s="1018"/>
      <c r="J122" s="80">
        <v>32558.999999999996</v>
      </c>
      <c r="K122" s="78">
        <v>35987462</v>
      </c>
      <c r="L122" s="78">
        <v>1943851</v>
      </c>
      <c r="M122" s="78">
        <v>2139489431.9999998</v>
      </c>
      <c r="N122" s="78">
        <v>2466900</v>
      </c>
      <c r="O122" s="78">
        <v>7713054940.999999</v>
      </c>
      <c r="P122" s="78">
        <v>107</v>
      </c>
      <c r="Q122" s="78">
        <v>577541.00000000012</v>
      </c>
      <c r="R122" s="78">
        <v>0</v>
      </c>
      <c r="S122" s="78">
        <v>0</v>
      </c>
      <c r="T122" s="78">
        <v>0</v>
      </c>
      <c r="U122" s="78">
        <v>0</v>
      </c>
      <c r="V122" s="78">
        <v>0</v>
      </c>
      <c r="W122" s="78">
        <v>0</v>
      </c>
      <c r="X122" s="78">
        <v>0</v>
      </c>
      <c r="Y122" s="78">
        <v>0</v>
      </c>
      <c r="Z122" s="78">
        <v>9889109376</v>
      </c>
      <c r="AA122" s="78">
        <v>15496505.999999998</v>
      </c>
      <c r="AB122" s="78">
        <v>200343567</v>
      </c>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3048</v>
      </c>
      <c r="B123" s="77">
        <v>115</v>
      </c>
      <c r="C123" s="77">
        <v>18</v>
      </c>
      <c r="D123" s="77">
        <v>115</v>
      </c>
      <c r="E123" s="77">
        <v>2024</v>
      </c>
      <c r="F123" s="77" t="s">
        <v>2588</v>
      </c>
      <c r="G123" s="1017" t="s">
        <v>3049</v>
      </c>
      <c r="H123" s="77" t="s">
        <v>3050</v>
      </c>
      <c r="I123" s="1018"/>
      <c r="J123" s="80">
        <v>94967</v>
      </c>
      <c r="K123" s="78">
        <v>110357993.00000001</v>
      </c>
      <c r="L123" s="78">
        <v>4195736</v>
      </c>
      <c r="M123" s="78">
        <v>4860703833</v>
      </c>
      <c r="N123" s="78">
        <v>577600</v>
      </c>
      <c r="O123" s="78">
        <v>1260876936</v>
      </c>
      <c r="P123" s="78">
        <v>18539</v>
      </c>
      <c r="Q123" s="78">
        <v>98621998</v>
      </c>
      <c r="R123" s="78">
        <v>0</v>
      </c>
      <c r="S123" s="78">
        <v>0</v>
      </c>
      <c r="T123" s="78">
        <v>8400</v>
      </c>
      <c r="U123" s="78">
        <v>36</v>
      </c>
      <c r="V123" s="78">
        <v>421</v>
      </c>
      <c r="W123" s="78">
        <v>58515411</v>
      </c>
      <c r="X123" s="78">
        <v>220507</v>
      </c>
      <c r="Y123" s="78">
        <v>2581572</v>
      </c>
      <c r="Z123" s="78">
        <v>6391878249.999999</v>
      </c>
      <c r="AA123" s="78">
        <v>88124085</v>
      </c>
      <c r="AB123" s="78">
        <v>549916753</v>
      </c>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3051</v>
      </c>
      <c r="B124" s="77">
        <v>116</v>
      </c>
      <c r="C124" s="77">
        <v>18</v>
      </c>
      <c r="D124" s="77">
        <v>116</v>
      </c>
      <c r="E124" s="77">
        <v>2024</v>
      </c>
      <c r="F124" s="77" t="s">
        <v>2588</v>
      </c>
      <c r="G124" s="1017" t="s">
        <v>3052</v>
      </c>
      <c r="H124" s="77" t="s">
        <v>3053</v>
      </c>
      <c r="I124" s="1018"/>
      <c r="J124" s="80">
        <v>57892</v>
      </c>
      <c r="K124" s="78">
        <v>66888268</v>
      </c>
      <c r="L124" s="78">
        <v>959513</v>
      </c>
      <c r="M124" s="78">
        <v>1104923542</v>
      </c>
      <c r="N124" s="78">
        <v>3000</v>
      </c>
      <c r="O124" s="78">
        <v>4853870</v>
      </c>
      <c r="P124" s="78">
        <v>1760</v>
      </c>
      <c r="Q124" s="78">
        <v>8419499</v>
      </c>
      <c r="R124" s="78">
        <v>0</v>
      </c>
      <c r="S124" s="78">
        <v>0</v>
      </c>
      <c r="T124" s="78">
        <v>0</v>
      </c>
      <c r="U124" s="78">
        <v>0</v>
      </c>
      <c r="V124" s="78">
        <v>0</v>
      </c>
      <c r="W124" s="78">
        <v>0</v>
      </c>
      <c r="X124" s="78">
        <v>0</v>
      </c>
      <c r="Y124" s="78">
        <v>0</v>
      </c>
      <c r="Z124" s="78">
        <v>1185085179</v>
      </c>
      <c r="AA124" s="78">
        <v>58421805.000000007</v>
      </c>
      <c r="AB124" s="78">
        <v>343789880</v>
      </c>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3054</v>
      </c>
      <c r="B125" s="77">
        <v>117</v>
      </c>
      <c r="C125" s="77">
        <v>18</v>
      </c>
      <c r="D125" s="77">
        <v>117</v>
      </c>
      <c r="E125" s="77">
        <v>2024</v>
      </c>
      <c r="F125" s="77" t="s">
        <v>2588</v>
      </c>
      <c r="G125" s="1017" t="s">
        <v>3055</v>
      </c>
      <c r="H125" s="77" t="s">
        <v>3056</v>
      </c>
      <c r="I125" s="1018"/>
      <c r="J125" s="80">
        <v>58871</v>
      </c>
      <c r="K125" s="78">
        <v>67975973</v>
      </c>
      <c r="L125" s="78">
        <v>985000</v>
      </c>
      <c r="M125" s="78">
        <v>1133605102.9999998</v>
      </c>
      <c r="N125" s="78">
        <v>84600</v>
      </c>
      <c r="O125" s="78">
        <v>170792875.99999997</v>
      </c>
      <c r="P125" s="78">
        <v>8760</v>
      </c>
      <c r="Q125" s="78">
        <v>46489372</v>
      </c>
      <c r="R125" s="78">
        <v>0</v>
      </c>
      <c r="S125" s="78">
        <v>0</v>
      </c>
      <c r="T125" s="78">
        <v>779</v>
      </c>
      <c r="U125" s="78">
        <v>0</v>
      </c>
      <c r="V125" s="78">
        <v>116</v>
      </c>
      <c r="W125" s="78">
        <v>5135403</v>
      </c>
      <c r="X125" s="78">
        <v>0</v>
      </c>
      <c r="Y125" s="78">
        <v>709104.00000000012</v>
      </c>
      <c r="Z125" s="78">
        <v>1424707831</v>
      </c>
      <c r="AA125" s="78">
        <v>34503823</v>
      </c>
      <c r="AB125" s="78">
        <v>413863648</v>
      </c>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3057</v>
      </c>
      <c r="B126" s="77">
        <v>118</v>
      </c>
      <c r="C126" s="77">
        <v>18</v>
      </c>
      <c r="D126" s="77">
        <v>118</v>
      </c>
      <c r="E126" s="77">
        <v>2024</v>
      </c>
      <c r="F126" s="77" t="s">
        <v>2588</v>
      </c>
      <c r="G126" s="1017" t="s">
        <v>3058</v>
      </c>
      <c r="H126" s="77" t="s">
        <v>3059</v>
      </c>
      <c r="I126" s="1018"/>
      <c r="J126" s="80">
        <v>32459.000000000004</v>
      </c>
      <c r="K126" s="78">
        <v>37518610</v>
      </c>
      <c r="L126" s="78">
        <v>586455</v>
      </c>
      <c r="M126" s="78">
        <v>675925632</v>
      </c>
      <c r="N126" s="78">
        <v>68200</v>
      </c>
      <c r="O126" s="78">
        <v>146986005</v>
      </c>
      <c r="P126" s="78">
        <v>0</v>
      </c>
      <c r="Q126" s="78">
        <v>0</v>
      </c>
      <c r="R126" s="78">
        <v>0</v>
      </c>
      <c r="S126" s="78">
        <v>0</v>
      </c>
      <c r="T126" s="78">
        <v>0</v>
      </c>
      <c r="U126" s="78">
        <v>0</v>
      </c>
      <c r="V126" s="78">
        <v>0</v>
      </c>
      <c r="W126" s="78">
        <v>0</v>
      </c>
      <c r="X126" s="78">
        <v>0</v>
      </c>
      <c r="Y126" s="78">
        <v>0</v>
      </c>
      <c r="Z126" s="78">
        <v>860430246.99999988</v>
      </c>
      <c r="AA126" s="78">
        <v>14476865</v>
      </c>
      <c r="AB126" s="78">
        <v>195625532</v>
      </c>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3060</v>
      </c>
      <c r="B127" s="77">
        <v>119</v>
      </c>
      <c r="C127" s="77">
        <v>18</v>
      </c>
      <c r="D127" s="77">
        <v>119</v>
      </c>
      <c r="E127" s="77">
        <v>2024</v>
      </c>
      <c r="F127" s="77" t="s">
        <v>2588</v>
      </c>
      <c r="G127" s="1017" t="s">
        <v>3061</v>
      </c>
      <c r="H127" s="77" t="s">
        <v>3062</v>
      </c>
      <c r="I127" s="1018"/>
      <c r="J127" s="80">
        <v>43674</v>
      </c>
      <c r="K127" s="78">
        <v>47828892</v>
      </c>
      <c r="L127" s="78">
        <v>1154941</v>
      </c>
      <c r="M127" s="78">
        <v>1262892623</v>
      </c>
      <c r="N127" s="78">
        <v>2763800</v>
      </c>
      <c r="O127" s="78">
        <v>7706014686</v>
      </c>
      <c r="P127" s="78">
        <v>14773</v>
      </c>
      <c r="Q127" s="78">
        <v>78466540.999999985</v>
      </c>
      <c r="R127" s="78">
        <v>0</v>
      </c>
      <c r="S127" s="78">
        <v>0</v>
      </c>
      <c r="T127" s="78">
        <v>0</v>
      </c>
      <c r="U127" s="78">
        <v>0</v>
      </c>
      <c r="V127" s="78">
        <v>0</v>
      </c>
      <c r="W127" s="78">
        <v>0</v>
      </c>
      <c r="X127" s="78">
        <v>0</v>
      </c>
      <c r="Y127" s="78">
        <v>0</v>
      </c>
      <c r="Z127" s="78">
        <v>9095202741.9999981</v>
      </c>
      <c r="AA127" s="78">
        <v>17078760</v>
      </c>
      <c r="AB127" s="78">
        <v>247544608.00000003</v>
      </c>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3063</v>
      </c>
      <c r="B128" s="77">
        <v>120</v>
      </c>
      <c r="C128" s="77">
        <v>18</v>
      </c>
      <c r="D128" s="77">
        <v>120</v>
      </c>
      <c r="E128" s="77">
        <v>2024</v>
      </c>
      <c r="F128" s="77" t="s">
        <v>2588</v>
      </c>
      <c r="G128" s="1017" t="s">
        <v>3064</v>
      </c>
      <c r="H128" s="77" t="s">
        <v>3065</v>
      </c>
      <c r="I128" s="1018"/>
      <c r="J128" s="80">
        <v>142988</v>
      </c>
      <c r="K128" s="78">
        <v>164927155</v>
      </c>
      <c r="L128" s="78">
        <v>3181586</v>
      </c>
      <c r="M128" s="78">
        <v>3658078806</v>
      </c>
      <c r="N128" s="78">
        <v>882000</v>
      </c>
      <c r="O128" s="78">
        <v>2270496531</v>
      </c>
      <c r="P128" s="78">
        <v>11038</v>
      </c>
      <c r="Q128" s="78">
        <v>64074571.000000007</v>
      </c>
      <c r="R128" s="78">
        <v>0</v>
      </c>
      <c r="S128" s="78">
        <v>0</v>
      </c>
      <c r="T128" s="78">
        <v>0</v>
      </c>
      <c r="U128" s="78">
        <v>0</v>
      </c>
      <c r="V128" s="78">
        <v>0</v>
      </c>
      <c r="W128" s="78">
        <v>0</v>
      </c>
      <c r="X128" s="78">
        <v>0</v>
      </c>
      <c r="Y128" s="78">
        <v>0</v>
      </c>
      <c r="Z128" s="78">
        <v>6157577063</v>
      </c>
      <c r="AA128" s="78">
        <v>230965715</v>
      </c>
      <c r="AB128" s="78">
        <v>1143878670</v>
      </c>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3066</v>
      </c>
      <c r="B129" s="77">
        <v>121</v>
      </c>
      <c r="C129" s="77">
        <v>18</v>
      </c>
      <c r="D129" s="77">
        <v>121</v>
      </c>
      <c r="E129" s="77">
        <v>2024</v>
      </c>
      <c r="F129" s="77" t="s">
        <v>2588</v>
      </c>
      <c r="G129" s="1017" t="s">
        <v>3067</v>
      </c>
      <c r="H129" s="77" t="s">
        <v>3068</v>
      </c>
      <c r="I129" s="1018"/>
      <c r="J129" s="80">
        <v>19300</v>
      </c>
      <c r="K129" s="78">
        <v>21212549</v>
      </c>
      <c r="L129" s="78">
        <v>1347481</v>
      </c>
      <c r="M129" s="78">
        <v>1479587165.0000002</v>
      </c>
      <c r="N129" s="78">
        <v>3910800</v>
      </c>
      <c r="O129" s="78">
        <v>10181528250</v>
      </c>
      <c r="P129" s="78">
        <v>2128</v>
      </c>
      <c r="Q129" s="78">
        <v>11522454</v>
      </c>
      <c r="R129" s="78">
        <v>0</v>
      </c>
      <c r="S129" s="78">
        <v>0</v>
      </c>
      <c r="T129" s="78">
        <v>0</v>
      </c>
      <c r="U129" s="78">
        <v>0</v>
      </c>
      <c r="V129" s="78">
        <v>0</v>
      </c>
      <c r="W129" s="78">
        <v>0</v>
      </c>
      <c r="X129" s="78">
        <v>0</v>
      </c>
      <c r="Y129" s="78">
        <v>0</v>
      </c>
      <c r="Z129" s="78">
        <v>11693850418</v>
      </c>
      <c r="AA129" s="78">
        <v>5869013</v>
      </c>
      <c r="AB129" s="78">
        <v>81704439</v>
      </c>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3069</v>
      </c>
      <c r="B130" s="77">
        <v>122</v>
      </c>
      <c r="C130" s="77">
        <v>18</v>
      </c>
      <c r="D130" s="77">
        <v>122</v>
      </c>
      <c r="E130" s="77">
        <v>2024</v>
      </c>
      <c r="F130" s="77" t="s">
        <v>2588</v>
      </c>
      <c r="G130" s="1017" t="s">
        <v>3070</v>
      </c>
      <c r="H130" s="77" t="s">
        <v>3071</v>
      </c>
      <c r="I130" s="1018"/>
      <c r="J130" s="80">
        <v>34999</v>
      </c>
      <c r="K130" s="78">
        <v>37975486</v>
      </c>
      <c r="L130" s="78">
        <v>1760170</v>
      </c>
      <c r="M130" s="78">
        <v>1906557360</v>
      </c>
      <c r="N130" s="78">
        <v>3256300</v>
      </c>
      <c r="O130" s="78">
        <v>8520288868.0000019</v>
      </c>
      <c r="P130" s="78">
        <v>634</v>
      </c>
      <c r="Q130" s="78">
        <v>3368199</v>
      </c>
      <c r="R130" s="78">
        <v>0</v>
      </c>
      <c r="S130" s="78">
        <v>0</v>
      </c>
      <c r="T130" s="78">
        <v>0</v>
      </c>
      <c r="U130" s="78">
        <v>0</v>
      </c>
      <c r="V130" s="78">
        <v>5904</v>
      </c>
      <c r="W130" s="78">
        <v>0</v>
      </c>
      <c r="X130" s="78">
        <v>0</v>
      </c>
      <c r="Y130" s="78">
        <v>36206271</v>
      </c>
      <c r="Z130" s="78">
        <v>10504396184</v>
      </c>
      <c r="AA130" s="78">
        <v>10588139</v>
      </c>
      <c r="AB130" s="78">
        <v>135497380</v>
      </c>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3072</v>
      </c>
      <c r="B131" s="77">
        <v>123</v>
      </c>
      <c r="C131" s="77">
        <v>18</v>
      </c>
      <c r="D131" s="77">
        <v>123</v>
      </c>
      <c r="E131" s="77">
        <v>2024</v>
      </c>
      <c r="F131" s="77" t="s">
        <v>2588</v>
      </c>
      <c r="G131" s="1017" t="s">
        <v>3073</v>
      </c>
      <c r="H131" s="77" t="s">
        <v>3074</v>
      </c>
      <c r="I131" s="1018"/>
      <c r="J131" s="80">
        <v>37484</v>
      </c>
      <c r="K131" s="78">
        <v>41397928</v>
      </c>
      <c r="L131" s="78">
        <v>172804</v>
      </c>
      <c r="M131" s="78">
        <v>190585190.99999997</v>
      </c>
      <c r="N131" s="78">
        <v>1730700</v>
      </c>
      <c r="O131" s="78">
        <v>4782810305</v>
      </c>
      <c r="P131" s="78">
        <v>9267</v>
      </c>
      <c r="Q131" s="78">
        <v>50366693</v>
      </c>
      <c r="R131" s="78">
        <v>0</v>
      </c>
      <c r="S131" s="78">
        <v>0</v>
      </c>
      <c r="T131" s="78">
        <v>0</v>
      </c>
      <c r="U131" s="78">
        <v>0</v>
      </c>
      <c r="V131" s="78">
        <v>0</v>
      </c>
      <c r="W131" s="78">
        <v>0</v>
      </c>
      <c r="X131" s="78">
        <v>0</v>
      </c>
      <c r="Y131" s="78">
        <v>0</v>
      </c>
      <c r="Z131" s="78">
        <v>5065160117</v>
      </c>
      <c r="AA131" s="78">
        <v>16507933</v>
      </c>
      <c r="AB131" s="78">
        <v>240552251</v>
      </c>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3075</v>
      </c>
      <c r="B132" s="77">
        <v>124</v>
      </c>
      <c r="C132" s="77">
        <v>18</v>
      </c>
      <c r="D132" s="77">
        <v>124</v>
      </c>
      <c r="E132" s="77">
        <v>2024</v>
      </c>
      <c r="F132" s="77" t="s">
        <v>2588</v>
      </c>
      <c r="G132" s="1017" t="s">
        <v>3076</v>
      </c>
      <c r="H132" s="77" t="s">
        <v>3077</v>
      </c>
      <c r="I132" s="1018"/>
      <c r="J132" s="80">
        <v>26474</v>
      </c>
      <c r="K132" s="78">
        <v>30766158</v>
      </c>
      <c r="L132" s="78">
        <v>979959</v>
      </c>
      <c r="M132" s="78">
        <v>1134290344</v>
      </c>
      <c r="N132" s="78">
        <v>2807500</v>
      </c>
      <c r="O132" s="78">
        <v>7648149296.000001</v>
      </c>
      <c r="P132" s="78">
        <v>7956</v>
      </c>
      <c r="Q132" s="78">
        <v>46799303</v>
      </c>
      <c r="R132" s="78">
        <v>0</v>
      </c>
      <c r="S132" s="78">
        <v>0</v>
      </c>
      <c r="T132" s="78">
        <v>0</v>
      </c>
      <c r="U132" s="78">
        <v>0</v>
      </c>
      <c r="V132" s="78">
        <v>0</v>
      </c>
      <c r="W132" s="78">
        <v>0</v>
      </c>
      <c r="X132" s="78">
        <v>0</v>
      </c>
      <c r="Y132" s="78">
        <v>0</v>
      </c>
      <c r="Z132" s="78">
        <v>8860005101</v>
      </c>
      <c r="AA132" s="78">
        <v>9938437</v>
      </c>
      <c r="AB132" s="78">
        <v>134908505</v>
      </c>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3078</v>
      </c>
      <c r="B133" s="77">
        <v>125</v>
      </c>
      <c r="C133" s="77">
        <v>18</v>
      </c>
      <c r="D133" s="77">
        <v>125</v>
      </c>
      <c r="E133" s="77">
        <v>2024</v>
      </c>
      <c r="F133" s="77" t="s">
        <v>2588</v>
      </c>
      <c r="G133" s="1017" t="s">
        <v>3079</v>
      </c>
      <c r="H133" s="77" t="s">
        <v>3080</v>
      </c>
      <c r="I133" s="1018"/>
      <c r="J133" s="80">
        <v>19848</v>
      </c>
      <c r="K133" s="78">
        <v>21404979</v>
      </c>
      <c r="L133" s="78">
        <v>475</v>
      </c>
      <c r="M133" s="78">
        <v>510495.00000000006</v>
      </c>
      <c r="N133" s="78">
        <v>138300</v>
      </c>
      <c r="O133" s="78">
        <v>312689605</v>
      </c>
      <c r="P133" s="78">
        <v>208</v>
      </c>
      <c r="Q133" s="78">
        <v>1120160</v>
      </c>
      <c r="R133" s="78">
        <v>0</v>
      </c>
      <c r="S133" s="78">
        <v>0</v>
      </c>
      <c r="T133" s="78">
        <v>0</v>
      </c>
      <c r="U133" s="78">
        <v>0</v>
      </c>
      <c r="V133" s="78">
        <v>0</v>
      </c>
      <c r="W133" s="78">
        <v>0</v>
      </c>
      <c r="X133" s="78">
        <v>0</v>
      </c>
      <c r="Y133" s="78">
        <v>0</v>
      </c>
      <c r="Z133" s="78">
        <v>335725239</v>
      </c>
      <c r="AA133" s="78">
        <v>9559864</v>
      </c>
      <c r="AB133" s="78">
        <v>123898734</v>
      </c>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3081</v>
      </c>
      <c r="B134" s="77">
        <v>126</v>
      </c>
      <c r="C134" s="77">
        <v>18</v>
      </c>
      <c r="D134" s="77">
        <v>126</v>
      </c>
      <c r="E134" s="77">
        <v>2024</v>
      </c>
      <c r="F134" s="77" t="s">
        <v>2588</v>
      </c>
      <c r="G134" s="1017" t="s">
        <v>3082</v>
      </c>
      <c r="H134" s="77" t="s">
        <v>3083</v>
      </c>
      <c r="I134" s="1018"/>
      <c r="J134" s="80">
        <v>23402</v>
      </c>
      <c r="K134" s="78">
        <v>25340647</v>
      </c>
      <c r="L134" s="78">
        <v>4295</v>
      </c>
      <c r="M134" s="78">
        <v>4639229.9999999991</v>
      </c>
      <c r="N134" s="78">
        <v>353100</v>
      </c>
      <c r="O134" s="78">
        <v>1129611287.9999998</v>
      </c>
      <c r="P134" s="78">
        <v>273</v>
      </c>
      <c r="Q134" s="78">
        <v>1468285</v>
      </c>
      <c r="R134" s="78">
        <v>0</v>
      </c>
      <c r="S134" s="78">
        <v>0</v>
      </c>
      <c r="T134" s="78">
        <v>0</v>
      </c>
      <c r="U134" s="78">
        <v>0</v>
      </c>
      <c r="V134" s="78">
        <v>68</v>
      </c>
      <c r="W134" s="78">
        <v>0</v>
      </c>
      <c r="X134" s="78">
        <v>0</v>
      </c>
      <c r="Y134" s="78">
        <v>419429</v>
      </c>
      <c r="Z134" s="78">
        <v>1161478878.9999998</v>
      </c>
      <c r="AA134" s="78">
        <v>10347028</v>
      </c>
      <c r="AB134" s="78">
        <v>145510397</v>
      </c>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3084</v>
      </c>
      <c r="B135" s="77">
        <v>127</v>
      </c>
      <c r="C135" s="77">
        <v>18</v>
      </c>
      <c r="D135" s="77">
        <v>127</v>
      </c>
      <c r="E135" s="77">
        <v>2024</v>
      </c>
      <c r="F135" s="77" t="s">
        <v>2588</v>
      </c>
      <c r="G135" s="1017" t="s">
        <v>3085</v>
      </c>
      <c r="H135" s="77" t="s">
        <v>3086</v>
      </c>
      <c r="I135" s="1018"/>
      <c r="J135" s="80">
        <v>98224</v>
      </c>
      <c r="K135" s="78">
        <v>109042246</v>
      </c>
      <c r="L135" s="78">
        <v>126489</v>
      </c>
      <c r="M135" s="78">
        <v>140185151.00000003</v>
      </c>
      <c r="N135" s="78">
        <v>1101500</v>
      </c>
      <c r="O135" s="78">
        <v>2417092957</v>
      </c>
      <c r="P135" s="78">
        <v>0</v>
      </c>
      <c r="Q135" s="78">
        <v>0</v>
      </c>
      <c r="R135" s="78">
        <v>0</v>
      </c>
      <c r="S135" s="78">
        <v>0</v>
      </c>
      <c r="T135" s="78">
        <v>0</v>
      </c>
      <c r="U135" s="78">
        <v>0</v>
      </c>
      <c r="V135" s="78">
        <v>0</v>
      </c>
      <c r="W135" s="78">
        <v>0</v>
      </c>
      <c r="X135" s="78">
        <v>0</v>
      </c>
      <c r="Y135" s="78">
        <v>0</v>
      </c>
      <c r="Z135" s="78">
        <v>2666320354</v>
      </c>
      <c r="AA135" s="78">
        <v>234160910.99999997</v>
      </c>
      <c r="AB135" s="78">
        <v>980960430.99999988</v>
      </c>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3087</v>
      </c>
      <c r="B136" s="77">
        <v>128</v>
      </c>
      <c r="C136" s="77">
        <v>18</v>
      </c>
      <c r="D136" s="77">
        <v>128</v>
      </c>
      <c r="E136" s="77">
        <v>2024</v>
      </c>
      <c r="F136" s="77" t="s">
        <v>2588</v>
      </c>
      <c r="G136" s="1017" t="s">
        <v>3088</v>
      </c>
      <c r="H136" s="77" t="s">
        <v>3089</v>
      </c>
      <c r="I136" s="1018"/>
      <c r="J136" s="80">
        <v>20668</v>
      </c>
      <c r="K136" s="78">
        <v>21404105</v>
      </c>
      <c r="L136" s="78">
        <v>1467</v>
      </c>
      <c r="M136" s="78">
        <v>1512398</v>
      </c>
      <c r="N136" s="78">
        <v>284100</v>
      </c>
      <c r="O136" s="78">
        <v>1043866726.9999999</v>
      </c>
      <c r="P136" s="78">
        <v>0</v>
      </c>
      <c r="Q136" s="78">
        <v>0</v>
      </c>
      <c r="R136" s="78">
        <v>0</v>
      </c>
      <c r="S136" s="78">
        <v>0</v>
      </c>
      <c r="T136" s="78">
        <v>0</v>
      </c>
      <c r="U136" s="78">
        <v>0</v>
      </c>
      <c r="V136" s="78">
        <v>0</v>
      </c>
      <c r="W136" s="78">
        <v>0</v>
      </c>
      <c r="X136" s="78">
        <v>0</v>
      </c>
      <c r="Y136" s="78">
        <v>0</v>
      </c>
      <c r="Z136" s="78">
        <v>1066783229.9999998</v>
      </c>
      <c r="AA136" s="78">
        <v>10648521</v>
      </c>
      <c r="AB136" s="78">
        <v>147457607</v>
      </c>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3090</v>
      </c>
      <c r="B137" s="77">
        <v>129</v>
      </c>
      <c r="C137" s="77">
        <v>18</v>
      </c>
      <c r="D137" s="77">
        <v>129</v>
      </c>
      <c r="E137" s="77">
        <v>2024</v>
      </c>
      <c r="F137" s="77" t="s">
        <v>2588</v>
      </c>
      <c r="G137" s="1017" t="s">
        <v>3091</v>
      </c>
      <c r="H137" s="77" t="s">
        <v>3092</v>
      </c>
      <c r="I137" s="1018"/>
      <c r="J137" s="80">
        <v>193550</v>
      </c>
      <c r="K137" s="78">
        <v>211702277</v>
      </c>
      <c r="L137" s="78">
        <v>5260747</v>
      </c>
      <c r="M137" s="78">
        <v>5735096341</v>
      </c>
      <c r="N137" s="78">
        <v>5125100</v>
      </c>
      <c r="O137" s="78">
        <v>15575364018.999998</v>
      </c>
      <c r="P137" s="78">
        <v>0</v>
      </c>
      <c r="Q137" s="78">
        <v>0</v>
      </c>
      <c r="R137" s="78">
        <v>0</v>
      </c>
      <c r="S137" s="78">
        <v>0</v>
      </c>
      <c r="T137" s="78">
        <v>0</v>
      </c>
      <c r="U137" s="78">
        <v>0</v>
      </c>
      <c r="V137" s="78">
        <v>4703</v>
      </c>
      <c r="W137" s="78">
        <v>0</v>
      </c>
      <c r="X137" s="78">
        <v>0</v>
      </c>
      <c r="Y137" s="78">
        <v>28840022</v>
      </c>
      <c r="Z137" s="78">
        <v>21551002659</v>
      </c>
      <c r="AA137" s="78">
        <v>365009997</v>
      </c>
      <c r="AB137" s="78">
        <v>1791192892.9999998</v>
      </c>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3093</v>
      </c>
      <c r="B138" s="77">
        <v>130</v>
      </c>
      <c r="C138" s="77">
        <v>18</v>
      </c>
      <c r="D138" s="77">
        <v>130</v>
      </c>
      <c r="E138" s="77">
        <v>2024</v>
      </c>
      <c r="F138" s="77" t="s">
        <v>2588</v>
      </c>
      <c r="G138" s="1017" t="s">
        <v>3094</v>
      </c>
      <c r="H138" s="77" t="s">
        <v>3095</v>
      </c>
      <c r="I138" s="1018"/>
      <c r="J138" s="80">
        <v>37801</v>
      </c>
      <c r="K138" s="78">
        <v>42998487.000000007</v>
      </c>
      <c r="L138" s="78">
        <v>1414871</v>
      </c>
      <c r="M138" s="78">
        <v>1604747234</v>
      </c>
      <c r="N138" s="78">
        <v>798800</v>
      </c>
      <c r="O138" s="78">
        <v>1749886612</v>
      </c>
      <c r="P138" s="78">
        <v>39</v>
      </c>
      <c r="Q138" s="78">
        <v>224187.00000000003</v>
      </c>
      <c r="R138" s="78">
        <v>0</v>
      </c>
      <c r="S138" s="78">
        <v>0</v>
      </c>
      <c r="T138" s="78">
        <v>0</v>
      </c>
      <c r="U138" s="78">
        <v>0</v>
      </c>
      <c r="V138" s="78">
        <v>0</v>
      </c>
      <c r="W138" s="78">
        <v>0</v>
      </c>
      <c r="X138" s="78">
        <v>0</v>
      </c>
      <c r="Y138" s="78">
        <v>0</v>
      </c>
      <c r="Z138" s="78">
        <v>3397856520</v>
      </c>
      <c r="AA138" s="78">
        <v>13027150.000000002</v>
      </c>
      <c r="AB138" s="78">
        <v>182981549</v>
      </c>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3096</v>
      </c>
      <c r="B139" s="77">
        <v>131</v>
      </c>
      <c r="C139" s="77">
        <v>18</v>
      </c>
      <c r="D139" s="77">
        <v>131</v>
      </c>
      <c r="E139" s="77">
        <v>2024</v>
      </c>
      <c r="F139" s="77" t="s">
        <v>2588</v>
      </c>
      <c r="G139" s="1017" t="s">
        <v>3097</v>
      </c>
      <c r="H139" s="77" t="s">
        <v>3098</v>
      </c>
      <c r="I139" s="1018"/>
      <c r="J139" s="80">
        <v>91095</v>
      </c>
      <c r="K139" s="78">
        <v>119234629</v>
      </c>
      <c r="L139" s="78">
        <v>4381435</v>
      </c>
      <c r="M139" s="78">
        <v>5670469785</v>
      </c>
      <c r="N139" s="78">
        <v>4086800</v>
      </c>
      <c r="O139" s="78">
        <v>8958639441</v>
      </c>
      <c r="P139" s="78">
        <v>13904</v>
      </c>
      <c r="Q139" s="78">
        <v>81203334</v>
      </c>
      <c r="R139" s="78">
        <v>0</v>
      </c>
      <c r="S139" s="78">
        <v>0</v>
      </c>
      <c r="T139" s="78">
        <v>315</v>
      </c>
      <c r="U139" s="78">
        <v>2944</v>
      </c>
      <c r="V139" s="78">
        <v>2170</v>
      </c>
      <c r="W139" s="78">
        <v>1932561</v>
      </c>
      <c r="X139" s="78">
        <v>18053589</v>
      </c>
      <c r="Y139" s="78">
        <v>13305214</v>
      </c>
      <c r="Z139" s="78">
        <v>14862838552.999998</v>
      </c>
      <c r="AA139" s="78">
        <v>28650094</v>
      </c>
      <c r="AB139" s="78">
        <v>363488685</v>
      </c>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3099</v>
      </c>
      <c r="B140" s="77">
        <v>132</v>
      </c>
      <c r="C140" s="77">
        <v>18</v>
      </c>
      <c r="D140" s="77">
        <v>132</v>
      </c>
      <c r="E140" s="77">
        <v>2024</v>
      </c>
      <c r="F140" s="77" t="s">
        <v>2588</v>
      </c>
      <c r="G140" s="1017" t="s">
        <v>3100</v>
      </c>
      <c r="H140" s="77" t="s">
        <v>3101</v>
      </c>
      <c r="I140" s="1018"/>
      <c r="J140" s="80">
        <v>82041</v>
      </c>
      <c r="K140" s="78">
        <v>99617100.000000015</v>
      </c>
      <c r="L140" s="78">
        <v>3196698</v>
      </c>
      <c r="M140" s="78">
        <v>3835551142</v>
      </c>
      <c r="N140" s="78">
        <v>4370000</v>
      </c>
      <c r="O140" s="78">
        <v>10135208825</v>
      </c>
      <c r="P140" s="78">
        <v>0</v>
      </c>
      <c r="Q140" s="78">
        <v>0</v>
      </c>
      <c r="R140" s="78">
        <v>0</v>
      </c>
      <c r="S140" s="78">
        <v>0</v>
      </c>
      <c r="T140" s="78">
        <v>0</v>
      </c>
      <c r="U140" s="78">
        <v>0</v>
      </c>
      <c r="V140" s="78">
        <v>0</v>
      </c>
      <c r="W140" s="78">
        <v>0</v>
      </c>
      <c r="X140" s="78">
        <v>0</v>
      </c>
      <c r="Y140" s="78">
        <v>0</v>
      </c>
      <c r="Z140" s="78">
        <v>14070377067</v>
      </c>
      <c r="AA140" s="78">
        <v>37228436</v>
      </c>
      <c r="AB140" s="78">
        <v>507178010</v>
      </c>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3102</v>
      </c>
      <c r="B141" s="77">
        <v>133</v>
      </c>
      <c r="C141" s="77">
        <v>18</v>
      </c>
      <c r="D141" s="77">
        <v>133</v>
      </c>
      <c r="E141" s="77">
        <v>2024</v>
      </c>
      <c r="F141" s="77" t="s">
        <v>2588</v>
      </c>
      <c r="G141" s="1017" t="s">
        <v>3103</v>
      </c>
      <c r="H141" s="77" t="s">
        <v>3104</v>
      </c>
      <c r="I141" s="1018"/>
      <c r="J141" s="80">
        <v>204069</v>
      </c>
      <c r="K141" s="78">
        <v>256124411</v>
      </c>
      <c r="L141" s="78">
        <v>4818833</v>
      </c>
      <c r="M141" s="78">
        <v>5999660632</v>
      </c>
      <c r="N141" s="78">
        <v>1068800</v>
      </c>
      <c r="O141" s="78">
        <v>2806310571</v>
      </c>
      <c r="P141" s="78">
        <v>0</v>
      </c>
      <c r="Q141" s="78">
        <v>0</v>
      </c>
      <c r="R141" s="78">
        <v>0</v>
      </c>
      <c r="S141" s="78">
        <v>0</v>
      </c>
      <c r="T141" s="78">
        <v>0</v>
      </c>
      <c r="U141" s="78">
        <v>0</v>
      </c>
      <c r="V141" s="78">
        <v>45</v>
      </c>
      <c r="W141" s="78">
        <v>0</v>
      </c>
      <c r="X141" s="78">
        <v>0</v>
      </c>
      <c r="Y141" s="78">
        <v>272997</v>
      </c>
      <c r="Z141" s="78">
        <v>9062368611</v>
      </c>
      <c r="AA141" s="78">
        <v>400898057.00000006</v>
      </c>
      <c r="AB141" s="78">
        <v>1811684433</v>
      </c>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3105</v>
      </c>
      <c r="B142" s="77">
        <v>134</v>
      </c>
      <c r="C142" s="77">
        <v>18</v>
      </c>
      <c r="D142" s="77">
        <v>134</v>
      </c>
      <c r="E142" s="77">
        <v>2024</v>
      </c>
      <c r="F142" s="77" t="s">
        <v>2588</v>
      </c>
      <c r="G142" s="1017" t="s">
        <v>3106</v>
      </c>
      <c r="H142" s="77" t="s">
        <v>3107</v>
      </c>
      <c r="I142" s="1018"/>
      <c r="J142" s="80">
        <v>67322</v>
      </c>
      <c r="K142" s="78">
        <v>91400387.000000015</v>
      </c>
      <c r="L142" s="78">
        <v>2016025</v>
      </c>
      <c r="M142" s="78">
        <v>2699119382.0000005</v>
      </c>
      <c r="N142" s="78">
        <v>1221600</v>
      </c>
      <c r="O142" s="78">
        <v>2437250183</v>
      </c>
      <c r="P142" s="78">
        <v>0</v>
      </c>
      <c r="Q142" s="78">
        <v>0</v>
      </c>
      <c r="R142" s="78">
        <v>0</v>
      </c>
      <c r="S142" s="78">
        <v>0</v>
      </c>
      <c r="T142" s="78">
        <v>0</v>
      </c>
      <c r="U142" s="78">
        <v>0</v>
      </c>
      <c r="V142" s="78">
        <v>0</v>
      </c>
      <c r="W142" s="78">
        <v>0</v>
      </c>
      <c r="X142" s="78">
        <v>0</v>
      </c>
      <c r="Y142" s="78">
        <v>0</v>
      </c>
      <c r="Z142" s="78">
        <v>5227769952.000001</v>
      </c>
      <c r="AA142" s="78">
        <v>72020279</v>
      </c>
      <c r="AB142" s="78">
        <v>413939577</v>
      </c>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3108</v>
      </c>
      <c r="B143" s="77">
        <v>135</v>
      </c>
      <c r="C143" s="77">
        <v>18</v>
      </c>
      <c r="D143" s="77">
        <v>135</v>
      </c>
      <c r="E143" s="77">
        <v>2024</v>
      </c>
      <c r="F143" s="77" t="s">
        <v>2588</v>
      </c>
      <c r="G143" s="1017" t="s">
        <v>3109</v>
      </c>
      <c r="H143" s="77" t="s">
        <v>3110</v>
      </c>
      <c r="I143" s="1018"/>
      <c r="J143" s="80">
        <v>64806</v>
      </c>
      <c r="K143" s="78">
        <v>86693428</v>
      </c>
      <c r="L143" s="78">
        <v>3037078</v>
      </c>
      <c r="M143" s="78">
        <v>4017151345</v>
      </c>
      <c r="N143" s="78">
        <v>2510600</v>
      </c>
      <c r="O143" s="78">
        <v>5495693633.000001</v>
      </c>
      <c r="P143" s="78">
        <v>0</v>
      </c>
      <c r="Q143" s="78">
        <v>0</v>
      </c>
      <c r="R143" s="78">
        <v>0</v>
      </c>
      <c r="S143" s="78">
        <v>0</v>
      </c>
      <c r="T143" s="78">
        <v>0</v>
      </c>
      <c r="U143" s="78">
        <v>0</v>
      </c>
      <c r="V143" s="78">
        <v>95</v>
      </c>
      <c r="W143" s="78">
        <v>0</v>
      </c>
      <c r="X143" s="78">
        <v>0</v>
      </c>
      <c r="Y143" s="78">
        <v>581804</v>
      </c>
      <c r="Z143" s="78">
        <v>9600120209.9999981</v>
      </c>
      <c r="AA143" s="78">
        <v>19686780</v>
      </c>
      <c r="AB143" s="78">
        <v>261227489</v>
      </c>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3111</v>
      </c>
      <c r="B144" s="77">
        <v>136</v>
      </c>
      <c r="C144" s="77">
        <v>18</v>
      </c>
      <c r="D144" s="77">
        <v>136</v>
      </c>
      <c r="E144" s="77">
        <v>2024</v>
      </c>
      <c r="F144" s="77" t="s">
        <v>2588</v>
      </c>
      <c r="G144" s="1017" t="s">
        <v>3112</v>
      </c>
      <c r="H144" s="77" t="s">
        <v>3113</v>
      </c>
      <c r="I144" s="1018"/>
      <c r="J144" s="80">
        <v>149799</v>
      </c>
      <c r="K144" s="78">
        <v>179874579.99999997</v>
      </c>
      <c r="L144" s="78">
        <v>2501536</v>
      </c>
      <c r="M144" s="78">
        <v>2981048319</v>
      </c>
      <c r="N144" s="78">
        <v>4243900</v>
      </c>
      <c r="O144" s="78">
        <v>11469027208.000002</v>
      </c>
      <c r="P144" s="78">
        <v>6604</v>
      </c>
      <c r="Q144" s="78">
        <v>34433679</v>
      </c>
      <c r="R144" s="78">
        <v>0</v>
      </c>
      <c r="S144" s="78">
        <v>0</v>
      </c>
      <c r="T144" s="78">
        <v>0</v>
      </c>
      <c r="U144" s="78">
        <v>0</v>
      </c>
      <c r="V144" s="78">
        <v>402</v>
      </c>
      <c r="W144" s="78">
        <v>0</v>
      </c>
      <c r="X144" s="78">
        <v>0</v>
      </c>
      <c r="Y144" s="78">
        <v>2468007</v>
      </c>
      <c r="Z144" s="78">
        <v>14666851793</v>
      </c>
      <c r="AA144" s="78">
        <v>79303020</v>
      </c>
      <c r="AB144" s="78">
        <v>1068571732.0000002</v>
      </c>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3114</v>
      </c>
      <c r="B145" s="77">
        <v>137</v>
      </c>
      <c r="C145" s="77">
        <v>18</v>
      </c>
      <c r="D145" s="77">
        <v>137</v>
      </c>
      <c r="E145" s="77">
        <v>2024</v>
      </c>
      <c r="F145" s="77" t="s">
        <v>2588</v>
      </c>
      <c r="G145" s="1017" t="s">
        <v>3115</v>
      </c>
      <c r="H145" s="77" t="s">
        <v>3116</v>
      </c>
      <c r="I145" s="1018"/>
      <c r="J145" s="80">
        <v>48265</v>
      </c>
      <c r="K145" s="78">
        <v>55412073</v>
      </c>
      <c r="L145" s="78">
        <v>3301715</v>
      </c>
      <c r="M145" s="78">
        <v>3772789698</v>
      </c>
      <c r="N145" s="78">
        <v>4268300</v>
      </c>
      <c r="O145" s="78">
        <v>13389848155</v>
      </c>
      <c r="P145" s="78">
        <v>837</v>
      </c>
      <c r="Q145" s="78">
        <v>4505363</v>
      </c>
      <c r="R145" s="78">
        <v>0</v>
      </c>
      <c r="S145" s="78">
        <v>0</v>
      </c>
      <c r="T145" s="78">
        <v>0</v>
      </c>
      <c r="U145" s="78">
        <v>0</v>
      </c>
      <c r="V145" s="78">
        <v>0</v>
      </c>
      <c r="W145" s="78">
        <v>0</v>
      </c>
      <c r="X145" s="78">
        <v>0</v>
      </c>
      <c r="Y145" s="78">
        <v>0</v>
      </c>
      <c r="Z145" s="78">
        <v>17222555289</v>
      </c>
      <c r="AA145" s="78">
        <v>17498841</v>
      </c>
      <c r="AB145" s="78">
        <v>236600018</v>
      </c>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3117</v>
      </c>
      <c r="B146" s="77">
        <v>138</v>
      </c>
      <c r="C146" s="77">
        <v>18</v>
      </c>
      <c r="D146" s="77">
        <v>138</v>
      </c>
      <c r="E146" s="77">
        <v>2024</v>
      </c>
      <c r="F146" s="77" t="s">
        <v>2588</v>
      </c>
      <c r="G146" s="1017" t="s">
        <v>3118</v>
      </c>
      <c r="H146" s="77" t="s">
        <v>3119</v>
      </c>
      <c r="I146" s="1018"/>
      <c r="J146" s="80">
        <v>86752</v>
      </c>
      <c r="K146" s="78">
        <v>107426774.00000001</v>
      </c>
      <c r="L146" s="78">
        <v>4072520</v>
      </c>
      <c r="M146" s="78">
        <v>5017194524</v>
      </c>
      <c r="N146" s="78">
        <v>1160500</v>
      </c>
      <c r="O146" s="78">
        <v>3054967483</v>
      </c>
      <c r="P146" s="78">
        <v>0</v>
      </c>
      <c r="Q146" s="78">
        <v>0</v>
      </c>
      <c r="R146" s="78">
        <v>0</v>
      </c>
      <c r="S146" s="78">
        <v>0</v>
      </c>
      <c r="T146" s="78">
        <v>0</v>
      </c>
      <c r="U146" s="78">
        <v>395</v>
      </c>
      <c r="V146" s="78">
        <v>4094.9999999999995</v>
      </c>
      <c r="W146" s="78">
        <v>0</v>
      </c>
      <c r="X146" s="78">
        <v>2420668</v>
      </c>
      <c r="Y146" s="78">
        <v>25110785</v>
      </c>
      <c r="Z146" s="78">
        <v>8207120234</v>
      </c>
      <c r="AA146" s="78">
        <v>26907568.999999996</v>
      </c>
      <c r="AB146" s="78">
        <v>386158459</v>
      </c>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3120</v>
      </c>
      <c r="B147" s="77">
        <v>139</v>
      </c>
      <c r="C147" s="77">
        <v>18</v>
      </c>
      <c r="D147" s="77">
        <v>139</v>
      </c>
      <c r="E147" s="77">
        <v>2024</v>
      </c>
      <c r="F147" s="77" t="s">
        <v>2588</v>
      </c>
      <c r="G147" s="1017" t="s">
        <v>3121</v>
      </c>
      <c r="H147" s="77" t="s">
        <v>3122</v>
      </c>
      <c r="I147" s="1018"/>
      <c r="J147" s="80">
        <v>40643</v>
      </c>
      <c r="K147" s="78">
        <v>52361292</v>
      </c>
      <c r="L147" s="78">
        <v>1498614</v>
      </c>
      <c r="M147" s="78">
        <v>1916440088</v>
      </c>
      <c r="N147" s="78">
        <v>1915300</v>
      </c>
      <c r="O147" s="78">
        <v>4682305007</v>
      </c>
      <c r="P147" s="78">
        <v>2574</v>
      </c>
      <c r="Q147" s="78">
        <v>14283795</v>
      </c>
      <c r="R147" s="78">
        <v>0</v>
      </c>
      <c r="S147" s="78">
        <v>0</v>
      </c>
      <c r="T147" s="78">
        <v>0</v>
      </c>
      <c r="U147" s="78">
        <v>0</v>
      </c>
      <c r="V147" s="78">
        <v>5</v>
      </c>
      <c r="W147" s="78">
        <v>0</v>
      </c>
      <c r="X147" s="78">
        <v>0</v>
      </c>
      <c r="Y147" s="78">
        <v>28943</v>
      </c>
      <c r="Z147" s="78">
        <v>6665419125</v>
      </c>
      <c r="AA147" s="78">
        <v>12275412</v>
      </c>
      <c r="AB147" s="78">
        <v>164840310</v>
      </c>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3123</v>
      </c>
      <c r="B148" s="77">
        <v>140</v>
      </c>
      <c r="C148" s="77">
        <v>18</v>
      </c>
      <c r="D148" s="77">
        <v>140</v>
      </c>
      <c r="E148" s="77">
        <v>2024</v>
      </c>
      <c r="F148" s="77" t="s">
        <v>2588</v>
      </c>
      <c r="G148" s="1017" t="s">
        <v>3124</v>
      </c>
      <c r="H148" s="77" t="s">
        <v>3125</v>
      </c>
      <c r="I148" s="1018"/>
      <c r="J148" s="80">
        <v>45456</v>
      </c>
      <c r="K148" s="78">
        <v>52371353.000000007</v>
      </c>
      <c r="L148" s="78">
        <v>1963463</v>
      </c>
      <c r="M148" s="78">
        <v>2252327648</v>
      </c>
      <c r="N148" s="78">
        <v>1980500</v>
      </c>
      <c r="O148" s="78">
        <v>5690768463</v>
      </c>
      <c r="P148" s="78">
        <v>152</v>
      </c>
      <c r="Q148" s="78">
        <v>820105</v>
      </c>
      <c r="R148" s="78">
        <v>0</v>
      </c>
      <c r="S148" s="78">
        <v>0</v>
      </c>
      <c r="T148" s="78">
        <v>0</v>
      </c>
      <c r="U148" s="78">
        <v>0</v>
      </c>
      <c r="V148" s="78">
        <v>0</v>
      </c>
      <c r="W148" s="78">
        <v>0</v>
      </c>
      <c r="X148" s="78">
        <v>0</v>
      </c>
      <c r="Y148" s="78">
        <v>0</v>
      </c>
      <c r="Z148" s="78">
        <v>7996287569</v>
      </c>
      <c r="AA148" s="78">
        <v>15021239</v>
      </c>
      <c r="AB148" s="78">
        <v>205944471.00000003</v>
      </c>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3126</v>
      </c>
      <c r="B149" s="77">
        <v>141</v>
      </c>
      <c r="C149" s="77">
        <v>18</v>
      </c>
      <c r="D149" s="77">
        <v>141</v>
      </c>
      <c r="E149" s="77">
        <v>2024</v>
      </c>
      <c r="F149" s="77" t="s">
        <v>2588</v>
      </c>
      <c r="G149" s="1017" t="s">
        <v>3127</v>
      </c>
      <c r="H149" s="77" t="s">
        <v>3128</v>
      </c>
      <c r="I149" s="1018"/>
      <c r="J149" s="80">
        <v>235265</v>
      </c>
      <c r="K149" s="78">
        <v>313780331</v>
      </c>
      <c r="L149" s="78">
        <v>8305237.9999999991</v>
      </c>
      <c r="M149" s="78">
        <v>10923856592</v>
      </c>
      <c r="N149" s="78">
        <v>746700</v>
      </c>
      <c r="O149" s="78">
        <v>1393663273</v>
      </c>
      <c r="P149" s="78">
        <v>2870</v>
      </c>
      <c r="Q149" s="78">
        <v>16763180.000000002</v>
      </c>
      <c r="R149" s="78">
        <v>0</v>
      </c>
      <c r="S149" s="78">
        <v>0</v>
      </c>
      <c r="T149" s="78">
        <v>0</v>
      </c>
      <c r="U149" s="78">
        <v>0</v>
      </c>
      <c r="V149" s="78">
        <v>159</v>
      </c>
      <c r="W149" s="78">
        <v>0</v>
      </c>
      <c r="X149" s="78">
        <v>0</v>
      </c>
      <c r="Y149" s="78">
        <v>972290</v>
      </c>
      <c r="Z149" s="78">
        <v>12649035666</v>
      </c>
      <c r="AA149" s="78">
        <v>379876415</v>
      </c>
      <c r="AB149" s="78">
        <v>1799376476.0000002</v>
      </c>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3129</v>
      </c>
      <c r="B150" s="77">
        <v>142</v>
      </c>
      <c r="C150" s="77">
        <v>18</v>
      </c>
      <c r="D150" s="77">
        <v>142</v>
      </c>
      <c r="E150" s="77">
        <v>2024</v>
      </c>
      <c r="F150" s="77" t="s">
        <v>2588</v>
      </c>
      <c r="G150" s="1017" t="s">
        <v>3130</v>
      </c>
      <c r="H150" s="77" t="s">
        <v>3131</v>
      </c>
      <c r="I150" s="1018"/>
      <c r="J150" s="80">
        <v>666086</v>
      </c>
      <c r="K150" s="78">
        <v>906630508.00000012</v>
      </c>
      <c r="L150" s="78">
        <v>7437131</v>
      </c>
      <c r="M150" s="78">
        <v>9950110385</v>
      </c>
      <c r="N150" s="78">
        <v>58500</v>
      </c>
      <c r="O150" s="78">
        <v>141060418</v>
      </c>
      <c r="P150" s="78">
        <v>28541</v>
      </c>
      <c r="Q150" s="78">
        <v>156341996.00000003</v>
      </c>
      <c r="R150" s="78">
        <v>0</v>
      </c>
      <c r="S150" s="78">
        <v>0</v>
      </c>
      <c r="T150" s="78">
        <v>0</v>
      </c>
      <c r="U150" s="78">
        <v>0</v>
      </c>
      <c r="V150" s="78">
        <v>1</v>
      </c>
      <c r="W150" s="78">
        <v>0</v>
      </c>
      <c r="X150" s="78">
        <v>0</v>
      </c>
      <c r="Y150" s="78">
        <v>9075</v>
      </c>
      <c r="Z150" s="78">
        <v>11154152382</v>
      </c>
      <c r="AA150" s="78">
        <v>1666914284</v>
      </c>
      <c r="AB150" s="78">
        <v>7012159280</v>
      </c>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3132</v>
      </c>
      <c r="B151" s="77">
        <v>143</v>
      </c>
      <c r="C151" s="77">
        <v>18</v>
      </c>
      <c r="D151" s="77">
        <v>143</v>
      </c>
      <c r="E151" s="77">
        <v>2024</v>
      </c>
      <c r="F151" s="77" t="s">
        <v>2588</v>
      </c>
      <c r="G151" s="1017" t="s">
        <v>3133</v>
      </c>
      <c r="H151" s="77" t="s">
        <v>3134</v>
      </c>
      <c r="I151" s="1018"/>
      <c r="J151" s="80">
        <v>71729</v>
      </c>
      <c r="K151" s="78">
        <v>91735948.000000015</v>
      </c>
      <c r="L151" s="78">
        <v>3667931</v>
      </c>
      <c r="M151" s="78">
        <v>4659447383.000001</v>
      </c>
      <c r="N151" s="78">
        <v>1042000</v>
      </c>
      <c r="O151" s="78">
        <v>2782375609</v>
      </c>
      <c r="P151" s="78">
        <v>8986</v>
      </c>
      <c r="Q151" s="78">
        <v>52481294</v>
      </c>
      <c r="R151" s="78">
        <v>0</v>
      </c>
      <c r="S151" s="78">
        <v>0</v>
      </c>
      <c r="T151" s="78">
        <v>0</v>
      </c>
      <c r="U151" s="78">
        <v>0</v>
      </c>
      <c r="V151" s="78">
        <v>157</v>
      </c>
      <c r="W151" s="78">
        <v>0</v>
      </c>
      <c r="X151" s="78">
        <v>0</v>
      </c>
      <c r="Y151" s="78">
        <v>962479.00000000012</v>
      </c>
      <c r="Z151" s="78">
        <v>7587002713</v>
      </c>
      <c r="AA151" s="78">
        <v>19779121</v>
      </c>
      <c r="AB151" s="78">
        <v>242960053</v>
      </c>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3135</v>
      </c>
      <c r="B152" s="77">
        <v>144</v>
      </c>
      <c r="C152" s="77">
        <v>18</v>
      </c>
      <c r="D152" s="77">
        <v>144</v>
      </c>
      <c r="E152" s="77">
        <v>2024</v>
      </c>
      <c r="F152" s="77" t="s">
        <v>2588</v>
      </c>
      <c r="G152" s="1017" t="s">
        <v>3136</v>
      </c>
      <c r="H152" s="77" t="s">
        <v>3137</v>
      </c>
      <c r="I152" s="1018"/>
      <c r="J152" s="80">
        <v>556730</v>
      </c>
      <c r="K152" s="78">
        <v>702619670</v>
      </c>
      <c r="L152" s="78">
        <v>6058728</v>
      </c>
      <c r="M152" s="78">
        <v>7555890237</v>
      </c>
      <c r="N152" s="78">
        <v>4289100</v>
      </c>
      <c r="O152" s="78">
        <v>10298985789</v>
      </c>
      <c r="P152" s="78">
        <v>3865</v>
      </c>
      <c r="Q152" s="78">
        <v>20633915</v>
      </c>
      <c r="R152" s="78">
        <v>0</v>
      </c>
      <c r="S152" s="78">
        <v>0</v>
      </c>
      <c r="T152" s="78">
        <v>0</v>
      </c>
      <c r="U152" s="78">
        <v>0</v>
      </c>
      <c r="V152" s="78">
        <v>2</v>
      </c>
      <c r="W152" s="78">
        <v>0</v>
      </c>
      <c r="X152" s="78">
        <v>0</v>
      </c>
      <c r="Y152" s="78">
        <v>13000</v>
      </c>
      <c r="Z152" s="78">
        <v>18578142610.999992</v>
      </c>
      <c r="AA152" s="78">
        <v>1128185230</v>
      </c>
      <c r="AB152" s="78">
        <v>5486787170</v>
      </c>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3138</v>
      </c>
      <c r="B153" s="77">
        <v>145</v>
      </c>
      <c r="C153" s="77">
        <v>18</v>
      </c>
      <c r="D153" s="77">
        <v>145</v>
      </c>
      <c r="E153" s="77">
        <v>2024</v>
      </c>
      <c r="F153" s="77" t="s">
        <v>2588</v>
      </c>
      <c r="G153" s="1017" t="s">
        <v>3139</v>
      </c>
      <c r="H153" s="77" t="s">
        <v>3140</v>
      </c>
      <c r="I153" s="1018"/>
      <c r="J153" s="80">
        <v>44756</v>
      </c>
      <c r="K153" s="78">
        <v>54866737</v>
      </c>
      <c r="L153" s="78">
        <v>2808184</v>
      </c>
      <c r="M153" s="78">
        <v>3423647556</v>
      </c>
      <c r="N153" s="78">
        <v>1850600</v>
      </c>
      <c r="O153" s="78">
        <v>4741552206</v>
      </c>
      <c r="P153" s="78">
        <v>1399</v>
      </c>
      <c r="Q153" s="78">
        <v>7696358</v>
      </c>
      <c r="R153" s="78">
        <v>0</v>
      </c>
      <c r="S153" s="78">
        <v>0</v>
      </c>
      <c r="T153" s="78">
        <v>0</v>
      </c>
      <c r="U153" s="78">
        <v>0</v>
      </c>
      <c r="V153" s="78">
        <v>6040</v>
      </c>
      <c r="W153" s="78">
        <v>0</v>
      </c>
      <c r="X153" s="78">
        <v>0</v>
      </c>
      <c r="Y153" s="78">
        <v>37039733</v>
      </c>
      <c r="Z153" s="78">
        <v>8264802589.999999</v>
      </c>
      <c r="AA153" s="78">
        <v>15553956.999999998</v>
      </c>
      <c r="AB153" s="78">
        <v>217776427</v>
      </c>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3141</v>
      </c>
      <c r="B154" s="77">
        <v>146</v>
      </c>
      <c r="C154" s="77">
        <v>18</v>
      </c>
      <c r="D154" s="77">
        <v>146</v>
      </c>
      <c r="E154" s="77">
        <v>2024</v>
      </c>
      <c r="F154" s="77" t="s">
        <v>2588</v>
      </c>
      <c r="G154" s="1017" t="s">
        <v>3142</v>
      </c>
      <c r="H154" s="77" t="s">
        <v>3143</v>
      </c>
      <c r="I154" s="1018"/>
      <c r="J154" s="80">
        <v>698422</v>
      </c>
      <c r="K154" s="78">
        <v>917564988</v>
      </c>
      <c r="L154" s="78">
        <v>3591130</v>
      </c>
      <c r="M154" s="78">
        <v>4639122225.999999</v>
      </c>
      <c r="N154" s="78">
        <v>4847300</v>
      </c>
      <c r="O154" s="78">
        <v>11379357924</v>
      </c>
      <c r="P154" s="78">
        <v>4907</v>
      </c>
      <c r="Q154" s="78">
        <v>40828821.000000007</v>
      </c>
      <c r="R154" s="78">
        <v>0</v>
      </c>
      <c r="S154" s="78">
        <v>0</v>
      </c>
      <c r="T154" s="78">
        <v>442458</v>
      </c>
      <c r="U154" s="78">
        <v>12139</v>
      </c>
      <c r="V154" s="78">
        <v>5714</v>
      </c>
      <c r="W154" s="78">
        <v>3084981538</v>
      </c>
      <c r="X154" s="78">
        <v>74436592.999999985</v>
      </c>
      <c r="Y154" s="78">
        <v>35039474</v>
      </c>
      <c r="Z154" s="78">
        <v>20171331564</v>
      </c>
      <c r="AA154" s="78">
        <v>1431382795</v>
      </c>
      <c r="AB154" s="78">
        <v>7088414584</v>
      </c>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3144</v>
      </c>
      <c r="B155" s="77">
        <v>147</v>
      </c>
      <c r="C155" s="77">
        <v>18</v>
      </c>
      <c r="D155" s="77">
        <v>147</v>
      </c>
      <c r="E155" s="77">
        <v>2024</v>
      </c>
      <c r="F155" s="77" t="s">
        <v>2588</v>
      </c>
      <c r="G155" s="1017" t="s">
        <v>3145</v>
      </c>
      <c r="H155" s="77" t="s">
        <v>3146</v>
      </c>
      <c r="I155" s="1018"/>
      <c r="J155" s="80">
        <v>95387</v>
      </c>
      <c r="K155" s="78">
        <v>127177111.00000001</v>
      </c>
      <c r="L155" s="78">
        <v>206940</v>
      </c>
      <c r="M155" s="78">
        <v>271814759.00000006</v>
      </c>
      <c r="N155" s="78">
        <v>1275300</v>
      </c>
      <c r="O155" s="78">
        <v>3239611228</v>
      </c>
      <c r="P155" s="78">
        <v>0</v>
      </c>
      <c r="Q155" s="78">
        <v>0</v>
      </c>
      <c r="R155" s="78">
        <v>0</v>
      </c>
      <c r="S155" s="78">
        <v>0</v>
      </c>
      <c r="T155" s="78">
        <v>0</v>
      </c>
      <c r="U155" s="78">
        <v>0</v>
      </c>
      <c r="V155" s="78">
        <v>0</v>
      </c>
      <c r="W155" s="78">
        <v>0</v>
      </c>
      <c r="X155" s="78">
        <v>0</v>
      </c>
      <c r="Y155" s="78">
        <v>0</v>
      </c>
      <c r="Z155" s="78">
        <v>3638603098.0000005</v>
      </c>
      <c r="AA155" s="78">
        <v>170576017</v>
      </c>
      <c r="AB155" s="78">
        <v>1239685845</v>
      </c>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3147</v>
      </c>
      <c r="B156" s="77">
        <v>148</v>
      </c>
      <c r="C156" s="77">
        <v>18</v>
      </c>
      <c r="D156" s="77">
        <v>148</v>
      </c>
      <c r="E156" s="77">
        <v>2024</v>
      </c>
      <c r="F156" s="77" t="s">
        <v>2588</v>
      </c>
      <c r="G156" s="1017" t="s">
        <v>3148</v>
      </c>
      <c r="H156" s="77" t="s">
        <v>3149</v>
      </c>
      <c r="I156" s="1018"/>
      <c r="J156" s="80">
        <v>57514</v>
      </c>
      <c r="K156" s="78">
        <v>72692622</v>
      </c>
      <c r="L156" s="78">
        <v>2367749</v>
      </c>
      <c r="M156" s="78">
        <v>2975588668</v>
      </c>
      <c r="N156" s="78">
        <v>579800</v>
      </c>
      <c r="O156" s="78">
        <v>1519440559</v>
      </c>
      <c r="P156" s="78">
        <v>0</v>
      </c>
      <c r="Q156" s="78">
        <v>0</v>
      </c>
      <c r="R156" s="78">
        <v>0</v>
      </c>
      <c r="S156" s="78">
        <v>0</v>
      </c>
      <c r="T156" s="78">
        <v>0</v>
      </c>
      <c r="U156" s="78">
        <v>0</v>
      </c>
      <c r="V156" s="78">
        <v>0</v>
      </c>
      <c r="W156" s="78">
        <v>0</v>
      </c>
      <c r="X156" s="78">
        <v>0</v>
      </c>
      <c r="Y156" s="78">
        <v>0</v>
      </c>
      <c r="Z156" s="78">
        <v>4567721848.999999</v>
      </c>
      <c r="AA156" s="78">
        <v>18366004</v>
      </c>
      <c r="AB156" s="78">
        <v>261795393</v>
      </c>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3150</v>
      </c>
      <c r="B157" s="77">
        <v>149</v>
      </c>
      <c r="C157" s="77">
        <v>18</v>
      </c>
      <c r="D157" s="77">
        <v>149</v>
      </c>
      <c r="E157" s="77">
        <v>2024</v>
      </c>
      <c r="F157" s="77" t="s">
        <v>2588</v>
      </c>
      <c r="G157" s="1017" t="s">
        <v>3151</v>
      </c>
      <c r="H157" s="77" t="s">
        <v>3152</v>
      </c>
      <c r="I157" s="1018"/>
      <c r="J157" s="80">
        <v>61861</v>
      </c>
      <c r="K157" s="78">
        <v>77374423</v>
      </c>
      <c r="L157" s="78">
        <v>3757908</v>
      </c>
      <c r="M157" s="78">
        <v>4673697335</v>
      </c>
      <c r="N157" s="78">
        <v>1325400</v>
      </c>
      <c r="O157" s="78">
        <v>4157763532</v>
      </c>
      <c r="P157" s="78">
        <v>0</v>
      </c>
      <c r="Q157" s="78">
        <v>0</v>
      </c>
      <c r="R157" s="78">
        <v>0</v>
      </c>
      <c r="S157" s="78">
        <v>0</v>
      </c>
      <c r="T157" s="78">
        <v>0</v>
      </c>
      <c r="U157" s="78">
        <v>0</v>
      </c>
      <c r="V157" s="78">
        <v>466</v>
      </c>
      <c r="W157" s="78">
        <v>0</v>
      </c>
      <c r="X157" s="78">
        <v>0</v>
      </c>
      <c r="Y157" s="78">
        <v>2859229</v>
      </c>
      <c r="Z157" s="78">
        <v>8911694519</v>
      </c>
      <c r="AA157" s="78">
        <v>19369370</v>
      </c>
      <c r="AB157" s="78">
        <v>256802595</v>
      </c>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3153</v>
      </c>
      <c r="B158" s="77">
        <v>150</v>
      </c>
      <c r="C158" s="77">
        <v>18</v>
      </c>
      <c r="D158" s="77">
        <v>150</v>
      </c>
      <c r="E158" s="77">
        <v>2024</v>
      </c>
      <c r="F158" s="77" t="s">
        <v>2588</v>
      </c>
      <c r="G158" s="1017" t="s">
        <v>3154</v>
      </c>
      <c r="H158" s="77" t="s">
        <v>3155</v>
      </c>
      <c r="I158" s="1018"/>
      <c r="J158" s="80">
        <v>43183</v>
      </c>
      <c r="K158" s="78">
        <v>58657934.000000007</v>
      </c>
      <c r="L158" s="78">
        <v>4202707</v>
      </c>
      <c r="M158" s="78">
        <v>5669939877.000001</v>
      </c>
      <c r="N158" s="78">
        <v>11100</v>
      </c>
      <c r="O158" s="78">
        <v>19322841</v>
      </c>
      <c r="P158" s="78">
        <v>0</v>
      </c>
      <c r="Q158" s="78">
        <v>0</v>
      </c>
      <c r="R158" s="78">
        <v>0</v>
      </c>
      <c r="S158" s="78">
        <v>0</v>
      </c>
      <c r="T158" s="78">
        <v>0</v>
      </c>
      <c r="U158" s="78">
        <v>0</v>
      </c>
      <c r="V158" s="78">
        <v>0</v>
      </c>
      <c r="W158" s="78">
        <v>0</v>
      </c>
      <c r="X158" s="78">
        <v>0</v>
      </c>
      <c r="Y158" s="78">
        <v>0</v>
      </c>
      <c r="Z158" s="78">
        <v>5747920652.000001</v>
      </c>
      <c r="AA158" s="78">
        <v>12439192</v>
      </c>
      <c r="AB158" s="78">
        <v>162251365</v>
      </c>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3156</v>
      </c>
      <c r="B159" s="77">
        <v>151</v>
      </c>
      <c r="C159" s="77">
        <v>18</v>
      </c>
      <c r="D159" s="77">
        <v>151</v>
      </c>
      <c r="E159" s="77">
        <v>2024</v>
      </c>
      <c r="F159" s="77" t="s">
        <v>2588</v>
      </c>
      <c r="G159" s="1017" t="s">
        <v>3157</v>
      </c>
      <c r="H159" s="77" t="s">
        <v>3158</v>
      </c>
      <c r="I159" s="1018"/>
      <c r="J159" s="80">
        <v>82193</v>
      </c>
      <c r="K159" s="78">
        <v>100220566</v>
      </c>
      <c r="L159" s="78">
        <v>2388829</v>
      </c>
      <c r="M159" s="78">
        <v>2897659622</v>
      </c>
      <c r="N159" s="78">
        <v>1205000</v>
      </c>
      <c r="O159" s="78">
        <v>3008342296.0000005</v>
      </c>
      <c r="P159" s="78">
        <v>0</v>
      </c>
      <c r="Q159" s="78">
        <v>0</v>
      </c>
      <c r="R159" s="78">
        <v>0</v>
      </c>
      <c r="S159" s="78">
        <v>0</v>
      </c>
      <c r="T159" s="78">
        <v>0</v>
      </c>
      <c r="U159" s="78">
        <v>0</v>
      </c>
      <c r="V159" s="78">
        <v>0</v>
      </c>
      <c r="W159" s="78">
        <v>0</v>
      </c>
      <c r="X159" s="78">
        <v>0</v>
      </c>
      <c r="Y159" s="78">
        <v>0</v>
      </c>
      <c r="Z159" s="78">
        <v>6006222484</v>
      </c>
      <c r="AA159" s="78">
        <v>20685305</v>
      </c>
      <c r="AB159" s="78">
        <v>281669301</v>
      </c>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3159</v>
      </c>
      <c r="B160" s="77">
        <v>152</v>
      </c>
      <c r="C160" s="77">
        <v>18</v>
      </c>
      <c r="D160" s="77">
        <v>152</v>
      </c>
      <c r="E160" s="77">
        <v>2024</v>
      </c>
      <c r="F160" s="77" t="s">
        <v>2588</v>
      </c>
      <c r="G160" s="1017" t="s">
        <v>3160</v>
      </c>
      <c r="H160" s="77" t="s">
        <v>3161</v>
      </c>
      <c r="I160" s="1018"/>
      <c r="J160" s="80">
        <v>74125</v>
      </c>
      <c r="K160" s="78">
        <v>95047794</v>
      </c>
      <c r="L160" s="78">
        <v>4279600</v>
      </c>
      <c r="M160" s="78">
        <v>5453935832</v>
      </c>
      <c r="N160" s="78">
        <v>393600</v>
      </c>
      <c r="O160" s="78">
        <v>924214272</v>
      </c>
      <c r="P160" s="78">
        <v>4061</v>
      </c>
      <c r="Q160" s="78">
        <v>23717688</v>
      </c>
      <c r="R160" s="78">
        <v>0</v>
      </c>
      <c r="S160" s="78">
        <v>0</v>
      </c>
      <c r="T160" s="78">
        <v>2468</v>
      </c>
      <c r="U160" s="78">
        <v>484</v>
      </c>
      <c r="V160" s="78">
        <v>327</v>
      </c>
      <c r="W160" s="78">
        <v>16775493.999999998</v>
      </c>
      <c r="X160" s="78">
        <v>2966907</v>
      </c>
      <c r="Y160" s="78">
        <v>2006635.9999999998</v>
      </c>
      <c r="Z160" s="78">
        <v>6518664623.000001</v>
      </c>
      <c r="AA160" s="78">
        <v>20848204</v>
      </c>
      <c r="AB160" s="78">
        <v>271655015</v>
      </c>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3162</v>
      </c>
      <c r="B161" s="77">
        <v>153</v>
      </c>
      <c r="C161" s="77">
        <v>18</v>
      </c>
      <c r="D161" s="77">
        <v>153</v>
      </c>
      <c r="E161" s="77">
        <v>2024</v>
      </c>
      <c r="F161" s="77" t="s">
        <v>2588</v>
      </c>
      <c r="G161" s="1017" t="s">
        <v>3163</v>
      </c>
      <c r="H161" s="77" t="s">
        <v>3164</v>
      </c>
      <c r="I161" s="1018"/>
      <c r="J161" s="80">
        <v>95519</v>
      </c>
      <c r="K161" s="78">
        <v>118658714</v>
      </c>
      <c r="L161" s="78">
        <v>10095983</v>
      </c>
      <c r="M161" s="78">
        <v>12432525261</v>
      </c>
      <c r="N161" s="78">
        <v>5088500</v>
      </c>
      <c r="O161" s="78">
        <v>11020079445</v>
      </c>
      <c r="P161" s="78">
        <v>0</v>
      </c>
      <c r="Q161" s="78">
        <v>0</v>
      </c>
      <c r="R161" s="78">
        <v>0</v>
      </c>
      <c r="S161" s="78">
        <v>0</v>
      </c>
      <c r="T161" s="78">
        <v>0</v>
      </c>
      <c r="U161" s="78">
        <v>19</v>
      </c>
      <c r="V161" s="78">
        <v>1179</v>
      </c>
      <c r="W161" s="78">
        <v>0</v>
      </c>
      <c r="X161" s="78">
        <v>114055</v>
      </c>
      <c r="Y161" s="78">
        <v>7230118.9999999991</v>
      </c>
      <c r="Z161" s="78">
        <v>23578607593.999996</v>
      </c>
      <c r="AA161" s="78">
        <v>29641616</v>
      </c>
      <c r="AB161" s="78">
        <v>394479773</v>
      </c>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3165</v>
      </c>
      <c r="B162" s="77">
        <v>154</v>
      </c>
      <c r="C162" s="77">
        <v>18</v>
      </c>
      <c r="D162" s="77">
        <v>154</v>
      </c>
      <c r="E162" s="77">
        <v>2024</v>
      </c>
      <c r="F162" s="77" t="s">
        <v>2588</v>
      </c>
      <c r="G162" s="1017" t="s">
        <v>3166</v>
      </c>
      <c r="H162" s="77" t="s">
        <v>3167</v>
      </c>
      <c r="I162" s="1018"/>
      <c r="J162" s="80">
        <v>71219</v>
      </c>
      <c r="K162" s="78">
        <v>87033285</v>
      </c>
      <c r="L162" s="78">
        <v>4475731</v>
      </c>
      <c r="M162" s="78">
        <v>5436047011</v>
      </c>
      <c r="N162" s="78">
        <v>3099100</v>
      </c>
      <c r="O162" s="78">
        <v>8772873918</v>
      </c>
      <c r="P162" s="78">
        <v>899</v>
      </c>
      <c r="Q162" s="78">
        <v>6231101</v>
      </c>
      <c r="R162" s="78">
        <v>0</v>
      </c>
      <c r="S162" s="78">
        <v>0</v>
      </c>
      <c r="T162" s="78">
        <v>283245</v>
      </c>
      <c r="U162" s="78">
        <v>22091</v>
      </c>
      <c r="V162" s="78">
        <v>22273</v>
      </c>
      <c r="W162" s="78">
        <v>1975842411</v>
      </c>
      <c r="X162" s="78">
        <v>135463973.99999997</v>
      </c>
      <c r="Y162" s="78">
        <v>136578036</v>
      </c>
      <c r="Z162" s="78">
        <v>16550069735.999998</v>
      </c>
      <c r="AA162" s="78">
        <v>19701266</v>
      </c>
      <c r="AB162" s="78">
        <v>270140105</v>
      </c>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3168</v>
      </c>
      <c r="B163" s="77">
        <v>155</v>
      </c>
      <c r="C163" s="77">
        <v>18</v>
      </c>
      <c r="D163" s="77">
        <v>155</v>
      </c>
      <c r="E163" s="77">
        <v>2024</v>
      </c>
      <c r="F163" s="77" t="s">
        <v>2588</v>
      </c>
      <c r="G163" s="1017" t="s">
        <v>3169</v>
      </c>
      <c r="H163" s="77" t="s">
        <v>3170</v>
      </c>
      <c r="I163" s="1018"/>
      <c r="J163" s="80">
        <v>107552</v>
      </c>
      <c r="K163" s="78">
        <v>137813865</v>
      </c>
      <c r="L163" s="78">
        <v>5299065</v>
      </c>
      <c r="M163" s="78">
        <v>6762431866.000001</v>
      </c>
      <c r="N163" s="78">
        <v>140600</v>
      </c>
      <c r="O163" s="78">
        <v>262471153.00000003</v>
      </c>
      <c r="P163" s="78">
        <v>11026</v>
      </c>
      <c r="Q163" s="78">
        <v>64395359</v>
      </c>
      <c r="R163" s="78">
        <v>0</v>
      </c>
      <c r="S163" s="78">
        <v>0</v>
      </c>
      <c r="T163" s="78">
        <v>0</v>
      </c>
      <c r="U163" s="78">
        <v>0</v>
      </c>
      <c r="V163" s="78">
        <v>68</v>
      </c>
      <c r="W163" s="78">
        <v>0</v>
      </c>
      <c r="X163" s="78">
        <v>0</v>
      </c>
      <c r="Y163" s="78">
        <v>418938</v>
      </c>
      <c r="Z163" s="78">
        <v>7227531181.000001</v>
      </c>
      <c r="AA163" s="78">
        <v>23561392</v>
      </c>
      <c r="AB163" s="78">
        <v>306326417</v>
      </c>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3171</v>
      </c>
      <c r="B164" s="77">
        <v>156</v>
      </c>
      <c r="C164" s="77">
        <v>18</v>
      </c>
      <c r="D164" s="77">
        <v>156</v>
      </c>
      <c r="E164" s="77">
        <v>2024</v>
      </c>
      <c r="F164" s="77" t="s">
        <v>2588</v>
      </c>
      <c r="G164" s="1017" t="s">
        <v>3172</v>
      </c>
      <c r="H164" s="77" t="s">
        <v>2648</v>
      </c>
      <c r="I164" s="1018"/>
      <c r="J164" s="80">
        <v>112851</v>
      </c>
      <c r="K164" s="78">
        <v>141655787</v>
      </c>
      <c r="L164" s="78">
        <v>5156793</v>
      </c>
      <c r="M164" s="78">
        <v>6423054665</v>
      </c>
      <c r="N164" s="78">
        <v>588700</v>
      </c>
      <c r="O164" s="78">
        <v>1492616821</v>
      </c>
      <c r="P164" s="78">
        <v>8720</v>
      </c>
      <c r="Q164" s="78">
        <v>50924532</v>
      </c>
      <c r="R164" s="78">
        <v>0</v>
      </c>
      <c r="S164" s="78">
        <v>0</v>
      </c>
      <c r="T164" s="78">
        <v>0</v>
      </c>
      <c r="U164" s="78">
        <v>0</v>
      </c>
      <c r="V164" s="78">
        <v>0</v>
      </c>
      <c r="W164" s="78">
        <v>0</v>
      </c>
      <c r="X164" s="78">
        <v>0</v>
      </c>
      <c r="Y164" s="78">
        <v>0</v>
      </c>
      <c r="Z164" s="78">
        <v>8108251804.999999</v>
      </c>
      <c r="AA164" s="78">
        <v>93617812</v>
      </c>
      <c r="AB164" s="78">
        <v>567927135</v>
      </c>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3173</v>
      </c>
      <c r="B165" s="77">
        <v>157</v>
      </c>
      <c r="C165" s="77">
        <v>18</v>
      </c>
      <c r="D165" s="77">
        <v>157</v>
      </c>
      <c r="E165" s="77">
        <v>2024</v>
      </c>
      <c r="F165" s="77" t="s">
        <v>2588</v>
      </c>
      <c r="G165" s="1017" t="s">
        <v>3174</v>
      </c>
      <c r="H165" s="77" t="s">
        <v>3175</v>
      </c>
      <c r="I165" s="1018"/>
      <c r="J165" s="80">
        <v>92830</v>
      </c>
      <c r="K165" s="78">
        <v>112461766</v>
      </c>
      <c r="L165" s="78">
        <v>3033526</v>
      </c>
      <c r="M165" s="78">
        <v>3649170386</v>
      </c>
      <c r="N165" s="78">
        <v>1931900</v>
      </c>
      <c r="O165" s="78">
        <v>5259610921</v>
      </c>
      <c r="P165" s="78">
        <v>2065</v>
      </c>
      <c r="Q165" s="78">
        <v>11360616</v>
      </c>
      <c r="R165" s="78">
        <v>0</v>
      </c>
      <c r="S165" s="78">
        <v>0</v>
      </c>
      <c r="T165" s="78">
        <v>0</v>
      </c>
      <c r="U165" s="78">
        <v>181</v>
      </c>
      <c r="V165" s="78">
        <v>8941</v>
      </c>
      <c r="W165" s="78">
        <v>0</v>
      </c>
      <c r="X165" s="78">
        <v>1111364</v>
      </c>
      <c r="Y165" s="78">
        <v>54824985.999999993</v>
      </c>
      <c r="Z165" s="78">
        <v>9088540038.9999981</v>
      </c>
      <c r="AA165" s="78">
        <v>124573939</v>
      </c>
      <c r="AB165" s="78">
        <v>652891916</v>
      </c>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3176</v>
      </c>
      <c r="B166" s="77">
        <v>158</v>
      </c>
      <c r="C166" s="77">
        <v>18</v>
      </c>
      <c r="D166" s="77">
        <v>158</v>
      </c>
      <c r="E166" s="77">
        <v>2024</v>
      </c>
      <c r="F166" s="77" t="s">
        <v>2588</v>
      </c>
      <c r="G166" s="1017" t="s">
        <v>3177</v>
      </c>
      <c r="H166" s="77" t="s">
        <v>3178</v>
      </c>
      <c r="I166" s="1018"/>
      <c r="J166" s="80">
        <v>86184</v>
      </c>
      <c r="K166" s="78">
        <v>110445833</v>
      </c>
      <c r="L166" s="78">
        <v>1695768</v>
      </c>
      <c r="M166" s="78">
        <v>2150048476</v>
      </c>
      <c r="N166" s="78">
        <v>2295700</v>
      </c>
      <c r="O166" s="78">
        <v>5051289859</v>
      </c>
      <c r="P166" s="78">
        <v>3102</v>
      </c>
      <c r="Q166" s="78">
        <v>25808970.000000004</v>
      </c>
      <c r="R166" s="78">
        <v>0</v>
      </c>
      <c r="S166" s="78">
        <v>0</v>
      </c>
      <c r="T166" s="78">
        <v>0</v>
      </c>
      <c r="U166" s="78">
        <v>15</v>
      </c>
      <c r="V166" s="78">
        <v>293</v>
      </c>
      <c r="W166" s="78">
        <v>0</v>
      </c>
      <c r="X166" s="78">
        <v>94923.000000000015</v>
      </c>
      <c r="Y166" s="78">
        <v>1795450</v>
      </c>
      <c r="Z166" s="78">
        <v>7339483510.999999</v>
      </c>
      <c r="AA166" s="78">
        <v>38817474</v>
      </c>
      <c r="AB166" s="78">
        <v>491549554</v>
      </c>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3179</v>
      </c>
      <c r="B167" s="77">
        <v>159</v>
      </c>
      <c r="C167" s="77">
        <v>18</v>
      </c>
      <c r="D167" s="77">
        <v>159</v>
      </c>
      <c r="E167" s="77">
        <v>2024</v>
      </c>
      <c r="F167" s="77" t="s">
        <v>2588</v>
      </c>
      <c r="G167" s="1017" t="s">
        <v>3180</v>
      </c>
      <c r="H167" s="77" t="s">
        <v>3181</v>
      </c>
      <c r="I167" s="1018"/>
      <c r="J167" s="80">
        <v>70178</v>
      </c>
      <c r="K167" s="78">
        <v>86575904</v>
      </c>
      <c r="L167" s="78">
        <v>2266617</v>
      </c>
      <c r="M167" s="78">
        <v>2775707259.0000005</v>
      </c>
      <c r="N167" s="78">
        <v>2042600</v>
      </c>
      <c r="O167" s="78">
        <v>5073677627</v>
      </c>
      <c r="P167" s="78">
        <v>31429</v>
      </c>
      <c r="Q167" s="78">
        <v>183550056</v>
      </c>
      <c r="R167" s="78">
        <v>0</v>
      </c>
      <c r="S167" s="78">
        <v>0</v>
      </c>
      <c r="T167" s="78">
        <v>4194</v>
      </c>
      <c r="U167" s="78">
        <v>879</v>
      </c>
      <c r="V167" s="78">
        <v>790</v>
      </c>
      <c r="W167" s="78">
        <v>26551961</v>
      </c>
      <c r="X167" s="78">
        <v>5389292</v>
      </c>
      <c r="Y167" s="78">
        <v>4845261.0000000009</v>
      </c>
      <c r="Z167" s="78">
        <v>8156297360</v>
      </c>
      <c r="AA167" s="78">
        <v>26477223</v>
      </c>
      <c r="AB167" s="78">
        <v>319079801</v>
      </c>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3182</v>
      </c>
      <c r="B168" s="77">
        <v>160</v>
      </c>
      <c r="C168" s="77">
        <v>18</v>
      </c>
      <c r="D168" s="77">
        <v>160</v>
      </c>
      <c r="E168" s="77">
        <v>2024</v>
      </c>
      <c r="F168" s="77" t="s">
        <v>2588</v>
      </c>
      <c r="G168" s="1017" t="s">
        <v>3183</v>
      </c>
      <c r="H168" s="77" t="s">
        <v>3184</v>
      </c>
      <c r="I168" s="1018"/>
      <c r="J168" s="80">
        <v>80242</v>
      </c>
      <c r="K168" s="78">
        <v>106256162</v>
      </c>
      <c r="L168" s="78">
        <v>4934545</v>
      </c>
      <c r="M168" s="78">
        <v>6485873562</v>
      </c>
      <c r="N168" s="78">
        <v>1573700</v>
      </c>
      <c r="O168" s="78">
        <v>3099551754</v>
      </c>
      <c r="P168" s="78">
        <v>13346</v>
      </c>
      <c r="Q168" s="78">
        <v>73105822</v>
      </c>
      <c r="R168" s="78">
        <v>0</v>
      </c>
      <c r="S168" s="78">
        <v>0</v>
      </c>
      <c r="T168" s="78">
        <v>0</v>
      </c>
      <c r="U168" s="78">
        <v>15</v>
      </c>
      <c r="V168" s="78">
        <v>241</v>
      </c>
      <c r="W168" s="78">
        <v>0</v>
      </c>
      <c r="X168" s="78">
        <v>89282</v>
      </c>
      <c r="Y168" s="78">
        <v>1476831</v>
      </c>
      <c r="Z168" s="78">
        <v>9766353412.9999981</v>
      </c>
      <c r="AA168" s="78">
        <v>23974660</v>
      </c>
      <c r="AB168" s="78">
        <v>280399386</v>
      </c>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3185</v>
      </c>
      <c r="B169" s="77">
        <v>161</v>
      </c>
      <c r="C169" s="77">
        <v>18</v>
      </c>
      <c r="D169" s="77">
        <v>161</v>
      </c>
      <c r="E169" s="77">
        <v>2024</v>
      </c>
      <c r="F169" s="77" t="s">
        <v>2588</v>
      </c>
      <c r="G169" s="1017" t="s">
        <v>3186</v>
      </c>
      <c r="H169" s="77" t="s">
        <v>3187</v>
      </c>
      <c r="I169" s="1018"/>
      <c r="J169" s="80">
        <v>35013</v>
      </c>
      <c r="K169" s="78">
        <v>41011379</v>
      </c>
      <c r="L169" s="78">
        <v>1263854</v>
      </c>
      <c r="M169" s="78">
        <v>1472340998</v>
      </c>
      <c r="N169" s="78">
        <v>2135300</v>
      </c>
      <c r="O169" s="78">
        <v>6047348606</v>
      </c>
      <c r="P169" s="78">
        <v>3012</v>
      </c>
      <c r="Q169" s="78">
        <v>16206000</v>
      </c>
      <c r="R169" s="78">
        <v>0</v>
      </c>
      <c r="S169" s="78">
        <v>0</v>
      </c>
      <c r="T169" s="78">
        <v>0</v>
      </c>
      <c r="U169" s="78">
        <v>0</v>
      </c>
      <c r="V169" s="78">
        <v>0</v>
      </c>
      <c r="W169" s="78">
        <v>0</v>
      </c>
      <c r="X169" s="78">
        <v>0</v>
      </c>
      <c r="Y169" s="78">
        <v>0</v>
      </c>
      <c r="Z169" s="78">
        <v>7576906983</v>
      </c>
      <c r="AA169" s="78">
        <v>11276950</v>
      </c>
      <c r="AB169" s="78">
        <v>145192503</v>
      </c>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3188</v>
      </c>
      <c r="B170" s="77">
        <v>162</v>
      </c>
      <c r="C170" s="77">
        <v>18</v>
      </c>
      <c r="D170" s="77">
        <v>162</v>
      </c>
      <c r="E170" s="77">
        <v>2024</v>
      </c>
      <c r="F170" s="77" t="s">
        <v>2588</v>
      </c>
      <c r="G170" s="1017" t="s">
        <v>3189</v>
      </c>
      <c r="H170" s="77" t="s">
        <v>3190</v>
      </c>
      <c r="I170" s="1018"/>
      <c r="J170" s="80">
        <v>62623</v>
      </c>
      <c r="K170" s="78">
        <v>79493621</v>
      </c>
      <c r="L170" s="78">
        <v>1904071</v>
      </c>
      <c r="M170" s="78">
        <v>2395780945</v>
      </c>
      <c r="N170" s="78">
        <v>3912300</v>
      </c>
      <c r="O170" s="78">
        <v>9664159450</v>
      </c>
      <c r="P170" s="78">
        <v>47</v>
      </c>
      <c r="Q170" s="78">
        <v>260938</v>
      </c>
      <c r="R170" s="78">
        <v>0</v>
      </c>
      <c r="S170" s="78">
        <v>0</v>
      </c>
      <c r="T170" s="78">
        <v>0</v>
      </c>
      <c r="U170" s="78">
        <v>0</v>
      </c>
      <c r="V170" s="78">
        <v>963</v>
      </c>
      <c r="W170" s="78">
        <v>0</v>
      </c>
      <c r="X170" s="78">
        <v>0</v>
      </c>
      <c r="Y170" s="78">
        <v>5904625</v>
      </c>
      <c r="Z170" s="78">
        <v>12145599578.999998</v>
      </c>
      <c r="AA170" s="78">
        <v>20608584</v>
      </c>
      <c r="AB170" s="78">
        <v>269941522</v>
      </c>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3191</v>
      </c>
      <c r="B171" s="77">
        <v>163</v>
      </c>
      <c r="C171" s="77">
        <v>18</v>
      </c>
      <c r="D171" s="77">
        <v>163</v>
      </c>
      <c r="E171" s="77">
        <v>2024</v>
      </c>
      <c r="F171" s="77" t="s">
        <v>2588</v>
      </c>
      <c r="G171" s="1017" t="s">
        <v>3192</v>
      </c>
      <c r="H171" s="77" t="s">
        <v>3193</v>
      </c>
      <c r="I171" s="1018"/>
      <c r="J171" s="80">
        <v>40629</v>
      </c>
      <c r="K171" s="78">
        <v>50893573</v>
      </c>
      <c r="L171" s="78">
        <v>3205261</v>
      </c>
      <c r="M171" s="78">
        <v>3987237940</v>
      </c>
      <c r="N171" s="78">
        <v>2536600</v>
      </c>
      <c r="O171" s="78">
        <v>5246615930</v>
      </c>
      <c r="P171" s="78">
        <v>221</v>
      </c>
      <c r="Q171" s="78">
        <v>1834672</v>
      </c>
      <c r="R171" s="78">
        <v>0</v>
      </c>
      <c r="S171" s="78">
        <v>0</v>
      </c>
      <c r="T171" s="78">
        <v>85</v>
      </c>
      <c r="U171" s="78">
        <v>187</v>
      </c>
      <c r="V171" s="78">
        <v>249</v>
      </c>
      <c r="W171" s="78">
        <v>526096</v>
      </c>
      <c r="X171" s="78">
        <v>1143986.0000000002</v>
      </c>
      <c r="Y171" s="78">
        <v>1526868</v>
      </c>
      <c r="Z171" s="78">
        <v>9289779065.0000019</v>
      </c>
      <c r="AA171" s="78">
        <v>9654158</v>
      </c>
      <c r="AB171" s="78">
        <v>127265143</v>
      </c>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3194</v>
      </c>
      <c r="B172" s="77">
        <v>164</v>
      </c>
      <c r="C172" s="77">
        <v>18</v>
      </c>
      <c r="D172" s="77">
        <v>164</v>
      </c>
      <c r="E172" s="77">
        <v>2024</v>
      </c>
      <c r="F172" s="77" t="s">
        <v>2588</v>
      </c>
      <c r="G172" s="1017" t="s">
        <v>3195</v>
      </c>
      <c r="H172" s="77" t="s">
        <v>3196</v>
      </c>
      <c r="I172" s="1018"/>
      <c r="J172" s="80">
        <v>86342</v>
      </c>
      <c r="K172" s="78">
        <v>104164514</v>
      </c>
      <c r="L172" s="78">
        <v>3557274</v>
      </c>
      <c r="M172" s="78">
        <v>4255146793</v>
      </c>
      <c r="N172" s="78">
        <v>2557400</v>
      </c>
      <c r="O172" s="78">
        <v>6919596346</v>
      </c>
      <c r="P172" s="78">
        <v>375</v>
      </c>
      <c r="Q172" s="78">
        <v>3117685</v>
      </c>
      <c r="R172" s="78">
        <v>0</v>
      </c>
      <c r="S172" s="78">
        <v>0</v>
      </c>
      <c r="T172" s="78">
        <v>46823</v>
      </c>
      <c r="U172" s="78">
        <v>4506</v>
      </c>
      <c r="V172" s="78">
        <v>5978</v>
      </c>
      <c r="W172" s="78">
        <v>326934538</v>
      </c>
      <c r="X172" s="78">
        <v>27630547</v>
      </c>
      <c r="Y172" s="78">
        <v>36658322</v>
      </c>
      <c r="Z172" s="78">
        <v>11673248745</v>
      </c>
      <c r="AA172" s="78">
        <v>31371935</v>
      </c>
      <c r="AB172" s="78">
        <v>396947069</v>
      </c>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3197</v>
      </c>
      <c r="B173" s="77">
        <v>165</v>
      </c>
      <c r="C173" s="77">
        <v>18</v>
      </c>
      <c r="D173" s="77">
        <v>165</v>
      </c>
      <c r="E173" s="77">
        <v>2024</v>
      </c>
      <c r="F173" s="77" t="s">
        <v>2588</v>
      </c>
      <c r="G173" s="1017" t="s">
        <v>3198</v>
      </c>
      <c r="H173" s="77" t="s">
        <v>3199</v>
      </c>
      <c r="I173" s="1018"/>
      <c r="J173" s="80">
        <v>57345</v>
      </c>
      <c r="K173" s="78">
        <v>77611168</v>
      </c>
      <c r="L173" s="78">
        <v>2650632</v>
      </c>
      <c r="M173" s="78">
        <v>3557831492.0000005</v>
      </c>
      <c r="N173" s="78">
        <v>2278800</v>
      </c>
      <c r="O173" s="78">
        <v>4862119653</v>
      </c>
      <c r="P173" s="78">
        <v>17</v>
      </c>
      <c r="Q173" s="78">
        <v>91286</v>
      </c>
      <c r="R173" s="78">
        <v>0</v>
      </c>
      <c r="S173" s="78">
        <v>0</v>
      </c>
      <c r="T173" s="78">
        <v>0</v>
      </c>
      <c r="U173" s="78">
        <v>0</v>
      </c>
      <c r="V173" s="78">
        <v>2589</v>
      </c>
      <c r="W173" s="78">
        <v>0</v>
      </c>
      <c r="X173" s="78">
        <v>0</v>
      </c>
      <c r="Y173" s="78">
        <v>15876729</v>
      </c>
      <c r="Z173" s="78">
        <v>8513530328.0000019</v>
      </c>
      <c r="AA173" s="78">
        <v>13151584.999999998</v>
      </c>
      <c r="AB173" s="78">
        <v>161366339</v>
      </c>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3200</v>
      </c>
      <c r="B174" s="77">
        <v>166</v>
      </c>
      <c r="C174" s="77">
        <v>18</v>
      </c>
      <c r="D174" s="77">
        <v>166</v>
      </c>
      <c r="E174" s="77">
        <v>2024</v>
      </c>
      <c r="F174" s="77" t="s">
        <v>2588</v>
      </c>
      <c r="G174" s="1017" t="s">
        <v>3201</v>
      </c>
      <c r="H174" s="77" t="s">
        <v>3202</v>
      </c>
      <c r="I174" s="1018"/>
      <c r="J174" s="80">
        <v>50627</v>
      </c>
      <c r="K174" s="78">
        <v>67294034</v>
      </c>
      <c r="L174" s="78">
        <v>2437308</v>
      </c>
      <c r="M174" s="78">
        <v>3216540062</v>
      </c>
      <c r="N174" s="78">
        <v>42000</v>
      </c>
      <c r="O174" s="78">
        <v>97045035</v>
      </c>
      <c r="P174" s="78">
        <v>8976</v>
      </c>
      <c r="Q174" s="78">
        <v>49166040</v>
      </c>
      <c r="R174" s="78">
        <v>0</v>
      </c>
      <c r="S174" s="78">
        <v>0</v>
      </c>
      <c r="T174" s="78">
        <v>0</v>
      </c>
      <c r="U174" s="78">
        <v>0</v>
      </c>
      <c r="V174" s="78">
        <v>0</v>
      </c>
      <c r="W174" s="78">
        <v>0</v>
      </c>
      <c r="X174" s="78">
        <v>0</v>
      </c>
      <c r="Y174" s="78">
        <v>0</v>
      </c>
      <c r="Z174" s="78">
        <v>3430045171</v>
      </c>
      <c r="AA174" s="78">
        <v>16742283.999999998</v>
      </c>
      <c r="AB174" s="78">
        <v>204226650.00000003</v>
      </c>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3203</v>
      </c>
      <c r="B175" s="77">
        <v>167</v>
      </c>
      <c r="C175" s="77">
        <v>18</v>
      </c>
      <c r="D175" s="77">
        <v>167</v>
      </c>
      <c r="E175" s="77">
        <v>2024</v>
      </c>
      <c r="F175" s="77" t="s">
        <v>2588</v>
      </c>
      <c r="G175" s="1017" t="s">
        <v>3204</v>
      </c>
      <c r="H175" s="77" t="s">
        <v>3205</v>
      </c>
      <c r="I175" s="1018"/>
      <c r="J175" s="80">
        <v>185428</v>
      </c>
      <c r="K175" s="78">
        <v>227846109.99999997</v>
      </c>
      <c r="L175" s="78">
        <v>8890455</v>
      </c>
      <c r="M175" s="78">
        <v>10839078539</v>
      </c>
      <c r="N175" s="78">
        <v>2245600</v>
      </c>
      <c r="O175" s="78">
        <v>5182050792</v>
      </c>
      <c r="P175" s="78">
        <v>1562</v>
      </c>
      <c r="Q175" s="78">
        <v>12995830</v>
      </c>
      <c r="R175" s="78">
        <v>0</v>
      </c>
      <c r="S175" s="78">
        <v>0</v>
      </c>
      <c r="T175" s="78">
        <v>214191</v>
      </c>
      <c r="U175" s="78">
        <v>21962</v>
      </c>
      <c r="V175" s="78">
        <v>39280</v>
      </c>
      <c r="W175" s="78">
        <v>1493624007</v>
      </c>
      <c r="X175" s="78">
        <v>134673682</v>
      </c>
      <c r="Y175" s="78">
        <v>240867413</v>
      </c>
      <c r="Z175" s="78">
        <v>18131136373</v>
      </c>
      <c r="AA175" s="78">
        <v>90458733</v>
      </c>
      <c r="AB175" s="78">
        <v>1145423857</v>
      </c>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3206</v>
      </c>
      <c r="B176" s="77">
        <v>168</v>
      </c>
      <c r="C176" s="77">
        <v>18</v>
      </c>
      <c r="D176" s="77">
        <v>168</v>
      </c>
      <c r="E176" s="77">
        <v>2024</v>
      </c>
      <c r="F176" s="77" t="s">
        <v>2588</v>
      </c>
      <c r="G176" s="1017" t="s">
        <v>3207</v>
      </c>
      <c r="H176" s="77" t="s">
        <v>3208</v>
      </c>
      <c r="I176" s="1018"/>
      <c r="J176" s="80">
        <v>12165</v>
      </c>
      <c r="K176" s="78">
        <v>13995569.999999998</v>
      </c>
      <c r="L176" s="78">
        <v>475239</v>
      </c>
      <c r="M176" s="78">
        <v>544874277</v>
      </c>
      <c r="N176" s="78">
        <v>1483600</v>
      </c>
      <c r="O176" s="78">
        <v>4138402731.9999995</v>
      </c>
      <c r="P176" s="78">
        <v>279</v>
      </c>
      <c r="Q176" s="78">
        <v>1503366</v>
      </c>
      <c r="R176" s="78">
        <v>0</v>
      </c>
      <c r="S176" s="78">
        <v>0</v>
      </c>
      <c r="T176" s="78">
        <v>0</v>
      </c>
      <c r="U176" s="78">
        <v>0</v>
      </c>
      <c r="V176" s="78">
        <v>0</v>
      </c>
      <c r="W176" s="78">
        <v>0</v>
      </c>
      <c r="X176" s="78">
        <v>0</v>
      </c>
      <c r="Y176" s="78">
        <v>0</v>
      </c>
      <c r="Z176" s="78">
        <v>4698775944.999999</v>
      </c>
      <c r="AA176" s="78">
        <v>4372683</v>
      </c>
      <c r="AB176" s="78">
        <v>54409999</v>
      </c>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3209</v>
      </c>
      <c r="B177" s="77">
        <v>169</v>
      </c>
      <c r="C177" s="77">
        <v>18</v>
      </c>
      <c r="D177" s="77">
        <v>169</v>
      </c>
      <c r="E177" s="77">
        <v>2024</v>
      </c>
      <c r="F177" s="77" t="s">
        <v>2588</v>
      </c>
      <c r="G177" s="1017" t="s">
        <v>3210</v>
      </c>
      <c r="H177" s="77" t="s">
        <v>3211</v>
      </c>
      <c r="I177" s="1018"/>
      <c r="J177" s="80">
        <v>174846</v>
      </c>
      <c r="K177" s="78">
        <v>222849234</v>
      </c>
      <c r="L177" s="78">
        <v>3046487</v>
      </c>
      <c r="M177" s="78">
        <v>3834849578.9999995</v>
      </c>
      <c r="N177" s="78">
        <v>1702800</v>
      </c>
      <c r="O177" s="78">
        <v>4993371510</v>
      </c>
      <c r="P177" s="78">
        <v>0</v>
      </c>
      <c r="Q177" s="78">
        <v>0</v>
      </c>
      <c r="R177" s="78">
        <v>0</v>
      </c>
      <c r="S177" s="78">
        <v>0</v>
      </c>
      <c r="T177" s="78">
        <v>0</v>
      </c>
      <c r="U177" s="78">
        <v>0</v>
      </c>
      <c r="V177" s="78">
        <v>0</v>
      </c>
      <c r="W177" s="78">
        <v>0</v>
      </c>
      <c r="X177" s="78">
        <v>0</v>
      </c>
      <c r="Y177" s="78">
        <v>0</v>
      </c>
      <c r="Z177" s="78">
        <v>9051070323</v>
      </c>
      <c r="AA177" s="78">
        <v>273121577</v>
      </c>
      <c r="AB177" s="78">
        <v>1385197263</v>
      </c>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3212</v>
      </c>
      <c r="B178" s="77">
        <v>170</v>
      </c>
      <c r="C178" s="77">
        <v>18</v>
      </c>
      <c r="D178" s="77">
        <v>170</v>
      </c>
      <c r="E178" s="77">
        <v>2024</v>
      </c>
      <c r="F178" s="77" t="s">
        <v>2588</v>
      </c>
      <c r="G178" s="1017" t="s">
        <v>3213</v>
      </c>
      <c r="H178" s="77" t="s">
        <v>3214</v>
      </c>
      <c r="I178" s="1018"/>
      <c r="J178" s="80">
        <v>83747</v>
      </c>
      <c r="K178" s="78">
        <v>100530274</v>
      </c>
      <c r="L178" s="78">
        <v>5154402</v>
      </c>
      <c r="M178" s="78">
        <v>6133896766</v>
      </c>
      <c r="N178" s="78">
        <v>1441600</v>
      </c>
      <c r="O178" s="78">
        <v>3693010918</v>
      </c>
      <c r="P178" s="78">
        <v>0</v>
      </c>
      <c r="Q178" s="78">
        <v>0</v>
      </c>
      <c r="R178" s="78">
        <v>0</v>
      </c>
      <c r="S178" s="78">
        <v>0</v>
      </c>
      <c r="T178" s="78">
        <v>0</v>
      </c>
      <c r="U178" s="78">
        <v>0</v>
      </c>
      <c r="V178" s="78">
        <v>0</v>
      </c>
      <c r="W178" s="78">
        <v>0</v>
      </c>
      <c r="X178" s="78">
        <v>0</v>
      </c>
      <c r="Y178" s="78">
        <v>0</v>
      </c>
      <c r="Z178" s="78">
        <v>9927437957.9999981</v>
      </c>
      <c r="AA178" s="78">
        <v>21474086</v>
      </c>
      <c r="AB178" s="78">
        <v>313613297</v>
      </c>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3215</v>
      </c>
      <c r="B179" s="77">
        <v>171</v>
      </c>
      <c r="C179" s="77">
        <v>18</v>
      </c>
      <c r="D179" s="77">
        <v>171</v>
      </c>
      <c r="E179" s="77">
        <v>2024</v>
      </c>
      <c r="F179" s="77" t="s">
        <v>2588</v>
      </c>
      <c r="G179" s="1017" t="s">
        <v>3216</v>
      </c>
      <c r="H179" s="77" t="s">
        <v>3217</v>
      </c>
      <c r="I179" s="1018"/>
      <c r="J179" s="80">
        <v>127830</v>
      </c>
      <c r="K179" s="78">
        <v>160790180</v>
      </c>
      <c r="L179" s="78">
        <v>3554070</v>
      </c>
      <c r="M179" s="78">
        <v>4430716646</v>
      </c>
      <c r="N179" s="78">
        <v>1987100</v>
      </c>
      <c r="O179" s="78">
        <v>4618972740</v>
      </c>
      <c r="P179" s="78">
        <v>0</v>
      </c>
      <c r="Q179" s="78">
        <v>0</v>
      </c>
      <c r="R179" s="78">
        <v>0</v>
      </c>
      <c r="S179" s="78">
        <v>0</v>
      </c>
      <c r="T179" s="78">
        <v>0</v>
      </c>
      <c r="U179" s="78">
        <v>0</v>
      </c>
      <c r="V179" s="78">
        <v>4619</v>
      </c>
      <c r="W179" s="78">
        <v>0</v>
      </c>
      <c r="X179" s="78">
        <v>0</v>
      </c>
      <c r="Y179" s="78">
        <v>28323463</v>
      </c>
      <c r="Z179" s="78">
        <v>9238803029.0000019</v>
      </c>
      <c r="AA179" s="78">
        <v>74387136</v>
      </c>
      <c r="AB179" s="78">
        <v>1031588024.9999999</v>
      </c>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3218</v>
      </c>
      <c r="B180" s="77">
        <v>172</v>
      </c>
      <c r="C180" s="77">
        <v>18</v>
      </c>
      <c r="D180" s="77">
        <v>172</v>
      </c>
      <c r="E180" s="77">
        <v>2024</v>
      </c>
      <c r="F180" s="77" t="s">
        <v>2588</v>
      </c>
      <c r="G180" s="1017" t="s">
        <v>3219</v>
      </c>
      <c r="H180" s="77" t="s">
        <v>3220</v>
      </c>
      <c r="I180" s="1018"/>
      <c r="J180" s="80">
        <v>59980</v>
      </c>
      <c r="K180" s="78">
        <v>74802191.000000015</v>
      </c>
      <c r="L180" s="78">
        <v>2362595</v>
      </c>
      <c r="M180" s="78">
        <v>2913566955</v>
      </c>
      <c r="N180" s="78">
        <v>1267000</v>
      </c>
      <c r="O180" s="78">
        <v>2938360359.0000005</v>
      </c>
      <c r="P180" s="78">
        <v>14094</v>
      </c>
      <c r="Q180" s="78">
        <v>77204796</v>
      </c>
      <c r="R180" s="78">
        <v>0</v>
      </c>
      <c r="S180" s="78">
        <v>0</v>
      </c>
      <c r="T180" s="78">
        <v>0</v>
      </c>
      <c r="U180" s="78">
        <v>108</v>
      </c>
      <c r="V180" s="78">
        <v>459</v>
      </c>
      <c r="W180" s="78">
        <v>0</v>
      </c>
      <c r="X180" s="78">
        <v>664464</v>
      </c>
      <c r="Y180" s="78">
        <v>2815079.0000000005</v>
      </c>
      <c r="Z180" s="78">
        <v>6007413844.0000019</v>
      </c>
      <c r="AA180" s="78">
        <v>27928356.999999996</v>
      </c>
      <c r="AB180" s="78">
        <v>382672855</v>
      </c>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3221</v>
      </c>
      <c r="B181" s="77">
        <v>173</v>
      </c>
      <c r="C181" s="77">
        <v>18</v>
      </c>
      <c r="D181" s="77">
        <v>173</v>
      </c>
      <c r="E181" s="77">
        <v>2024</v>
      </c>
      <c r="F181" s="77" t="s">
        <v>2588</v>
      </c>
      <c r="G181" s="1017" t="s">
        <v>3222</v>
      </c>
      <c r="H181" s="77" t="s">
        <v>3223</v>
      </c>
      <c r="I181" s="1018"/>
      <c r="J181" s="80">
        <v>254062</v>
      </c>
      <c r="K181" s="78">
        <v>317636535</v>
      </c>
      <c r="L181" s="78">
        <v>23043232</v>
      </c>
      <c r="M181" s="78">
        <v>28667594976</v>
      </c>
      <c r="N181" s="78">
        <v>3968500</v>
      </c>
      <c r="O181" s="78">
        <v>8748652170</v>
      </c>
      <c r="P181" s="78">
        <v>0</v>
      </c>
      <c r="Q181" s="78">
        <v>0</v>
      </c>
      <c r="R181" s="78">
        <v>0</v>
      </c>
      <c r="S181" s="78">
        <v>0</v>
      </c>
      <c r="T181" s="78">
        <v>0</v>
      </c>
      <c r="U181" s="78">
        <v>0</v>
      </c>
      <c r="V181" s="78">
        <v>136</v>
      </c>
      <c r="W181" s="78">
        <v>0</v>
      </c>
      <c r="X181" s="78">
        <v>0</v>
      </c>
      <c r="Y181" s="78">
        <v>835669</v>
      </c>
      <c r="Z181" s="78">
        <v>37734719350</v>
      </c>
      <c r="AA181" s="78">
        <v>55862202.000000007</v>
      </c>
      <c r="AB181" s="78">
        <v>759198673</v>
      </c>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3224</v>
      </c>
      <c r="B182" s="77">
        <v>174</v>
      </c>
      <c r="C182" s="77">
        <v>18</v>
      </c>
      <c r="D182" s="77">
        <v>174</v>
      </c>
      <c r="E182" s="77">
        <v>2024</v>
      </c>
      <c r="F182" s="77" t="s">
        <v>2588</v>
      </c>
      <c r="G182" s="1017" t="s">
        <v>3225</v>
      </c>
      <c r="H182" s="77" t="s">
        <v>3226</v>
      </c>
      <c r="I182" s="1018"/>
      <c r="J182" s="80">
        <v>87172</v>
      </c>
      <c r="K182" s="78">
        <v>116527856</v>
      </c>
      <c r="L182" s="78">
        <v>3746931</v>
      </c>
      <c r="M182" s="78">
        <v>4954308605</v>
      </c>
      <c r="N182" s="78">
        <v>652200</v>
      </c>
      <c r="O182" s="78">
        <v>1248573832</v>
      </c>
      <c r="P182" s="78">
        <v>0</v>
      </c>
      <c r="Q182" s="78">
        <v>0</v>
      </c>
      <c r="R182" s="78">
        <v>0</v>
      </c>
      <c r="S182" s="78">
        <v>0</v>
      </c>
      <c r="T182" s="78">
        <v>0</v>
      </c>
      <c r="U182" s="78">
        <v>0</v>
      </c>
      <c r="V182" s="78">
        <v>13</v>
      </c>
      <c r="W182" s="78">
        <v>0</v>
      </c>
      <c r="X182" s="78">
        <v>0</v>
      </c>
      <c r="Y182" s="78">
        <v>77754</v>
      </c>
      <c r="Z182" s="78">
        <v>6319488047</v>
      </c>
      <c r="AA182" s="78">
        <v>31165618</v>
      </c>
      <c r="AB182" s="78">
        <v>394081244</v>
      </c>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3227</v>
      </c>
      <c r="B183" s="77">
        <v>175</v>
      </c>
      <c r="C183" s="77">
        <v>18</v>
      </c>
      <c r="D183" s="77">
        <v>175</v>
      </c>
      <c r="E183" s="77">
        <v>2024</v>
      </c>
      <c r="F183" s="77" t="s">
        <v>2588</v>
      </c>
      <c r="G183" s="1017" t="s">
        <v>3228</v>
      </c>
      <c r="H183" s="77" t="s">
        <v>3229</v>
      </c>
      <c r="I183" s="1018"/>
      <c r="J183" s="80">
        <v>176951</v>
      </c>
      <c r="K183" s="78">
        <v>239095627</v>
      </c>
      <c r="L183" s="78">
        <v>7073428</v>
      </c>
      <c r="M183" s="78">
        <v>9426911777.0000019</v>
      </c>
      <c r="N183" s="78">
        <v>551400</v>
      </c>
      <c r="O183" s="78">
        <v>1059383941</v>
      </c>
      <c r="P183" s="78">
        <v>229</v>
      </c>
      <c r="Q183" s="78">
        <v>1254800.9999999998</v>
      </c>
      <c r="R183" s="78">
        <v>0</v>
      </c>
      <c r="S183" s="78">
        <v>0</v>
      </c>
      <c r="T183" s="78">
        <v>0</v>
      </c>
      <c r="U183" s="78">
        <v>0</v>
      </c>
      <c r="V183" s="78">
        <v>8</v>
      </c>
      <c r="W183" s="78">
        <v>0</v>
      </c>
      <c r="X183" s="78">
        <v>0</v>
      </c>
      <c r="Y183" s="78">
        <v>47094.000000000007</v>
      </c>
      <c r="Z183" s="78">
        <v>10726693240</v>
      </c>
      <c r="AA183" s="78">
        <v>150656750</v>
      </c>
      <c r="AB183" s="78">
        <v>1310124327</v>
      </c>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3230</v>
      </c>
      <c r="B184" s="77">
        <v>176</v>
      </c>
      <c r="C184" s="77">
        <v>18</v>
      </c>
      <c r="D184" s="77">
        <v>176</v>
      </c>
      <c r="E184" s="77">
        <v>2024</v>
      </c>
      <c r="F184" s="77" t="s">
        <v>2588</v>
      </c>
      <c r="G184" s="1017" t="s">
        <v>3231</v>
      </c>
      <c r="H184" s="77" t="s">
        <v>3232</v>
      </c>
      <c r="I184" s="1018"/>
      <c r="J184" s="80">
        <v>150845</v>
      </c>
      <c r="K184" s="78">
        <v>200791157</v>
      </c>
      <c r="L184" s="78">
        <v>7036178</v>
      </c>
      <c r="M184" s="78">
        <v>9269286940</v>
      </c>
      <c r="N184" s="78">
        <v>135300</v>
      </c>
      <c r="O184" s="78">
        <v>283198784</v>
      </c>
      <c r="P184" s="78">
        <v>6582</v>
      </c>
      <c r="Q184" s="78">
        <v>38442279</v>
      </c>
      <c r="R184" s="78">
        <v>0</v>
      </c>
      <c r="S184" s="78">
        <v>0</v>
      </c>
      <c r="T184" s="78">
        <v>0</v>
      </c>
      <c r="U184" s="78">
        <v>0</v>
      </c>
      <c r="V184" s="78">
        <v>363</v>
      </c>
      <c r="W184" s="78">
        <v>0</v>
      </c>
      <c r="X184" s="78">
        <v>0</v>
      </c>
      <c r="Y184" s="78">
        <v>2228124</v>
      </c>
      <c r="Z184" s="78">
        <v>9793947284</v>
      </c>
      <c r="AA184" s="78">
        <v>131542976</v>
      </c>
      <c r="AB184" s="78">
        <v>960426705.00000012</v>
      </c>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3233</v>
      </c>
      <c r="B185" s="77">
        <v>177</v>
      </c>
      <c r="C185" s="77">
        <v>18</v>
      </c>
      <c r="D185" s="77">
        <v>177</v>
      </c>
      <c r="E185" s="77">
        <v>2024</v>
      </c>
      <c r="F185" s="77" t="s">
        <v>2588</v>
      </c>
      <c r="G185" s="1017" t="s">
        <v>3234</v>
      </c>
      <c r="H185" s="77" t="s">
        <v>3235</v>
      </c>
      <c r="I185" s="1018"/>
      <c r="J185" s="80">
        <v>153950</v>
      </c>
      <c r="K185" s="78">
        <v>180069529.00000003</v>
      </c>
      <c r="L185" s="78">
        <v>2313169</v>
      </c>
      <c r="M185" s="78">
        <v>2686246599</v>
      </c>
      <c r="N185" s="78">
        <v>3626700</v>
      </c>
      <c r="O185" s="78">
        <v>8879592919</v>
      </c>
      <c r="P185" s="78">
        <v>116</v>
      </c>
      <c r="Q185" s="78">
        <v>621773</v>
      </c>
      <c r="R185" s="78">
        <v>0</v>
      </c>
      <c r="S185" s="78">
        <v>0</v>
      </c>
      <c r="T185" s="78">
        <v>0</v>
      </c>
      <c r="U185" s="78">
        <v>0</v>
      </c>
      <c r="V185" s="78">
        <v>0</v>
      </c>
      <c r="W185" s="78">
        <v>0</v>
      </c>
      <c r="X185" s="78">
        <v>0</v>
      </c>
      <c r="Y185" s="78">
        <v>0</v>
      </c>
      <c r="Z185" s="78">
        <v>11746530820.000002</v>
      </c>
      <c r="AA185" s="78">
        <v>276683762</v>
      </c>
      <c r="AB185" s="78">
        <v>1282200451</v>
      </c>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3236</v>
      </c>
      <c r="B186" s="77">
        <v>178</v>
      </c>
      <c r="C186" s="77">
        <v>18</v>
      </c>
      <c r="D186" s="77">
        <v>178</v>
      </c>
      <c r="E186" s="77">
        <v>2024</v>
      </c>
      <c r="F186" s="77" t="s">
        <v>2588</v>
      </c>
      <c r="G186" s="1017" t="s">
        <v>3237</v>
      </c>
      <c r="H186" s="77" t="s">
        <v>3238</v>
      </c>
      <c r="I186" s="1018"/>
      <c r="J186" s="80">
        <v>108351</v>
      </c>
      <c r="K186" s="78">
        <v>130615990.00000001</v>
      </c>
      <c r="L186" s="78">
        <v>2829868</v>
      </c>
      <c r="M186" s="78">
        <v>3393608876</v>
      </c>
      <c r="N186" s="78">
        <v>1977400</v>
      </c>
      <c r="O186" s="78">
        <v>4548306116.999999</v>
      </c>
      <c r="P186" s="78">
        <v>0</v>
      </c>
      <c r="Q186" s="78">
        <v>0</v>
      </c>
      <c r="R186" s="78">
        <v>0</v>
      </c>
      <c r="S186" s="78">
        <v>0</v>
      </c>
      <c r="T186" s="78">
        <v>0</v>
      </c>
      <c r="U186" s="78">
        <v>0</v>
      </c>
      <c r="V186" s="78">
        <v>0</v>
      </c>
      <c r="W186" s="78">
        <v>0</v>
      </c>
      <c r="X186" s="78">
        <v>0</v>
      </c>
      <c r="Y186" s="78">
        <v>0</v>
      </c>
      <c r="Z186" s="78">
        <v>8072530983</v>
      </c>
      <c r="AA186" s="78">
        <v>34782800</v>
      </c>
      <c r="AB186" s="78">
        <v>478245182.00000006</v>
      </c>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3239</v>
      </c>
      <c r="B187" s="77">
        <v>179</v>
      </c>
      <c r="C187" s="77">
        <v>18</v>
      </c>
      <c r="D187" s="77">
        <v>179</v>
      </c>
      <c r="E187" s="77">
        <v>2024</v>
      </c>
      <c r="F187" s="77" t="s">
        <v>2588</v>
      </c>
      <c r="G187" s="1017" t="s">
        <v>3240</v>
      </c>
      <c r="H187" s="77" t="s">
        <v>3241</v>
      </c>
      <c r="I187" s="1018"/>
      <c r="J187" s="80">
        <v>34169</v>
      </c>
      <c r="K187" s="78">
        <v>38363105.000000007</v>
      </c>
      <c r="L187" s="78">
        <v>218395</v>
      </c>
      <c r="M187" s="78">
        <v>243394446</v>
      </c>
      <c r="N187" s="78">
        <v>589400</v>
      </c>
      <c r="O187" s="78">
        <v>1491583411</v>
      </c>
      <c r="P187" s="78">
        <v>1800</v>
      </c>
      <c r="Q187" s="78">
        <v>9900558</v>
      </c>
      <c r="R187" s="78">
        <v>0</v>
      </c>
      <c r="S187" s="78">
        <v>0</v>
      </c>
      <c r="T187" s="78">
        <v>585</v>
      </c>
      <c r="U187" s="78">
        <v>621</v>
      </c>
      <c r="V187" s="78">
        <v>3147</v>
      </c>
      <c r="W187" s="78">
        <v>3904386</v>
      </c>
      <c r="X187" s="78">
        <v>3806255</v>
      </c>
      <c r="Y187" s="78">
        <v>19294461</v>
      </c>
      <c r="Z187" s="78">
        <v>1810246622</v>
      </c>
      <c r="AA187" s="78">
        <v>18033373</v>
      </c>
      <c r="AB187" s="78">
        <v>281770413</v>
      </c>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3242</v>
      </c>
      <c r="B188" s="77">
        <v>180</v>
      </c>
      <c r="C188" s="77">
        <v>18</v>
      </c>
      <c r="D188" s="77">
        <v>180</v>
      </c>
      <c r="E188" s="77">
        <v>2024</v>
      </c>
      <c r="F188" s="77" t="s">
        <v>2588</v>
      </c>
      <c r="G188" s="1017" t="s">
        <v>3243</v>
      </c>
      <c r="H188" s="77" t="s">
        <v>3244</v>
      </c>
      <c r="I188" s="1018"/>
      <c r="J188" s="80">
        <v>31882</v>
      </c>
      <c r="K188" s="78">
        <v>40172557.999999993</v>
      </c>
      <c r="L188" s="78">
        <v>2071376.0000000002</v>
      </c>
      <c r="M188" s="78">
        <v>2587667494</v>
      </c>
      <c r="N188" s="78">
        <v>3101400</v>
      </c>
      <c r="O188" s="78">
        <v>7301241318</v>
      </c>
      <c r="P188" s="78">
        <v>3788</v>
      </c>
      <c r="Q188" s="78">
        <v>22120356</v>
      </c>
      <c r="R188" s="78">
        <v>0</v>
      </c>
      <c r="S188" s="78">
        <v>0</v>
      </c>
      <c r="T188" s="78">
        <v>0</v>
      </c>
      <c r="U188" s="78">
        <v>0</v>
      </c>
      <c r="V188" s="78">
        <v>39</v>
      </c>
      <c r="W188" s="78">
        <v>0</v>
      </c>
      <c r="X188" s="78">
        <v>0</v>
      </c>
      <c r="Y188" s="78">
        <v>237186</v>
      </c>
      <c r="Z188" s="78">
        <v>9951438912</v>
      </c>
      <c r="AA188" s="78">
        <v>10312011</v>
      </c>
      <c r="AB188" s="78">
        <v>127682107</v>
      </c>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1669</v>
      </c>
      <c r="B189" s="77">
        <v>181</v>
      </c>
      <c r="C189" s="77">
        <v>16</v>
      </c>
      <c r="D189" s="77">
        <v>1</v>
      </c>
      <c r="E189" s="77">
        <v>2022</v>
      </c>
      <c r="F189" s="77" t="s">
        <v>162</v>
      </c>
      <c r="G189" s="1017" t="s">
        <v>1559</v>
      </c>
      <c r="H189" s="77" t="s">
        <v>1560</v>
      </c>
      <c r="I189" s="1018"/>
      <c r="J189" s="80"/>
      <c r="K189" s="78"/>
      <c r="L189" s="78"/>
      <c r="M189" s="78"/>
      <c r="N189" s="78"/>
      <c r="O189" s="78"/>
      <c r="P189" s="78"/>
      <c r="Q189" s="78"/>
      <c r="R189" s="78"/>
      <c r="S189" s="78"/>
      <c r="T189" s="78"/>
      <c r="U189" s="78"/>
      <c r="V189" s="78"/>
      <c r="W189" s="78"/>
      <c r="X189" s="78"/>
      <c r="Y189" s="78"/>
      <c r="Z189" s="78"/>
      <c r="AA189" s="78"/>
      <c r="AB189" s="78"/>
      <c r="AC189" s="79"/>
      <c r="AD189" s="78">
        <v>4535001021.4841261</v>
      </c>
      <c r="AE189" s="78">
        <v>353772554.98230088</v>
      </c>
      <c r="AF189" s="78">
        <v>343638461.8869738</v>
      </c>
      <c r="AG189" s="78">
        <v>12437436696.524389</v>
      </c>
      <c r="AH189" s="78">
        <v>11418652767.36241</v>
      </c>
      <c r="AI189" s="78">
        <v>0</v>
      </c>
      <c r="AJ189" s="78">
        <v>0</v>
      </c>
      <c r="AK189" s="78">
        <v>663703059.17796135</v>
      </c>
      <c r="AL189" s="78">
        <v>0</v>
      </c>
      <c r="AM189" s="78">
        <v>0</v>
      </c>
      <c r="AN189" s="78">
        <v>29752204561.418167</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3245</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1336786.3516203905</v>
      </c>
      <c r="AE190" s="78">
        <v>394126.51873555494</v>
      </c>
      <c r="AF190" s="78">
        <v>1340204.8925246703</v>
      </c>
      <c r="AG190" s="78">
        <v>6813881.8311230876</v>
      </c>
      <c r="AH190" s="78">
        <v>7390434.4011041597</v>
      </c>
      <c r="AI190" s="78">
        <v>0</v>
      </c>
      <c r="AJ190" s="78">
        <v>0</v>
      </c>
      <c r="AK190" s="78">
        <v>451945.53042490449</v>
      </c>
      <c r="AL190" s="78">
        <v>0</v>
      </c>
      <c r="AM190" s="78">
        <v>0</v>
      </c>
      <c r="AN190" s="78">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3246</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6342143.5566478865</v>
      </c>
      <c r="AE191" s="78">
        <v>696417.73213466979</v>
      </c>
      <c r="AF191" s="78">
        <v>1801121.9190543189</v>
      </c>
      <c r="AG191" s="78">
        <v>10148867.153426675</v>
      </c>
      <c r="AH191" s="78">
        <v>8668999.9118185993</v>
      </c>
      <c r="AI191" s="78">
        <v>0</v>
      </c>
      <c r="AJ191" s="78">
        <v>0</v>
      </c>
      <c r="AK191" s="78">
        <v>565706.67679757322</v>
      </c>
      <c r="AL191" s="78">
        <v>0</v>
      </c>
      <c r="AM191" s="78">
        <v>0</v>
      </c>
      <c r="AN191" s="78">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3247</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15106255.955214025</v>
      </c>
      <c r="AE192" s="78">
        <v>579710.36493627739</v>
      </c>
      <c r="AF192" s="78">
        <v>1907487.3867150068</v>
      </c>
      <c r="AG192" s="78">
        <v>16124309.897891827</v>
      </c>
      <c r="AH192" s="78">
        <v>16157159.065334054</v>
      </c>
      <c r="AI192" s="78">
        <v>0</v>
      </c>
      <c r="AJ192" s="78">
        <v>0</v>
      </c>
      <c r="AK192" s="78">
        <v>944437.03129364317</v>
      </c>
      <c r="AL192" s="78">
        <v>0</v>
      </c>
      <c r="AM192" s="78">
        <v>0</v>
      </c>
      <c r="AN192" s="78">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3248</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336257.09556275583</v>
      </c>
      <c r="AE193" s="78">
        <v>463002.99773788487</v>
      </c>
      <c r="AF193" s="78">
        <v>666556.93067364558</v>
      </c>
      <c r="AG193" s="78">
        <v>10061269.03989525</v>
      </c>
      <c r="AH193" s="78">
        <v>9870199.993540762</v>
      </c>
      <c r="AI193" s="78">
        <v>0</v>
      </c>
      <c r="AJ193" s="78">
        <v>0</v>
      </c>
      <c r="AK193" s="78">
        <v>616582.83079397678</v>
      </c>
      <c r="AL193" s="78">
        <v>0</v>
      </c>
      <c r="AM193" s="78">
        <v>0</v>
      </c>
      <c r="AN193" s="78">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3249</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2577652.4014441804</v>
      </c>
      <c r="AE194" s="78">
        <v>749988.32691425993</v>
      </c>
      <c r="AF194" s="78">
        <v>6935028.4914768655</v>
      </c>
      <c r="AG194" s="78">
        <v>30252634.208889011</v>
      </c>
      <c r="AH194" s="78">
        <v>27232631.005280782</v>
      </c>
      <c r="AI194" s="78">
        <v>0</v>
      </c>
      <c r="AJ194" s="78">
        <v>0</v>
      </c>
      <c r="AK194" s="78">
        <v>1510014.5807968092</v>
      </c>
      <c r="AL194" s="78">
        <v>0</v>
      </c>
      <c r="AM194" s="78">
        <v>0</v>
      </c>
      <c r="AN194" s="78">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3250</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1034350.9443041334</v>
      </c>
      <c r="AE195" s="78">
        <v>503180.94382257736</v>
      </c>
      <c r="AF195" s="78">
        <v>382915.68357847724</v>
      </c>
      <c r="AG195" s="78">
        <v>19991140.909493357</v>
      </c>
      <c r="AH195" s="78">
        <v>16845304.196896918</v>
      </c>
      <c r="AI195" s="78">
        <v>0</v>
      </c>
      <c r="AJ195" s="78">
        <v>0</v>
      </c>
      <c r="AK195" s="78">
        <v>900146.36931200256</v>
      </c>
      <c r="AL195" s="78">
        <v>0</v>
      </c>
      <c r="AM195" s="78">
        <v>0</v>
      </c>
      <c r="AN195" s="78">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3251</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2049356.6750402614</v>
      </c>
      <c r="AE196" s="78">
        <v>198976.49489561998</v>
      </c>
      <c r="AF196" s="78">
        <v>2588226.3797434112</v>
      </c>
      <c r="AG196" s="78">
        <v>7189302.3176863436</v>
      </c>
      <c r="AH196" s="78">
        <v>8481694.1363636162</v>
      </c>
      <c r="AI196" s="78">
        <v>0</v>
      </c>
      <c r="AJ196" s="78">
        <v>0</v>
      </c>
      <c r="AK196" s="78">
        <v>557829.91183873918</v>
      </c>
      <c r="AL196" s="78">
        <v>0</v>
      </c>
      <c r="AM196" s="78">
        <v>0</v>
      </c>
      <c r="AN196" s="78">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3252</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302230.55154250498</v>
      </c>
      <c r="AE197" s="78">
        <v>296551.50681558746</v>
      </c>
      <c r="AF197" s="78">
        <v>78001.342951171275</v>
      </c>
      <c r="AG197" s="78">
        <v>6626171.5878414605</v>
      </c>
      <c r="AH197" s="78">
        <v>6014144.1379784262</v>
      </c>
      <c r="AI197" s="78">
        <v>0</v>
      </c>
      <c r="AJ197" s="78">
        <v>0</v>
      </c>
      <c r="AK197" s="78">
        <v>302932.63267909311</v>
      </c>
      <c r="AL197" s="78">
        <v>0</v>
      </c>
      <c r="AM197" s="78">
        <v>0</v>
      </c>
      <c r="AN197" s="78">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3253</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4726466.5546411648</v>
      </c>
      <c r="AE198" s="78">
        <v>319510.33314969746</v>
      </c>
      <c r="AF198" s="78">
        <v>1567117.8902008049</v>
      </c>
      <c r="AG198" s="78">
        <v>9823502.7317385208</v>
      </c>
      <c r="AH198" s="78">
        <v>11336071.279710183</v>
      </c>
      <c r="AI198" s="78">
        <v>0</v>
      </c>
      <c r="AJ198" s="78">
        <v>0</v>
      </c>
      <c r="AK198" s="78">
        <v>630141.196706724</v>
      </c>
      <c r="AL198" s="78">
        <v>0</v>
      </c>
      <c r="AM198" s="78">
        <v>0</v>
      </c>
      <c r="AN198" s="78">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3254</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2032920.4134595385</v>
      </c>
      <c r="AE199" s="78">
        <v>382647.10556849989</v>
      </c>
      <c r="AF199" s="78">
        <v>390006.71475585643</v>
      </c>
      <c r="AG199" s="78">
        <v>4786611.2036815081</v>
      </c>
      <c r="AH199" s="78">
        <v>7292709.6486928649</v>
      </c>
      <c r="AI199" s="78">
        <v>0</v>
      </c>
      <c r="AJ199" s="78">
        <v>0</v>
      </c>
      <c r="AK199" s="78">
        <v>430123.01767010189</v>
      </c>
      <c r="AL199" s="78">
        <v>0</v>
      </c>
      <c r="AM199" s="78">
        <v>0</v>
      </c>
      <c r="AN199" s="78">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3255</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1820969.8014096555</v>
      </c>
      <c r="AE200" s="78">
        <v>669632.43474487483</v>
      </c>
      <c r="AF200" s="78">
        <v>957289.2089461931</v>
      </c>
      <c r="AG200" s="78">
        <v>5137003.6578072133</v>
      </c>
      <c r="AH200" s="78">
        <v>9764331.5117618591</v>
      </c>
      <c r="AI200" s="78">
        <v>0</v>
      </c>
      <c r="AJ200" s="78">
        <v>0</v>
      </c>
      <c r="AK200" s="78">
        <v>563253.25820383814</v>
      </c>
      <c r="AL200" s="78">
        <v>0</v>
      </c>
      <c r="AM200" s="78">
        <v>0</v>
      </c>
      <c r="AN200" s="78">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3256</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790306.26103306282</v>
      </c>
      <c r="AE201" s="78">
        <v>428564.75823671994</v>
      </c>
      <c r="AF201" s="78">
        <v>141820.62354758414</v>
      </c>
      <c r="AG201" s="78">
        <v>7326956.4960928708</v>
      </c>
      <c r="AH201" s="78">
        <v>8388041.2486361265</v>
      </c>
      <c r="AI201" s="78">
        <v>0</v>
      </c>
      <c r="AJ201" s="78">
        <v>0</v>
      </c>
      <c r="AK201" s="78">
        <v>481386.55354972684</v>
      </c>
      <c r="AL201" s="78">
        <v>0</v>
      </c>
      <c r="AM201" s="78">
        <v>0</v>
      </c>
      <c r="AN201" s="78">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3257</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3380250.0089023784</v>
      </c>
      <c r="AE202" s="78">
        <v>485961.82407199492</v>
      </c>
      <c r="AF202" s="78">
        <v>1623846.1396198387</v>
      </c>
      <c r="AG202" s="78">
        <v>5981699.7525745388</v>
      </c>
      <c r="AH202" s="78">
        <v>8502053.4597826377</v>
      </c>
      <c r="AI202" s="78">
        <v>0</v>
      </c>
      <c r="AJ202" s="78">
        <v>0</v>
      </c>
      <c r="AK202" s="78">
        <v>514314.01362354122</v>
      </c>
      <c r="AL202" s="78">
        <v>0</v>
      </c>
      <c r="AM202" s="78">
        <v>0</v>
      </c>
      <c r="AN202" s="78">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3258</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8723400.7277957723</v>
      </c>
      <c r="AE203" s="78">
        <v>229588.26334109996</v>
      </c>
      <c r="AF203" s="78">
        <v>163093.71707972177</v>
      </c>
      <c r="AG203" s="78">
        <v>4761583.1712439572</v>
      </c>
      <c r="AH203" s="78">
        <v>7541093.3944049049</v>
      </c>
      <c r="AI203" s="78">
        <v>0</v>
      </c>
      <c r="AJ203" s="78">
        <v>0</v>
      </c>
      <c r="AK203" s="78">
        <v>471185.49729156465</v>
      </c>
      <c r="AL203" s="78">
        <v>0</v>
      </c>
      <c r="AM203" s="78">
        <v>0</v>
      </c>
      <c r="AN203" s="78">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3259</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42971427.982101776</v>
      </c>
      <c r="AE204" s="78">
        <v>1010188.3587008398</v>
      </c>
      <c r="AF204" s="78">
        <v>3552606.619866983</v>
      </c>
      <c r="AG204" s="78">
        <v>30302690.273764111</v>
      </c>
      <c r="AH204" s="78">
        <v>37900916.476847112</v>
      </c>
      <c r="AI204" s="78">
        <v>0</v>
      </c>
      <c r="AJ204" s="78">
        <v>0</v>
      </c>
      <c r="AK204" s="78">
        <v>2030010.1953742637</v>
      </c>
      <c r="AL204" s="78">
        <v>0</v>
      </c>
      <c r="AM204" s="78">
        <v>0</v>
      </c>
      <c r="AN204" s="78">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3260</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4531955.9974633921</v>
      </c>
      <c r="AE205" s="78">
        <v>304204.44892695744</v>
      </c>
      <c r="AF205" s="78">
        <v>751649.3048021961</v>
      </c>
      <c r="AG205" s="78">
        <v>5994213.7687933138</v>
      </c>
      <c r="AH205" s="78">
        <v>8245525.9847029885</v>
      </c>
      <c r="AI205" s="78">
        <v>0</v>
      </c>
      <c r="AJ205" s="78">
        <v>0</v>
      </c>
      <c r="AK205" s="78">
        <v>514314.01362354122</v>
      </c>
      <c r="AL205" s="78">
        <v>0</v>
      </c>
      <c r="AM205" s="78">
        <v>0</v>
      </c>
      <c r="AN205" s="78">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3261</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2296556.1372271171</v>
      </c>
      <c r="AE206" s="78">
        <v>1829053.1646174297</v>
      </c>
      <c r="AF206" s="78">
        <v>6927937.4602994863</v>
      </c>
      <c r="AG206" s="78">
        <v>45776271.328279629</v>
      </c>
      <c r="AH206" s="78">
        <v>46557700.794614308</v>
      </c>
      <c r="AI206" s="78">
        <v>0</v>
      </c>
      <c r="AJ206" s="78">
        <v>0</v>
      </c>
      <c r="AK206" s="78">
        <v>2716838.2743257117</v>
      </c>
      <c r="AL206" s="78">
        <v>0</v>
      </c>
      <c r="AM206" s="78">
        <v>0</v>
      </c>
      <c r="AN206" s="78">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3262</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2344164.619047143</v>
      </c>
      <c r="AE207" s="78">
        <v>904960.40466950228</v>
      </c>
      <c r="AF207" s="78">
        <v>999835.39601046836</v>
      </c>
      <c r="AG207" s="78">
        <v>14297263.529950649</v>
      </c>
      <c r="AH207" s="78">
        <v>16059434.312922757</v>
      </c>
      <c r="AI207" s="78">
        <v>0</v>
      </c>
      <c r="AJ207" s="78">
        <v>0</v>
      </c>
      <c r="AK207" s="78">
        <v>922872.77312765492</v>
      </c>
      <c r="AL207" s="78">
        <v>0</v>
      </c>
      <c r="AM207" s="78">
        <v>0</v>
      </c>
      <c r="AN207" s="78">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3263</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155260.19092683995</v>
      </c>
      <c r="AE208" s="78">
        <v>162625.01986661245</v>
      </c>
      <c r="AF208" s="78">
        <v>765831.36715695448</v>
      </c>
      <c r="AG208" s="78">
        <v>8409418.8990169242</v>
      </c>
      <c r="AH208" s="78">
        <v>5240489.8480556766</v>
      </c>
      <c r="AI208" s="78">
        <v>0</v>
      </c>
      <c r="AJ208" s="78">
        <v>0</v>
      </c>
      <c r="AK208" s="78">
        <v>304998.66938960698</v>
      </c>
      <c r="AL208" s="78">
        <v>0</v>
      </c>
      <c r="AM208" s="78">
        <v>0</v>
      </c>
      <c r="AN208" s="78">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3264</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14052901.223631475</v>
      </c>
      <c r="AE209" s="78">
        <v>1616684.0210269121</v>
      </c>
      <c r="AF209" s="78">
        <v>2673318.7538719615</v>
      </c>
      <c r="AG209" s="78">
        <v>67206524.10293214</v>
      </c>
      <c r="AH209" s="78">
        <v>71795118.104831144</v>
      </c>
      <c r="AI209" s="78">
        <v>0</v>
      </c>
      <c r="AJ209" s="78">
        <v>0</v>
      </c>
      <c r="AK209" s="78">
        <v>4183078.7023185082</v>
      </c>
      <c r="AL209" s="78">
        <v>0</v>
      </c>
      <c r="AM209" s="78">
        <v>0</v>
      </c>
      <c r="AN209" s="78">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3265</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5946321.2306037648</v>
      </c>
      <c r="AE210" s="78">
        <v>470655.93984925491</v>
      </c>
      <c r="AF210" s="78">
        <v>702012.08656054165</v>
      </c>
      <c r="AG210" s="78">
        <v>22412603.047826353</v>
      </c>
      <c r="AH210" s="78">
        <v>19251776.22502505</v>
      </c>
      <c r="AI210" s="78">
        <v>0</v>
      </c>
      <c r="AJ210" s="78">
        <v>0</v>
      </c>
      <c r="AK210" s="78">
        <v>1052000.0675347706</v>
      </c>
      <c r="AL210" s="78">
        <v>0</v>
      </c>
      <c r="AM210" s="78">
        <v>0</v>
      </c>
      <c r="AN210" s="78">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3266</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982629955.51192772</v>
      </c>
      <c r="AE211" s="78">
        <v>14337787.045651693</v>
      </c>
      <c r="AF211" s="78">
        <v>3595152.8069312582</v>
      </c>
      <c r="AG211" s="78">
        <v>395949730.17015624</v>
      </c>
      <c r="AH211" s="78">
        <v>369998128.22321302</v>
      </c>
      <c r="AI211" s="78">
        <v>0</v>
      </c>
      <c r="AJ211" s="78">
        <v>0</v>
      </c>
      <c r="AK211" s="78">
        <v>21731994.521423142</v>
      </c>
      <c r="AL211" s="78">
        <v>0</v>
      </c>
      <c r="AM211" s="78">
        <v>0</v>
      </c>
      <c r="AN211" s="78">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3267</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168289.01813748386</v>
      </c>
      <c r="AE212" s="78">
        <v>338642.68842812243</v>
      </c>
      <c r="AF212" s="78">
        <v>1290567.6742830158</v>
      </c>
      <c r="AG212" s="78">
        <v>6813881.8311230876</v>
      </c>
      <c r="AH212" s="78">
        <v>8302532.0902762432</v>
      </c>
      <c r="AI212" s="78">
        <v>0</v>
      </c>
      <c r="AJ212" s="78">
        <v>0</v>
      </c>
      <c r="AK212" s="78">
        <v>468344.69681460818</v>
      </c>
      <c r="AL212" s="78">
        <v>0</v>
      </c>
      <c r="AM212" s="78">
        <v>0</v>
      </c>
      <c r="AN212" s="78">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3268</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16001113.774644451</v>
      </c>
      <c r="AE213" s="78">
        <v>1775482.5698378396</v>
      </c>
      <c r="AF213" s="78">
        <v>1212566.3313318447</v>
      </c>
      <c r="AG213" s="78">
        <v>40276361.200127929</v>
      </c>
      <c r="AH213" s="78">
        <v>57576166.628987782</v>
      </c>
      <c r="AI213" s="78">
        <v>0</v>
      </c>
      <c r="AJ213" s="78">
        <v>0</v>
      </c>
      <c r="AK213" s="78">
        <v>3607041.8419683659</v>
      </c>
      <c r="AL213" s="78">
        <v>0</v>
      </c>
      <c r="AM213" s="78">
        <v>0</v>
      </c>
      <c r="AN213" s="78">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3269</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1617288.5340935723</v>
      </c>
      <c r="AE214" s="78">
        <v>531879.47674021486</v>
      </c>
      <c r="AF214" s="78">
        <v>4899902.5435690321</v>
      </c>
      <c r="AG214" s="78">
        <v>7996456.3637973424</v>
      </c>
      <c r="AH214" s="78">
        <v>11303496.36223975</v>
      </c>
      <c r="AI214" s="78">
        <v>0</v>
      </c>
      <c r="AJ214" s="78">
        <v>0</v>
      </c>
      <c r="AK214" s="78">
        <v>669783.27608970844</v>
      </c>
      <c r="AL214" s="78">
        <v>0</v>
      </c>
      <c r="AM214" s="78">
        <v>0</v>
      </c>
      <c r="AN214" s="78">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3270</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15255431.929660423</v>
      </c>
      <c r="AE215" s="78">
        <v>2772278.2798437821</v>
      </c>
      <c r="AF215" s="78">
        <v>439643.93299751088</v>
      </c>
      <c r="AG215" s="78">
        <v>76573265.242685348</v>
      </c>
      <c r="AH215" s="78">
        <v>98262238.549556777</v>
      </c>
      <c r="AI215" s="78">
        <v>0</v>
      </c>
      <c r="AJ215" s="78">
        <v>0</v>
      </c>
      <c r="AK215" s="78">
        <v>5839911.0168562084</v>
      </c>
      <c r="AL215" s="78">
        <v>0</v>
      </c>
      <c r="AM215" s="78">
        <v>0</v>
      </c>
      <c r="AN215" s="78">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3271</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140053623.92774522</v>
      </c>
      <c r="AE216" s="78">
        <v>15965950.47984566</v>
      </c>
      <c r="AF216" s="78">
        <v>3885885.0852038059</v>
      </c>
      <c r="AG216" s="78">
        <v>614475738.39051795</v>
      </c>
      <c r="AH216" s="78">
        <v>570390876.77194035</v>
      </c>
      <c r="AI216" s="78">
        <v>0</v>
      </c>
      <c r="AJ216" s="78">
        <v>0</v>
      </c>
      <c r="AK216" s="78">
        <v>31562713.699225664</v>
      </c>
      <c r="AL216" s="78">
        <v>0</v>
      </c>
      <c r="AM216" s="78">
        <v>0</v>
      </c>
      <c r="AN216" s="78">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3272</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8948571.3657784685</v>
      </c>
      <c r="AE217" s="78">
        <v>862869.22305696737</v>
      </c>
      <c r="AF217" s="78">
        <v>7729223.9833433367</v>
      </c>
      <c r="AG217" s="78">
        <v>21474051.831418216</v>
      </c>
      <c r="AH217" s="78">
        <v>25599813.267075401</v>
      </c>
      <c r="AI217" s="78">
        <v>0</v>
      </c>
      <c r="AJ217" s="78">
        <v>0</v>
      </c>
      <c r="AK217" s="78">
        <v>1461075.3362165126</v>
      </c>
      <c r="AL217" s="78">
        <v>0</v>
      </c>
      <c r="AM217" s="78">
        <v>0</v>
      </c>
      <c r="AN217" s="78">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3273</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671544.54046308435</v>
      </c>
      <c r="AE218" s="78">
        <v>520400.06357315992</v>
      </c>
      <c r="AF218" s="78">
        <v>1340204.8925246703</v>
      </c>
      <c r="AG218" s="78">
        <v>9204058.928909149</v>
      </c>
      <c r="AH218" s="78">
        <v>9817265.7526513115</v>
      </c>
      <c r="AI218" s="78">
        <v>0</v>
      </c>
      <c r="AJ218" s="78">
        <v>0</v>
      </c>
      <c r="AK218" s="78">
        <v>593210.79050628887</v>
      </c>
      <c r="AL218" s="78">
        <v>0</v>
      </c>
      <c r="AM218" s="78">
        <v>0</v>
      </c>
      <c r="AN218" s="78">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3274</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1821857.5097625819</v>
      </c>
      <c r="AE219" s="78">
        <v>426651.5227088774</v>
      </c>
      <c r="AF219" s="78">
        <v>163093.71707972177</v>
      </c>
      <c r="AG219" s="78">
        <v>5393540.9902921049</v>
      </c>
      <c r="AH219" s="78">
        <v>7931992.4040500838</v>
      </c>
      <c r="AI219" s="78">
        <v>0</v>
      </c>
      <c r="AJ219" s="78">
        <v>0</v>
      </c>
      <c r="AK219" s="78">
        <v>461113.56832780963</v>
      </c>
      <c r="AL219" s="78">
        <v>0</v>
      </c>
      <c r="AM219" s="78">
        <v>0</v>
      </c>
      <c r="AN219" s="78">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3275</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49941433.999722965</v>
      </c>
      <c r="AE220" s="78">
        <v>3296504.8144726269</v>
      </c>
      <c r="AF220" s="78">
        <v>1538753.7654912882</v>
      </c>
      <c r="AG220" s="78">
        <v>83299548.960277021</v>
      </c>
      <c r="AH220" s="78">
        <v>90586773.620586351</v>
      </c>
      <c r="AI220" s="78">
        <v>0</v>
      </c>
      <c r="AJ220" s="78">
        <v>0</v>
      </c>
      <c r="AK220" s="78">
        <v>5728861.543666089</v>
      </c>
      <c r="AL220" s="78">
        <v>0</v>
      </c>
      <c r="AM220" s="78">
        <v>0</v>
      </c>
      <c r="AN220" s="78">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3276</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3339306.168255093</v>
      </c>
      <c r="AE221" s="78">
        <v>382647.10556849989</v>
      </c>
      <c r="AF221" s="78">
        <v>538918.36948081979</v>
      </c>
      <c r="AG221" s="78">
        <v>10217694.24262994</v>
      </c>
      <c r="AH221" s="78">
        <v>15090330.51817742</v>
      </c>
      <c r="AI221" s="78">
        <v>0</v>
      </c>
      <c r="AJ221" s="78">
        <v>0</v>
      </c>
      <c r="AK221" s="78">
        <v>804592.17145073705</v>
      </c>
      <c r="AL221" s="78">
        <v>0</v>
      </c>
      <c r="AM221" s="78">
        <v>0</v>
      </c>
      <c r="AN221" s="78">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3277</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3470147.5509506636</v>
      </c>
      <c r="AE222" s="78">
        <v>948964.82180987985</v>
      </c>
      <c r="AF222" s="78">
        <v>4190799.4258311121</v>
      </c>
      <c r="AG222" s="78">
        <v>13615249.646027401</v>
      </c>
      <c r="AH222" s="78">
        <v>16385183.487627074</v>
      </c>
      <c r="AI222" s="78">
        <v>0</v>
      </c>
      <c r="AJ222" s="78">
        <v>0</v>
      </c>
      <c r="AK222" s="78">
        <v>966905.18052048131</v>
      </c>
      <c r="AL222" s="78">
        <v>0</v>
      </c>
      <c r="AM222" s="78">
        <v>0</v>
      </c>
      <c r="AN222" s="78">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3278</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336504172.11147845</v>
      </c>
      <c r="AE223" s="78">
        <v>7628070.0495080454</v>
      </c>
      <c r="AF223" s="78">
        <v>255277.12238565148</v>
      </c>
      <c r="AG223" s="78">
        <v>201112754.65193599</v>
      </c>
      <c r="AH223" s="78">
        <v>179760610.19589275</v>
      </c>
      <c r="AI223" s="78">
        <v>0</v>
      </c>
      <c r="AJ223" s="78">
        <v>0</v>
      </c>
      <c r="AK223" s="78">
        <v>10104469.041945606</v>
      </c>
      <c r="AL223" s="78">
        <v>0</v>
      </c>
      <c r="AM223" s="78">
        <v>0</v>
      </c>
      <c r="AN223" s="78">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3279</v>
      </c>
      <c r="B224" s="77">
        <v>216</v>
      </c>
      <c r="C224" s="77">
        <v>16</v>
      </c>
      <c r="D224" s="77">
        <v>36</v>
      </c>
      <c r="E224" s="77">
        <v>2022</v>
      </c>
      <c r="F224" s="77" t="s">
        <v>162</v>
      </c>
      <c r="G224" s="1017" t="s">
        <v>2813</v>
      </c>
      <c r="H224" s="77" t="s">
        <v>2649</v>
      </c>
      <c r="I224" s="1018"/>
      <c r="J224" s="80"/>
      <c r="K224" s="78"/>
      <c r="L224" s="78"/>
      <c r="M224" s="78"/>
      <c r="N224" s="78"/>
      <c r="O224" s="78"/>
      <c r="P224" s="78"/>
      <c r="Q224" s="78"/>
      <c r="R224" s="78"/>
      <c r="S224" s="78"/>
      <c r="T224" s="78"/>
      <c r="U224" s="78"/>
      <c r="V224" s="78"/>
      <c r="W224" s="78"/>
      <c r="X224" s="78"/>
      <c r="Y224" s="78"/>
      <c r="Z224" s="78"/>
      <c r="AA224" s="78"/>
      <c r="AB224" s="78"/>
      <c r="AC224" s="79"/>
      <c r="AD224" s="78">
        <v>42808895.41120673</v>
      </c>
      <c r="AE224" s="78">
        <v>1126895.7258992323</v>
      </c>
      <c r="AF224" s="78">
        <v>1588390.9837329427</v>
      </c>
      <c r="AG224" s="78">
        <v>24946691.332128331</v>
      </c>
      <c r="AH224" s="78">
        <v>30160301.71293582</v>
      </c>
      <c r="AI224" s="78">
        <v>0</v>
      </c>
      <c r="AJ224" s="78">
        <v>0</v>
      </c>
      <c r="AK224" s="78">
        <v>1827796.8523327208</v>
      </c>
      <c r="AL224" s="78">
        <v>0</v>
      </c>
      <c r="AM224" s="78">
        <v>0</v>
      </c>
      <c r="AN224" s="78">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3280</v>
      </c>
      <c r="B225" s="77">
        <v>217</v>
      </c>
      <c r="C225" s="77">
        <v>16</v>
      </c>
      <c r="D225" s="77">
        <v>37</v>
      </c>
      <c r="E225" s="77">
        <v>2022</v>
      </c>
      <c r="F225" s="77" t="s">
        <v>162</v>
      </c>
      <c r="G225" s="1017" t="s">
        <v>2815</v>
      </c>
      <c r="H225" s="77" t="s">
        <v>2816</v>
      </c>
      <c r="I225" s="1018"/>
      <c r="J225" s="80"/>
      <c r="K225" s="78"/>
      <c r="L225" s="78"/>
      <c r="M225" s="78"/>
      <c r="N225" s="78"/>
      <c r="O225" s="78"/>
      <c r="P225" s="78"/>
      <c r="Q225" s="78"/>
      <c r="R225" s="78"/>
      <c r="S225" s="78"/>
      <c r="T225" s="78"/>
      <c r="U225" s="78"/>
      <c r="V225" s="78"/>
      <c r="W225" s="78"/>
      <c r="X225" s="78"/>
      <c r="Y225" s="78"/>
      <c r="Z225" s="78"/>
      <c r="AA225" s="78"/>
      <c r="AB225" s="78"/>
      <c r="AC225" s="79"/>
      <c r="AD225" s="78">
        <v>29415820.977779709</v>
      </c>
      <c r="AE225" s="78">
        <v>1362223.6958238599</v>
      </c>
      <c r="AF225" s="78">
        <v>2637863.5979850655</v>
      </c>
      <c r="AG225" s="78">
        <v>31779344.187579583</v>
      </c>
      <c r="AH225" s="78">
        <v>32729648.328416105</v>
      </c>
      <c r="AI225" s="78">
        <v>0</v>
      </c>
      <c r="AJ225" s="78">
        <v>0</v>
      </c>
      <c r="AK225" s="78">
        <v>1943365.7808270892</v>
      </c>
      <c r="AL225" s="78">
        <v>0</v>
      </c>
      <c r="AM225" s="78">
        <v>0</v>
      </c>
      <c r="AN225" s="78">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3281</v>
      </c>
      <c r="B226" s="77">
        <v>218</v>
      </c>
      <c r="C226" s="77">
        <v>16</v>
      </c>
      <c r="D226" s="77">
        <v>38</v>
      </c>
      <c r="E226" s="77">
        <v>2022</v>
      </c>
      <c r="F226" s="77" t="s">
        <v>162</v>
      </c>
      <c r="G226" s="1017" t="s">
        <v>2818</v>
      </c>
      <c r="H226" s="77" t="s">
        <v>2819</v>
      </c>
      <c r="I226" s="1018"/>
      <c r="J226" s="80"/>
      <c r="K226" s="78"/>
      <c r="L226" s="78"/>
      <c r="M226" s="78"/>
      <c r="N226" s="78"/>
      <c r="O226" s="78"/>
      <c r="P226" s="78"/>
      <c r="Q226" s="78"/>
      <c r="R226" s="78"/>
      <c r="S226" s="78"/>
      <c r="T226" s="78"/>
      <c r="U226" s="78"/>
      <c r="V226" s="78"/>
      <c r="W226" s="78"/>
      <c r="X226" s="78"/>
      <c r="Y226" s="78"/>
      <c r="Z226" s="78"/>
      <c r="AA226" s="78"/>
      <c r="AB226" s="78"/>
      <c r="AC226" s="79"/>
      <c r="AD226" s="78">
        <v>0</v>
      </c>
      <c r="AE226" s="78">
        <v>76529.42111369998</v>
      </c>
      <c r="AF226" s="78">
        <v>340369.49651420198</v>
      </c>
      <c r="AG226" s="78">
        <v>3410069.4196162377</v>
      </c>
      <c r="AH226" s="78">
        <v>2573418.480164093</v>
      </c>
      <c r="AI226" s="78">
        <v>0</v>
      </c>
      <c r="AJ226" s="78">
        <v>0</v>
      </c>
      <c r="AK226" s="78">
        <v>142814.78761426979</v>
      </c>
      <c r="AL226" s="78">
        <v>0</v>
      </c>
      <c r="AM226" s="78">
        <v>0</v>
      </c>
      <c r="AN226" s="78">
        <v>6543201.6050225021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3282</v>
      </c>
      <c r="B227" s="77">
        <v>219</v>
      </c>
      <c r="C227" s="77">
        <v>16</v>
      </c>
      <c r="D227" s="77">
        <v>39</v>
      </c>
      <c r="E227" s="77">
        <v>2022</v>
      </c>
      <c r="F227" s="77" t="s">
        <v>162</v>
      </c>
      <c r="G227" s="1017" t="s">
        <v>2821</v>
      </c>
      <c r="H227" s="77" t="s">
        <v>2822</v>
      </c>
      <c r="I227" s="1018"/>
      <c r="J227" s="80"/>
      <c r="K227" s="78"/>
      <c r="L227" s="78"/>
      <c r="M227" s="78"/>
      <c r="N227" s="78"/>
      <c r="O227" s="78"/>
      <c r="P227" s="78"/>
      <c r="Q227" s="78"/>
      <c r="R227" s="78"/>
      <c r="S227" s="78"/>
      <c r="T227" s="78"/>
      <c r="U227" s="78"/>
      <c r="V227" s="78"/>
      <c r="W227" s="78"/>
      <c r="X227" s="78"/>
      <c r="Y227" s="78"/>
      <c r="Z227" s="78"/>
      <c r="AA227" s="78"/>
      <c r="AB227" s="78"/>
      <c r="AC227" s="79"/>
      <c r="AD227" s="78">
        <v>14855095.948067959</v>
      </c>
      <c r="AE227" s="78">
        <v>811211.86380521976</v>
      </c>
      <c r="AF227" s="78">
        <v>524736.30712606129</v>
      </c>
      <c r="AG227" s="78">
        <v>18752253.303834613</v>
      </c>
      <c r="AH227" s="78">
        <v>22224237.444201928</v>
      </c>
      <c r="AI227" s="78">
        <v>0</v>
      </c>
      <c r="AJ227" s="78">
        <v>0</v>
      </c>
      <c r="AK227" s="78">
        <v>1163178.6680192971</v>
      </c>
      <c r="AL227" s="78">
        <v>0</v>
      </c>
      <c r="AM227" s="78">
        <v>0</v>
      </c>
      <c r="AN227" s="78">
        <v>58330713.535055071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3283</v>
      </c>
      <c r="B228" s="77">
        <v>220</v>
      </c>
      <c r="C228" s="77">
        <v>16</v>
      </c>
      <c r="D228" s="77">
        <v>40</v>
      </c>
      <c r="E228" s="77">
        <v>2022</v>
      </c>
      <c r="F228" s="77" t="s">
        <v>162</v>
      </c>
      <c r="G228" s="1017" t="s">
        <v>2824</v>
      </c>
      <c r="H228" s="77" t="s">
        <v>2825</v>
      </c>
      <c r="I228" s="1018"/>
      <c r="J228" s="80"/>
      <c r="K228" s="78"/>
      <c r="L228" s="78"/>
      <c r="M228" s="78"/>
      <c r="N228" s="78"/>
      <c r="O228" s="78"/>
      <c r="P228" s="78"/>
      <c r="Q228" s="78"/>
      <c r="R228" s="78"/>
      <c r="S228" s="78"/>
      <c r="T228" s="78"/>
      <c r="U228" s="78"/>
      <c r="V228" s="78"/>
      <c r="W228" s="78"/>
      <c r="X228" s="78"/>
      <c r="Y228" s="78"/>
      <c r="Z228" s="78"/>
      <c r="AA228" s="78"/>
      <c r="AB228" s="78"/>
      <c r="AC228" s="79"/>
      <c r="AD228" s="78">
        <v>12133238.738953769</v>
      </c>
      <c r="AE228" s="78">
        <v>673458.90580055991</v>
      </c>
      <c r="AF228" s="78">
        <v>1680574.3890388722</v>
      </c>
      <c r="AG228" s="78">
        <v>20041196.974368457</v>
      </c>
      <c r="AH228" s="78">
        <v>28397184.304848712</v>
      </c>
      <c r="AI228" s="78">
        <v>0</v>
      </c>
      <c r="AJ228" s="78">
        <v>0</v>
      </c>
      <c r="AK228" s="78">
        <v>1546428.477819616</v>
      </c>
      <c r="AL228" s="78">
        <v>0</v>
      </c>
      <c r="AM228" s="78">
        <v>0</v>
      </c>
      <c r="AN228" s="78">
        <v>64472081.790829979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3284</v>
      </c>
      <c r="B229" s="77">
        <v>221</v>
      </c>
      <c r="C229" s="77">
        <v>16</v>
      </c>
      <c r="D229" s="77">
        <v>41</v>
      </c>
      <c r="E229" s="77">
        <v>2022</v>
      </c>
      <c r="F229" s="77" t="s">
        <v>162</v>
      </c>
      <c r="G229" s="1017" t="s">
        <v>2827</v>
      </c>
      <c r="H229" s="77" t="s">
        <v>2828</v>
      </c>
      <c r="I229" s="1018"/>
      <c r="J229" s="80"/>
      <c r="K229" s="78"/>
      <c r="L229" s="78"/>
      <c r="M229" s="78"/>
      <c r="N229" s="78"/>
      <c r="O229" s="78"/>
      <c r="P229" s="78"/>
      <c r="Q229" s="78"/>
      <c r="R229" s="78"/>
      <c r="S229" s="78"/>
      <c r="T229" s="78"/>
      <c r="U229" s="78"/>
      <c r="V229" s="78"/>
      <c r="W229" s="78"/>
      <c r="X229" s="78"/>
      <c r="Y229" s="78"/>
      <c r="Z229" s="78"/>
      <c r="AA229" s="78"/>
      <c r="AB229" s="78"/>
      <c r="AC229" s="79"/>
      <c r="AD229" s="78">
        <v>91941545.159104183</v>
      </c>
      <c r="AE229" s="78">
        <v>4740997.6379937138</v>
      </c>
      <c r="AF229" s="78">
        <v>1900396.3555376278</v>
      </c>
      <c r="AG229" s="78">
        <v>137942000.77955887</v>
      </c>
      <c r="AH229" s="78">
        <v>115885268.90106025</v>
      </c>
      <c r="AI229" s="78">
        <v>0</v>
      </c>
      <c r="AJ229" s="78">
        <v>0</v>
      </c>
      <c r="AK229" s="78">
        <v>7483443.2200699747</v>
      </c>
      <c r="AL229" s="78">
        <v>0</v>
      </c>
      <c r="AM229" s="78">
        <v>0</v>
      </c>
      <c r="AN229" s="78">
        <v>359893652.0533247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3285</v>
      </c>
      <c r="B230" s="77">
        <v>222</v>
      </c>
      <c r="C230" s="77">
        <v>16</v>
      </c>
      <c r="D230" s="77">
        <v>42</v>
      </c>
      <c r="E230" s="77">
        <v>2022</v>
      </c>
      <c r="F230" s="77" t="s">
        <v>162</v>
      </c>
      <c r="G230" s="1017" t="s">
        <v>2830</v>
      </c>
      <c r="H230" s="77" t="s">
        <v>2831</v>
      </c>
      <c r="I230" s="1018"/>
      <c r="J230" s="80"/>
      <c r="K230" s="78"/>
      <c r="L230" s="78"/>
      <c r="M230" s="78"/>
      <c r="N230" s="78"/>
      <c r="O230" s="78"/>
      <c r="P230" s="78"/>
      <c r="Q230" s="78"/>
      <c r="R230" s="78"/>
      <c r="S230" s="78"/>
      <c r="T230" s="78"/>
      <c r="U230" s="78"/>
      <c r="V230" s="78"/>
      <c r="W230" s="78"/>
      <c r="X230" s="78"/>
      <c r="Y230" s="78"/>
      <c r="Z230" s="78"/>
      <c r="AA230" s="78"/>
      <c r="AB230" s="78"/>
      <c r="AC230" s="79"/>
      <c r="AD230" s="78">
        <v>3926388.6732001193</v>
      </c>
      <c r="AE230" s="78">
        <v>1389008.9932136547</v>
      </c>
      <c r="AF230" s="78">
        <v>56728.249419033666</v>
      </c>
      <c r="AG230" s="78">
        <v>22906906.688467976</v>
      </c>
      <c r="AH230" s="78">
        <v>26267599.075219244</v>
      </c>
      <c r="AI230" s="78">
        <v>0</v>
      </c>
      <c r="AJ230" s="78">
        <v>0</v>
      </c>
      <c r="AK230" s="78">
        <v>1464690.9004599119</v>
      </c>
      <c r="AL230" s="78">
        <v>0</v>
      </c>
      <c r="AM230" s="78">
        <v>0</v>
      </c>
      <c r="AN230" s="78">
        <v>56011322.579979941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3286</v>
      </c>
      <c r="B231" s="77">
        <v>223</v>
      </c>
      <c r="C231" s="77">
        <v>16</v>
      </c>
      <c r="D231" s="77">
        <v>43</v>
      </c>
      <c r="E231" s="77">
        <v>2022</v>
      </c>
      <c r="F231" s="77" t="s">
        <v>162</v>
      </c>
      <c r="G231" s="1017" t="s">
        <v>2833</v>
      </c>
      <c r="H231" s="77" t="s">
        <v>2834</v>
      </c>
      <c r="I231" s="1018"/>
      <c r="J231" s="80"/>
      <c r="K231" s="78"/>
      <c r="L231" s="78"/>
      <c r="M231" s="78"/>
      <c r="N231" s="78"/>
      <c r="O231" s="78"/>
      <c r="P231" s="78"/>
      <c r="Q231" s="78"/>
      <c r="R231" s="78"/>
      <c r="S231" s="78"/>
      <c r="T231" s="78"/>
      <c r="U231" s="78"/>
      <c r="V231" s="78"/>
      <c r="W231" s="78"/>
      <c r="X231" s="78"/>
      <c r="Y231" s="78"/>
      <c r="Z231" s="78"/>
      <c r="AA231" s="78"/>
      <c r="AB231" s="78"/>
      <c r="AC231" s="79"/>
      <c r="AD231" s="78">
        <v>57036907.350241631</v>
      </c>
      <c r="AE231" s="78">
        <v>5186781.5159810167</v>
      </c>
      <c r="AF231" s="78">
        <v>6559203.8390757674</v>
      </c>
      <c r="AG231" s="78">
        <v>165328925.27434838</v>
      </c>
      <c r="AH231" s="78">
        <v>167031961.1943216</v>
      </c>
      <c r="AI231" s="78">
        <v>0</v>
      </c>
      <c r="AJ231" s="78">
        <v>0</v>
      </c>
      <c r="AK231" s="78">
        <v>9910907.2276293412</v>
      </c>
      <c r="AL231" s="78">
        <v>0</v>
      </c>
      <c r="AM231" s="78">
        <v>0</v>
      </c>
      <c r="AN231" s="78">
        <v>411054686.4015978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3287</v>
      </c>
      <c r="B232" s="77">
        <v>224</v>
      </c>
      <c r="C232" s="77">
        <v>16</v>
      </c>
      <c r="D232" s="77">
        <v>44</v>
      </c>
      <c r="E232" s="77">
        <v>2022</v>
      </c>
      <c r="F232" s="77" t="s">
        <v>162</v>
      </c>
      <c r="G232" s="1017" t="s">
        <v>2836</v>
      </c>
      <c r="H232" s="77" t="s">
        <v>2837</v>
      </c>
      <c r="I232" s="1018"/>
      <c r="J232" s="80"/>
      <c r="K232" s="78"/>
      <c r="L232" s="78"/>
      <c r="M232" s="78"/>
      <c r="N232" s="78"/>
      <c r="O232" s="78"/>
      <c r="P232" s="78"/>
      <c r="Q232" s="78"/>
      <c r="R232" s="78"/>
      <c r="S232" s="78"/>
      <c r="T232" s="78"/>
      <c r="U232" s="78"/>
      <c r="V232" s="78"/>
      <c r="W232" s="78"/>
      <c r="X232" s="78"/>
      <c r="Y232" s="78"/>
      <c r="Z232" s="78"/>
      <c r="AA232" s="78"/>
      <c r="AB232" s="78"/>
      <c r="AC232" s="79"/>
      <c r="AD232" s="78">
        <v>0</v>
      </c>
      <c r="AE232" s="78">
        <v>227675.02781325747</v>
      </c>
      <c r="AF232" s="78">
        <v>28364.124709516833</v>
      </c>
      <c r="AG232" s="78">
        <v>4667728.0496031437</v>
      </c>
      <c r="AH232" s="78">
        <v>6979176.0680399612</v>
      </c>
      <c r="AI232" s="78">
        <v>0</v>
      </c>
      <c r="AJ232" s="78">
        <v>0</v>
      </c>
      <c r="AK232" s="78">
        <v>360265.15139585239</v>
      </c>
      <c r="AL232" s="78">
        <v>0</v>
      </c>
      <c r="AM232" s="78">
        <v>0</v>
      </c>
      <c r="AN232" s="78">
        <v>12263208.421561731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3288</v>
      </c>
      <c r="B233" s="77">
        <v>225</v>
      </c>
      <c r="C233" s="77">
        <v>16</v>
      </c>
      <c r="D233" s="77">
        <v>45</v>
      </c>
      <c r="E233" s="77">
        <v>2022</v>
      </c>
      <c r="F233" s="77" t="s">
        <v>162</v>
      </c>
      <c r="G233" s="1017" t="s">
        <v>2839</v>
      </c>
      <c r="H233" s="77" t="s">
        <v>2840</v>
      </c>
      <c r="I233" s="1018"/>
      <c r="J233" s="80"/>
      <c r="K233" s="78"/>
      <c r="L233" s="78"/>
      <c r="M233" s="78"/>
      <c r="N233" s="78"/>
      <c r="O233" s="78"/>
      <c r="P233" s="78"/>
      <c r="Q233" s="78"/>
      <c r="R233" s="78"/>
      <c r="S233" s="78"/>
      <c r="T233" s="78"/>
      <c r="U233" s="78"/>
      <c r="V233" s="78"/>
      <c r="W233" s="78"/>
      <c r="X233" s="78"/>
      <c r="Y233" s="78"/>
      <c r="Z233" s="78"/>
      <c r="AA233" s="78"/>
      <c r="AB233" s="78"/>
      <c r="AC233" s="79"/>
      <c r="AD233" s="78">
        <v>103295.10965168264</v>
      </c>
      <c r="AE233" s="78">
        <v>122447.07378191997</v>
      </c>
      <c r="AF233" s="78">
        <v>1092018.801316398</v>
      </c>
      <c r="AG233" s="78">
        <v>3128504.0546937962</v>
      </c>
      <c r="AH233" s="78">
        <v>3253419.882359352</v>
      </c>
      <c r="AI233" s="78">
        <v>0</v>
      </c>
      <c r="AJ233" s="78">
        <v>0</v>
      </c>
      <c r="AK233" s="78">
        <v>213189.1630661478</v>
      </c>
      <c r="AL233" s="78">
        <v>0</v>
      </c>
      <c r="AM233" s="78">
        <v>0</v>
      </c>
      <c r="AN233" s="78">
        <v>7912874.0848692963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3289</v>
      </c>
      <c r="B234" s="77">
        <v>226</v>
      </c>
      <c r="C234" s="77">
        <v>16</v>
      </c>
      <c r="D234" s="77">
        <v>46</v>
      </c>
      <c r="E234" s="77">
        <v>2022</v>
      </c>
      <c r="F234" s="77" t="s">
        <v>162</v>
      </c>
      <c r="G234" s="1017" t="s">
        <v>2842</v>
      </c>
      <c r="H234" s="77" t="s">
        <v>2843</v>
      </c>
      <c r="I234" s="1018"/>
      <c r="J234" s="80"/>
      <c r="K234" s="78"/>
      <c r="L234" s="78"/>
      <c r="M234" s="78"/>
      <c r="N234" s="78"/>
      <c r="O234" s="78"/>
      <c r="P234" s="78"/>
      <c r="Q234" s="78"/>
      <c r="R234" s="78"/>
      <c r="S234" s="78"/>
      <c r="T234" s="78"/>
      <c r="U234" s="78"/>
      <c r="V234" s="78"/>
      <c r="W234" s="78"/>
      <c r="X234" s="78"/>
      <c r="Y234" s="78"/>
      <c r="Z234" s="78"/>
      <c r="AA234" s="78"/>
      <c r="AB234" s="78"/>
      <c r="AC234" s="79"/>
      <c r="AD234" s="78">
        <v>0</v>
      </c>
      <c r="AE234" s="78">
        <v>160711.78433876997</v>
      </c>
      <c r="AF234" s="78">
        <v>687830.02420578327</v>
      </c>
      <c r="AG234" s="78">
        <v>5418569.0227296548</v>
      </c>
      <c r="AH234" s="78">
        <v>4287673.512045553</v>
      </c>
      <c r="AI234" s="78">
        <v>0</v>
      </c>
      <c r="AJ234" s="78">
        <v>0</v>
      </c>
      <c r="AK234" s="78">
        <v>278140.19215292687</v>
      </c>
      <c r="AL234" s="78">
        <v>0</v>
      </c>
      <c r="AM234" s="78">
        <v>0</v>
      </c>
      <c r="AN234" s="78">
        <v>10832924.535472687</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3290</v>
      </c>
      <c r="B235" s="77">
        <v>227</v>
      </c>
      <c r="C235" s="77">
        <v>16</v>
      </c>
      <c r="D235" s="77">
        <v>47</v>
      </c>
      <c r="E235" s="77">
        <v>2022</v>
      </c>
      <c r="F235" s="77" t="s">
        <v>162</v>
      </c>
      <c r="G235" s="1017" t="s">
        <v>2845</v>
      </c>
      <c r="H235" s="77" t="s">
        <v>2846</v>
      </c>
      <c r="I235" s="1018"/>
      <c r="J235" s="80"/>
      <c r="K235" s="78"/>
      <c r="L235" s="78"/>
      <c r="M235" s="78"/>
      <c r="N235" s="78"/>
      <c r="O235" s="78"/>
      <c r="P235" s="78"/>
      <c r="Q235" s="78"/>
      <c r="R235" s="78"/>
      <c r="S235" s="78"/>
      <c r="T235" s="78"/>
      <c r="U235" s="78"/>
      <c r="V235" s="78"/>
      <c r="W235" s="78"/>
      <c r="X235" s="78"/>
      <c r="Y235" s="78"/>
      <c r="Z235" s="78"/>
      <c r="AA235" s="78"/>
      <c r="AB235" s="78"/>
      <c r="AC235" s="79"/>
      <c r="AD235" s="78">
        <v>108031839.48058878</v>
      </c>
      <c r="AE235" s="78">
        <v>2823935.6390955294</v>
      </c>
      <c r="AF235" s="78">
        <v>2914413.8139028545</v>
      </c>
      <c r="AG235" s="78">
        <v>129820404.25357378</v>
      </c>
      <c r="AH235" s="78">
        <v>142030712.03576538</v>
      </c>
      <c r="AI235" s="78">
        <v>0</v>
      </c>
      <c r="AJ235" s="78">
        <v>0</v>
      </c>
      <c r="AK235" s="78">
        <v>9062024.3941969629</v>
      </c>
      <c r="AL235" s="78">
        <v>0</v>
      </c>
      <c r="AM235" s="78">
        <v>0</v>
      </c>
      <c r="AN235" s="78">
        <v>394683329.61712331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3291</v>
      </c>
      <c r="B236" s="77">
        <v>228</v>
      </c>
      <c r="C236" s="77">
        <v>16</v>
      </c>
      <c r="D236" s="77">
        <v>48</v>
      </c>
      <c r="E236" s="77">
        <v>2022</v>
      </c>
      <c r="F236" s="77" t="s">
        <v>162</v>
      </c>
      <c r="G236" s="1017" t="s">
        <v>2848</v>
      </c>
      <c r="H236" s="77" t="s">
        <v>2849</v>
      </c>
      <c r="I236" s="1018"/>
      <c r="J236" s="80"/>
      <c r="K236" s="78"/>
      <c r="L236" s="78"/>
      <c r="M236" s="78"/>
      <c r="N236" s="78"/>
      <c r="O236" s="78"/>
      <c r="P236" s="78"/>
      <c r="Q236" s="78"/>
      <c r="R236" s="78"/>
      <c r="S236" s="78"/>
      <c r="T236" s="78"/>
      <c r="U236" s="78"/>
      <c r="V236" s="78"/>
      <c r="W236" s="78"/>
      <c r="X236" s="78"/>
      <c r="Y236" s="78"/>
      <c r="Z236" s="78"/>
      <c r="AA236" s="78"/>
      <c r="AB236" s="78"/>
      <c r="AC236" s="79"/>
      <c r="AD236" s="78">
        <v>60639152.732633546</v>
      </c>
      <c r="AE236" s="78">
        <v>4888316.7736375863</v>
      </c>
      <c r="AF236" s="78">
        <v>3630607.9628181546</v>
      </c>
      <c r="AG236" s="78">
        <v>188492369.29530123</v>
      </c>
      <c r="AH236" s="78">
        <v>241823971.70643246</v>
      </c>
      <c r="AI236" s="78">
        <v>0</v>
      </c>
      <c r="AJ236" s="78">
        <v>0</v>
      </c>
      <c r="AK236" s="78">
        <v>15387970.547201555</v>
      </c>
      <c r="AL236" s="78">
        <v>0</v>
      </c>
      <c r="AM236" s="78">
        <v>0</v>
      </c>
      <c r="AN236" s="78">
        <v>514862389.01802456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3292</v>
      </c>
      <c r="B237" s="77">
        <v>229</v>
      </c>
      <c r="C237" s="77">
        <v>16</v>
      </c>
      <c r="D237" s="77">
        <v>49</v>
      </c>
      <c r="E237" s="77">
        <v>2022</v>
      </c>
      <c r="F237" s="77" t="s">
        <v>162</v>
      </c>
      <c r="G237" s="1017" t="s">
        <v>2851</v>
      </c>
      <c r="H237" s="77" t="s">
        <v>2852</v>
      </c>
      <c r="I237" s="1018"/>
      <c r="J237" s="80"/>
      <c r="K237" s="78"/>
      <c r="L237" s="78"/>
      <c r="M237" s="78"/>
      <c r="N237" s="78"/>
      <c r="O237" s="78"/>
      <c r="P237" s="78"/>
      <c r="Q237" s="78"/>
      <c r="R237" s="78"/>
      <c r="S237" s="78"/>
      <c r="T237" s="78"/>
      <c r="U237" s="78"/>
      <c r="V237" s="78"/>
      <c r="W237" s="78"/>
      <c r="X237" s="78"/>
      <c r="Y237" s="78"/>
      <c r="Z237" s="78"/>
      <c r="AA237" s="78"/>
      <c r="AB237" s="78"/>
      <c r="AC237" s="79"/>
      <c r="AD237" s="78">
        <v>148712932.11245972</v>
      </c>
      <c r="AE237" s="78">
        <v>4610897.622100424</v>
      </c>
      <c r="AF237" s="78">
        <v>1021108.4895426059</v>
      </c>
      <c r="AG237" s="78">
        <v>262012214.58060542</v>
      </c>
      <c r="AH237" s="78">
        <v>250057282.09708402</v>
      </c>
      <c r="AI237" s="78">
        <v>0</v>
      </c>
      <c r="AJ237" s="78">
        <v>0</v>
      </c>
      <c r="AK237" s="78">
        <v>14016509.553303581</v>
      </c>
      <c r="AL237" s="78">
        <v>0</v>
      </c>
      <c r="AM237" s="78">
        <v>0</v>
      </c>
      <c r="AN237" s="78">
        <v>680430944.45509577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3293</v>
      </c>
      <c r="B238" s="77">
        <v>230</v>
      </c>
      <c r="C238" s="77">
        <v>16</v>
      </c>
      <c r="D238" s="77">
        <v>50</v>
      </c>
      <c r="E238" s="77">
        <v>2022</v>
      </c>
      <c r="F238" s="77" t="s">
        <v>162</v>
      </c>
      <c r="G238" s="1017" t="s">
        <v>2854</v>
      </c>
      <c r="H238" s="77" t="s">
        <v>2855</v>
      </c>
      <c r="I238" s="1018"/>
      <c r="J238" s="80"/>
      <c r="K238" s="78"/>
      <c r="L238" s="78"/>
      <c r="M238" s="78"/>
      <c r="N238" s="78"/>
      <c r="O238" s="78"/>
      <c r="P238" s="78"/>
      <c r="Q238" s="78"/>
      <c r="R238" s="78"/>
      <c r="S238" s="78"/>
      <c r="T238" s="78"/>
      <c r="U238" s="78"/>
      <c r="V238" s="78"/>
      <c r="W238" s="78"/>
      <c r="X238" s="78"/>
      <c r="Y238" s="78"/>
      <c r="Z238" s="78"/>
      <c r="AA238" s="78"/>
      <c r="AB238" s="78"/>
      <c r="AC238" s="79"/>
      <c r="AD238" s="78">
        <v>3471881.9965017657</v>
      </c>
      <c r="AE238" s="78">
        <v>330989.74631675245</v>
      </c>
      <c r="AF238" s="78">
        <v>0</v>
      </c>
      <c r="AG238" s="78">
        <v>3666606.7521011294</v>
      </c>
      <c r="AH238" s="78">
        <v>6400971.282939801</v>
      </c>
      <c r="AI238" s="78">
        <v>0</v>
      </c>
      <c r="AJ238" s="78">
        <v>0</v>
      </c>
      <c r="AK238" s="78">
        <v>332890.1649815439</v>
      </c>
      <c r="AL238" s="78">
        <v>0</v>
      </c>
      <c r="AM238" s="78">
        <v>0</v>
      </c>
      <c r="AN238" s="78">
        <v>14203339.942840993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3294</v>
      </c>
      <c r="B239" s="77">
        <v>231</v>
      </c>
      <c r="C239" s="77">
        <v>16</v>
      </c>
      <c r="D239" s="77">
        <v>51</v>
      </c>
      <c r="E239" s="77">
        <v>2022</v>
      </c>
      <c r="F239" s="77" t="s">
        <v>162</v>
      </c>
      <c r="G239" s="1017" t="s">
        <v>2857</v>
      </c>
      <c r="H239" s="77" t="s">
        <v>2858</v>
      </c>
      <c r="I239" s="1018"/>
      <c r="J239" s="80"/>
      <c r="K239" s="78"/>
      <c r="L239" s="78"/>
      <c r="M239" s="78"/>
      <c r="N239" s="78"/>
      <c r="O239" s="78"/>
      <c r="P239" s="78"/>
      <c r="Q239" s="78"/>
      <c r="R239" s="78"/>
      <c r="S239" s="78"/>
      <c r="T239" s="78"/>
      <c r="U239" s="78"/>
      <c r="V239" s="78"/>
      <c r="W239" s="78"/>
      <c r="X239" s="78"/>
      <c r="Y239" s="78"/>
      <c r="Z239" s="78"/>
      <c r="AA239" s="78"/>
      <c r="AB239" s="78"/>
      <c r="AC239" s="79"/>
      <c r="AD239" s="78">
        <v>0</v>
      </c>
      <c r="AE239" s="78">
        <v>28698.532917637494</v>
      </c>
      <c r="AF239" s="78">
        <v>63819.280596412871</v>
      </c>
      <c r="AG239" s="78">
        <v>1802018.3355036266</v>
      </c>
      <c r="AH239" s="78">
        <v>1864914.0251822066</v>
      </c>
      <c r="AI239" s="78">
        <v>0</v>
      </c>
      <c r="AJ239" s="78">
        <v>0</v>
      </c>
      <c r="AK239" s="78">
        <v>100977.54422636438</v>
      </c>
      <c r="AL239" s="78">
        <v>0</v>
      </c>
      <c r="AM239" s="78">
        <v>0</v>
      </c>
      <c r="AN239" s="78">
        <v>3860427.7184262481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3295</v>
      </c>
      <c r="B240" s="77">
        <v>232</v>
      </c>
      <c r="C240" s="77">
        <v>16</v>
      </c>
      <c r="D240" s="77">
        <v>52</v>
      </c>
      <c r="E240" s="77">
        <v>2022</v>
      </c>
      <c r="F240" s="77" t="s">
        <v>162</v>
      </c>
      <c r="G240" s="1017" t="s">
        <v>2860</v>
      </c>
      <c r="H240" s="77" t="s">
        <v>2861</v>
      </c>
      <c r="I240" s="1018"/>
      <c r="J240" s="80"/>
      <c r="K240" s="78"/>
      <c r="L240" s="78"/>
      <c r="M240" s="78"/>
      <c r="N240" s="78"/>
      <c r="O240" s="78"/>
      <c r="P240" s="78"/>
      <c r="Q240" s="78"/>
      <c r="R240" s="78"/>
      <c r="S240" s="78"/>
      <c r="T240" s="78"/>
      <c r="U240" s="78"/>
      <c r="V240" s="78"/>
      <c r="W240" s="78"/>
      <c r="X240" s="78"/>
      <c r="Y240" s="78"/>
      <c r="Z240" s="78"/>
      <c r="AA240" s="78"/>
      <c r="AB240" s="78"/>
      <c r="AC240" s="79"/>
      <c r="AD240" s="78">
        <v>72994646.329056948</v>
      </c>
      <c r="AE240" s="78">
        <v>2607740.024449327</v>
      </c>
      <c r="AF240" s="78">
        <v>1148747.0507354315</v>
      </c>
      <c r="AG240" s="78">
        <v>127599166.37474117</v>
      </c>
      <c r="AH240" s="78">
        <v>114818440.35390362</v>
      </c>
      <c r="AI240" s="78">
        <v>0</v>
      </c>
      <c r="AJ240" s="78">
        <v>0</v>
      </c>
      <c r="AK240" s="78">
        <v>7405579.4615424844</v>
      </c>
      <c r="AL240" s="78">
        <v>0</v>
      </c>
      <c r="AM240" s="78">
        <v>0</v>
      </c>
      <c r="AN240" s="78">
        <v>326574319.59442902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3296</v>
      </c>
      <c r="B241" s="77">
        <v>233</v>
      </c>
      <c r="C241" s="77">
        <v>16</v>
      </c>
      <c r="D241" s="77">
        <v>53</v>
      </c>
      <c r="E241" s="77">
        <v>2022</v>
      </c>
      <c r="F241" s="77" t="s">
        <v>162</v>
      </c>
      <c r="G241" s="1017" t="s">
        <v>2863</v>
      </c>
      <c r="H241" s="77" t="s">
        <v>2864</v>
      </c>
      <c r="I241" s="1018"/>
      <c r="J241" s="80"/>
      <c r="K241" s="78"/>
      <c r="L241" s="78"/>
      <c r="M241" s="78"/>
      <c r="N241" s="78"/>
      <c r="O241" s="78"/>
      <c r="P241" s="78"/>
      <c r="Q241" s="78"/>
      <c r="R241" s="78"/>
      <c r="S241" s="78"/>
      <c r="T241" s="78"/>
      <c r="U241" s="78"/>
      <c r="V241" s="78"/>
      <c r="W241" s="78"/>
      <c r="X241" s="78"/>
      <c r="Y241" s="78"/>
      <c r="Z241" s="78"/>
      <c r="AA241" s="78"/>
      <c r="AB241" s="78"/>
      <c r="AC241" s="79"/>
      <c r="AD241" s="78">
        <v>0</v>
      </c>
      <c r="AE241" s="78">
        <v>256373.56073089497</v>
      </c>
      <c r="AF241" s="78">
        <v>234004.02885351388</v>
      </c>
      <c r="AG241" s="78">
        <v>4354877.6441337643</v>
      </c>
      <c r="AH241" s="78">
        <v>4784441.0034696348</v>
      </c>
      <c r="AI241" s="78">
        <v>0</v>
      </c>
      <c r="AJ241" s="78">
        <v>0</v>
      </c>
      <c r="AK241" s="78">
        <v>256705.06128134573</v>
      </c>
      <c r="AL241" s="78">
        <v>0</v>
      </c>
      <c r="AM241" s="78">
        <v>0</v>
      </c>
      <c r="AN241" s="78">
        <v>9886401.2984691542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3297</v>
      </c>
      <c r="B242" s="77">
        <v>234</v>
      </c>
      <c r="C242" s="77">
        <v>16</v>
      </c>
      <c r="D242" s="77">
        <v>54</v>
      </c>
      <c r="E242" s="77">
        <v>2022</v>
      </c>
      <c r="F242" s="77" t="s">
        <v>162</v>
      </c>
      <c r="G242" s="1017" t="s">
        <v>2866</v>
      </c>
      <c r="H242" s="77" t="s">
        <v>2867</v>
      </c>
      <c r="I242" s="1018"/>
      <c r="J242" s="80"/>
      <c r="K242" s="78"/>
      <c r="L242" s="78"/>
      <c r="M242" s="78"/>
      <c r="N242" s="78"/>
      <c r="O242" s="78"/>
      <c r="P242" s="78"/>
      <c r="Q242" s="78"/>
      <c r="R242" s="78"/>
      <c r="S242" s="78"/>
      <c r="T242" s="78"/>
      <c r="U242" s="78"/>
      <c r="V242" s="78"/>
      <c r="W242" s="78"/>
      <c r="X242" s="78"/>
      <c r="Y242" s="78"/>
      <c r="Z242" s="78"/>
      <c r="AA242" s="78"/>
      <c r="AB242" s="78"/>
      <c r="AC242" s="79"/>
      <c r="AD242" s="78">
        <v>4698872.4819167359</v>
      </c>
      <c r="AE242" s="78">
        <v>290811.80023205996</v>
      </c>
      <c r="AF242" s="78">
        <v>659465.89949626639</v>
      </c>
      <c r="AG242" s="78">
        <v>6094325.8985435143</v>
      </c>
      <c r="AH242" s="78">
        <v>5896060.0621481119</v>
      </c>
      <c r="AI242" s="78">
        <v>0</v>
      </c>
      <c r="AJ242" s="78">
        <v>0</v>
      </c>
      <c r="AK242" s="78">
        <v>367238.02529383666</v>
      </c>
      <c r="AL242" s="78">
        <v>0</v>
      </c>
      <c r="AM242" s="78">
        <v>0</v>
      </c>
      <c r="AN242" s="78">
        <v>18006774.167630527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3298</v>
      </c>
      <c r="B243" s="77">
        <v>235</v>
      </c>
      <c r="C243" s="77">
        <v>16</v>
      </c>
      <c r="D243" s="77">
        <v>55</v>
      </c>
      <c r="E243" s="77">
        <v>2022</v>
      </c>
      <c r="F243" s="77" t="s">
        <v>162</v>
      </c>
      <c r="G243" s="1017" t="s">
        <v>2869</v>
      </c>
      <c r="H243" s="77" t="s">
        <v>2870</v>
      </c>
      <c r="I243" s="1018"/>
      <c r="J243" s="80"/>
      <c r="K243" s="78"/>
      <c r="L243" s="78"/>
      <c r="M243" s="78"/>
      <c r="N243" s="78"/>
      <c r="O243" s="78"/>
      <c r="P243" s="78"/>
      <c r="Q243" s="78"/>
      <c r="R243" s="78"/>
      <c r="S243" s="78"/>
      <c r="T243" s="78"/>
      <c r="U243" s="78"/>
      <c r="V243" s="78"/>
      <c r="W243" s="78"/>
      <c r="X243" s="78"/>
      <c r="Y243" s="78"/>
      <c r="Z243" s="78"/>
      <c r="AA243" s="78"/>
      <c r="AB243" s="78"/>
      <c r="AC243" s="79"/>
      <c r="AD243" s="78">
        <v>4235495.5502149081</v>
      </c>
      <c r="AE243" s="78">
        <v>700244.20319035486</v>
      </c>
      <c r="AF243" s="78">
        <v>716194.14891530003</v>
      </c>
      <c r="AG243" s="78">
        <v>7345727.5204210337</v>
      </c>
      <c r="AH243" s="78">
        <v>11197627.880460847</v>
      </c>
      <c r="AI243" s="78">
        <v>0</v>
      </c>
      <c r="AJ243" s="78">
        <v>0</v>
      </c>
      <c r="AK243" s="78">
        <v>711233.13759439252</v>
      </c>
      <c r="AL243" s="78">
        <v>0</v>
      </c>
      <c r="AM243" s="78">
        <v>0</v>
      </c>
      <c r="AN243" s="78">
        <v>24906522.440796837</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3299</v>
      </c>
      <c r="B244" s="77">
        <v>236</v>
      </c>
      <c r="C244" s="77">
        <v>16</v>
      </c>
      <c r="D244" s="77">
        <v>56</v>
      </c>
      <c r="E244" s="77">
        <v>2022</v>
      </c>
      <c r="F244" s="77" t="s">
        <v>162</v>
      </c>
      <c r="G244" s="1017" t="s">
        <v>2872</v>
      </c>
      <c r="H244" s="77" t="s">
        <v>2873</v>
      </c>
      <c r="I244" s="1018"/>
      <c r="J244" s="80"/>
      <c r="K244" s="78"/>
      <c r="L244" s="78"/>
      <c r="M244" s="78"/>
      <c r="N244" s="78"/>
      <c r="O244" s="78"/>
      <c r="P244" s="78"/>
      <c r="Q244" s="78"/>
      <c r="R244" s="78"/>
      <c r="S244" s="78"/>
      <c r="T244" s="78"/>
      <c r="U244" s="78"/>
      <c r="V244" s="78"/>
      <c r="W244" s="78"/>
      <c r="X244" s="78"/>
      <c r="Y244" s="78"/>
      <c r="Z244" s="78"/>
      <c r="AA244" s="78"/>
      <c r="AB244" s="78"/>
      <c r="AC244" s="79"/>
      <c r="AD244" s="78">
        <v>4537610.0168189546</v>
      </c>
      <c r="AE244" s="78">
        <v>1103936.8995651221</v>
      </c>
      <c r="AF244" s="78">
        <v>1510389.6407817712</v>
      </c>
      <c r="AG244" s="78">
        <v>49968466.761569314</v>
      </c>
      <c r="AH244" s="78">
        <v>36487979.431567147</v>
      </c>
      <c r="AI244" s="78">
        <v>0</v>
      </c>
      <c r="AJ244" s="78">
        <v>0</v>
      </c>
      <c r="AK244" s="78">
        <v>2019034.375349659</v>
      </c>
      <c r="AL244" s="78">
        <v>0</v>
      </c>
      <c r="AM244" s="78">
        <v>0</v>
      </c>
      <c r="AN244" s="78">
        <v>95627417.125651971</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3300</v>
      </c>
      <c r="B245" s="77">
        <v>237</v>
      </c>
      <c r="C245" s="77">
        <v>16</v>
      </c>
      <c r="D245" s="77">
        <v>57</v>
      </c>
      <c r="E245" s="77">
        <v>2022</v>
      </c>
      <c r="F245" s="77" t="s">
        <v>162</v>
      </c>
      <c r="G245" s="1017" t="s">
        <v>2875</v>
      </c>
      <c r="H245" s="77" t="s">
        <v>2876</v>
      </c>
      <c r="I245" s="1018"/>
      <c r="J245" s="80"/>
      <c r="K245" s="78"/>
      <c r="L245" s="78"/>
      <c r="M245" s="78"/>
      <c r="N245" s="78"/>
      <c r="O245" s="78"/>
      <c r="P245" s="78"/>
      <c r="Q245" s="78"/>
      <c r="R245" s="78"/>
      <c r="S245" s="78"/>
      <c r="T245" s="78"/>
      <c r="U245" s="78"/>
      <c r="V245" s="78"/>
      <c r="W245" s="78"/>
      <c r="X245" s="78"/>
      <c r="Y245" s="78"/>
      <c r="Z245" s="78"/>
      <c r="AA245" s="78"/>
      <c r="AB245" s="78"/>
      <c r="AC245" s="79"/>
      <c r="AD245" s="78">
        <v>7314709.9995883377</v>
      </c>
      <c r="AE245" s="78">
        <v>1019754.5363400521</v>
      </c>
      <c r="AF245" s="78">
        <v>2871867.6268385793</v>
      </c>
      <c r="AG245" s="78">
        <v>20885893.069135781</v>
      </c>
      <c r="AH245" s="78">
        <v>23547593.466438212</v>
      </c>
      <c r="AI245" s="78">
        <v>0</v>
      </c>
      <c r="AJ245" s="78">
        <v>0</v>
      </c>
      <c r="AK245" s="78">
        <v>1434216.8589798326</v>
      </c>
      <c r="AL245" s="78">
        <v>0</v>
      </c>
      <c r="AM245" s="78">
        <v>0</v>
      </c>
      <c r="AN245" s="78">
        <v>57074035.557320796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3301</v>
      </c>
      <c r="B246" s="77">
        <v>238</v>
      </c>
      <c r="C246" s="77">
        <v>16</v>
      </c>
      <c r="D246" s="77">
        <v>58</v>
      </c>
      <c r="E246" s="77">
        <v>2022</v>
      </c>
      <c r="F246" s="77" t="s">
        <v>162</v>
      </c>
      <c r="G246" s="1017" t="s">
        <v>2878</v>
      </c>
      <c r="H246" s="77" t="s">
        <v>2879</v>
      </c>
      <c r="I246" s="1018"/>
      <c r="J246" s="80"/>
      <c r="K246" s="78"/>
      <c r="L246" s="78"/>
      <c r="M246" s="78"/>
      <c r="N246" s="78"/>
      <c r="O246" s="78"/>
      <c r="P246" s="78"/>
      <c r="Q246" s="78"/>
      <c r="R246" s="78"/>
      <c r="S246" s="78"/>
      <c r="T246" s="78"/>
      <c r="U246" s="78"/>
      <c r="V246" s="78"/>
      <c r="W246" s="78"/>
      <c r="X246" s="78"/>
      <c r="Y246" s="78"/>
      <c r="Z246" s="78"/>
      <c r="AA246" s="78"/>
      <c r="AB246" s="78"/>
      <c r="AC246" s="79"/>
      <c r="AD246" s="78">
        <v>0</v>
      </c>
      <c r="AE246" s="78">
        <v>214282.37911835997</v>
      </c>
      <c r="AF246" s="78">
        <v>475099.08888440696</v>
      </c>
      <c r="AG246" s="78">
        <v>6507288.4337630961</v>
      </c>
      <c r="AH246" s="78">
        <v>5887916.3327805046</v>
      </c>
      <c r="AI246" s="78">
        <v>0</v>
      </c>
      <c r="AJ246" s="78">
        <v>0</v>
      </c>
      <c r="AK246" s="78">
        <v>337280.49299138587</v>
      </c>
      <c r="AL246" s="78">
        <v>0</v>
      </c>
      <c r="AM246" s="78">
        <v>0</v>
      </c>
      <c r="AN246" s="78">
        <v>13421866.727537753</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3302</v>
      </c>
      <c r="B247" s="77">
        <v>239</v>
      </c>
      <c r="C247" s="77">
        <v>16</v>
      </c>
      <c r="D247" s="77">
        <v>59</v>
      </c>
      <c r="E247" s="77">
        <v>2022</v>
      </c>
      <c r="F247" s="77" t="s">
        <v>162</v>
      </c>
      <c r="G247" s="1017" t="s">
        <v>2881</v>
      </c>
      <c r="H247" s="77" t="s">
        <v>2882</v>
      </c>
      <c r="I247" s="1018"/>
      <c r="J247" s="80"/>
      <c r="K247" s="78"/>
      <c r="L247" s="78"/>
      <c r="M247" s="78"/>
      <c r="N247" s="78"/>
      <c r="O247" s="78"/>
      <c r="P247" s="78"/>
      <c r="Q247" s="78"/>
      <c r="R247" s="78"/>
      <c r="S247" s="78"/>
      <c r="T247" s="78"/>
      <c r="U247" s="78"/>
      <c r="V247" s="78"/>
      <c r="W247" s="78"/>
      <c r="X247" s="78"/>
      <c r="Y247" s="78"/>
      <c r="Z247" s="78"/>
      <c r="AA247" s="78"/>
      <c r="AB247" s="78"/>
      <c r="AC247" s="79"/>
      <c r="AD247" s="78">
        <v>405060420.07494467</v>
      </c>
      <c r="AE247" s="78">
        <v>123893479.84096891</v>
      </c>
      <c r="AF247" s="78">
        <v>8360325.7581300866</v>
      </c>
      <c r="AG247" s="78">
        <v>5177317561.0559978</v>
      </c>
      <c r="AH247" s="78">
        <v>4465732082.8036165</v>
      </c>
      <c r="AI247" s="78">
        <v>0</v>
      </c>
      <c r="AJ247" s="78">
        <v>0</v>
      </c>
      <c r="AK247" s="78">
        <v>253026482.91827583</v>
      </c>
      <c r="AL247" s="78">
        <v>0</v>
      </c>
      <c r="AM247" s="78">
        <v>0</v>
      </c>
      <c r="AN247" s="78">
        <v>10433390352.451933</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3303</v>
      </c>
      <c r="B248" s="77">
        <v>240</v>
      </c>
      <c r="C248" s="77">
        <v>16</v>
      </c>
      <c r="D248" s="77">
        <v>60</v>
      </c>
      <c r="E248" s="77">
        <v>2022</v>
      </c>
      <c r="F248" s="77" t="s">
        <v>162</v>
      </c>
      <c r="G248" s="1017" t="s">
        <v>2884</v>
      </c>
      <c r="H248" s="77" t="s">
        <v>2885</v>
      </c>
      <c r="I248" s="1018"/>
      <c r="J248" s="80"/>
      <c r="K248" s="78"/>
      <c r="L248" s="78"/>
      <c r="M248" s="78"/>
      <c r="N248" s="78"/>
      <c r="O248" s="78"/>
      <c r="P248" s="78"/>
      <c r="Q248" s="78"/>
      <c r="R248" s="78"/>
      <c r="S248" s="78"/>
      <c r="T248" s="78"/>
      <c r="U248" s="78"/>
      <c r="V248" s="78"/>
      <c r="W248" s="78"/>
      <c r="X248" s="78"/>
      <c r="Y248" s="78"/>
      <c r="Z248" s="78"/>
      <c r="AA248" s="78"/>
      <c r="AB248" s="78"/>
      <c r="AC248" s="79"/>
      <c r="AD248" s="78">
        <v>0</v>
      </c>
      <c r="AE248" s="78">
        <v>65050.00794664499</v>
      </c>
      <c r="AF248" s="78">
        <v>120547.53001544654</v>
      </c>
      <c r="AG248" s="78">
        <v>2740569.5519117652</v>
      </c>
      <c r="AH248" s="78">
        <v>3106832.7537424094</v>
      </c>
      <c r="AI248" s="78">
        <v>0</v>
      </c>
      <c r="AJ248" s="78">
        <v>0</v>
      </c>
      <c r="AK248" s="78">
        <v>169415.01026213562</v>
      </c>
      <c r="AL248" s="78">
        <v>0</v>
      </c>
      <c r="AM248" s="78">
        <v>0</v>
      </c>
      <c r="AN248" s="78">
        <v>6202414.8538784012</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3304</v>
      </c>
      <c r="B249" s="77">
        <v>241</v>
      </c>
      <c r="C249" s="77">
        <v>16</v>
      </c>
      <c r="D249" s="77">
        <v>61</v>
      </c>
      <c r="E249" s="77">
        <v>2022</v>
      </c>
      <c r="F249" s="77" t="s">
        <v>162</v>
      </c>
      <c r="G249" s="1017" t="s">
        <v>2887</v>
      </c>
      <c r="H249" s="77" t="s">
        <v>2888</v>
      </c>
      <c r="I249" s="1018"/>
      <c r="J249" s="80"/>
      <c r="K249" s="78"/>
      <c r="L249" s="78"/>
      <c r="M249" s="78"/>
      <c r="N249" s="78"/>
      <c r="O249" s="78"/>
      <c r="P249" s="78"/>
      <c r="Q249" s="78"/>
      <c r="R249" s="78"/>
      <c r="S249" s="78"/>
      <c r="T249" s="78"/>
      <c r="U249" s="78"/>
      <c r="V249" s="78"/>
      <c r="W249" s="78"/>
      <c r="X249" s="78"/>
      <c r="Y249" s="78"/>
      <c r="Z249" s="78"/>
      <c r="AA249" s="78"/>
      <c r="AB249" s="78"/>
      <c r="AC249" s="79"/>
      <c r="AD249" s="78">
        <v>0</v>
      </c>
      <c r="AE249" s="78">
        <v>55483.830307432487</v>
      </c>
      <c r="AF249" s="78">
        <v>127638.56119282574</v>
      </c>
      <c r="AG249" s="78">
        <v>3704148.8007574547</v>
      </c>
      <c r="AH249" s="78">
        <v>4206236.2183694746</v>
      </c>
      <c r="AI249" s="78">
        <v>0</v>
      </c>
      <c r="AJ249" s="78">
        <v>0</v>
      </c>
      <c r="AK249" s="78">
        <v>235528.18499857877</v>
      </c>
      <c r="AL249" s="78">
        <v>0</v>
      </c>
      <c r="AM249" s="78">
        <v>0</v>
      </c>
      <c r="AN249" s="78">
        <v>8329035.5956257666</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3305</v>
      </c>
      <c r="B250" s="77">
        <v>242</v>
      </c>
      <c r="C250" s="77">
        <v>16</v>
      </c>
      <c r="D250" s="77">
        <v>62</v>
      </c>
      <c r="E250" s="77">
        <v>2022</v>
      </c>
      <c r="F250" s="77" t="s">
        <v>162</v>
      </c>
      <c r="G250" s="1017" t="s">
        <v>2890</v>
      </c>
      <c r="H250" s="77" t="s">
        <v>2891</v>
      </c>
      <c r="I250" s="1018"/>
      <c r="J250" s="80"/>
      <c r="K250" s="78"/>
      <c r="L250" s="78"/>
      <c r="M250" s="78"/>
      <c r="N250" s="78"/>
      <c r="O250" s="78"/>
      <c r="P250" s="78"/>
      <c r="Q250" s="78"/>
      <c r="R250" s="78"/>
      <c r="S250" s="78"/>
      <c r="T250" s="78"/>
      <c r="U250" s="78"/>
      <c r="V250" s="78"/>
      <c r="W250" s="78"/>
      <c r="X250" s="78"/>
      <c r="Y250" s="78"/>
      <c r="Z250" s="78"/>
      <c r="AA250" s="78"/>
      <c r="AB250" s="78"/>
      <c r="AC250" s="79"/>
      <c r="AD250" s="78">
        <v>12509.859250471512</v>
      </c>
      <c r="AE250" s="78">
        <v>273592.68048147747</v>
      </c>
      <c r="AF250" s="78">
        <v>943107.14659143472</v>
      </c>
      <c r="AG250" s="78">
        <v>5574994.225464345</v>
      </c>
      <c r="AH250" s="78">
        <v>5537735.9699733639</v>
      </c>
      <c r="AI250" s="78">
        <v>0</v>
      </c>
      <c r="AJ250" s="78">
        <v>0</v>
      </c>
      <c r="AK250" s="78">
        <v>368400.17094350071</v>
      </c>
      <c r="AL250" s="78">
        <v>0</v>
      </c>
      <c r="AM250" s="78">
        <v>0</v>
      </c>
      <c r="AN250" s="78">
        <v>12710340.052704593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3306</v>
      </c>
      <c r="B251" s="77">
        <v>243</v>
      </c>
      <c r="C251" s="77">
        <v>16</v>
      </c>
      <c r="D251" s="77">
        <v>63</v>
      </c>
      <c r="E251" s="77">
        <v>2022</v>
      </c>
      <c r="F251" s="77" t="s">
        <v>162</v>
      </c>
      <c r="G251" s="1017" t="s">
        <v>2893</v>
      </c>
      <c r="H251" s="77" t="s">
        <v>2894</v>
      </c>
      <c r="I251" s="1018"/>
      <c r="J251" s="80"/>
      <c r="K251" s="78"/>
      <c r="L251" s="78"/>
      <c r="M251" s="78"/>
      <c r="N251" s="78"/>
      <c r="O251" s="78"/>
      <c r="P251" s="78"/>
      <c r="Q251" s="78"/>
      <c r="R251" s="78"/>
      <c r="S251" s="78"/>
      <c r="T251" s="78"/>
      <c r="U251" s="78"/>
      <c r="V251" s="78"/>
      <c r="W251" s="78"/>
      <c r="X251" s="78"/>
      <c r="Y251" s="78"/>
      <c r="Z251" s="78"/>
      <c r="AA251" s="78"/>
      <c r="AB251" s="78"/>
      <c r="AC251" s="79"/>
      <c r="AD251" s="78">
        <v>267254.84243720199</v>
      </c>
      <c r="AE251" s="78">
        <v>474482.41090493993</v>
      </c>
      <c r="AF251" s="78">
        <v>312005.3718046851</v>
      </c>
      <c r="AG251" s="78">
        <v>10918479.150881348</v>
      </c>
      <c r="AH251" s="78">
        <v>12117869.299000539</v>
      </c>
      <c r="AI251" s="78">
        <v>0</v>
      </c>
      <c r="AJ251" s="78">
        <v>0</v>
      </c>
      <c r="AK251" s="78">
        <v>824994.28396706132</v>
      </c>
      <c r="AL251" s="78">
        <v>0</v>
      </c>
      <c r="AM251" s="78">
        <v>0</v>
      </c>
      <c r="AN251" s="78">
        <v>24915085.358995777</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3307</v>
      </c>
      <c r="B252" s="77">
        <v>244</v>
      </c>
      <c r="C252" s="77">
        <v>16</v>
      </c>
      <c r="D252" s="77">
        <v>64</v>
      </c>
      <c r="E252" s="77">
        <v>2022</v>
      </c>
      <c r="F252" s="77" t="s">
        <v>162</v>
      </c>
      <c r="G252" s="1017" t="s">
        <v>2896</v>
      </c>
      <c r="H252" s="77" t="s">
        <v>2897</v>
      </c>
      <c r="I252" s="1018"/>
      <c r="J252" s="80"/>
      <c r="K252" s="78"/>
      <c r="L252" s="78"/>
      <c r="M252" s="78"/>
      <c r="N252" s="78"/>
      <c r="O252" s="78"/>
      <c r="P252" s="78"/>
      <c r="Q252" s="78"/>
      <c r="R252" s="78"/>
      <c r="S252" s="78"/>
      <c r="T252" s="78"/>
      <c r="U252" s="78"/>
      <c r="V252" s="78"/>
      <c r="W252" s="78"/>
      <c r="X252" s="78"/>
      <c r="Y252" s="78"/>
      <c r="Z252" s="78"/>
      <c r="AA252" s="78"/>
      <c r="AB252" s="78"/>
      <c r="AC252" s="79"/>
      <c r="AD252" s="78">
        <v>3036604.4484329578</v>
      </c>
      <c r="AE252" s="78">
        <v>296551.50681558746</v>
      </c>
      <c r="AF252" s="78">
        <v>439643.93299751088</v>
      </c>
      <c r="AG252" s="78">
        <v>6282036.1418251423</v>
      </c>
      <c r="AH252" s="78">
        <v>6645283.1639680378</v>
      </c>
      <c r="AI252" s="78">
        <v>0</v>
      </c>
      <c r="AJ252" s="78">
        <v>0</v>
      </c>
      <c r="AK252" s="78">
        <v>353550.53208668239</v>
      </c>
      <c r="AL252" s="78">
        <v>0</v>
      </c>
      <c r="AM252" s="78">
        <v>0</v>
      </c>
      <c r="AN252" s="78">
        <v>17053669.726125918</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3308</v>
      </c>
      <c r="B253" s="77">
        <v>245</v>
      </c>
      <c r="C253" s="77">
        <v>16</v>
      </c>
      <c r="D253" s="77">
        <v>65</v>
      </c>
      <c r="E253" s="77">
        <v>2022</v>
      </c>
      <c r="F253" s="77" t="s">
        <v>162</v>
      </c>
      <c r="G253" s="1017" t="s">
        <v>2899</v>
      </c>
      <c r="H253" s="77" t="s">
        <v>2900</v>
      </c>
      <c r="I253" s="1018"/>
      <c r="J253" s="80"/>
      <c r="K253" s="78"/>
      <c r="L253" s="78"/>
      <c r="M253" s="78"/>
      <c r="N253" s="78"/>
      <c r="O253" s="78"/>
      <c r="P253" s="78"/>
      <c r="Q253" s="78"/>
      <c r="R253" s="78"/>
      <c r="S253" s="78"/>
      <c r="T253" s="78"/>
      <c r="U253" s="78"/>
      <c r="V253" s="78"/>
      <c r="W253" s="78"/>
      <c r="X253" s="78"/>
      <c r="Y253" s="78"/>
      <c r="Z253" s="78"/>
      <c r="AA253" s="78"/>
      <c r="AB253" s="78"/>
      <c r="AC253" s="79"/>
      <c r="AD253" s="78">
        <v>19001813.834464427</v>
      </c>
      <c r="AE253" s="78">
        <v>1631989.9052496522</v>
      </c>
      <c r="AF253" s="78">
        <v>198548.87296661784</v>
      </c>
      <c r="AG253" s="78">
        <v>45870126.449920438</v>
      </c>
      <c r="AH253" s="78">
        <v>35058754.92755197</v>
      </c>
      <c r="AI253" s="78">
        <v>0</v>
      </c>
      <c r="AJ253" s="78">
        <v>0</v>
      </c>
      <c r="AK253" s="78">
        <v>2054286.1267228015</v>
      </c>
      <c r="AL253" s="78">
        <v>0</v>
      </c>
      <c r="AM253" s="78">
        <v>0</v>
      </c>
      <c r="AN253" s="78">
        <v>103815520.1168759</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3309</v>
      </c>
      <c r="B254" s="77">
        <v>246</v>
      </c>
      <c r="C254" s="77">
        <v>16</v>
      </c>
      <c r="D254" s="77">
        <v>66</v>
      </c>
      <c r="E254" s="77">
        <v>2022</v>
      </c>
      <c r="F254" s="77" t="s">
        <v>162</v>
      </c>
      <c r="G254" s="1017" t="s">
        <v>2902</v>
      </c>
      <c r="H254" s="77" t="s">
        <v>2903</v>
      </c>
      <c r="I254" s="1018"/>
      <c r="J254" s="80"/>
      <c r="K254" s="78"/>
      <c r="L254" s="78"/>
      <c r="M254" s="78"/>
      <c r="N254" s="78"/>
      <c r="O254" s="78"/>
      <c r="P254" s="78"/>
      <c r="Q254" s="78"/>
      <c r="R254" s="78"/>
      <c r="S254" s="78"/>
      <c r="T254" s="78"/>
      <c r="U254" s="78"/>
      <c r="V254" s="78"/>
      <c r="W254" s="78"/>
      <c r="X254" s="78"/>
      <c r="Y254" s="78"/>
      <c r="Z254" s="78"/>
      <c r="AA254" s="78"/>
      <c r="AB254" s="78"/>
      <c r="AC254" s="79"/>
      <c r="AD254" s="78">
        <v>8791829.3847548198</v>
      </c>
      <c r="AE254" s="78">
        <v>2961688.5971001894</v>
      </c>
      <c r="AF254" s="78">
        <v>808377.55422122974</v>
      </c>
      <c r="AG254" s="78">
        <v>88743146.015444219</v>
      </c>
      <c r="AH254" s="78">
        <v>85439936.660258174</v>
      </c>
      <c r="AI254" s="78">
        <v>0</v>
      </c>
      <c r="AJ254" s="78">
        <v>0</v>
      </c>
      <c r="AK254" s="78">
        <v>4914843.0797236329</v>
      </c>
      <c r="AL254" s="78">
        <v>0</v>
      </c>
      <c r="AM254" s="78">
        <v>0</v>
      </c>
      <c r="AN254" s="78">
        <v>191659821.29150227</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3310</v>
      </c>
      <c r="B255" s="77">
        <v>247</v>
      </c>
      <c r="C255" s="77">
        <v>16</v>
      </c>
      <c r="D255" s="77">
        <v>67</v>
      </c>
      <c r="E255" s="77">
        <v>2022</v>
      </c>
      <c r="F255" s="77" t="s">
        <v>162</v>
      </c>
      <c r="G255" s="1017" t="s">
        <v>2905</v>
      </c>
      <c r="H255" s="77" t="s">
        <v>2906</v>
      </c>
      <c r="I255" s="1018"/>
      <c r="J255" s="80"/>
      <c r="K255" s="78"/>
      <c r="L255" s="78"/>
      <c r="M255" s="78"/>
      <c r="N255" s="78"/>
      <c r="O255" s="78"/>
      <c r="P255" s="78"/>
      <c r="Q255" s="78"/>
      <c r="R255" s="78"/>
      <c r="S255" s="78"/>
      <c r="T255" s="78"/>
      <c r="U255" s="78"/>
      <c r="V255" s="78"/>
      <c r="W255" s="78"/>
      <c r="X255" s="78"/>
      <c r="Y255" s="78"/>
      <c r="Z255" s="78"/>
      <c r="AA255" s="78"/>
      <c r="AB255" s="78"/>
      <c r="AC255" s="79"/>
      <c r="AD255" s="78">
        <v>549832.89675107331</v>
      </c>
      <c r="AE255" s="78">
        <v>216195.61464620245</v>
      </c>
      <c r="AF255" s="78">
        <v>843832.71010812582</v>
      </c>
      <c r="AG255" s="78">
        <v>4179681.4170709117</v>
      </c>
      <c r="AH255" s="78">
        <v>4466835.5581329269</v>
      </c>
      <c r="AI255" s="78">
        <v>0</v>
      </c>
      <c r="AJ255" s="78">
        <v>0</v>
      </c>
      <c r="AK255" s="78">
        <v>296605.39525314444</v>
      </c>
      <c r="AL255" s="78">
        <v>0</v>
      </c>
      <c r="AM255" s="78">
        <v>0</v>
      </c>
      <c r="AN255" s="78">
        <v>10552983.591962386</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3311</v>
      </c>
      <c r="B256" s="77">
        <v>248</v>
      </c>
      <c r="C256" s="77">
        <v>16</v>
      </c>
      <c r="D256" s="77">
        <v>68</v>
      </c>
      <c r="E256" s="77">
        <v>2022</v>
      </c>
      <c r="F256" s="77" t="s">
        <v>162</v>
      </c>
      <c r="G256" s="1017" t="s">
        <v>2908</v>
      </c>
      <c r="H256" s="77" t="s">
        <v>2909</v>
      </c>
      <c r="I256" s="1018"/>
      <c r="J256" s="80"/>
      <c r="K256" s="78"/>
      <c r="L256" s="78"/>
      <c r="M256" s="78"/>
      <c r="N256" s="78"/>
      <c r="O256" s="78"/>
      <c r="P256" s="78"/>
      <c r="Q256" s="78"/>
      <c r="R256" s="78"/>
      <c r="S256" s="78"/>
      <c r="T256" s="78"/>
      <c r="U256" s="78"/>
      <c r="V256" s="78"/>
      <c r="W256" s="78"/>
      <c r="X256" s="78"/>
      <c r="Y256" s="78"/>
      <c r="Z256" s="78"/>
      <c r="AA256" s="78"/>
      <c r="AB256" s="78"/>
      <c r="AC256" s="79"/>
      <c r="AD256" s="78">
        <v>190870044.73684469</v>
      </c>
      <c r="AE256" s="78">
        <v>4574546.1470714174</v>
      </c>
      <c r="AF256" s="78">
        <v>5226089.9777284758</v>
      </c>
      <c r="AG256" s="78">
        <v>278267921.64879441</v>
      </c>
      <c r="AH256" s="78">
        <v>209957558.69098282</v>
      </c>
      <c r="AI256" s="78">
        <v>0</v>
      </c>
      <c r="AJ256" s="78">
        <v>0</v>
      </c>
      <c r="AK256" s="78">
        <v>12611088.080976535</v>
      </c>
      <c r="AL256" s="78">
        <v>0</v>
      </c>
      <c r="AM256" s="78">
        <v>0</v>
      </c>
      <c r="AN256" s="78">
        <v>701507249.28239822</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3312</v>
      </c>
      <c r="B257" s="77">
        <v>249</v>
      </c>
      <c r="C257" s="77">
        <v>16</v>
      </c>
      <c r="D257" s="77">
        <v>69</v>
      </c>
      <c r="E257" s="77">
        <v>2022</v>
      </c>
      <c r="F257" s="77" t="s">
        <v>162</v>
      </c>
      <c r="G257" s="1017" t="s">
        <v>2911</v>
      </c>
      <c r="H257" s="77" t="s">
        <v>2912</v>
      </c>
      <c r="I257" s="1018"/>
      <c r="J257" s="80"/>
      <c r="K257" s="78"/>
      <c r="L257" s="78"/>
      <c r="M257" s="78"/>
      <c r="N257" s="78"/>
      <c r="O257" s="78"/>
      <c r="P257" s="78"/>
      <c r="Q257" s="78"/>
      <c r="R257" s="78"/>
      <c r="S257" s="78"/>
      <c r="T257" s="78"/>
      <c r="U257" s="78"/>
      <c r="V257" s="78"/>
      <c r="W257" s="78"/>
      <c r="X257" s="78"/>
      <c r="Y257" s="78"/>
      <c r="Z257" s="78"/>
      <c r="AA257" s="78"/>
      <c r="AB257" s="78"/>
      <c r="AC257" s="79"/>
      <c r="AD257" s="78">
        <v>471509.70591979148</v>
      </c>
      <c r="AE257" s="78">
        <v>176017.66856150996</v>
      </c>
      <c r="AF257" s="78">
        <v>730376.21127005841</v>
      </c>
      <c r="AG257" s="78">
        <v>7608521.8610153124</v>
      </c>
      <c r="AH257" s="78">
        <v>6364324.5007855659</v>
      </c>
      <c r="AI257" s="78">
        <v>0</v>
      </c>
      <c r="AJ257" s="78">
        <v>0</v>
      </c>
      <c r="AK257" s="78">
        <v>369820.57118197897</v>
      </c>
      <c r="AL257" s="78">
        <v>0</v>
      </c>
      <c r="AM257" s="78">
        <v>0</v>
      </c>
      <c r="AN257" s="78">
        <v>15720570.518734217</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3313</v>
      </c>
      <c r="B258" s="77">
        <v>250</v>
      </c>
      <c r="C258" s="77">
        <v>16</v>
      </c>
      <c r="D258" s="77">
        <v>70</v>
      </c>
      <c r="E258" s="77">
        <v>2022</v>
      </c>
      <c r="F258" s="77" t="s">
        <v>162</v>
      </c>
      <c r="G258" s="1017" t="s">
        <v>2914</v>
      </c>
      <c r="H258" s="77" t="s">
        <v>2915</v>
      </c>
      <c r="I258" s="1018"/>
      <c r="J258" s="80"/>
      <c r="K258" s="78"/>
      <c r="L258" s="78"/>
      <c r="M258" s="78"/>
      <c r="N258" s="78"/>
      <c r="O258" s="78"/>
      <c r="P258" s="78"/>
      <c r="Q258" s="78"/>
      <c r="R258" s="78"/>
      <c r="S258" s="78"/>
      <c r="T258" s="78"/>
      <c r="U258" s="78"/>
      <c r="V258" s="78"/>
      <c r="W258" s="78"/>
      <c r="X258" s="78"/>
      <c r="Y258" s="78"/>
      <c r="Z258" s="78"/>
      <c r="AA258" s="78"/>
      <c r="AB258" s="78"/>
      <c r="AC258" s="79"/>
      <c r="AD258" s="78">
        <v>18777025.593926072</v>
      </c>
      <c r="AE258" s="78">
        <v>927919.23100361228</v>
      </c>
      <c r="AF258" s="78">
        <v>2113127.290859004</v>
      </c>
      <c r="AG258" s="78">
        <v>30152522.079138808</v>
      </c>
      <c r="AH258" s="78">
        <v>31487729.599855904</v>
      </c>
      <c r="AI258" s="78">
        <v>0</v>
      </c>
      <c r="AJ258" s="78">
        <v>0</v>
      </c>
      <c r="AK258" s="78">
        <v>1979392.2959666746</v>
      </c>
      <c r="AL258" s="78">
        <v>0</v>
      </c>
      <c r="AM258" s="78">
        <v>0</v>
      </c>
      <c r="AN258" s="78">
        <v>85437716.090750068</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3314</v>
      </c>
      <c r="B259" s="77">
        <v>251</v>
      </c>
      <c r="C259" s="77">
        <v>16</v>
      </c>
      <c r="D259" s="77">
        <v>71</v>
      </c>
      <c r="E259" s="77">
        <v>2022</v>
      </c>
      <c r="F259" s="77" t="s">
        <v>162</v>
      </c>
      <c r="G259" s="1017" t="s">
        <v>2917</v>
      </c>
      <c r="H259" s="77" t="s">
        <v>2918</v>
      </c>
      <c r="I259" s="1018"/>
      <c r="J259" s="80"/>
      <c r="K259" s="78"/>
      <c r="L259" s="78"/>
      <c r="M259" s="78"/>
      <c r="N259" s="78"/>
      <c r="O259" s="78"/>
      <c r="P259" s="78"/>
      <c r="Q259" s="78"/>
      <c r="R259" s="78"/>
      <c r="S259" s="78"/>
      <c r="T259" s="78"/>
      <c r="U259" s="78"/>
      <c r="V259" s="78"/>
      <c r="W259" s="78"/>
      <c r="X259" s="78"/>
      <c r="Y259" s="78"/>
      <c r="Z259" s="78"/>
      <c r="AA259" s="78"/>
      <c r="AB259" s="78"/>
      <c r="AC259" s="79"/>
      <c r="AD259" s="78">
        <v>0</v>
      </c>
      <c r="AE259" s="78">
        <v>579710.36493627739</v>
      </c>
      <c r="AF259" s="78">
        <v>127638.56119282574</v>
      </c>
      <c r="AG259" s="78">
        <v>9398026.1803001631</v>
      </c>
      <c r="AH259" s="78">
        <v>3550666.0042770398</v>
      </c>
      <c r="AI259" s="78">
        <v>0</v>
      </c>
      <c r="AJ259" s="78">
        <v>0</v>
      </c>
      <c r="AK259" s="78">
        <v>193432.68702185911</v>
      </c>
      <c r="AL259" s="78">
        <v>0</v>
      </c>
      <c r="AM259" s="78">
        <v>0</v>
      </c>
      <c r="AN259" s="78">
        <v>13849473.797728164</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3315</v>
      </c>
      <c r="B260" s="77">
        <v>252</v>
      </c>
      <c r="C260" s="77">
        <v>16</v>
      </c>
      <c r="D260" s="77">
        <v>72</v>
      </c>
      <c r="E260" s="77">
        <v>2022</v>
      </c>
      <c r="F260" s="77" t="s">
        <v>162</v>
      </c>
      <c r="G260" s="1017" t="s">
        <v>2920</v>
      </c>
      <c r="H260" s="77" t="s">
        <v>2921</v>
      </c>
      <c r="I260" s="1018"/>
      <c r="J260" s="80"/>
      <c r="K260" s="78"/>
      <c r="L260" s="78"/>
      <c r="M260" s="78"/>
      <c r="N260" s="78"/>
      <c r="O260" s="78"/>
      <c r="P260" s="78"/>
      <c r="Q260" s="78"/>
      <c r="R260" s="78"/>
      <c r="S260" s="78"/>
      <c r="T260" s="78"/>
      <c r="U260" s="78"/>
      <c r="V260" s="78"/>
      <c r="W260" s="78"/>
      <c r="X260" s="78"/>
      <c r="Y260" s="78"/>
      <c r="Z260" s="78"/>
      <c r="AA260" s="78"/>
      <c r="AB260" s="78"/>
      <c r="AC260" s="79"/>
      <c r="AD260" s="78">
        <v>20790409.595095437</v>
      </c>
      <c r="AE260" s="78">
        <v>872435.40069617983</v>
      </c>
      <c r="AF260" s="78">
        <v>843832.71010812582</v>
      </c>
      <c r="AG260" s="78">
        <v>8127853.5340944827</v>
      </c>
      <c r="AH260" s="78">
        <v>10871878.705756532</v>
      </c>
      <c r="AI260" s="78">
        <v>0</v>
      </c>
      <c r="AJ260" s="78">
        <v>0</v>
      </c>
      <c r="AK260" s="78">
        <v>641246.14402573591</v>
      </c>
      <c r="AL260" s="78">
        <v>0</v>
      </c>
      <c r="AM260" s="78">
        <v>0</v>
      </c>
      <c r="AN260" s="78">
        <v>42147656.089776494</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3316</v>
      </c>
      <c r="B261" s="77">
        <v>253</v>
      </c>
      <c r="C261" s="77">
        <v>16</v>
      </c>
      <c r="D261" s="77">
        <v>73</v>
      </c>
      <c r="E261" s="77">
        <v>2022</v>
      </c>
      <c r="F261" s="77" t="s">
        <v>162</v>
      </c>
      <c r="G261" s="1017" t="s">
        <v>2923</v>
      </c>
      <c r="H261" s="77" t="s">
        <v>2924</v>
      </c>
      <c r="I261" s="1018"/>
      <c r="J261" s="80"/>
      <c r="K261" s="78"/>
      <c r="L261" s="78"/>
      <c r="M261" s="78"/>
      <c r="N261" s="78"/>
      <c r="O261" s="78"/>
      <c r="P261" s="78"/>
      <c r="Q261" s="78"/>
      <c r="R261" s="78"/>
      <c r="S261" s="78"/>
      <c r="T261" s="78"/>
      <c r="U261" s="78"/>
      <c r="V261" s="78"/>
      <c r="W261" s="78"/>
      <c r="X261" s="78"/>
      <c r="Y261" s="78"/>
      <c r="Z261" s="78"/>
      <c r="AA261" s="78"/>
      <c r="AB261" s="78"/>
      <c r="AC261" s="79"/>
      <c r="AD261" s="78">
        <v>2281355.8388146991</v>
      </c>
      <c r="AE261" s="78">
        <v>573970.65835274989</v>
      </c>
      <c r="AF261" s="78">
        <v>2630772.5668076859</v>
      </c>
      <c r="AG261" s="78">
        <v>23294841.191250008</v>
      </c>
      <c r="AH261" s="78">
        <v>20009143.056212582</v>
      </c>
      <c r="AI261" s="78">
        <v>0</v>
      </c>
      <c r="AJ261" s="78">
        <v>0</v>
      </c>
      <c r="AK261" s="78">
        <v>1311675.05658748</v>
      </c>
      <c r="AL261" s="78">
        <v>0</v>
      </c>
      <c r="AM261" s="78">
        <v>0</v>
      </c>
      <c r="AN261" s="78">
        <v>50101758.368025206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3317</v>
      </c>
      <c r="B262" s="77">
        <v>254</v>
      </c>
      <c r="C262" s="77">
        <v>16</v>
      </c>
      <c r="D262" s="77">
        <v>74</v>
      </c>
      <c r="E262" s="77">
        <v>2022</v>
      </c>
      <c r="F262" s="77" t="s">
        <v>162</v>
      </c>
      <c r="G262" s="1017" t="s">
        <v>2926</v>
      </c>
      <c r="H262" s="77" t="s">
        <v>2927</v>
      </c>
      <c r="I262" s="1018"/>
      <c r="J262" s="80"/>
      <c r="K262" s="78"/>
      <c r="L262" s="78"/>
      <c r="M262" s="78"/>
      <c r="N262" s="78"/>
      <c r="O262" s="78"/>
      <c r="P262" s="78"/>
      <c r="Q262" s="78"/>
      <c r="R262" s="78"/>
      <c r="S262" s="78"/>
      <c r="T262" s="78"/>
      <c r="U262" s="78"/>
      <c r="V262" s="78"/>
      <c r="W262" s="78"/>
      <c r="X262" s="78"/>
      <c r="Y262" s="78"/>
      <c r="Z262" s="78"/>
      <c r="AA262" s="78"/>
      <c r="AB262" s="78"/>
      <c r="AC262" s="79"/>
      <c r="AD262" s="78">
        <v>3813963.8245648779</v>
      </c>
      <c r="AE262" s="78">
        <v>480222.11748846737</v>
      </c>
      <c r="AF262" s="78">
        <v>1482025.5160722544</v>
      </c>
      <c r="AG262" s="78">
        <v>11950885.488930302</v>
      </c>
      <c r="AH262" s="78">
        <v>14536556.921180082</v>
      </c>
      <c r="AI262" s="78">
        <v>0</v>
      </c>
      <c r="AJ262" s="78">
        <v>0</v>
      </c>
      <c r="AK262" s="78">
        <v>974394.56359609403</v>
      </c>
      <c r="AL262" s="78">
        <v>0</v>
      </c>
      <c r="AM262" s="78">
        <v>0</v>
      </c>
      <c r="AN262" s="78">
        <v>33238048.431832075</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3318</v>
      </c>
      <c r="B263" s="77">
        <v>255</v>
      </c>
      <c r="C263" s="77">
        <v>16</v>
      </c>
      <c r="D263" s="77">
        <v>75</v>
      </c>
      <c r="E263" s="77">
        <v>2022</v>
      </c>
      <c r="F263" s="77" t="s">
        <v>162</v>
      </c>
      <c r="G263" s="1017" t="s">
        <v>2929</v>
      </c>
      <c r="H263" s="77" t="s">
        <v>2930</v>
      </c>
      <c r="I263" s="1018"/>
      <c r="J263" s="80"/>
      <c r="K263" s="78"/>
      <c r="L263" s="78"/>
      <c r="M263" s="78"/>
      <c r="N263" s="78"/>
      <c r="O263" s="78"/>
      <c r="P263" s="78"/>
      <c r="Q263" s="78"/>
      <c r="R263" s="78"/>
      <c r="S263" s="78"/>
      <c r="T263" s="78"/>
      <c r="U263" s="78"/>
      <c r="V263" s="78"/>
      <c r="W263" s="78"/>
      <c r="X263" s="78"/>
      <c r="Y263" s="78"/>
      <c r="Z263" s="78"/>
      <c r="AA263" s="78"/>
      <c r="AB263" s="78"/>
      <c r="AC263" s="79"/>
      <c r="AD263" s="78">
        <v>7482172.7661050204</v>
      </c>
      <c r="AE263" s="78">
        <v>88008.834280754978</v>
      </c>
      <c r="AF263" s="78">
        <v>1467843.453717496</v>
      </c>
      <c r="AG263" s="78">
        <v>6350863.2310284069</v>
      </c>
      <c r="AH263" s="78">
        <v>6832588.9394230191</v>
      </c>
      <c r="AI263" s="78">
        <v>0</v>
      </c>
      <c r="AJ263" s="78">
        <v>0</v>
      </c>
      <c r="AK263" s="78">
        <v>403910.17690545751</v>
      </c>
      <c r="AL263" s="78">
        <v>0</v>
      </c>
      <c r="AM263" s="78">
        <v>0</v>
      </c>
      <c r="AN263" s="78">
        <v>22625387.401460152</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3319</v>
      </c>
      <c r="B264" s="77">
        <v>256</v>
      </c>
      <c r="C264" s="77">
        <v>16</v>
      </c>
      <c r="D264" s="77">
        <v>76</v>
      </c>
      <c r="E264" s="77">
        <v>2022</v>
      </c>
      <c r="F264" s="77" t="s">
        <v>162</v>
      </c>
      <c r="G264" s="1017" t="s">
        <v>2932</v>
      </c>
      <c r="H264" s="77" t="s">
        <v>2933</v>
      </c>
      <c r="I264" s="1018"/>
      <c r="J264" s="80"/>
      <c r="K264" s="78"/>
      <c r="L264" s="78"/>
      <c r="M264" s="78"/>
      <c r="N264" s="78"/>
      <c r="O264" s="78"/>
      <c r="P264" s="78"/>
      <c r="Q264" s="78"/>
      <c r="R264" s="78"/>
      <c r="S264" s="78"/>
      <c r="T264" s="78"/>
      <c r="U264" s="78"/>
      <c r="V264" s="78"/>
      <c r="W264" s="78"/>
      <c r="X264" s="78"/>
      <c r="Y264" s="78"/>
      <c r="Z264" s="78"/>
      <c r="AA264" s="78"/>
      <c r="AB264" s="78"/>
      <c r="AC264" s="79"/>
      <c r="AD264" s="78">
        <v>1388082.2373679574</v>
      </c>
      <c r="AE264" s="78">
        <v>286985.32917637494</v>
      </c>
      <c r="AF264" s="78">
        <v>361642.59004633961</v>
      </c>
      <c r="AG264" s="78">
        <v>12989548.83508864</v>
      </c>
      <c r="AH264" s="78">
        <v>11063256.345895316</v>
      </c>
      <c r="AI264" s="78">
        <v>0</v>
      </c>
      <c r="AJ264" s="78">
        <v>0</v>
      </c>
      <c r="AK264" s="78">
        <v>656999.67394340399</v>
      </c>
      <c r="AL264" s="78">
        <v>0</v>
      </c>
      <c r="AM264" s="78">
        <v>0</v>
      </c>
      <c r="AN264" s="78">
        <v>26746515.011518035</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3320</v>
      </c>
      <c r="B265" s="77">
        <v>257</v>
      </c>
      <c r="C265" s="77">
        <v>16</v>
      </c>
      <c r="D265" s="77">
        <v>77</v>
      </c>
      <c r="E265" s="77">
        <v>2022</v>
      </c>
      <c r="F265" s="77" t="s">
        <v>162</v>
      </c>
      <c r="G265" s="1017" t="s">
        <v>2935</v>
      </c>
      <c r="H265" s="77" t="s">
        <v>2936</v>
      </c>
      <c r="I265" s="1018"/>
      <c r="J265" s="80"/>
      <c r="K265" s="78"/>
      <c r="L265" s="78"/>
      <c r="M265" s="78"/>
      <c r="N265" s="78"/>
      <c r="O265" s="78"/>
      <c r="P265" s="78"/>
      <c r="Q265" s="78"/>
      <c r="R265" s="78"/>
      <c r="S265" s="78"/>
      <c r="T265" s="78"/>
      <c r="U265" s="78"/>
      <c r="V265" s="78"/>
      <c r="W265" s="78"/>
      <c r="X265" s="78"/>
      <c r="Y265" s="78"/>
      <c r="Z265" s="78"/>
      <c r="AA265" s="78"/>
      <c r="AB265" s="78"/>
      <c r="AC265" s="79"/>
      <c r="AD265" s="78">
        <v>436288.16988598579</v>
      </c>
      <c r="AE265" s="78">
        <v>346295.63053949241</v>
      </c>
      <c r="AF265" s="78">
        <v>928925.08423667622</v>
      </c>
      <c r="AG265" s="78">
        <v>5737676.4363084221</v>
      </c>
      <c r="AH265" s="78">
        <v>5936778.708986151</v>
      </c>
      <c r="AI265" s="78">
        <v>0</v>
      </c>
      <c r="AJ265" s="78">
        <v>0</v>
      </c>
      <c r="AK265" s="78">
        <v>374469.1537806351</v>
      </c>
      <c r="AL265" s="78">
        <v>0</v>
      </c>
      <c r="AM265" s="78">
        <v>0</v>
      </c>
      <c r="AN265" s="78">
        <v>13760433.183737364</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3321</v>
      </c>
      <c r="B266" s="77">
        <v>258</v>
      </c>
      <c r="C266" s="77">
        <v>16</v>
      </c>
      <c r="D266" s="77">
        <v>78</v>
      </c>
      <c r="E266" s="77">
        <v>2022</v>
      </c>
      <c r="F266" s="77" t="s">
        <v>162</v>
      </c>
      <c r="G266" s="1017" t="s">
        <v>2938</v>
      </c>
      <c r="H266" s="77" t="s">
        <v>2939</v>
      </c>
      <c r="I266" s="1018"/>
      <c r="J266" s="80"/>
      <c r="K266" s="78"/>
      <c r="L266" s="78"/>
      <c r="M266" s="78"/>
      <c r="N266" s="78"/>
      <c r="O266" s="78"/>
      <c r="P266" s="78"/>
      <c r="Q266" s="78"/>
      <c r="R266" s="78"/>
      <c r="S266" s="78"/>
      <c r="T266" s="78"/>
      <c r="U266" s="78"/>
      <c r="V266" s="78"/>
      <c r="W266" s="78"/>
      <c r="X266" s="78"/>
      <c r="Y266" s="78"/>
      <c r="Z266" s="78"/>
      <c r="AA266" s="78"/>
      <c r="AB266" s="78"/>
      <c r="AC266" s="79"/>
      <c r="AD266" s="78">
        <v>10036574.03722832</v>
      </c>
      <c r="AE266" s="78">
        <v>1735304.6237531472</v>
      </c>
      <c r="AF266" s="78">
        <v>1396933.1419437039</v>
      </c>
      <c r="AG266" s="78">
        <v>41990781.422100134</v>
      </c>
      <c r="AH266" s="78">
        <v>44550271.505498953</v>
      </c>
      <c r="AI266" s="78">
        <v>0</v>
      </c>
      <c r="AJ266" s="78">
        <v>0</v>
      </c>
      <c r="AK266" s="78">
        <v>2517982.2409387534</v>
      </c>
      <c r="AL266" s="78">
        <v>0</v>
      </c>
      <c r="AM266" s="78">
        <v>0</v>
      </c>
      <c r="AN266" s="78">
        <v>102227846.97146301</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3322</v>
      </c>
      <c r="B267" s="77">
        <v>259</v>
      </c>
      <c r="C267" s="77">
        <v>16</v>
      </c>
      <c r="D267" s="77">
        <v>79</v>
      </c>
      <c r="E267" s="77">
        <v>2022</v>
      </c>
      <c r="F267" s="77" t="s">
        <v>162</v>
      </c>
      <c r="G267" s="1017" t="s">
        <v>2941</v>
      </c>
      <c r="H267" s="77" t="s">
        <v>2942</v>
      </c>
      <c r="I267" s="1018"/>
      <c r="J267" s="80"/>
      <c r="K267" s="78"/>
      <c r="L267" s="78"/>
      <c r="M267" s="78"/>
      <c r="N267" s="78"/>
      <c r="O267" s="78"/>
      <c r="P267" s="78"/>
      <c r="Q267" s="78"/>
      <c r="R267" s="78"/>
      <c r="S267" s="78"/>
      <c r="T267" s="78"/>
      <c r="U267" s="78"/>
      <c r="V267" s="78"/>
      <c r="W267" s="78"/>
      <c r="X267" s="78"/>
      <c r="Y267" s="78"/>
      <c r="Z267" s="78"/>
      <c r="AA267" s="78"/>
      <c r="AB267" s="78"/>
      <c r="AC267" s="79"/>
      <c r="AD267" s="78">
        <v>4668902.0822167797</v>
      </c>
      <c r="AE267" s="78">
        <v>1161333.9654003973</v>
      </c>
      <c r="AF267" s="78">
        <v>3134235.7804016098</v>
      </c>
      <c r="AG267" s="78">
        <v>44768893.02266822</v>
      </c>
      <c r="AH267" s="78">
        <v>42713860.533103377</v>
      </c>
      <c r="AI267" s="78">
        <v>0</v>
      </c>
      <c r="AJ267" s="78">
        <v>0</v>
      </c>
      <c r="AK267" s="78">
        <v>2474208.0881347414</v>
      </c>
      <c r="AL267" s="78">
        <v>0</v>
      </c>
      <c r="AM267" s="78">
        <v>0</v>
      </c>
      <c r="AN267" s="78">
        <v>98921433.471925125</v>
      </c>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3323</v>
      </c>
      <c r="B268" s="77">
        <v>260</v>
      </c>
      <c r="C268" s="77">
        <v>16</v>
      </c>
      <c r="D268" s="77">
        <v>80</v>
      </c>
      <c r="E268" s="77">
        <v>2022</v>
      </c>
      <c r="F268" s="77" t="s">
        <v>162</v>
      </c>
      <c r="G268" s="1017" t="s">
        <v>2944</v>
      </c>
      <c r="H268" s="77" t="s">
        <v>2945</v>
      </c>
      <c r="I268" s="1018"/>
      <c r="J268" s="80"/>
      <c r="K268" s="78"/>
      <c r="L268" s="78"/>
      <c r="M268" s="78"/>
      <c r="N268" s="78"/>
      <c r="O268" s="78"/>
      <c r="P268" s="78"/>
      <c r="Q268" s="78"/>
      <c r="R268" s="78"/>
      <c r="S268" s="78"/>
      <c r="T268" s="78"/>
      <c r="U268" s="78"/>
      <c r="V268" s="78"/>
      <c r="W268" s="78"/>
      <c r="X268" s="78"/>
      <c r="Y268" s="78"/>
      <c r="Z268" s="78"/>
      <c r="AA268" s="78"/>
      <c r="AB268" s="78"/>
      <c r="AC268" s="79"/>
      <c r="AD268" s="78">
        <v>2725728.9832381075</v>
      </c>
      <c r="AE268" s="78">
        <v>260200.03178657996</v>
      </c>
      <c r="AF268" s="78">
        <v>375824.65240109805</v>
      </c>
      <c r="AG268" s="78">
        <v>4367391.6603525393</v>
      </c>
      <c r="AH268" s="78">
        <v>6743007.9163793316</v>
      </c>
      <c r="AI268" s="78">
        <v>0</v>
      </c>
      <c r="AJ268" s="78">
        <v>0</v>
      </c>
      <c r="AK268" s="78">
        <v>351226.2407873543</v>
      </c>
      <c r="AL268" s="78">
        <v>0</v>
      </c>
      <c r="AM268" s="78">
        <v>0</v>
      </c>
      <c r="AN268" s="78">
        <v>14823379.48494501</v>
      </c>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3324</v>
      </c>
      <c r="B269" s="77">
        <v>261</v>
      </c>
      <c r="C269" s="77">
        <v>16</v>
      </c>
      <c r="D269" s="77">
        <v>81</v>
      </c>
      <c r="E269" s="77">
        <v>2022</v>
      </c>
      <c r="F269" s="77" t="s">
        <v>162</v>
      </c>
      <c r="G269" s="1017" t="s">
        <v>2947</v>
      </c>
      <c r="H269" s="77" t="s">
        <v>2948</v>
      </c>
      <c r="I269" s="1018"/>
      <c r="J269" s="80"/>
      <c r="K269" s="78"/>
      <c r="L269" s="78"/>
      <c r="M269" s="78"/>
      <c r="N269" s="78"/>
      <c r="O269" s="78"/>
      <c r="P269" s="78"/>
      <c r="Q269" s="78"/>
      <c r="R269" s="78"/>
      <c r="S269" s="78"/>
      <c r="T269" s="78"/>
      <c r="U269" s="78"/>
      <c r="V269" s="78"/>
      <c r="W269" s="78"/>
      <c r="X269" s="78"/>
      <c r="Y269" s="78"/>
      <c r="Z269" s="78"/>
      <c r="AA269" s="78"/>
      <c r="AB269" s="78"/>
      <c r="AC269" s="79"/>
      <c r="AD269" s="78">
        <v>166281.43155471171</v>
      </c>
      <c r="AE269" s="78">
        <v>306117.68445479992</v>
      </c>
      <c r="AF269" s="78">
        <v>992744.36483308917</v>
      </c>
      <c r="AG269" s="78">
        <v>2703027.5032554399</v>
      </c>
      <c r="AH269" s="78">
        <v>3212701.2355213123</v>
      </c>
      <c r="AI269" s="78">
        <v>0</v>
      </c>
      <c r="AJ269" s="78">
        <v>0</v>
      </c>
      <c r="AK269" s="78">
        <v>216159.09083751144</v>
      </c>
      <c r="AL269" s="78">
        <v>0</v>
      </c>
      <c r="AM269" s="78">
        <v>0</v>
      </c>
      <c r="AN269" s="78">
        <v>7597031.3104568636</v>
      </c>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3325</v>
      </c>
      <c r="B270" s="77">
        <v>262</v>
      </c>
      <c r="C270" s="77">
        <v>16</v>
      </c>
      <c r="D270" s="77">
        <v>82</v>
      </c>
      <c r="E270" s="77">
        <v>2022</v>
      </c>
      <c r="F270" s="77" t="s">
        <v>162</v>
      </c>
      <c r="G270" s="1017" t="s">
        <v>2950</v>
      </c>
      <c r="H270" s="77" t="s">
        <v>2951</v>
      </c>
      <c r="I270" s="1018"/>
      <c r="J270" s="80"/>
      <c r="K270" s="78"/>
      <c r="L270" s="78"/>
      <c r="M270" s="78"/>
      <c r="N270" s="78"/>
      <c r="O270" s="78"/>
      <c r="P270" s="78"/>
      <c r="Q270" s="78"/>
      <c r="R270" s="78"/>
      <c r="S270" s="78"/>
      <c r="T270" s="78"/>
      <c r="U270" s="78"/>
      <c r="V270" s="78"/>
      <c r="W270" s="78"/>
      <c r="X270" s="78"/>
      <c r="Y270" s="78"/>
      <c r="Z270" s="78"/>
      <c r="AA270" s="78"/>
      <c r="AB270" s="78"/>
      <c r="AC270" s="79"/>
      <c r="AD270" s="78">
        <v>0</v>
      </c>
      <c r="AE270" s="78">
        <v>61223.536890959986</v>
      </c>
      <c r="AF270" s="78">
        <v>645283.83714150789</v>
      </c>
      <c r="AG270" s="78">
        <v>4480017.8063215166</v>
      </c>
      <c r="AH270" s="78">
        <v>3880487.043665159</v>
      </c>
      <c r="AI270" s="78">
        <v>0</v>
      </c>
      <c r="AJ270" s="78">
        <v>0</v>
      </c>
      <c r="AK270" s="78">
        <v>250119.56926658284</v>
      </c>
      <c r="AL270" s="78">
        <v>0</v>
      </c>
      <c r="AM270" s="78">
        <v>0</v>
      </c>
      <c r="AN270" s="78">
        <v>9317131.7932857275</v>
      </c>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3326</v>
      </c>
      <c r="B271" s="77">
        <v>263</v>
      </c>
      <c r="C271" s="77">
        <v>16</v>
      </c>
      <c r="D271" s="77">
        <v>83</v>
      </c>
      <c r="E271" s="77">
        <v>2022</v>
      </c>
      <c r="F271" s="77" t="s">
        <v>162</v>
      </c>
      <c r="G271" s="1017" t="s">
        <v>2953</v>
      </c>
      <c r="H271" s="77" t="s">
        <v>2954</v>
      </c>
      <c r="I271" s="1018"/>
      <c r="J271" s="80"/>
      <c r="K271" s="78"/>
      <c r="L271" s="78"/>
      <c r="M271" s="78"/>
      <c r="N271" s="78"/>
      <c r="O271" s="78"/>
      <c r="P271" s="78"/>
      <c r="Q271" s="78"/>
      <c r="R271" s="78"/>
      <c r="S271" s="78"/>
      <c r="T271" s="78"/>
      <c r="U271" s="78"/>
      <c r="V271" s="78"/>
      <c r="W271" s="78"/>
      <c r="X271" s="78"/>
      <c r="Y271" s="78"/>
      <c r="Z271" s="78"/>
      <c r="AA271" s="78"/>
      <c r="AB271" s="78"/>
      <c r="AC271" s="79"/>
      <c r="AD271" s="78">
        <v>10303043.599199472</v>
      </c>
      <c r="AE271" s="78">
        <v>652413.31499429233</v>
      </c>
      <c r="AF271" s="78">
        <v>843832.71010812582</v>
      </c>
      <c r="AG271" s="78">
        <v>15886543.589735098</v>
      </c>
      <c r="AH271" s="78">
        <v>18583990.416881204</v>
      </c>
      <c r="AI271" s="78">
        <v>0</v>
      </c>
      <c r="AJ271" s="78">
        <v>0</v>
      </c>
      <c r="AK271" s="78">
        <v>997120.96741174639</v>
      </c>
      <c r="AL271" s="78">
        <v>0</v>
      </c>
      <c r="AM271" s="78">
        <v>0</v>
      </c>
      <c r="AN271" s="78">
        <v>47266944.598329939</v>
      </c>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3327</v>
      </c>
      <c r="B272" s="77">
        <v>264</v>
      </c>
      <c r="C272" s="77">
        <v>16</v>
      </c>
      <c r="D272" s="77">
        <v>84</v>
      </c>
      <c r="E272" s="77">
        <v>2022</v>
      </c>
      <c r="F272" s="77" t="s">
        <v>162</v>
      </c>
      <c r="G272" s="1017" t="s">
        <v>2956</v>
      </c>
      <c r="H272" s="77" t="s">
        <v>2957</v>
      </c>
      <c r="I272" s="1018"/>
      <c r="J272" s="80"/>
      <c r="K272" s="78"/>
      <c r="L272" s="78"/>
      <c r="M272" s="78"/>
      <c r="N272" s="78"/>
      <c r="O272" s="78"/>
      <c r="P272" s="78"/>
      <c r="Q272" s="78"/>
      <c r="R272" s="78"/>
      <c r="S272" s="78"/>
      <c r="T272" s="78"/>
      <c r="U272" s="78"/>
      <c r="V272" s="78"/>
      <c r="W272" s="78"/>
      <c r="X272" s="78"/>
      <c r="Y272" s="78"/>
      <c r="Z272" s="78"/>
      <c r="AA272" s="78"/>
      <c r="AB272" s="78"/>
      <c r="AC272" s="79"/>
      <c r="AD272" s="78">
        <v>4008679.2375164037</v>
      </c>
      <c r="AE272" s="78">
        <v>267852.97389794991</v>
      </c>
      <c r="AF272" s="78">
        <v>687830.02420578327</v>
      </c>
      <c r="AG272" s="78">
        <v>4705270.0982594695</v>
      </c>
      <c r="AH272" s="78">
        <v>5533664.1052895607</v>
      </c>
      <c r="AI272" s="78">
        <v>0</v>
      </c>
      <c r="AJ272" s="78">
        <v>0</v>
      </c>
      <c r="AK272" s="78">
        <v>347481.549249548</v>
      </c>
      <c r="AL272" s="78">
        <v>0</v>
      </c>
      <c r="AM272" s="78">
        <v>0</v>
      </c>
      <c r="AN272" s="78">
        <v>15550777.988418717</v>
      </c>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3328</v>
      </c>
      <c r="B273" s="77">
        <v>265</v>
      </c>
      <c r="C273" s="77">
        <v>16</v>
      </c>
      <c r="D273" s="77">
        <v>85</v>
      </c>
      <c r="E273" s="77">
        <v>2022</v>
      </c>
      <c r="F273" s="77" t="s">
        <v>162</v>
      </c>
      <c r="G273" s="1017" t="s">
        <v>2959</v>
      </c>
      <c r="H273" s="77" t="s">
        <v>2960</v>
      </c>
      <c r="I273" s="1018"/>
      <c r="J273" s="80"/>
      <c r="K273" s="78"/>
      <c r="L273" s="78"/>
      <c r="M273" s="78"/>
      <c r="N273" s="78"/>
      <c r="O273" s="78"/>
      <c r="P273" s="78"/>
      <c r="Q273" s="78"/>
      <c r="R273" s="78"/>
      <c r="S273" s="78"/>
      <c r="T273" s="78"/>
      <c r="U273" s="78"/>
      <c r="V273" s="78"/>
      <c r="W273" s="78"/>
      <c r="X273" s="78"/>
      <c r="Y273" s="78"/>
      <c r="Z273" s="78"/>
      <c r="AA273" s="78"/>
      <c r="AB273" s="78"/>
      <c r="AC273" s="79"/>
      <c r="AD273" s="78">
        <v>4529893.7826742856</v>
      </c>
      <c r="AE273" s="78">
        <v>407519.16743045242</v>
      </c>
      <c r="AF273" s="78">
        <v>304914.34062730591</v>
      </c>
      <c r="AG273" s="78">
        <v>12401390.072806207</v>
      </c>
      <c r="AH273" s="78">
        <v>16495123.834089778</v>
      </c>
      <c r="AI273" s="78">
        <v>0</v>
      </c>
      <c r="AJ273" s="78">
        <v>0</v>
      </c>
      <c r="AK273" s="78">
        <v>868897.5640654806</v>
      </c>
      <c r="AL273" s="78">
        <v>0</v>
      </c>
      <c r="AM273" s="78">
        <v>0</v>
      </c>
      <c r="AN273" s="78">
        <v>35007738.761693507</v>
      </c>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3329</v>
      </c>
      <c r="B274" s="77">
        <v>266</v>
      </c>
      <c r="C274" s="77">
        <v>16</v>
      </c>
      <c r="D274" s="77">
        <v>86</v>
      </c>
      <c r="E274" s="77">
        <v>2022</v>
      </c>
      <c r="F274" s="77" t="s">
        <v>162</v>
      </c>
      <c r="G274" s="1017" t="s">
        <v>2962</v>
      </c>
      <c r="H274" s="77" t="s">
        <v>2963</v>
      </c>
      <c r="I274" s="1018"/>
      <c r="J274" s="80"/>
      <c r="K274" s="78"/>
      <c r="L274" s="78"/>
      <c r="M274" s="78"/>
      <c r="N274" s="78"/>
      <c r="O274" s="78"/>
      <c r="P274" s="78"/>
      <c r="Q274" s="78"/>
      <c r="R274" s="78"/>
      <c r="S274" s="78"/>
      <c r="T274" s="78"/>
      <c r="U274" s="78"/>
      <c r="V274" s="78"/>
      <c r="W274" s="78"/>
      <c r="X274" s="78"/>
      <c r="Y274" s="78"/>
      <c r="Z274" s="78"/>
      <c r="AA274" s="78"/>
      <c r="AB274" s="78"/>
      <c r="AC274" s="79"/>
      <c r="AD274" s="78">
        <v>8223648.2392013352</v>
      </c>
      <c r="AE274" s="78">
        <v>246807.38309168245</v>
      </c>
      <c r="AF274" s="78">
        <v>1857850.1684733524</v>
      </c>
      <c r="AG274" s="78">
        <v>7890087.2259377539</v>
      </c>
      <c r="AH274" s="78">
        <v>9556666.4128878564</v>
      </c>
      <c r="AI274" s="78">
        <v>0</v>
      </c>
      <c r="AJ274" s="78">
        <v>0</v>
      </c>
      <c r="AK274" s="78">
        <v>617615.84914923378</v>
      </c>
      <c r="AL274" s="78">
        <v>0</v>
      </c>
      <c r="AM274" s="78">
        <v>0</v>
      </c>
      <c r="AN274" s="78">
        <v>28392675.278741214</v>
      </c>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3330</v>
      </c>
      <c r="B275" s="77">
        <v>267</v>
      </c>
      <c r="C275" s="77">
        <v>16</v>
      </c>
      <c r="D275" s="77">
        <v>87</v>
      </c>
      <c r="E275" s="77">
        <v>2022</v>
      </c>
      <c r="F275" s="77" t="s">
        <v>162</v>
      </c>
      <c r="G275" s="1017" t="s">
        <v>2965</v>
      </c>
      <c r="H275" s="77" t="s">
        <v>2966</v>
      </c>
      <c r="I275" s="1018"/>
      <c r="J275" s="80"/>
      <c r="K275" s="78"/>
      <c r="L275" s="78"/>
      <c r="M275" s="78"/>
      <c r="N275" s="78"/>
      <c r="O275" s="78"/>
      <c r="P275" s="78"/>
      <c r="Q275" s="78"/>
      <c r="R275" s="78"/>
      <c r="S275" s="78"/>
      <c r="T275" s="78"/>
      <c r="U275" s="78"/>
      <c r="V275" s="78"/>
      <c r="W275" s="78"/>
      <c r="X275" s="78"/>
      <c r="Y275" s="78"/>
      <c r="Z275" s="78"/>
      <c r="AA275" s="78"/>
      <c r="AB275" s="78"/>
      <c r="AC275" s="79"/>
      <c r="AD275" s="78">
        <v>5678083.0804525511</v>
      </c>
      <c r="AE275" s="78">
        <v>803558.92169384984</v>
      </c>
      <c r="AF275" s="78">
        <v>1120382.9260259147</v>
      </c>
      <c r="AG275" s="78">
        <v>36059137.73440069</v>
      </c>
      <c r="AH275" s="78">
        <v>39024751.129577003</v>
      </c>
      <c r="AI275" s="78">
        <v>0</v>
      </c>
      <c r="AJ275" s="78">
        <v>0</v>
      </c>
      <c r="AK275" s="78">
        <v>2267604.4170833561</v>
      </c>
      <c r="AL275" s="78">
        <v>0</v>
      </c>
      <c r="AM275" s="78">
        <v>0</v>
      </c>
      <c r="AN275" s="78">
        <v>84953518.209233359</v>
      </c>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3331</v>
      </c>
      <c r="B276" s="77">
        <v>268</v>
      </c>
      <c r="C276" s="77">
        <v>16</v>
      </c>
      <c r="D276" s="77">
        <v>88</v>
      </c>
      <c r="E276" s="77">
        <v>2022</v>
      </c>
      <c r="F276" s="77" t="s">
        <v>162</v>
      </c>
      <c r="G276" s="1017" t="s">
        <v>2968</v>
      </c>
      <c r="H276" s="77" t="s">
        <v>2969</v>
      </c>
      <c r="I276" s="1018"/>
      <c r="J276" s="80"/>
      <c r="K276" s="78"/>
      <c r="L276" s="78"/>
      <c r="M276" s="78"/>
      <c r="N276" s="78"/>
      <c r="O276" s="78"/>
      <c r="P276" s="78"/>
      <c r="Q276" s="78"/>
      <c r="R276" s="78"/>
      <c r="S276" s="78"/>
      <c r="T276" s="78"/>
      <c r="U276" s="78"/>
      <c r="V276" s="78"/>
      <c r="W276" s="78"/>
      <c r="X276" s="78"/>
      <c r="Y276" s="78"/>
      <c r="Z276" s="78"/>
      <c r="AA276" s="78"/>
      <c r="AB276" s="78"/>
      <c r="AC276" s="79"/>
      <c r="AD276" s="78">
        <v>0</v>
      </c>
      <c r="AE276" s="78">
        <v>593103.01363117492</v>
      </c>
      <c r="AF276" s="78">
        <v>964380.24012357229</v>
      </c>
      <c r="AG276" s="78">
        <v>7664834.9339998011</v>
      </c>
      <c r="AH276" s="78">
        <v>9548522.68352025</v>
      </c>
      <c r="AI276" s="78">
        <v>0</v>
      </c>
      <c r="AJ276" s="78">
        <v>0</v>
      </c>
      <c r="AK276" s="78">
        <v>580168.93377117021</v>
      </c>
      <c r="AL276" s="78">
        <v>0</v>
      </c>
      <c r="AM276" s="78">
        <v>0</v>
      </c>
      <c r="AN276" s="78">
        <v>19351009.80504597</v>
      </c>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3332</v>
      </c>
      <c r="B277" s="77">
        <v>269</v>
      </c>
      <c r="C277" s="77">
        <v>16</v>
      </c>
      <c r="D277" s="77">
        <v>89</v>
      </c>
      <c r="E277" s="77">
        <v>2022</v>
      </c>
      <c r="F277" s="77" t="s">
        <v>162</v>
      </c>
      <c r="G277" s="1017" t="s">
        <v>2971</v>
      </c>
      <c r="H277" s="77" t="s">
        <v>2972</v>
      </c>
      <c r="I277" s="1018"/>
      <c r="J277" s="80"/>
      <c r="K277" s="78"/>
      <c r="L277" s="78"/>
      <c r="M277" s="78"/>
      <c r="N277" s="78"/>
      <c r="O277" s="78"/>
      <c r="P277" s="78"/>
      <c r="Q277" s="78"/>
      <c r="R277" s="78"/>
      <c r="S277" s="78"/>
      <c r="T277" s="78"/>
      <c r="U277" s="78"/>
      <c r="V277" s="78"/>
      <c r="W277" s="78"/>
      <c r="X277" s="78"/>
      <c r="Y277" s="78"/>
      <c r="Z277" s="78"/>
      <c r="AA277" s="78"/>
      <c r="AB277" s="78"/>
      <c r="AC277" s="79"/>
      <c r="AD277" s="78">
        <v>1079357.7577975055</v>
      </c>
      <c r="AE277" s="78">
        <v>57397.065835274989</v>
      </c>
      <c r="AF277" s="78">
        <v>269459.1847404099</v>
      </c>
      <c r="AG277" s="78">
        <v>3547723.598022765</v>
      </c>
      <c r="AH277" s="78">
        <v>4181805.030266651</v>
      </c>
      <c r="AI277" s="78">
        <v>0</v>
      </c>
      <c r="AJ277" s="78">
        <v>0</v>
      </c>
      <c r="AK277" s="78">
        <v>243534.07725181995</v>
      </c>
      <c r="AL277" s="78">
        <v>0</v>
      </c>
      <c r="AM277" s="78">
        <v>0</v>
      </c>
      <c r="AN277" s="78">
        <v>9379276.713914426</v>
      </c>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3333</v>
      </c>
      <c r="B278" s="77">
        <v>270</v>
      </c>
      <c r="C278" s="77">
        <v>16</v>
      </c>
      <c r="D278" s="77">
        <v>90</v>
      </c>
      <c r="E278" s="77">
        <v>2022</v>
      </c>
      <c r="F278" s="77" t="s">
        <v>162</v>
      </c>
      <c r="G278" s="1017" t="s">
        <v>2974</v>
      </c>
      <c r="H278" s="77" t="s">
        <v>2975</v>
      </c>
      <c r="I278" s="1018"/>
      <c r="J278" s="80"/>
      <c r="K278" s="78"/>
      <c r="L278" s="78"/>
      <c r="M278" s="78"/>
      <c r="N278" s="78"/>
      <c r="O278" s="78"/>
      <c r="P278" s="78"/>
      <c r="Q278" s="78"/>
      <c r="R278" s="78"/>
      <c r="S278" s="78"/>
      <c r="T278" s="78"/>
      <c r="U278" s="78"/>
      <c r="V278" s="78"/>
      <c r="W278" s="78"/>
      <c r="X278" s="78"/>
      <c r="Y278" s="78"/>
      <c r="Z278" s="78"/>
      <c r="AA278" s="78"/>
      <c r="AB278" s="78"/>
      <c r="AC278" s="79"/>
      <c r="AD278" s="78">
        <v>1185998.845087142</v>
      </c>
      <c r="AE278" s="78">
        <v>223848.55675757246</v>
      </c>
      <c r="AF278" s="78">
        <v>2127309.3532137624</v>
      </c>
      <c r="AG278" s="78">
        <v>4448732.7657745788</v>
      </c>
      <c r="AH278" s="78">
        <v>5362645.788569795</v>
      </c>
      <c r="AI278" s="78">
        <v>0</v>
      </c>
      <c r="AJ278" s="78">
        <v>0</v>
      </c>
      <c r="AK278" s="78">
        <v>331728.01933187991</v>
      </c>
      <c r="AL278" s="78">
        <v>0</v>
      </c>
      <c r="AM278" s="78">
        <v>0</v>
      </c>
      <c r="AN278" s="78">
        <v>13680263.328734729</v>
      </c>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3334</v>
      </c>
      <c r="B279" s="77">
        <v>271</v>
      </c>
      <c r="C279" s="77">
        <v>16</v>
      </c>
      <c r="D279" s="77">
        <v>91</v>
      </c>
      <c r="E279" s="77">
        <v>2022</v>
      </c>
      <c r="F279" s="77" t="s">
        <v>162</v>
      </c>
      <c r="G279" s="1017" t="s">
        <v>2977</v>
      </c>
      <c r="H279" s="77" t="s">
        <v>2978</v>
      </c>
      <c r="I279" s="1018"/>
      <c r="J279" s="80"/>
      <c r="K279" s="78"/>
      <c r="L279" s="78"/>
      <c r="M279" s="78"/>
      <c r="N279" s="78"/>
      <c r="O279" s="78"/>
      <c r="P279" s="78"/>
      <c r="Q279" s="78"/>
      <c r="R279" s="78"/>
      <c r="S279" s="78"/>
      <c r="T279" s="78"/>
      <c r="U279" s="78"/>
      <c r="V279" s="78"/>
      <c r="W279" s="78"/>
      <c r="X279" s="78"/>
      <c r="Y279" s="78"/>
      <c r="Z279" s="78"/>
      <c r="AA279" s="78"/>
      <c r="AB279" s="78"/>
      <c r="AC279" s="79"/>
      <c r="AD279" s="78">
        <v>151581343.14211628</v>
      </c>
      <c r="AE279" s="78">
        <v>22214577.713779263</v>
      </c>
      <c r="AF279" s="78">
        <v>8005774.1992611252</v>
      </c>
      <c r="AG279" s="78">
        <v>818316548.57814693</v>
      </c>
      <c r="AH279" s="78">
        <v>723558138.71790946</v>
      </c>
      <c r="AI279" s="78">
        <v>0</v>
      </c>
      <c r="AJ279" s="78">
        <v>0</v>
      </c>
      <c r="AK279" s="78">
        <v>41861261.064665161</v>
      </c>
      <c r="AL279" s="78">
        <v>0</v>
      </c>
      <c r="AM279" s="78">
        <v>0</v>
      </c>
      <c r="AN279" s="78">
        <v>1765537643.4158781</v>
      </c>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3335</v>
      </c>
      <c r="B280" s="77">
        <v>272</v>
      </c>
      <c r="C280" s="77">
        <v>16</v>
      </c>
      <c r="D280" s="77">
        <v>92</v>
      </c>
      <c r="E280" s="77">
        <v>2022</v>
      </c>
      <c r="F280" s="77" t="s">
        <v>162</v>
      </c>
      <c r="G280" s="1017" t="s">
        <v>2980</v>
      </c>
      <c r="H280" s="77" t="s">
        <v>2981</v>
      </c>
      <c r="I280" s="1018"/>
      <c r="J280" s="80"/>
      <c r="K280" s="78"/>
      <c r="L280" s="78"/>
      <c r="M280" s="78"/>
      <c r="N280" s="78"/>
      <c r="O280" s="78"/>
      <c r="P280" s="78"/>
      <c r="Q280" s="78"/>
      <c r="R280" s="78"/>
      <c r="S280" s="78"/>
      <c r="T280" s="78"/>
      <c r="U280" s="78"/>
      <c r="V280" s="78"/>
      <c r="W280" s="78"/>
      <c r="X280" s="78"/>
      <c r="Y280" s="78"/>
      <c r="Z280" s="78"/>
      <c r="AA280" s="78"/>
      <c r="AB280" s="78"/>
      <c r="AC280" s="79"/>
      <c r="AD280" s="78">
        <v>19293637.712700322</v>
      </c>
      <c r="AE280" s="78">
        <v>660066.25710566237</v>
      </c>
      <c r="AF280" s="78">
        <v>1205475.3001544653</v>
      </c>
      <c r="AG280" s="78">
        <v>14516258.813779214</v>
      </c>
      <c r="AH280" s="78">
        <v>15684822.762012795</v>
      </c>
      <c r="AI280" s="78">
        <v>0</v>
      </c>
      <c r="AJ280" s="78">
        <v>0</v>
      </c>
      <c r="AK280" s="78">
        <v>964193.50733793189</v>
      </c>
      <c r="AL280" s="78">
        <v>0</v>
      </c>
      <c r="AM280" s="78">
        <v>0</v>
      </c>
      <c r="AN280" s="78">
        <v>52324454.353090391</v>
      </c>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3336</v>
      </c>
      <c r="B281" s="77">
        <v>273</v>
      </c>
      <c r="C281" s="77">
        <v>16</v>
      </c>
      <c r="D281" s="77">
        <v>93</v>
      </c>
      <c r="E281" s="77">
        <v>2022</v>
      </c>
      <c r="F281" s="77" t="s">
        <v>162</v>
      </c>
      <c r="G281" s="1017" t="s">
        <v>2983</v>
      </c>
      <c r="H281" s="77" t="s">
        <v>2984</v>
      </c>
      <c r="I281" s="1018"/>
      <c r="J281" s="80"/>
      <c r="K281" s="78"/>
      <c r="L281" s="78"/>
      <c r="M281" s="78"/>
      <c r="N281" s="78"/>
      <c r="O281" s="78"/>
      <c r="P281" s="78"/>
      <c r="Q281" s="78"/>
      <c r="R281" s="78"/>
      <c r="S281" s="78"/>
      <c r="T281" s="78"/>
      <c r="U281" s="78"/>
      <c r="V281" s="78"/>
      <c r="W281" s="78"/>
      <c r="X281" s="78"/>
      <c r="Y281" s="78"/>
      <c r="Z281" s="78"/>
      <c r="AA281" s="78"/>
      <c r="AB281" s="78"/>
      <c r="AC281" s="79"/>
      <c r="AD281" s="78">
        <v>1057813.7589245592</v>
      </c>
      <c r="AE281" s="78">
        <v>258286.79625873745</v>
      </c>
      <c r="AF281" s="78">
        <v>1411115.2042984623</v>
      </c>
      <c r="AG281" s="78">
        <v>4711527.1063688574</v>
      </c>
      <c r="AH281" s="78">
        <v>5244561.7127394807</v>
      </c>
      <c r="AI281" s="78">
        <v>0</v>
      </c>
      <c r="AJ281" s="78">
        <v>0</v>
      </c>
      <c r="AK281" s="78">
        <v>312875.43434844102</v>
      </c>
      <c r="AL281" s="78">
        <v>0</v>
      </c>
      <c r="AM281" s="78">
        <v>0</v>
      </c>
      <c r="AN281" s="78">
        <v>12996180.012938539</v>
      </c>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3337</v>
      </c>
      <c r="B282" s="77">
        <v>274</v>
      </c>
      <c r="C282" s="77">
        <v>16</v>
      </c>
      <c r="D282" s="77">
        <v>94</v>
      </c>
      <c r="E282" s="77">
        <v>2022</v>
      </c>
      <c r="F282" s="77" t="s">
        <v>162</v>
      </c>
      <c r="G282" s="1017" t="s">
        <v>2986</v>
      </c>
      <c r="H282" s="77" t="s">
        <v>2987</v>
      </c>
      <c r="I282" s="1018"/>
      <c r="J282" s="80"/>
      <c r="K282" s="78"/>
      <c r="L282" s="78"/>
      <c r="M282" s="78"/>
      <c r="N282" s="78"/>
      <c r="O282" s="78"/>
      <c r="P282" s="78"/>
      <c r="Q282" s="78"/>
      <c r="R282" s="78"/>
      <c r="S282" s="78"/>
      <c r="T282" s="78"/>
      <c r="U282" s="78"/>
      <c r="V282" s="78"/>
      <c r="W282" s="78"/>
      <c r="X282" s="78"/>
      <c r="Y282" s="78"/>
      <c r="Z282" s="78"/>
      <c r="AA282" s="78"/>
      <c r="AB282" s="78"/>
      <c r="AC282" s="79"/>
      <c r="AD282" s="78">
        <v>240589.44922044914</v>
      </c>
      <c r="AE282" s="78">
        <v>70789.714530172496</v>
      </c>
      <c r="AF282" s="78">
        <v>42546.187064275247</v>
      </c>
      <c r="AG282" s="78">
        <v>1608051.0841126111</v>
      </c>
      <c r="AH282" s="78">
        <v>1848626.5664469907</v>
      </c>
      <c r="AI282" s="78">
        <v>0</v>
      </c>
      <c r="AJ282" s="78">
        <v>0</v>
      </c>
      <c r="AK282" s="78">
        <v>86257.0326639532</v>
      </c>
      <c r="AL282" s="78">
        <v>0</v>
      </c>
      <c r="AM282" s="78">
        <v>0</v>
      </c>
      <c r="AN282" s="78">
        <v>3896860.034038452</v>
      </c>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3338</v>
      </c>
      <c r="B283" s="77">
        <v>275</v>
      </c>
      <c r="C283" s="77">
        <v>16</v>
      </c>
      <c r="D283" s="77">
        <v>95</v>
      </c>
      <c r="E283" s="77">
        <v>2022</v>
      </c>
      <c r="F283" s="77" t="s">
        <v>162</v>
      </c>
      <c r="G283" s="1017" t="s">
        <v>2989</v>
      </c>
      <c r="H283" s="77" t="s">
        <v>2990</v>
      </c>
      <c r="I283" s="1018"/>
      <c r="J283" s="80"/>
      <c r="K283" s="78"/>
      <c r="L283" s="78"/>
      <c r="M283" s="78"/>
      <c r="N283" s="78"/>
      <c r="O283" s="78"/>
      <c r="P283" s="78"/>
      <c r="Q283" s="78"/>
      <c r="R283" s="78"/>
      <c r="S283" s="78"/>
      <c r="T283" s="78"/>
      <c r="U283" s="78"/>
      <c r="V283" s="78"/>
      <c r="W283" s="78"/>
      <c r="X283" s="78"/>
      <c r="Y283" s="78"/>
      <c r="Z283" s="78"/>
      <c r="AA283" s="78"/>
      <c r="AB283" s="78"/>
      <c r="AC283" s="79"/>
      <c r="AD283" s="78">
        <v>346008.23039336351</v>
      </c>
      <c r="AE283" s="78">
        <v>283158.85812068998</v>
      </c>
      <c r="AF283" s="78">
        <v>1843668.1061185941</v>
      </c>
      <c r="AG283" s="78">
        <v>5287171.8524325155</v>
      </c>
      <c r="AH283" s="78">
        <v>6234024.8309038393</v>
      </c>
      <c r="AI283" s="78">
        <v>0</v>
      </c>
      <c r="AJ283" s="78">
        <v>0</v>
      </c>
      <c r="AK283" s="78">
        <v>366463.26152739394</v>
      </c>
      <c r="AL283" s="78">
        <v>0</v>
      </c>
      <c r="AM283" s="78">
        <v>0</v>
      </c>
      <c r="AN283" s="78">
        <v>14360495.139496397</v>
      </c>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3339</v>
      </c>
      <c r="B284" s="77">
        <v>276</v>
      </c>
      <c r="C284" s="77">
        <v>16</v>
      </c>
      <c r="D284" s="77">
        <v>96</v>
      </c>
      <c r="E284" s="77">
        <v>2022</v>
      </c>
      <c r="F284" s="77" t="s">
        <v>162</v>
      </c>
      <c r="G284" s="1017" t="s">
        <v>2992</v>
      </c>
      <c r="H284" s="77" t="s">
        <v>2993</v>
      </c>
      <c r="I284" s="1018"/>
      <c r="J284" s="80"/>
      <c r="K284" s="78"/>
      <c r="L284" s="78"/>
      <c r="M284" s="78"/>
      <c r="N284" s="78"/>
      <c r="O284" s="78"/>
      <c r="P284" s="78"/>
      <c r="Q284" s="78"/>
      <c r="R284" s="78"/>
      <c r="S284" s="78"/>
      <c r="T284" s="78"/>
      <c r="U284" s="78"/>
      <c r="V284" s="78"/>
      <c r="W284" s="78"/>
      <c r="X284" s="78"/>
      <c r="Y284" s="78"/>
      <c r="Z284" s="78"/>
      <c r="AA284" s="78"/>
      <c r="AB284" s="78"/>
      <c r="AC284" s="79"/>
      <c r="AD284" s="78">
        <v>775925.385715654</v>
      </c>
      <c r="AE284" s="78">
        <v>309944.15551048494</v>
      </c>
      <c r="AF284" s="78">
        <v>865105.80364026339</v>
      </c>
      <c r="AG284" s="78">
        <v>8947521.5964242574</v>
      </c>
      <c r="AH284" s="78">
        <v>7699896.1170732593</v>
      </c>
      <c r="AI284" s="78">
        <v>0</v>
      </c>
      <c r="AJ284" s="78">
        <v>0</v>
      </c>
      <c r="AK284" s="78">
        <v>413465.59669158398</v>
      </c>
      <c r="AL284" s="78">
        <v>0</v>
      </c>
      <c r="AM284" s="78">
        <v>0</v>
      </c>
      <c r="AN284" s="78">
        <v>19011858.655055501</v>
      </c>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3340</v>
      </c>
      <c r="B285" s="77">
        <v>277</v>
      </c>
      <c r="C285" s="77">
        <v>16</v>
      </c>
      <c r="D285" s="77">
        <v>97</v>
      </c>
      <c r="E285" s="77">
        <v>2022</v>
      </c>
      <c r="F285" s="77" t="s">
        <v>162</v>
      </c>
      <c r="G285" s="1017" t="s">
        <v>2995</v>
      </c>
      <c r="H285" s="77" t="s">
        <v>2996</v>
      </c>
      <c r="I285" s="1018"/>
      <c r="J285" s="80"/>
      <c r="K285" s="78"/>
      <c r="L285" s="78"/>
      <c r="M285" s="78"/>
      <c r="N285" s="78"/>
      <c r="O285" s="78"/>
      <c r="P285" s="78"/>
      <c r="Q285" s="78"/>
      <c r="R285" s="78"/>
      <c r="S285" s="78"/>
      <c r="T285" s="78"/>
      <c r="U285" s="78"/>
      <c r="V285" s="78"/>
      <c r="W285" s="78"/>
      <c r="X285" s="78"/>
      <c r="Y285" s="78"/>
      <c r="Z285" s="78"/>
      <c r="AA285" s="78"/>
      <c r="AB285" s="78"/>
      <c r="AC285" s="79"/>
      <c r="AD285" s="78">
        <v>4878428.5676105935</v>
      </c>
      <c r="AE285" s="78">
        <v>516573.5925174749</v>
      </c>
      <c r="AF285" s="78">
        <v>1864941.1996507316</v>
      </c>
      <c r="AG285" s="78">
        <v>25591163.167395253</v>
      </c>
      <c r="AH285" s="78">
        <v>21426151.966176357</v>
      </c>
      <c r="AI285" s="78">
        <v>0</v>
      </c>
      <c r="AJ285" s="78">
        <v>0</v>
      </c>
      <c r="AK285" s="78">
        <v>1305476.9464559383</v>
      </c>
      <c r="AL285" s="78">
        <v>0</v>
      </c>
      <c r="AM285" s="78">
        <v>0</v>
      </c>
      <c r="AN285" s="78">
        <v>55582735.43980635</v>
      </c>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3341</v>
      </c>
      <c r="B286" s="77">
        <v>278</v>
      </c>
      <c r="C286" s="77">
        <v>16</v>
      </c>
      <c r="D286" s="77">
        <v>98</v>
      </c>
      <c r="E286" s="77">
        <v>2022</v>
      </c>
      <c r="F286" s="77" t="s">
        <v>162</v>
      </c>
      <c r="G286" s="1017" t="s">
        <v>2998</v>
      </c>
      <c r="H286" s="77" t="s">
        <v>2999</v>
      </c>
      <c r="I286" s="1018"/>
      <c r="J286" s="80"/>
      <c r="K286" s="78"/>
      <c r="L286" s="78"/>
      <c r="M286" s="78"/>
      <c r="N286" s="78"/>
      <c r="O286" s="78"/>
      <c r="P286" s="78"/>
      <c r="Q286" s="78"/>
      <c r="R286" s="78"/>
      <c r="S286" s="78"/>
      <c r="T286" s="78"/>
      <c r="U286" s="78"/>
      <c r="V286" s="78"/>
      <c r="W286" s="78"/>
      <c r="X286" s="78"/>
      <c r="Y286" s="78"/>
      <c r="Z286" s="78"/>
      <c r="AA286" s="78"/>
      <c r="AB286" s="78"/>
      <c r="AC286" s="79"/>
      <c r="AD286" s="78">
        <v>300810.21817782265</v>
      </c>
      <c r="AE286" s="78">
        <v>128186.78036544748</v>
      </c>
      <c r="AF286" s="78">
        <v>241095.06003089307</v>
      </c>
      <c r="AG286" s="78">
        <v>5499910.1281516934</v>
      </c>
      <c r="AH286" s="78">
        <v>5830910.227207249</v>
      </c>
      <c r="AI286" s="78">
        <v>0</v>
      </c>
      <c r="AJ286" s="78">
        <v>0</v>
      </c>
      <c r="AK286" s="78">
        <v>372919.62624774972</v>
      </c>
      <c r="AL286" s="78">
        <v>0</v>
      </c>
      <c r="AM286" s="78">
        <v>0</v>
      </c>
      <c r="AN286" s="78">
        <v>12373832.040180856</v>
      </c>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3342</v>
      </c>
      <c r="B287" s="77">
        <v>279</v>
      </c>
      <c r="C287" s="77">
        <v>16</v>
      </c>
      <c r="D287" s="77">
        <v>99</v>
      </c>
      <c r="E287" s="77">
        <v>2022</v>
      </c>
      <c r="F287" s="77" t="s">
        <v>162</v>
      </c>
      <c r="G287" s="1017" t="s">
        <v>3001</v>
      </c>
      <c r="H287" s="77" t="s">
        <v>3002</v>
      </c>
      <c r="I287" s="1018"/>
      <c r="J287" s="80"/>
      <c r="K287" s="78"/>
      <c r="L287" s="78"/>
      <c r="M287" s="78"/>
      <c r="N287" s="78"/>
      <c r="O287" s="78"/>
      <c r="P287" s="78"/>
      <c r="Q287" s="78"/>
      <c r="R287" s="78"/>
      <c r="S287" s="78"/>
      <c r="T287" s="78"/>
      <c r="U287" s="78"/>
      <c r="V287" s="78"/>
      <c r="W287" s="78"/>
      <c r="X287" s="78"/>
      <c r="Y287" s="78"/>
      <c r="Z287" s="78"/>
      <c r="AA287" s="78"/>
      <c r="AB287" s="78"/>
      <c r="AC287" s="79"/>
      <c r="AD287" s="78">
        <v>9860514.1567398328</v>
      </c>
      <c r="AE287" s="78">
        <v>191323.55278424994</v>
      </c>
      <c r="AF287" s="78">
        <v>2219492.7585196923</v>
      </c>
      <c r="AG287" s="78">
        <v>4210966.4576178491</v>
      </c>
      <c r="AH287" s="78">
        <v>5085758.9900711263</v>
      </c>
      <c r="AI287" s="78">
        <v>0</v>
      </c>
      <c r="AJ287" s="78">
        <v>0</v>
      </c>
      <c r="AK287" s="78">
        <v>340508.67535156378</v>
      </c>
      <c r="AL287" s="78">
        <v>0</v>
      </c>
      <c r="AM287" s="78">
        <v>0</v>
      </c>
      <c r="AN287" s="78">
        <v>21908564.591084313</v>
      </c>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3343</v>
      </c>
      <c r="B288" s="77">
        <v>280</v>
      </c>
      <c r="C288" s="77">
        <v>16</v>
      </c>
      <c r="D288" s="77">
        <v>100</v>
      </c>
      <c r="E288" s="77">
        <v>2022</v>
      </c>
      <c r="F288" s="77" t="s">
        <v>162</v>
      </c>
      <c r="G288" s="1017" t="s">
        <v>3004</v>
      </c>
      <c r="H288" s="77" t="s">
        <v>3005</v>
      </c>
      <c r="I288" s="1018"/>
      <c r="J288" s="80"/>
      <c r="K288" s="78"/>
      <c r="L288" s="78"/>
      <c r="M288" s="78"/>
      <c r="N288" s="78"/>
      <c r="O288" s="78"/>
      <c r="P288" s="78"/>
      <c r="Q288" s="78"/>
      <c r="R288" s="78"/>
      <c r="S288" s="78"/>
      <c r="T288" s="78"/>
      <c r="U288" s="78"/>
      <c r="V288" s="78"/>
      <c r="W288" s="78"/>
      <c r="X288" s="78"/>
      <c r="Y288" s="78"/>
      <c r="Z288" s="78"/>
      <c r="AA288" s="78"/>
      <c r="AB288" s="78"/>
      <c r="AC288" s="79"/>
      <c r="AD288" s="78">
        <v>10418985.13861746</v>
      </c>
      <c r="AE288" s="78">
        <v>2089253.1964040098</v>
      </c>
      <c r="AF288" s="78">
        <v>3531333.5263348455</v>
      </c>
      <c r="AG288" s="78">
        <v>38943618.472828373</v>
      </c>
      <c r="AH288" s="78">
        <v>36585704.183978446</v>
      </c>
      <c r="AI288" s="78">
        <v>0</v>
      </c>
      <c r="AJ288" s="78">
        <v>0</v>
      </c>
      <c r="AK288" s="78">
        <v>2231707.0292381784</v>
      </c>
      <c r="AL288" s="78">
        <v>0</v>
      </c>
      <c r="AM288" s="78">
        <v>0</v>
      </c>
      <c r="AN288" s="78">
        <v>93800601.547401324</v>
      </c>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3344</v>
      </c>
      <c r="B289" s="77">
        <v>281</v>
      </c>
      <c r="C289" s="77">
        <v>16</v>
      </c>
      <c r="D289" s="77">
        <v>101</v>
      </c>
      <c r="E289" s="77">
        <v>2022</v>
      </c>
      <c r="F289" s="77" t="s">
        <v>162</v>
      </c>
      <c r="G289" s="1017" t="s">
        <v>3007</v>
      </c>
      <c r="H289" s="77" t="s">
        <v>3008</v>
      </c>
      <c r="I289" s="1018"/>
      <c r="J289" s="80"/>
      <c r="K289" s="78"/>
      <c r="L289" s="78"/>
      <c r="M289" s="78"/>
      <c r="N289" s="78"/>
      <c r="O289" s="78"/>
      <c r="P289" s="78"/>
      <c r="Q289" s="78"/>
      <c r="R289" s="78"/>
      <c r="S289" s="78"/>
      <c r="T289" s="78"/>
      <c r="U289" s="78"/>
      <c r="V289" s="78"/>
      <c r="W289" s="78"/>
      <c r="X289" s="78"/>
      <c r="Y289" s="78"/>
      <c r="Z289" s="78"/>
      <c r="AA289" s="78"/>
      <c r="AB289" s="78"/>
      <c r="AC289" s="79"/>
      <c r="AD289" s="78">
        <v>91713.929908888051</v>
      </c>
      <c r="AE289" s="78">
        <v>57397.065835274989</v>
      </c>
      <c r="AF289" s="78">
        <v>106365.46766068813</v>
      </c>
      <c r="AG289" s="78">
        <v>5606279.2660112828</v>
      </c>
      <c r="AH289" s="78">
        <v>3819409.0734080998</v>
      </c>
      <c r="AI289" s="78">
        <v>0</v>
      </c>
      <c r="AJ289" s="78">
        <v>0</v>
      </c>
      <c r="AK289" s="78">
        <v>180003.44840351908</v>
      </c>
      <c r="AL289" s="78">
        <v>0</v>
      </c>
      <c r="AM289" s="78">
        <v>0</v>
      </c>
      <c r="AN289" s="78">
        <v>9861168.2512277514</v>
      </c>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3345</v>
      </c>
      <c r="B290" s="77">
        <v>282</v>
      </c>
      <c r="C290" s="77">
        <v>16</v>
      </c>
      <c r="D290" s="77">
        <v>102</v>
      </c>
      <c r="E290" s="77">
        <v>2022</v>
      </c>
      <c r="F290" s="77" t="s">
        <v>162</v>
      </c>
      <c r="G290" s="1017" t="s">
        <v>3010</v>
      </c>
      <c r="H290" s="77" t="s">
        <v>3011</v>
      </c>
      <c r="I290" s="1018"/>
      <c r="J290" s="80"/>
      <c r="K290" s="78"/>
      <c r="L290" s="78"/>
      <c r="M290" s="78"/>
      <c r="N290" s="78"/>
      <c r="O290" s="78"/>
      <c r="P290" s="78"/>
      <c r="Q290" s="78"/>
      <c r="R290" s="78"/>
      <c r="S290" s="78"/>
      <c r="T290" s="78"/>
      <c r="U290" s="78"/>
      <c r="V290" s="78"/>
      <c r="W290" s="78"/>
      <c r="X290" s="78"/>
      <c r="Y290" s="78"/>
      <c r="Z290" s="78"/>
      <c r="AA290" s="78"/>
      <c r="AB290" s="78"/>
      <c r="AC290" s="79"/>
      <c r="AD290" s="78">
        <v>2790654.6064659911</v>
      </c>
      <c r="AE290" s="78">
        <v>367341.22134575993</v>
      </c>
      <c r="AF290" s="78">
        <v>1155838.0819128109</v>
      </c>
      <c r="AG290" s="78">
        <v>5962928.7282463759</v>
      </c>
      <c r="AH290" s="78">
        <v>6718576.7282765089</v>
      </c>
      <c r="AI290" s="78">
        <v>0</v>
      </c>
      <c r="AJ290" s="78">
        <v>0</v>
      </c>
      <c r="AK290" s="78">
        <v>390868.32017033879</v>
      </c>
      <c r="AL290" s="78">
        <v>0</v>
      </c>
      <c r="AM290" s="78">
        <v>0</v>
      </c>
      <c r="AN290" s="78">
        <v>17386207.686417785</v>
      </c>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3346</v>
      </c>
      <c r="B291" s="77">
        <v>283</v>
      </c>
      <c r="C291" s="77">
        <v>16</v>
      </c>
      <c r="D291" s="77">
        <v>103</v>
      </c>
      <c r="E291" s="77">
        <v>2022</v>
      </c>
      <c r="F291" s="77" t="s">
        <v>162</v>
      </c>
      <c r="G291" s="1017" t="s">
        <v>3013</v>
      </c>
      <c r="H291" s="77" t="s">
        <v>3014</v>
      </c>
      <c r="I291" s="1018"/>
      <c r="J291" s="80"/>
      <c r="K291" s="78"/>
      <c r="L291" s="78"/>
      <c r="M291" s="78"/>
      <c r="N291" s="78"/>
      <c r="O291" s="78"/>
      <c r="P291" s="78"/>
      <c r="Q291" s="78"/>
      <c r="R291" s="78"/>
      <c r="S291" s="78"/>
      <c r="T291" s="78"/>
      <c r="U291" s="78"/>
      <c r="V291" s="78"/>
      <c r="W291" s="78"/>
      <c r="X291" s="78"/>
      <c r="Y291" s="78"/>
      <c r="Z291" s="78"/>
      <c r="AA291" s="78"/>
      <c r="AB291" s="78"/>
      <c r="AC291" s="79"/>
      <c r="AD291" s="78">
        <v>0</v>
      </c>
      <c r="AE291" s="78">
        <v>65050.00794664499</v>
      </c>
      <c r="AF291" s="78">
        <v>666556.93067364558</v>
      </c>
      <c r="AG291" s="78">
        <v>2002242.5950040296</v>
      </c>
      <c r="AH291" s="78">
        <v>2141800.8236808749</v>
      </c>
      <c r="AI291" s="78">
        <v>0</v>
      </c>
      <c r="AJ291" s="78">
        <v>0</v>
      </c>
      <c r="AK291" s="78">
        <v>139586.6052540919</v>
      </c>
      <c r="AL291" s="78">
        <v>0</v>
      </c>
      <c r="AM291" s="78">
        <v>0</v>
      </c>
      <c r="AN291" s="78">
        <v>5015236.9625592874</v>
      </c>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3347</v>
      </c>
      <c r="B292" s="77">
        <v>284</v>
      </c>
      <c r="C292" s="77">
        <v>16</v>
      </c>
      <c r="D292" s="77">
        <v>104</v>
      </c>
      <c r="E292" s="77">
        <v>2022</v>
      </c>
      <c r="F292" s="77" t="s">
        <v>162</v>
      </c>
      <c r="G292" s="1017" t="s">
        <v>3016</v>
      </c>
      <c r="H292" s="77" t="s">
        <v>3017</v>
      </c>
      <c r="I292" s="1018"/>
      <c r="J292" s="80"/>
      <c r="K292" s="78"/>
      <c r="L292" s="78"/>
      <c r="M292" s="78"/>
      <c r="N292" s="78"/>
      <c r="O292" s="78"/>
      <c r="P292" s="78"/>
      <c r="Q292" s="78"/>
      <c r="R292" s="78"/>
      <c r="S292" s="78"/>
      <c r="T292" s="78"/>
      <c r="U292" s="78"/>
      <c r="V292" s="78"/>
      <c r="W292" s="78"/>
      <c r="X292" s="78"/>
      <c r="Y292" s="78"/>
      <c r="Z292" s="78"/>
      <c r="AA292" s="78"/>
      <c r="AB292" s="78"/>
      <c r="AC292" s="79"/>
      <c r="AD292" s="78">
        <v>2517288.2334451801</v>
      </c>
      <c r="AE292" s="78">
        <v>788253.03747110988</v>
      </c>
      <c r="AF292" s="78">
        <v>1092018.801316398</v>
      </c>
      <c r="AG292" s="78">
        <v>14610113.935420027</v>
      </c>
      <c r="AH292" s="78">
        <v>12692002.219416896</v>
      </c>
      <c r="AI292" s="78">
        <v>0</v>
      </c>
      <c r="AJ292" s="78">
        <v>0</v>
      </c>
      <c r="AK292" s="78">
        <v>860762.54451783234</v>
      </c>
      <c r="AL292" s="78">
        <v>0</v>
      </c>
      <c r="AM292" s="78">
        <v>0</v>
      </c>
      <c r="AN292" s="78">
        <v>32560438.771587443</v>
      </c>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3348</v>
      </c>
      <c r="B293" s="77">
        <v>285</v>
      </c>
      <c r="C293" s="77">
        <v>16</v>
      </c>
      <c r="D293" s="77">
        <v>105</v>
      </c>
      <c r="E293" s="77">
        <v>2022</v>
      </c>
      <c r="F293" s="77" t="s">
        <v>162</v>
      </c>
      <c r="G293" s="1017" t="s">
        <v>3019</v>
      </c>
      <c r="H293" s="77" t="s">
        <v>3020</v>
      </c>
      <c r="I293" s="1018"/>
      <c r="J293" s="80"/>
      <c r="K293" s="78"/>
      <c r="L293" s="78"/>
      <c r="M293" s="78"/>
      <c r="N293" s="78"/>
      <c r="O293" s="78"/>
      <c r="P293" s="78"/>
      <c r="Q293" s="78"/>
      <c r="R293" s="78"/>
      <c r="S293" s="78"/>
      <c r="T293" s="78"/>
      <c r="U293" s="78"/>
      <c r="V293" s="78"/>
      <c r="W293" s="78"/>
      <c r="X293" s="78"/>
      <c r="Y293" s="78"/>
      <c r="Z293" s="78"/>
      <c r="AA293" s="78"/>
      <c r="AB293" s="78"/>
      <c r="AC293" s="79"/>
      <c r="AD293" s="78">
        <v>0</v>
      </c>
      <c r="AE293" s="78">
        <v>480222.11748846737</v>
      </c>
      <c r="AF293" s="78">
        <v>950198.17776881391</v>
      </c>
      <c r="AG293" s="78">
        <v>6644942.6121696224</v>
      </c>
      <c r="AH293" s="78">
        <v>5985641.0851917984</v>
      </c>
      <c r="AI293" s="78">
        <v>0</v>
      </c>
      <c r="AJ293" s="78">
        <v>0</v>
      </c>
      <c r="AK293" s="78">
        <v>363364.20646162319</v>
      </c>
      <c r="AL293" s="78">
        <v>0</v>
      </c>
      <c r="AM293" s="78">
        <v>0</v>
      </c>
      <c r="AN293" s="78">
        <v>14424368.199080326</v>
      </c>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3349</v>
      </c>
      <c r="B294" s="77">
        <v>286</v>
      </c>
      <c r="C294" s="77">
        <v>16</v>
      </c>
      <c r="D294" s="77">
        <v>106</v>
      </c>
      <c r="E294" s="77">
        <v>2022</v>
      </c>
      <c r="F294" s="77" t="s">
        <v>162</v>
      </c>
      <c r="G294" s="1017" t="s">
        <v>3022</v>
      </c>
      <c r="H294" s="77" t="s">
        <v>3023</v>
      </c>
      <c r="I294" s="1018"/>
      <c r="J294" s="80"/>
      <c r="K294" s="78"/>
      <c r="L294" s="78"/>
      <c r="M294" s="78"/>
      <c r="N294" s="78"/>
      <c r="O294" s="78"/>
      <c r="P294" s="78"/>
      <c r="Q294" s="78"/>
      <c r="R294" s="78"/>
      <c r="S294" s="78"/>
      <c r="T294" s="78"/>
      <c r="U294" s="78"/>
      <c r="V294" s="78"/>
      <c r="W294" s="78"/>
      <c r="X294" s="78"/>
      <c r="Y294" s="78"/>
      <c r="Z294" s="78"/>
      <c r="AA294" s="78"/>
      <c r="AB294" s="78"/>
      <c r="AC294" s="79"/>
      <c r="AD294" s="78">
        <v>4850561.3538544942</v>
      </c>
      <c r="AE294" s="78">
        <v>281245.62259284745</v>
      </c>
      <c r="AF294" s="78">
        <v>1836577.0749412149</v>
      </c>
      <c r="AG294" s="78">
        <v>8884951.5153303817</v>
      </c>
      <c r="AH294" s="78">
        <v>12284815.751036501</v>
      </c>
      <c r="AI294" s="78">
        <v>0</v>
      </c>
      <c r="AJ294" s="78">
        <v>0</v>
      </c>
      <c r="AK294" s="78">
        <v>797231.91566953145</v>
      </c>
      <c r="AL294" s="78">
        <v>0</v>
      </c>
      <c r="AM294" s="78">
        <v>0</v>
      </c>
      <c r="AN294" s="78">
        <v>28935383.233424969</v>
      </c>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3350</v>
      </c>
      <c r="B295" s="77">
        <v>287</v>
      </c>
      <c r="C295" s="77">
        <v>16</v>
      </c>
      <c r="D295" s="77">
        <v>107</v>
      </c>
      <c r="E295" s="77">
        <v>2022</v>
      </c>
      <c r="F295" s="77" t="s">
        <v>162</v>
      </c>
      <c r="G295" s="1017" t="s">
        <v>3025</v>
      </c>
      <c r="H295" s="77" t="s">
        <v>3026</v>
      </c>
      <c r="I295" s="1018"/>
      <c r="J295" s="80"/>
      <c r="K295" s="78"/>
      <c r="L295" s="78"/>
      <c r="M295" s="78"/>
      <c r="N295" s="78"/>
      <c r="O295" s="78"/>
      <c r="P295" s="78"/>
      <c r="Q295" s="78"/>
      <c r="R295" s="78"/>
      <c r="S295" s="78"/>
      <c r="T295" s="78"/>
      <c r="U295" s="78"/>
      <c r="V295" s="78"/>
      <c r="W295" s="78"/>
      <c r="X295" s="78"/>
      <c r="Y295" s="78"/>
      <c r="Z295" s="78"/>
      <c r="AA295" s="78"/>
      <c r="AB295" s="78"/>
      <c r="AC295" s="79"/>
      <c r="AD295" s="78">
        <v>1625858.3339622088</v>
      </c>
      <c r="AE295" s="78">
        <v>304204.44892695744</v>
      </c>
      <c r="AF295" s="78">
        <v>1318931.7989925328</v>
      </c>
      <c r="AG295" s="78">
        <v>5299685.8686512904</v>
      </c>
      <c r="AH295" s="78">
        <v>5993784.8145594066</v>
      </c>
      <c r="AI295" s="78">
        <v>0</v>
      </c>
      <c r="AJ295" s="78">
        <v>0</v>
      </c>
      <c r="AK295" s="78">
        <v>366592.38882180105</v>
      </c>
      <c r="AL295" s="78">
        <v>0</v>
      </c>
      <c r="AM295" s="78">
        <v>0</v>
      </c>
      <c r="AN295" s="78">
        <v>14909057.653914196</v>
      </c>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3351</v>
      </c>
      <c r="B296" s="77">
        <v>288</v>
      </c>
      <c r="C296" s="77">
        <v>16</v>
      </c>
      <c r="D296" s="77">
        <v>108</v>
      </c>
      <c r="E296" s="77">
        <v>2022</v>
      </c>
      <c r="F296" s="77" t="s">
        <v>162</v>
      </c>
      <c r="G296" s="1017" t="s">
        <v>3028</v>
      </c>
      <c r="H296" s="77" t="s">
        <v>3029</v>
      </c>
      <c r="I296" s="1018"/>
      <c r="J296" s="80"/>
      <c r="K296" s="78"/>
      <c r="L296" s="78"/>
      <c r="M296" s="78"/>
      <c r="N296" s="78"/>
      <c r="O296" s="78"/>
      <c r="P296" s="78"/>
      <c r="Q296" s="78"/>
      <c r="R296" s="78"/>
      <c r="S296" s="78"/>
      <c r="T296" s="78"/>
      <c r="U296" s="78"/>
      <c r="V296" s="78"/>
      <c r="W296" s="78"/>
      <c r="X296" s="78"/>
      <c r="Y296" s="78"/>
      <c r="Z296" s="78"/>
      <c r="AA296" s="78"/>
      <c r="AB296" s="78"/>
      <c r="AC296" s="79"/>
      <c r="AD296" s="78">
        <v>6563319.5070424136</v>
      </c>
      <c r="AE296" s="78">
        <v>512747.12146178994</v>
      </c>
      <c r="AF296" s="78">
        <v>829650.64775336732</v>
      </c>
      <c r="AG296" s="78">
        <v>8115339.5178757077</v>
      </c>
      <c r="AH296" s="78">
        <v>7936064.2687338879</v>
      </c>
      <c r="AI296" s="78">
        <v>0</v>
      </c>
      <c r="AJ296" s="78">
        <v>0</v>
      </c>
      <c r="AK296" s="78">
        <v>478029.24389514182</v>
      </c>
      <c r="AL296" s="78">
        <v>0</v>
      </c>
      <c r="AM296" s="78">
        <v>0</v>
      </c>
      <c r="AN296" s="78">
        <v>24435150.306762312</v>
      </c>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3352</v>
      </c>
      <c r="B297" s="77">
        <v>289</v>
      </c>
      <c r="C297" s="77">
        <v>16</v>
      </c>
      <c r="D297" s="77">
        <v>109</v>
      </c>
      <c r="E297" s="77">
        <v>2022</v>
      </c>
      <c r="F297" s="77" t="s">
        <v>162</v>
      </c>
      <c r="G297" s="1017" t="s">
        <v>3031</v>
      </c>
      <c r="H297" s="77" t="s">
        <v>3032</v>
      </c>
      <c r="I297" s="1018"/>
      <c r="J297" s="80"/>
      <c r="K297" s="78"/>
      <c r="L297" s="78"/>
      <c r="M297" s="78"/>
      <c r="N297" s="78"/>
      <c r="O297" s="78"/>
      <c r="P297" s="78"/>
      <c r="Q297" s="78"/>
      <c r="R297" s="78"/>
      <c r="S297" s="78"/>
      <c r="T297" s="78"/>
      <c r="U297" s="78"/>
      <c r="V297" s="78"/>
      <c r="W297" s="78"/>
      <c r="X297" s="78"/>
      <c r="Y297" s="78"/>
      <c r="Z297" s="78"/>
      <c r="AA297" s="78"/>
      <c r="AB297" s="78"/>
      <c r="AC297" s="79"/>
      <c r="AD297" s="78">
        <v>137587.96617781141</v>
      </c>
      <c r="AE297" s="78">
        <v>250633.85414736744</v>
      </c>
      <c r="AF297" s="78">
        <v>248186.09120827229</v>
      </c>
      <c r="AG297" s="78">
        <v>3360013.3547411375</v>
      </c>
      <c r="AH297" s="78">
        <v>2968389.3544930755</v>
      </c>
      <c r="AI297" s="78">
        <v>0</v>
      </c>
      <c r="AJ297" s="78">
        <v>0</v>
      </c>
      <c r="AK297" s="78">
        <v>172514.0653279064</v>
      </c>
      <c r="AL297" s="78">
        <v>0</v>
      </c>
      <c r="AM297" s="78">
        <v>0</v>
      </c>
      <c r="AN297" s="78">
        <v>7137324.6860955702</v>
      </c>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3353</v>
      </c>
      <c r="B298" s="77">
        <v>290</v>
      </c>
      <c r="C298" s="77">
        <v>16</v>
      </c>
      <c r="D298" s="77">
        <v>110</v>
      </c>
      <c r="E298" s="77">
        <v>2022</v>
      </c>
      <c r="F298" s="77" t="s">
        <v>162</v>
      </c>
      <c r="G298" s="1017" t="s">
        <v>3034</v>
      </c>
      <c r="H298" s="77" t="s">
        <v>3035</v>
      </c>
      <c r="I298" s="1018"/>
      <c r="J298" s="80"/>
      <c r="K298" s="78"/>
      <c r="L298" s="78"/>
      <c r="M298" s="78"/>
      <c r="N298" s="78"/>
      <c r="O298" s="78"/>
      <c r="P298" s="78"/>
      <c r="Q298" s="78"/>
      <c r="R298" s="78"/>
      <c r="S298" s="78"/>
      <c r="T298" s="78"/>
      <c r="U298" s="78"/>
      <c r="V298" s="78"/>
      <c r="W298" s="78"/>
      <c r="X298" s="78"/>
      <c r="Y298" s="78"/>
      <c r="Z298" s="78"/>
      <c r="AA298" s="78"/>
      <c r="AB298" s="78"/>
      <c r="AC298" s="79"/>
      <c r="AD298" s="78">
        <v>155021.192524129</v>
      </c>
      <c r="AE298" s="78">
        <v>151145.60669955748</v>
      </c>
      <c r="AF298" s="78">
        <v>375824.65240109805</v>
      </c>
      <c r="AG298" s="78">
        <v>4617671.9847280439</v>
      </c>
      <c r="AH298" s="78">
        <v>3481444.3046523724</v>
      </c>
      <c r="AI298" s="78">
        <v>0</v>
      </c>
      <c r="AJ298" s="78">
        <v>0</v>
      </c>
      <c r="AK298" s="78">
        <v>202729.85221917141</v>
      </c>
      <c r="AL298" s="78">
        <v>0</v>
      </c>
      <c r="AM298" s="78">
        <v>0</v>
      </c>
      <c r="AN298" s="78">
        <v>8983837.5932243727</v>
      </c>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3354</v>
      </c>
      <c r="B299" s="77">
        <v>291</v>
      </c>
      <c r="C299" s="77">
        <v>16</v>
      </c>
      <c r="D299" s="77">
        <v>111</v>
      </c>
      <c r="E299" s="77">
        <v>2022</v>
      </c>
      <c r="F299" s="77" t="s">
        <v>162</v>
      </c>
      <c r="G299" s="1017" t="s">
        <v>3037</v>
      </c>
      <c r="H299" s="77" t="s">
        <v>3038</v>
      </c>
      <c r="I299" s="1018"/>
      <c r="J299" s="80"/>
      <c r="K299" s="78"/>
      <c r="L299" s="78"/>
      <c r="M299" s="78"/>
      <c r="N299" s="78"/>
      <c r="O299" s="78"/>
      <c r="P299" s="78"/>
      <c r="Q299" s="78"/>
      <c r="R299" s="78"/>
      <c r="S299" s="78"/>
      <c r="T299" s="78"/>
      <c r="U299" s="78"/>
      <c r="V299" s="78"/>
      <c r="W299" s="78"/>
      <c r="X299" s="78"/>
      <c r="Y299" s="78"/>
      <c r="Z299" s="78"/>
      <c r="AA299" s="78"/>
      <c r="AB299" s="78"/>
      <c r="AC299" s="79"/>
      <c r="AD299" s="78">
        <v>574941.38608730899</v>
      </c>
      <c r="AE299" s="78">
        <v>195150.02383993496</v>
      </c>
      <c r="AF299" s="78">
        <v>1035290.5518973643</v>
      </c>
      <c r="AG299" s="78">
        <v>8278021.7287197839</v>
      </c>
      <c r="AH299" s="78">
        <v>8868521.281324992</v>
      </c>
      <c r="AI299" s="78">
        <v>0</v>
      </c>
      <c r="AJ299" s="78">
        <v>0</v>
      </c>
      <c r="AK299" s="78">
        <v>605090.50159174344</v>
      </c>
      <c r="AL299" s="78">
        <v>0</v>
      </c>
      <c r="AM299" s="78">
        <v>0</v>
      </c>
      <c r="AN299" s="78">
        <v>19557015.473461129</v>
      </c>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3355</v>
      </c>
      <c r="B300" s="77">
        <v>292</v>
      </c>
      <c r="C300" s="77">
        <v>16</v>
      </c>
      <c r="D300" s="77">
        <v>112</v>
      </c>
      <c r="E300" s="77">
        <v>2022</v>
      </c>
      <c r="F300" s="77" t="s">
        <v>162</v>
      </c>
      <c r="G300" s="1017" t="s">
        <v>3040</v>
      </c>
      <c r="H300" s="77" t="s">
        <v>3041</v>
      </c>
      <c r="I300" s="1018"/>
      <c r="J300" s="80"/>
      <c r="K300" s="78"/>
      <c r="L300" s="78"/>
      <c r="M300" s="78"/>
      <c r="N300" s="78"/>
      <c r="O300" s="78"/>
      <c r="P300" s="78"/>
      <c r="Q300" s="78"/>
      <c r="R300" s="78"/>
      <c r="S300" s="78"/>
      <c r="T300" s="78"/>
      <c r="U300" s="78"/>
      <c r="V300" s="78"/>
      <c r="W300" s="78"/>
      <c r="X300" s="78"/>
      <c r="Y300" s="78"/>
      <c r="Z300" s="78"/>
      <c r="AA300" s="78"/>
      <c r="AB300" s="78"/>
      <c r="AC300" s="79"/>
      <c r="AD300" s="78">
        <v>5373885.9134820243</v>
      </c>
      <c r="AE300" s="78">
        <v>1549720.7775524247</v>
      </c>
      <c r="AF300" s="78">
        <v>1510389.6407817712</v>
      </c>
      <c r="AG300" s="78">
        <v>76717176.429201275</v>
      </c>
      <c r="AH300" s="78">
        <v>57751256.810391344</v>
      </c>
      <c r="AI300" s="78">
        <v>0</v>
      </c>
      <c r="AJ300" s="78">
        <v>0</v>
      </c>
      <c r="AK300" s="78">
        <v>3359892.200473147</v>
      </c>
      <c r="AL300" s="78">
        <v>0</v>
      </c>
      <c r="AM300" s="78">
        <v>0</v>
      </c>
      <c r="AN300" s="78">
        <v>146262321.771882</v>
      </c>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3356</v>
      </c>
      <c r="B301" s="77">
        <v>293</v>
      </c>
      <c r="C301" s="77">
        <v>16</v>
      </c>
      <c r="D301" s="77">
        <v>113</v>
      </c>
      <c r="E301" s="77">
        <v>2022</v>
      </c>
      <c r="F301" s="77" t="s">
        <v>162</v>
      </c>
      <c r="G301" s="1017" t="s">
        <v>3043</v>
      </c>
      <c r="H301" s="77" t="s">
        <v>3044</v>
      </c>
      <c r="I301" s="1018"/>
      <c r="J301" s="80"/>
      <c r="K301" s="78"/>
      <c r="L301" s="78"/>
      <c r="M301" s="78"/>
      <c r="N301" s="78"/>
      <c r="O301" s="78"/>
      <c r="P301" s="78"/>
      <c r="Q301" s="78"/>
      <c r="R301" s="78"/>
      <c r="S301" s="78"/>
      <c r="T301" s="78"/>
      <c r="U301" s="78"/>
      <c r="V301" s="78"/>
      <c r="W301" s="78"/>
      <c r="X301" s="78"/>
      <c r="Y301" s="78"/>
      <c r="Z301" s="78"/>
      <c r="AA301" s="78"/>
      <c r="AB301" s="78"/>
      <c r="AC301" s="79"/>
      <c r="AD301" s="78">
        <v>3796708.1398891453</v>
      </c>
      <c r="AE301" s="78">
        <v>386473.57662418491</v>
      </c>
      <c r="AF301" s="78">
        <v>2148582.4467459</v>
      </c>
      <c r="AG301" s="78">
        <v>14422403.692138402</v>
      </c>
      <c r="AH301" s="78">
        <v>13970567.730131334</v>
      </c>
      <c r="AI301" s="78">
        <v>0</v>
      </c>
      <c r="AJ301" s="78">
        <v>0</v>
      </c>
      <c r="AK301" s="78">
        <v>821378.71972366201</v>
      </c>
      <c r="AL301" s="78">
        <v>0</v>
      </c>
      <c r="AM301" s="78">
        <v>0</v>
      </c>
      <c r="AN301" s="78">
        <v>35546114.305252634</v>
      </c>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3357</v>
      </c>
      <c r="B302" s="77">
        <v>294</v>
      </c>
      <c r="C302" s="77">
        <v>16</v>
      </c>
      <c r="D302" s="77">
        <v>114</v>
      </c>
      <c r="E302" s="77">
        <v>2022</v>
      </c>
      <c r="F302" s="77" t="s">
        <v>162</v>
      </c>
      <c r="G302" s="1017" t="s">
        <v>3046</v>
      </c>
      <c r="H302" s="77" t="s">
        <v>3047</v>
      </c>
      <c r="I302" s="1018"/>
      <c r="J302" s="80"/>
      <c r="K302" s="78"/>
      <c r="L302" s="78"/>
      <c r="M302" s="78"/>
      <c r="N302" s="78"/>
      <c r="O302" s="78"/>
      <c r="P302" s="78"/>
      <c r="Q302" s="78"/>
      <c r="R302" s="78"/>
      <c r="S302" s="78"/>
      <c r="T302" s="78"/>
      <c r="U302" s="78"/>
      <c r="V302" s="78"/>
      <c r="W302" s="78"/>
      <c r="X302" s="78"/>
      <c r="Y302" s="78"/>
      <c r="Z302" s="78"/>
      <c r="AA302" s="78"/>
      <c r="AB302" s="78"/>
      <c r="AC302" s="79"/>
      <c r="AD302" s="78">
        <v>8297498.7456390271</v>
      </c>
      <c r="AE302" s="78">
        <v>426651.5227088774</v>
      </c>
      <c r="AF302" s="78">
        <v>1127473.9572032942</v>
      </c>
      <c r="AG302" s="78">
        <v>7952657.3070316296</v>
      </c>
      <c r="AH302" s="78">
        <v>7516662.2063020812</v>
      </c>
      <c r="AI302" s="78">
        <v>0</v>
      </c>
      <c r="AJ302" s="78">
        <v>0</v>
      </c>
      <c r="AK302" s="78">
        <v>432705.56355824426</v>
      </c>
      <c r="AL302" s="78">
        <v>0</v>
      </c>
      <c r="AM302" s="78">
        <v>0</v>
      </c>
      <c r="AN302" s="78">
        <v>25753649.30244315</v>
      </c>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3358</v>
      </c>
      <c r="B303" s="77">
        <v>295</v>
      </c>
      <c r="C303" s="77">
        <v>16</v>
      </c>
      <c r="D303" s="77">
        <v>115</v>
      </c>
      <c r="E303" s="77">
        <v>2022</v>
      </c>
      <c r="F303" s="77" t="s">
        <v>162</v>
      </c>
      <c r="G303" s="1017" t="s">
        <v>3049</v>
      </c>
      <c r="H303" s="77" t="s">
        <v>3050</v>
      </c>
      <c r="I303" s="1018"/>
      <c r="J303" s="80"/>
      <c r="K303" s="78"/>
      <c r="L303" s="78"/>
      <c r="M303" s="78"/>
      <c r="N303" s="78"/>
      <c r="O303" s="78"/>
      <c r="P303" s="78"/>
      <c r="Q303" s="78"/>
      <c r="R303" s="78"/>
      <c r="S303" s="78"/>
      <c r="T303" s="78"/>
      <c r="U303" s="78"/>
      <c r="V303" s="78"/>
      <c r="W303" s="78"/>
      <c r="X303" s="78"/>
      <c r="Y303" s="78"/>
      <c r="Z303" s="78"/>
      <c r="AA303" s="78"/>
      <c r="AB303" s="78"/>
      <c r="AC303" s="79"/>
      <c r="AD303" s="78">
        <v>6405225.4779120004</v>
      </c>
      <c r="AE303" s="78">
        <v>503180.94382257736</v>
      </c>
      <c r="AF303" s="78">
        <v>2496042.9744374808</v>
      </c>
      <c r="AG303" s="78">
        <v>20404103.444712937</v>
      </c>
      <c r="AH303" s="78">
        <v>19561237.940994151</v>
      </c>
      <c r="AI303" s="78">
        <v>0</v>
      </c>
      <c r="AJ303" s="78">
        <v>0</v>
      </c>
      <c r="AK303" s="78">
        <v>1236135.5893593174</v>
      </c>
      <c r="AL303" s="78">
        <v>0</v>
      </c>
      <c r="AM303" s="78">
        <v>0</v>
      </c>
      <c r="AN303" s="78">
        <v>50605926.371238463</v>
      </c>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3359</v>
      </c>
      <c r="B304" s="77">
        <v>296</v>
      </c>
      <c r="C304" s="77">
        <v>16</v>
      </c>
      <c r="D304" s="77">
        <v>116</v>
      </c>
      <c r="E304" s="77">
        <v>2022</v>
      </c>
      <c r="F304" s="77" t="s">
        <v>162</v>
      </c>
      <c r="G304" s="1017" t="s">
        <v>3052</v>
      </c>
      <c r="H304" s="77" t="s">
        <v>3053</v>
      </c>
      <c r="I304" s="1018"/>
      <c r="J304" s="80"/>
      <c r="K304" s="78"/>
      <c r="L304" s="78"/>
      <c r="M304" s="78"/>
      <c r="N304" s="78"/>
      <c r="O304" s="78"/>
      <c r="P304" s="78"/>
      <c r="Q304" s="78"/>
      <c r="R304" s="78"/>
      <c r="S304" s="78"/>
      <c r="T304" s="78"/>
      <c r="U304" s="78"/>
      <c r="V304" s="78"/>
      <c r="W304" s="78"/>
      <c r="X304" s="78"/>
      <c r="Y304" s="78"/>
      <c r="Z304" s="78"/>
      <c r="AA304" s="78"/>
      <c r="AB304" s="78"/>
      <c r="AC304" s="79"/>
      <c r="AD304" s="78">
        <v>2778533.9731856491</v>
      </c>
      <c r="AE304" s="78">
        <v>510833.8859339474</v>
      </c>
      <c r="AF304" s="78">
        <v>1574208.9213781843</v>
      </c>
      <c r="AG304" s="78">
        <v>17406996.560316283</v>
      </c>
      <c r="AH304" s="78">
        <v>17761473.750752807</v>
      </c>
      <c r="AI304" s="78">
        <v>0</v>
      </c>
      <c r="AJ304" s="78">
        <v>0</v>
      </c>
      <c r="AK304" s="78">
        <v>1284170.9428787641</v>
      </c>
      <c r="AL304" s="78">
        <v>0</v>
      </c>
      <c r="AM304" s="78">
        <v>0</v>
      </c>
      <c r="AN304" s="78">
        <v>41316218.034445643</v>
      </c>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3360</v>
      </c>
      <c r="B305" s="77">
        <v>297</v>
      </c>
      <c r="C305" s="77">
        <v>16</v>
      </c>
      <c r="D305" s="77">
        <v>117</v>
      </c>
      <c r="E305" s="77">
        <v>2022</v>
      </c>
      <c r="F305" s="77" t="s">
        <v>162</v>
      </c>
      <c r="G305" s="1017" t="s">
        <v>3055</v>
      </c>
      <c r="H305" s="77" t="s">
        <v>3056</v>
      </c>
      <c r="I305" s="1018"/>
      <c r="J305" s="80"/>
      <c r="K305" s="78"/>
      <c r="L305" s="78"/>
      <c r="M305" s="78"/>
      <c r="N305" s="78"/>
      <c r="O305" s="78"/>
      <c r="P305" s="78"/>
      <c r="Q305" s="78"/>
      <c r="R305" s="78"/>
      <c r="S305" s="78"/>
      <c r="T305" s="78"/>
      <c r="U305" s="78"/>
      <c r="V305" s="78"/>
      <c r="W305" s="78"/>
      <c r="X305" s="78"/>
      <c r="Y305" s="78"/>
      <c r="Z305" s="78"/>
      <c r="AA305" s="78"/>
      <c r="AB305" s="78"/>
      <c r="AC305" s="79"/>
      <c r="AD305" s="78">
        <v>10169341.06419716</v>
      </c>
      <c r="AE305" s="78">
        <v>371167.69240144495</v>
      </c>
      <c r="AF305" s="78">
        <v>2340040.2885351386</v>
      </c>
      <c r="AG305" s="78">
        <v>13246086.167573534</v>
      </c>
      <c r="AH305" s="78">
        <v>17293209.312115353</v>
      </c>
      <c r="AI305" s="78">
        <v>0</v>
      </c>
      <c r="AJ305" s="78">
        <v>0</v>
      </c>
      <c r="AK305" s="78">
        <v>1110623.859195601</v>
      </c>
      <c r="AL305" s="78">
        <v>0</v>
      </c>
      <c r="AM305" s="78">
        <v>0</v>
      </c>
      <c r="AN305" s="78">
        <v>44530468.384018227</v>
      </c>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3361</v>
      </c>
      <c r="B306" s="77">
        <v>298</v>
      </c>
      <c r="C306" s="77">
        <v>16</v>
      </c>
      <c r="D306" s="77">
        <v>118</v>
      </c>
      <c r="E306" s="77">
        <v>2022</v>
      </c>
      <c r="F306" s="77" t="s">
        <v>162</v>
      </c>
      <c r="G306" s="1017" t="s">
        <v>3058</v>
      </c>
      <c r="H306" s="77" t="s">
        <v>3059</v>
      </c>
      <c r="I306" s="1018"/>
      <c r="J306" s="80"/>
      <c r="K306" s="78"/>
      <c r="L306" s="78"/>
      <c r="M306" s="78"/>
      <c r="N306" s="78"/>
      <c r="O306" s="78"/>
      <c r="P306" s="78"/>
      <c r="Q306" s="78"/>
      <c r="R306" s="78"/>
      <c r="S306" s="78"/>
      <c r="T306" s="78"/>
      <c r="U306" s="78"/>
      <c r="V306" s="78"/>
      <c r="W306" s="78"/>
      <c r="X306" s="78"/>
      <c r="Y306" s="78"/>
      <c r="Z306" s="78"/>
      <c r="AA306" s="78"/>
      <c r="AB306" s="78"/>
      <c r="AC306" s="79"/>
      <c r="AD306" s="78">
        <v>834964.81971105607</v>
      </c>
      <c r="AE306" s="78">
        <v>193236.78831209245</v>
      </c>
      <c r="AF306" s="78">
        <v>1035290.5518973643</v>
      </c>
      <c r="AG306" s="78">
        <v>6282036.1418251423</v>
      </c>
      <c r="AH306" s="78">
        <v>7199056.7609653743</v>
      </c>
      <c r="AI306" s="78">
        <v>0</v>
      </c>
      <c r="AJ306" s="78">
        <v>0</v>
      </c>
      <c r="AK306" s="78">
        <v>452591.16689694009</v>
      </c>
      <c r="AL306" s="78">
        <v>0</v>
      </c>
      <c r="AM306" s="78">
        <v>0</v>
      </c>
      <c r="AN306" s="78">
        <v>15997176.22960797</v>
      </c>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3362</v>
      </c>
      <c r="B307" s="77">
        <v>299</v>
      </c>
      <c r="C307" s="77">
        <v>16</v>
      </c>
      <c r="D307" s="77">
        <v>119</v>
      </c>
      <c r="E307" s="77">
        <v>2022</v>
      </c>
      <c r="F307" s="77" t="s">
        <v>162</v>
      </c>
      <c r="G307" s="1017" t="s">
        <v>3061</v>
      </c>
      <c r="H307" s="77" t="s">
        <v>3062</v>
      </c>
      <c r="I307" s="1018"/>
      <c r="J307" s="80"/>
      <c r="K307" s="78"/>
      <c r="L307" s="78"/>
      <c r="M307" s="78"/>
      <c r="N307" s="78"/>
      <c r="O307" s="78"/>
      <c r="P307" s="78"/>
      <c r="Q307" s="78"/>
      <c r="R307" s="78"/>
      <c r="S307" s="78"/>
      <c r="T307" s="78"/>
      <c r="U307" s="78"/>
      <c r="V307" s="78"/>
      <c r="W307" s="78"/>
      <c r="X307" s="78"/>
      <c r="Y307" s="78"/>
      <c r="Z307" s="78"/>
      <c r="AA307" s="78"/>
      <c r="AB307" s="78"/>
      <c r="AC307" s="79"/>
      <c r="AD307" s="78">
        <v>1035382.0516986864</v>
      </c>
      <c r="AE307" s="78">
        <v>369254.45687360241</v>
      </c>
      <c r="AF307" s="78">
        <v>950198.17776881391</v>
      </c>
      <c r="AG307" s="78">
        <v>9717133.5938789304</v>
      </c>
      <c r="AH307" s="78">
        <v>8440975.4895255771</v>
      </c>
      <c r="AI307" s="78">
        <v>0</v>
      </c>
      <c r="AJ307" s="78">
        <v>0</v>
      </c>
      <c r="AK307" s="78">
        <v>502305.17524367955</v>
      </c>
      <c r="AL307" s="78">
        <v>0</v>
      </c>
      <c r="AM307" s="78">
        <v>0</v>
      </c>
      <c r="AN307" s="78">
        <v>21015248.94498929</v>
      </c>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3363</v>
      </c>
      <c r="B308" s="77">
        <v>300</v>
      </c>
      <c r="C308" s="77">
        <v>16</v>
      </c>
      <c r="D308" s="77">
        <v>120</v>
      </c>
      <c r="E308" s="77">
        <v>2022</v>
      </c>
      <c r="F308" s="77" t="s">
        <v>162</v>
      </c>
      <c r="G308" s="1017" t="s">
        <v>3064</v>
      </c>
      <c r="H308" s="77" t="s">
        <v>3065</v>
      </c>
      <c r="I308" s="1018"/>
      <c r="J308" s="80"/>
      <c r="K308" s="78"/>
      <c r="L308" s="78"/>
      <c r="M308" s="78"/>
      <c r="N308" s="78"/>
      <c r="O308" s="78"/>
      <c r="P308" s="78"/>
      <c r="Q308" s="78"/>
      <c r="R308" s="78"/>
      <c r="S308" s="78"/>
      <c r="T308" s="78"/>
      <c r="U308" s="78"/>
      <c r="V308" s="78"/>
      <c r="W308" s="78"/>
      <c r="X308" s="78"/>
      <c r="Y308" s="78"/>
      <c r="Z308" s="78"/>
      <c r="AA308" s="78"/>
      <c r="AB308" s="78"/>
      <c r="AC308" s="79"/>
      <c r="AD308" s="78">
        <v>4745565.9412806677</v>
      </c>
      <c r="AE308" s="78">
        <v>1735304.6237531472</v>
      </c>
      <c r="AF308" s="78">
        <v>4020614.677574011</v>
      </c>
      <c r="AG308" s="78">
        <v>52540097.09452761</v>
      </c>
      <c r="AH308" s="78">
        <v>42807513.420830876</v>
      </c>
      <c r="AI308" s="78">
        <v>0</v>
      </c>
      <c r="AJ308" s="78">
        <v>0</v>
      </c>
      <c r="AK308" s="78">
        <v>2611341.2747950982</v>
      </c>
      <c r="AL308" s="78">
        <v>0</v>
      </c>
      <c r="AM308" s="78">
        <v>0</v>
      </c>
      <c r="AN308" s="78">
        <v>108460437.03276141</v>
      </c>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3364</v>
      </c>
      <c r="B309" s="77">
        <v>301</v>
      </c>
      <c r="C309" s="77">
        <v>16</v>
      </c>
      <c r="D309" s="77">
        <v>121</v>
      </c>
      <c r="E309" s="77">
        <v>2022</v>
      </c>
      <c r="F309" s="77" t="s">
        <v>162</v>
      </c>
      <c r="G309" s="1017" t="s">
        <v>3067</v>
      </c>
      <c r="H309" s="77" t="s">
        <v>3068</v>
      </c>
      <c r="I309" s="1018"/>
      <c r="J309" s="80"/>
      <c r="K309" s="78"/>
      <c r="L309" s="78"/>
      <c r="M309" s="78"/>
      <c r="N309" s="78"/>
      <c r="O309" s="78"/>
      <c r="P309" s="78"/>
      <c r="Q309" s="78"/>
      <c r="R309" s="78"/>
      <c r="S309" s="78"/>
      <c r="T309" s="78"/>
      <c r="U309" s="78"/>
      <c r="V309" s="78"/>
      <c r="W309" s="78"/>
      <c r="X309" s="78"/>
      <c r="Y309" s="78"/>
      <c r="Z309" s="78"/>
      <c r="AA309" s="78"/>
      <c r="AB309" s="78"/>
      <c r="AC309" s="79"/>
      <c r="AD309" s="78">
        <v>741366.21668364725</v>
      </c>
      <c r="AE309" s="78">
        <v>139666.19353250248</v>
      </c>
      <c r="AF309" s="78">
        <v>446734.96417489013</v>
      </c>
      <c r="AG309" s="78">
        <v>2965821.8438497186</v>
      </c>
      <c r="AH309" s="78">
        <v>2891023.9255008004</v>
      </c>
      <c r="AI309" s="78">
        <v>0</v>
      </c>
      <c r="AJ309" s="78">
        <v>0</v>
      </c>
      <c r="AK309" s="78">
        <v>168898.50108450715</v>
      </c>
      <c r="AL309" s="78">
        <v>0</v>
      </c>
      <c r="AM309" s="78">
        <v>0</v>
      </c>
      <c r="AN309" s="78">
        <v>7353511.6448260667</v>
      </c>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3365</v>
      </c>
      <c r="B310" s="77">
        <v>302</v>
      </c>
      <c r="C310" s="77">
        <v>16</v>
      </c>
      <c r="D310" s="77">
        <v>122</v>
      </c>
      <c r="E310" s="77">
        <v>2022</v>
      </c>
      <c r="F310" s="77" t="s">
        <v>162</v>
      </c>
      <c r="G310" s="1017" t="s">
        <v>3070</v>
      </c>
      <c r="H310" s="77" t="s">
        <v>3071</v>
      </c>
      <c r="I310" s="1018"/>
      <c r="J310" s="80"/>
      <c r="K310" s="78"/>
      <c r="L310" s="78"/>
      <c r="M310" s="78"/>
      <c r="N310" s="78"/>
      <c r="O310" s="78"/>
      <c r="P310" s="78"/>
      <c r="Q310" s="78"/>
      <c r="R310" s="78"/>
      <c r="S310" s="78"/>
      <c r="T310" s="78"/>
      <c r="U310" s="78"/>
      <c r="V310" s="78"/>
      <c r="W310" s="78"/>
      <c r="X310" s="78"/>
      <c r="Y310" s="78"/>
      <c r="Z310" s="78"/>
      <c r="AA310" s="78"/>
      <c r="AB310" s="78"/>
      <c r="AC310" s="79"/>
      <c r="AD310" s="78">
        <v>10443677.087880399</v>
      </c>
      <c r="AE310" s="78">
        <v>197063.25936777747</v>
      </c>
      <c r="AF310" s="78">
        <v>191457.84178923862</v>
      </c>
      <c r="AG310" s="78">
        <v>6432204.3364504445</v>
      </c>
      <c r="AH310" s="78">
        <v>5008393.561078852</v>
      </c>
      <c r="AI310" s="78">
        <v>0</v>
      </c>
      <c r="AJ310" s="78">
        <v>0</v>
      </c>
      <c r="AK310" s="78">
        <v>283563.53851802577</v>
      </c>
      <c r="AL310" s="78">
        <v>0</v>
      </c>
      <c r="AM310" s="78">
        <v>0</v>
      </c>
      <c r="AN310" s="78">
        <v>22556359.625084743</v>
      </c>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3366</v>
      </c>
      <c r="B311" s="77">
        <v>303</v>
      </c>
      <c r="C311" s="77">
        <v>16</v>
      </c>
      <c r="D311" s="77">
        <v>123</v>
      </c>
      <c r="E311" s="77">
        <v>2022</v>
      </c>
      <c r="F311" s="77" t="s">
        <v>162</v>
      </c>
      <c r="G311" s="1017" t="s">
        <v>3073</v>
      </c>
      <c r="H311" s="77" t="s">
        <v>3074</v>
      </c>
      <c r="I311" s="1018"/>
      <c r="J311" s="80"/>
      <c r="K311" s="78"/>
      <c r="L311" s="78"/>
      <c r="M311" s="78"/>
      <c r="N311" s="78"/>
      <c r="O311" s="78"/>
      <c r="P311" s="78"/>
      <c r="Q311" s="78"/>
      <c r="R311" s="78"/>
      <c r="S311" s="78"/>
      <c r="T311" s="78"/>
      <c r="U311" s="78"/>
      <c r="V311" s="78"/>
      <c r="W311" s="78"/>
      <c r="X311" s="78"/>
      <c r="Y311" s="78"/>
      <c r="Z311" s="78"/>
      <c r="AA311" s="78"/>
      <c r="AB311" s="78"/>
      <c r="AC311" s="79"/>
      <c r="AD311" s="78">
        <v>7575402.6287396755</v>
      </c>
      <c r="AE311" s="78">
        <v>258286.79625873745</v>
      </c>
      <c r="AF311" s="78">
        <v>1304749.7366377742</v>
      </c>
      <c r="AG311" s="78">
        <v>6044269.8336684145</v>
      </c>
      <c r="AH311" s="78">
        <v>8738221.6114432644</v>
      </c>
      <c r="AI311" s="78">
        <v>0</v>
      </c>
      <c r="AJ311" s="78">
        <v>0</v>
      </c>
      <c r="AK311" s="78">
        <v>497527.46535061626</v>
      </c>
      <c r="AL311" s="78">
        <v>0</v>
      </c>
      <c r="AM311" s="78">
        <v>0</v>
      </c>
      <c r="AN311" s="78">
        <v>24418458.072098482</v>
      </c>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3367</v>
      </c>
      <c r="B312" s="77">
        <v>304</v>
      </c>
      <c r="C312" s="77">
        <v>16</v>
      </c>
      <c r="D312" s="77">
        <v>124</v>
      </c>
      <c r="E312" s="77">
        <v>2022</v>
      </c>
      <c r="F312" s="77" t="s">
        <v>162</v>
      </c>
      <c r="G312" s="1017" t="s">
        <v>3076</v>
      </c>
      <c r="H312" s="77" t="s">
        <v>3077</v>
      </c>
      <c r="I312" s="1018"/>
      <c r="J312" s="80"/>
      <c r="K312" s="78"/>
      <c r="L312" s="78"/>
      <c r="M312" s="78"/>
      <c r="N312" s="78"/>
      <c r="O312" s="78"/>
      <c r="P312" s="78"/>
      <c r="Q312" s="78"/>
      <c r="R312" s="78"/>
      <c r="S312" s="78"/>
      <c r="T312" s="78"/>
      <c r="U312" s="78"/>
      <c r="V312" s="78"/>
      <c r="W312" s="78"/>
      <c r="X312" s="78"/>
      <c r="Y312" s="78"/>
      <c r="Z312" s="78"/>
      <c r="AA312" s="78"/>
      <c r="AB312" s="78"/>
      <c r="AC312" s="79"/>
      <c r="AD312" s="78">
        <v>915705.30867261463</v>
      </c>
      <c r="AE312" s="78">
        <v>327163.27526106744</v>
      </c>
      <c r="AF312" s="78">
        <v>907651.99070453865</v>
      </c>
      <c r="AG312" s="78">
        <v>5230858.7794480277</v>
      </c>
      <c r="AH312" s="78">
        <v>5440011.2175620701</v>
      </c>
      <c r="AI312" s="78">
        <v>0</v>
      </c>
      <c r="AJ312" s="78">
        <v>0</v>
      </c>
      <c r="AK312" s="78">
        <v>302286.9962070575</v>
      </c>
      <c r="AL312" s="78">
        <v>0</v>
      </c>
      <c r="AM312" s="78">
        <v>0</v>
      </c>
      <c r="AN312" s="78">
        <v>13123677.567855377</v>
      </c>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3368</v>
      </c>
      <c r="B313" s="77">
        <v>305</v>
      </c>
      <c r="C313" s="77">
        <v>16</v>
      </c>
      <c r="D313" s="77">
        <v>125</v>
      </c>
      <c r="E313" s="77">
        <v>2022</v>
      </c>
      <c r="F313" s="77" t="s">
        <v>162</v>
      </c>
      <c r="G313" s="1017" t="s">
        <v>3079</v>
      </c>
      <c r="H313" s="77" t="s">
        <v>3080</v>
      </c>
      <c r="I313" s="1018"/>
      <c r="J313" s="80"/>
      <c r="K313" s="78"/>
      <c r="L313" s="78"/>
      <c r="M313" s="78"/>
      <c r="N313" s="78"/>
      <c r="O313" s="78"/>
      <c r="P313" s="78"/>
      <c r="Q313" s="78"/>
      <c r="R313" s="78"/>
      <c r="S313" s="78"/>
      <c r="T313" s="78"/>
      <c r="U313" s="78"/>
      <c r="V313" s="78"/>
      <c r="W313" s="78"/>
      <c r="X313" s="78"/>
      <c r="Y313" s="78"/>
      <c r="Z313" s="78"/>
      <c r="AA313" s="78"/>
      <c r="AB313" s="78"/>
      <c r="AC313" s="79"/>
      <c r="AD313" s="78">
        <v>736429.19253621763</v>
      </c>
      <c r="AE313" s="78">
        <v>235327.96992462745</v>
      </c>
      <c r="AF313" s="78">
        <v>56728.249419033666</v>
      </c>
      <c r="AG313" s="78">
        <v>5011863.4956194619</v>
      </c>
      <c r="AH313" s="78">
        <v>4189948.7596342587</v>
      </c>
      <c r="AI313" s="78">
        <v>0</v>
      </c>
      <c r="AJ313" s="78">
        <v>0</v>
      </c>
      <c r="AK313" s="78">
        <v>244567.09560707686</v>
      </c>
      <c r="AL313" s="78">
        <v>0</v>
      </c>
      <c r="AM313" s="78">
        <v>0</v>
      </c>
      <c r="AN313" s="78">
        <v>10474864.762740677</v>
      </c>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3369</v>
      </c>
      <c r="B314" s="77">
        <v>306</v>
      </c>
      <c r="C314" s="77">
        <v>16</v>
      </c>
      <c r="D314" s="77">
        <v>126</v>
      </c>
      <c r="E314" s="77">
        <v>2022</v>
      </c>
      <c r="F314" s="77" t="s">
        <v>162</v>
      </c>
      <c r="G314" s="1017" t="s">
        <v>3082</v>
      </c>
      <c r="H314" s="77" t="s">
        <v>3083</v>
      </c>
      <c r="I314" s="1018"/>
      <c r="J314" s="80"/>
      <c r="K314" s="78"/>
      <c r="L314" s="78"/>
      <c r="M314" s="78"/>
      <c r="N314" s="78"/>
      <c r="O314" s="78"/>
      <c r="P314" s="78"/>
      <c r="Q314" s="78"/>
      <c r="R314" s="78"/>
      <c r="S314" s="78"/>
      <c r="T314" s="78"/>
      <c r="U314" s="78"/>
      <c r="V314" s="78"/>
      <c r="W314" s="78"/>
      <c r="X314" s="78"/>
      <c r="Y314" s="78"/>
      <c r="Z314" s="78"/>
      <c r="AA314" s="78"/>
      <c r="AB314" s="78"/>
      <c r="AC314" s="79"/>
      <c r="AD314" s="78">
        <v>1267524.6145147507</v>
      </c>
      <c r="AE314" s="78">
        <v>407519.16743045242</v>
      </c>
      <c r="AF314" s="78">
        <v>28364.124709516833</v>
      </c>
      <c r="AG314" s="78">
        <v>4949293.4145255852</v>
      </c>
      <c r="AH314" s="78">
        <v>4955459.3201894006</v>
      </c>
      <c r="AI314" s="78">
        <v>0</v>
      </c>
      <c r="AJ314" s="78">
        <v>0</v>
      </c>
      <c r="AK314" s="78">
        <v>291698.55806567409</v>
      </c>
      <c r="AL314" s="78">
        <v>0</v>
      </c>
      <c r="AM314" s="78">
        <v>0</v>
      </c>
      <c r="AN314" s="78">
        <v>11899859.199435379</v>
      </c>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3370</v>
      </c>
      <c r="B315" s="77">
        <v>307</v>
      </c>
      <c r="C315" s="77">
        <v>16</v>
      </c>
      <c r="D315" s="77">
        <v>127</v>
      </c>
      <c r="E315" s="77">
        <v>2022</v>
      </c>
      <c r="F315" s="77" t="s">
        <v>162</v>
      </c>
      <c r="G315" s="1017" t="s">
        <v>3085</v>
      </c>
      <c r="H315" s="77" t="s">
        <v>3086</v>
      </c>
      <c r="I315" s="1018"/>
      <c r="J315" s="80"/>
      <c r="K315" s="78"/>
      <c r="L315" s="78"/>
      <c r="M315" s="78"/>
      <c r="N315" s="78"/>
      <c r="O315" s="78"/>
      <c r="P315" s="78"/>
      <c r="Q315" s="78"/>
      <c r="R315" s="78"/>
      <c r="S315" s="78"/>
      <c r="T315" s="78"/>
      <c r="U315" s="78"/>
      <c r="V315" s="78"/>
      <c r="W315" s="78"/>
      <c r="X315" s="78"/>
      <c r="Y315" s="78"/>
      <c r="Z315" s="78"/>
      <c r="AA315" s="78"/>
      <c r="AB315" s="78"/>
      <c r="AC315" s="79"/>
      <c r="AD315" s="78">
        <v>7259016.5432308884</v>
      </c>
      <c r="AE315" s="78">
        <v>1882623.7593970196</v>
      </c>
      <c r="AF315" s="78">
        <v>765831.36715695448</v>
      </c>
      <c r="AG315" s="78">
        <v>52759092.378356181</v>
      </c>
      <c r="AH315" s="78">
        <v>44419971.835617229</v>
      </c>
      <c r="AI315" s="78">
        <v>0</v>
      </c>
      <c r="AJ315" s="78">
        <v>0</v>
      </c>
      <c r="AK315" s="78">
        <v>2483634.380626461</v>
      </c>
      <c r="AL315" s="78">
        <v>0</v>
      </c>
      <c r="AM315" s="78">
        <v>0</v>
      </c>
      <c r="AN315" s="78">
        <v>109570170.26438473</v>
      </c>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3371</v>
      </c>
      <c r="B316" s="77">
        <v>308</v>
      </c>
      <c r="C316" s="77">
        <v>16</v>
      </c>
      <c r="D316" s="77">
        <v>128</v>
      </c>
      <c r="E316" s="77">
        <v>2022</v>
      </c>
      <c r="F316" s="77" t="s">
        <v>162</v>
      </c>
      <c r="G316" s="1017" t="s">
        <v>3088</v>
      </c>
      <c r="H316" s="77" t="s">
        <v>3089</v>
      </c>
      <c r="I316" s="1018"/>
      <c r="J316" s="80"/>
      <c r="K316" s="78"/>
      <c r="L316" s="78"/>
      <c r="M316" s="78"/>
      <c r="N316" s="78"/>
      <c r="O316" s="78"/>
      <c r="P316" s="78"/>
      <c r="Q316" s="78"/>
      <c r="R316" s="78"/>
      <c r="S316" s="78"/>
      <c r="T316" s="78"/>
      <c r="U316" s="78"/>
      <c r="V316" s="78"/>
      <c r="W316" s="78"/>
      <c r="X316" s="78"/>
      <c r="Y316" s="78"/>
      <c r="Z316" s="78"/>
      <c r="AA316" s="78"/>
      <c r="AB316" s="78"/>
      <c r="AC316" s="79"/>
      <c r="AD316" s="78">
        <v>2275285.2793858405</v>
      </c>
      <c r="AE316" s="78">
        <v>260200.03178657996</v>
      </c>
      <c r="AF316" s="78">
        <v>127638.56119282574</v>
      </c>
      <c r="AG316" s="78">
        <v>5462368.0794953685</v>
      </c>
      <c r="AH316" s="78">
        <v>4979890.5082922243</v>
      </c>
      <c r="AI316" s="78">
        <v>0</v>
      </c>
      <c r="AJ316" s="78">
        <v>0</v>
      </c>
      <c r="AK316" s="78">
        <v>298800.55925806542</v>
      </c>
      <c r="AL316" s="78">
        <v>0</v>
      </c>
      <c r="AM316" s="78">
        <v>0</v>
      </c>
      <c r="AN316" s="78">
        <v>13404183.019410904</v>
      </c>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3372</v>
      </c>
      <c r="B317" s="77">
        <v>309</v>
      </c>
      <c r="C317" s="77">
        <v>16</v>
      </c>
      <c r="D317" s="77">
        <v>129</v>
      </c>
      <c r="E317" s="77">
        <v>2022</v>
      </c>
      <c r="F317" s="77" t="s">
        <v>162</v>
      </c>
      <c r="G317" s="1017" t="s">
        <v>3091</v>
      </c>
      <c r="H317" s="77" t="s">
        <v>3092</v>
      </c>
      <c r="I317" s="1018"/>
      <c r="J317" s="80"/>
      <c r="K317" s="78"/>
      <c r="L317" s="78"/>
      <c r="M317" s="78"/>
      <c r="N317" s="78"/>
      <c r="O317" s="78"/>
      <c r="P317" s="78"/>
      <c r="Q317" s="78"/>
      <c r="R317" s="78"/>
      <c r="S317" s="78"/>
      <c r="T317" s="78"/>
      <c r="U317" s="78"/>
      <c r="V317" s="78"/>
      <c r="W317" s="78"/>
      <c r="X317" s="78"/>
      <c r="Y317" s="78"/>
      <c r="Z317" s="78"/>
      <c r="AA317" s="78"/>
      <c r="AB317" s="78"/>
      <c r="AC317" s="79"/>
      <c r="AD317" s="78">
        <v>44914614.73813203</v>
      </c>
      <c r="AE317" s="78">
        <v>3302244.5210561543</v>
      </c>
      <c r="AF317" s="78">
        <v>3169690.9362885058</v>
      </c>
      <c r="AG317" s="78">
        <v>80227357.978567705</v>
      </c>
      <c r="AH317" s="78">
        <v>70528768.188168123</v>
      </c>
      <c r="AI317" s="78">
        <v>0</v>
      </c>
      <c r="AJ317" s="78">
        <v>0</v>
      </c>
      <c r="AK317" s="78">
        <v>4086104.1042187647</v>
      </c>
      <c r="AL317" s="78">
        <v>0</v>
      </c>
      <c r="AM317" s="78">
        <v>0</v>
      </c>
      <c r="AN317" s="78">
        <v>206228780.46643129</v>
      </c>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3373</v>
      </c>
      <c r="B318" s="77">
        <v>310</v>
      </c>
      <c r="C318" s="77">
        <v>16</v>
      </c>
      <c r="D318" s="77">
        <v>130</v>
      </c>
      <c r="E318" s="77">
        <v>2022</v>
      </c>
      <c r="F318" s="77" t="s">
        <v>162</v>
      </c>
      <c r="G318" s="1017" t="s">
        <v>3094</v>
      </c>
      <c r="H318" s="77" t="s">
        <v>3095</v>
      </c>
      <c r="I318" s="1018"/>
      <c r="J318" s="80"/>
      <c r="K318" s="78"/>
      <c r="L318" s="78"/>
      <c r="M318" s="78"/>
      <c r="N318" s="78"/>
      <c r="O318" s="78"/>
      <c r="P318" s="78"/>
      <c r="Q318" s="78"/>
      <c r="R318" s="78"/>
      <c r="S318" s="78"/>
      <c r="T318" s="78"/>
      <c r="U318" s="78"/>
      <c r="V318" s="78"/>
      <c r="W318" s="78"/>
      <c r="X318" s="78"/>
      <c r="Y318" s="78"/>
      <c r="Z318" s="78"/>
      <c r="AA318" s="78"/>
      <c r="AB318" s="78"/>
      <c r="AC318" s="79"/>
      <c r="AD318" s="78">
        <v>962214.39784016996</v>
      </c>
      <c r="AE318" s="78">
        <v>330989.74631675245</v>
      </c>
      <c r="AF318" s="78">
        <v>815468.58539860894</v>
      </c>
      <c r="AG318" s="78">
        <v>5725162.4200896472</v>
      </c>
      <c r="AH318" s="78">
        <v>6229952.9662200352</v>
      </c>
      <c r="AI318" s="78">
        <v>0</v>
      </c>
      <c r="AJ318" s="78">
        <v>0</v>
      </c>
      <c r="AK318" s="78">
        <v>388156.64698778943</v>
      </c>
      <c r="AL318" s="78">
        <v>0</v>
      </c>
      <c r="AM318" s="78">
        <v>0</v>
      </c>
      <c r="AN318" s="78">
        <v>14451944.762853004</v>
      </c>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3374</v>
      </c>
      <c r="B319" s="77">
        <v>311</v>
      </c>
      <c r="C319" s="77">
        <v>16</v>
      </c>
      <c r="D319" s="77">
        <v>131</v>
      </c>
      <c r="E319" s="77">
        <v>2022</v>
      </c>
      <c r="F319" s="77" t="s">
        <v>162</v>
      </c>
      <c r="G319" s="1017" t="s">
        <v>3097</v>
      </c>
      <c r="H319" s="77" t="s">
        <v>3098</v>
      </c>
      <c r="I319" s="1018"/>
      <c r="J319" s="80"/>
      <c r="K319" s="78"/>
      <c r="L319" s="78"/>
      <c r="M319" s="78"/>
      <c r="N319" s="78"/>
      <c r="O319" s="78"/>
      <c r="P319" s="78"/>
      <c r="Q319" s="78"/>
      <c r="R319" s="78"/>
      <c r="S319" s="78"/>
      <c r="T319" s="78"/>
      <c r="U319" s="78"/>
      <c r="V319" s="78"/>
      <c r="W319" s="78"/>
      <c r="X319" s="78"/>
      <c r="Y319" s="78"/>
      <c r="Z319" s="78"/>
      <c r="AA319" s="78"/>
      <c r="AB319" s="78"/>
      <c r="AC319" s="79"/>
      <c r="AD319" s="78">
        <v>2737562.8184351968</v>
      </c>
      <c r="AE319" s="78">
        <v>577797.12940843485</v>
      </c>
      <c r="AF319" s="78">
        <v>1545844.7966686673</v>
      </c>
      <c r="AG319" s="78">
        <v>13508880.508167811</v>
      </c>
      <c r="AH319" s="78">
        <v>13677393.47289745</v>
      </c>
      <c r="AI319" s="78">
        <v>0</v>
      </c>
      <c r="AJ319" s="78">
        <v>0</v>
      </c>
      <c r="AK319" s="78">
        <v>819958.31948518381</v>
      </c>
      <c r="AL319" s="78">
        <v>0</v>
      </c>
      <c r="AM319" s="78">
        <v>0</v>
      </c>
      <c r="AN319" s="78">
        <v>32867437.045062739</v>
      </c>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3375</v>
      </c>
      <c r="B320" s="77">
        <v>312</v>
      </c>
      <c r="C320" s="77">
        <v>16</v>
      </c>
      <c r="D320" s="77">
        <v>132</v>
      </c>
      <c r="E320" s="77">
        <v>2022</v>
      </c>
      <c r="F320" s="77" t="s">
        <v>162</v>
      </c>
      <c r="G320" s="1017" t="s">
        <v>3100</v>
      </c>
      <c r="H320" s="77" t="s">
        <v>3101</v>
      </c>
      <c r="I320" s="1018"/>
      <c r="J320" s="80"/>
      <c r="K320" s="78"/>
      <c r="L320" s="78"/>
      <c r="M320" s="78"/>
      <c r="N320" s="78"/>
      <c r="O320" s="78"/>
      <c r="P320" s="78"/>
      <c r="Q320" s="78"/>
      <c r="R320" s="78"/>
      <c r="S320" s="78"/>
      <c r="T320" s="78"/>
      <c r="U320" s="78"/>
      <c r="V320" s="78"/>
      <c r="W320" s="78"/>
      <c r="X320" s="78"/>
      <c r="Y320" s="78"/>
      <c r="Z320" s="78"/>
      <c r="AA320" s="78"/>
      <c r="AB320" s="78"/>
      <c r="AC320" s="79"/>
      <c r="AD320" s="78">
        <v>11272714.747204222</v>
      </c>
      <c r="AE320" s="78">
        <v>648586.84393860737</v>
      </c>
      <c r="AF320" s="78">
        <v>1864941.1996507316</v>
      </c>
      <c r="AG320" s="78">
        <v>17050347.09808119</v>
      </c>
      <c r="AH320" s="78">
        <v>17370574.741107628</v>
      </c>
      <c r="AI320" s="78">
        <v>0</v>
      </c>
      <c r="AJ320" s="78">
        <v>0</v>
      </c>
      <c r="AK320" s="78">
        <v>1109074.3316627156</v>
      </c>
      <c r="AL320" s="78">
        <v>0</v>
      </c>
      <c r="AM320" s="78">
        <v>0</v>
      </c>
      <c r="AN320" s="78">
        <v>49316238.961645097</v>
      </c>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3376</v>
      </c>
      <c r="B321" s="77">
        <v>313</v>
      </c>
      <c r="C321" s="77">
        <v>16</v>
      </c>
      <c r="D321" s="77">
        <v>133</v>
      </c>
      <c r="E321" s="77">
        <v>2022</v>
      </c>
      <c r="F321" s="77" t="s">
        <v>162</v>
      </c>
      <c r="G321" s="1017" t="s">
        <v>3103</v>
      </c>
      <c r="H321" s="77" t="s">
        <v>3104</v>
      </c>
      <c r="I321" s="1018"/>
      <c r="J321" s="80"/>
      <c r="K321" s="78"/>
      <c r="L321" s="78"/>
      <c r="M321" s="78"/>
      <c r="N321" s="78"/>
      <c r="O321" s="78"/>
      <c r="P321" s="78"/>
      <c r="Q321" s="78"/>
      <c r="R321" s="78"/>
      <c r="S321" s="78"/>
      <c r="T321" s="78"/>
      <c r="U321" s="78"/>
      <c r="V321" s="78"/>
      <c r="W321" s="78"/>
      <c r="X321" s="78"/>
      <c r="Y321" s="78"/>
      <c r="Z321" s="78"/>
      <c r="AA321" s="78"/>
      <c r="AB321" s="78"/>
      <c r="AC321" s="79"/>
      <c r="AD321" s="78">
        <v>38436959.087147027</v>
      </c>
      <c r="AE321" s="78">
        <v>2089253.1964040098</v>
      </c>
      <c r="AF321" s="78">
        <v>5814645.5654509505</v>
      </c>
      <c r="AG321" s="78">
        <v>84794973.898420647</v>
      </c>
      <c r="AH321" s="78">
        <v>73541948.054183036</v>
      </c>
      <c r="AI321" s="78">
        <v>0</v>
      </c>
      <c r="AJ321" s="78">
        <v>0</v>
      </c>
      <c r="AK321" s="78">
        <v>4318533.2341515729</v>
      </c>
      <c r="AL321" s="78">
        <v>0</v>
      </c>
      <c r="AM321" s="78">
        <v>0</v>
      </c>
      <c r="AN321" s="78">
        <v>208996313.03575724</v>
      </c>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3377</v>
      </c>
      <c r="B322" s="77">
        <v>314</v>
      </c>
      <c r="C322" s="77">
        <v>16</v>
      </c>
      <c r="D322" s="77">
        <v>134</v>
      </c>
      <c r="E322" s="77">
        <v>2022</v>
      </c>
      <c r="F322" s="77" t="s">
        <v>162</v>
      </c>
      <c r="G322" s="1017" t="s">
        <v>3106</v>
      </c>
      <c r="H322" s="77" t="s">
        <v>3107</v>
      </c>
      <c r="I322" s="1018"/>
      <c r="J322" s="80"/>
      <c r="K322" s="78"/>
      <c r="L322" s="78"/>
      <c r="M322" s="78"/>
      <c r="N322" s="78"/>
      <c r="O322" s="78"/>
      <c r="P322" s="78"/>
      <c r="Q322" s="78"/>
      <c r="R322" s="78"/>
      <c r="S322" s="78"/>
      <c r="T322" s="78"/>
      <c r="U322" s="78"/>
      <c r="V322" s="78"/>
      <c r="W322" s="78"/>
      <c r="X322" s="78"/>
      <c r="Y322" s="78"/>
      <c r="Z322" s="78"/>
      <c r="AA322" s="78"/>
      <c r="AB322" s="78"/>
      <c r="AC322" s="79"/>
      <c r="AD322" s="78">
        <v>8368542.7279763119</v>
      </c>
      <c r="AE322" s="78">
        <v>380733.87004065746</v>
      </c>
      <c r="AF322" s="78">
        <v>893469.92834978027</v>
      </c>
      <c r="AG322" s="78">
        <v>12157366.756540092</v>
      </c>
      <c r="AH322" s="78">
        <v>13323141.245406507</v>
      </c>
      <c r="AI322" s="78">
        <v>0</v>
      </c>
      <c r="AJ322" s="78">
        <v>0</v>
      </c>
      <c r="AK322" s="78">
        <v>795295.0062534248</v>
      </c>
      <c r="AL322" s="78">
        <v>0</v>
      </c>
      <c r="AM322" s="78">
        <v>0</v>
      </c>
      <c r="AN322" s="78">
        <v>35918549.534566768</v>
      </c>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3378</v>
      </c>
      <c r="B323" s="77">
        <v>315</v>
      </c>
      <c r="C323" s="77">
        <v>16</v>
      </c>
      <c r="D323" s="77">
        <v>135</v>
      </c>
      <c r="E323" s="77">
        <v>2022</v>
      </c>
      <c r="F323" s="77" t="s">
        <v>162</v>
      </c>
      <c r="G323" s="1017" t="s">
        <v>3109</v>
      </c>
      <c r="H323" s="77" t="s">
        <v>3110</v>
      </c>
      <c r="I323" s="1018"/>
      <c r="J323" s="80"/>
      <c r="K323" s="78"/>
      <c r="L323" s="78"/>
      <c r="M323" s="78"/>
      <c r="N323" s="78"/>
      <c r="O323" s="78"/>
      <c r="P323" s="78"/>
      <c r="Q323" s="78"/>
      <c r="R323" s="78"/>
      <c r="S323" s="78"/>
      <c r="T323" s="78"/>
      <c r="U323" s="78"/>
      <c r="V323" s="78"/>
      <c r="W323" s="78"/>
      <c r="X323" s="78"/>
      <c r="Y323" s="78"/>
      <c r="Z323" s="78"/>
      <c r="AA323" s="78"/>
      <c r="AB323" s="78"/>
      <c r="AC323" s="79"/>
      <c r="AD323" s="78">
        <v>12256234.14551463</v>
      </c>
      <c r="AE323" s="78">
        <v>352035.33712301991</v>
      </c>
      <c r="AF323" s="78">
        <v>3084598.5621599555</v>
      </c>
      <c r="AG323" s="78">
        <v>7940143.2908128547</v>
      </c>
      <c r="AH323" s="78">
        <v>8954030.4396848753</v>
      </c>
      <c r="AI323" s="78">
        <v>0</v>
      </c>
      <c r="AJ323" s="78">
        <v>0</v>
      </c>
      <c r="AK323" s="78">
        <v>555505.62053941109</v>
      </c>
      <c r="AL323" s="78">
        <v>0</v>
      </c>
      <c r="AM323" s="78">
        <v>0</v>
      </c>
      <c r="AN323" s="78">
        <v>33142547.395834748</v>
      </c>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3379</v>
      </c>
      <c r="B324" s="77">
        <v>316</v>
      </c>
      <c r="C324" s="77">
        <v>16</v>
      </c>
      <c r="D324" s="77">
        <v>136</v>
      </c>
      <c r="E324" s="77">
        <v>2022</v>
      </c>
      <c r="F324" s="77" t="s">
        <v>162</v>
      </c>
      <c r="G324" s="1017" t="s">
        <v>3112</v>
      </c>
      <c r="H324" s="77" t="s">
        <v>3113</v>
      </c>
      <c r="I324" s="1018"/>
      <c r="J324" s="80"/>
      <c r="K324" s="78"/>
      <c r="L324" s="78"/>
      <c r="M324" s="78"/>
      <c r="N324" s="78"/>
      <c r="O324" s="78"/>
      <c r="P324" s="78"/>
      <c r="Q324" s="78"/>
      <c r="R324" s="78"/>
      <c r="S324" s="78"/>
      <c r="T324" s="78"/>
      <c r="U324" s="78"/>
      <c r="V324" s="78"/>
      <c r="W324" s="78"/>
      <c r="X324" s="78"/>
      <c r="Y324" s="78"/>
      <c r="Z324" s="78"/>
      <c r="AA324" s="78"/>
      <c r="AB324" s="78"/>
      <c r="AC324" s="79"/>
      <c r="AD324" s="78">
        <v>6688541.0130113792</v>
      </c>
      <c r="AE324" s="78">
        <v>1547807.5420245822</v>
      </c>
      <c r="AF324" s="78">
        <v>2403859.5691315513</v>
      </c>
      <c r="AG324" s="78">
        <v>43073243.825024188</v>
      </c>
      <c r="AH324" s="78">
        <v>40388825.798651323</v>
      </c>
      <c r="AI324" s="78">
        <v>0</v>
      </c>
      <c r="AJ324" s="78">
        <v>0</v>
      </c>
      <c r="AK324" s="78">
        <v>2390275.3467701161</v>
      </c>
      <c r="AL324" s="78">
        <v>0</v>
      </c>
      <c r="AM324" s="78">
        <v>0</v>
      </c>
      <c r="AN324" s="78">
        <v>96492553.09461315</v>
      </c>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3380</v>
      </c>
      <c r="B325" s="77">
        <v>317</v>
      </c>
      <c r="C325" s="77">
        <v>16</v>
      </c>
      <c r="D325" s="77">
        <v>137</v>
      </c>
      <c r="E325" s="77">
        <v>2022</v>
      </c>
      <c r="F325" s="77" t="s">
        <v>162</v>
      </c>
      <c r="G325" s="1017" t="s">
        <v>3115</v>
      </c>
      <c r="H325" s="77" t="s">
        <v>3116</v>
      </c>
      <c r="I325" s="1018"/>
      <c r="J325" s="80"/>
      <c r="K325" s="78"/>
      <c r="L325" s="78"/>
      <c r="M325" s="78"/>
      <c r="N325" s="78"/>
      <c r="O325" s="78"/>
      <c r="P325" s="78"/>
      <c r="Q325" s="78"/>
      <c r="R325" s="78"/>
      <c r="S325" s="78"/>
      <c r="T325" s="78"/>
      <c r="U325" s="78"/>
      <c r="V325" s="78"/>
      <c r="W325" s="78"/>
      <c r="X325" s="78"/>
      <c r="Y325" s="78"/>
      <c r="Z325" s="78"/>
      <c r="AA325" s="78"/>
      <c r="AB325" s="78"/>
      <c r="AC325" s="79"/>
      <c r="AD325" s="78">
        <v>14591931.392580012</v>
      </c>
      <c r="AE325" s="78">
        <v>323336.80420538242</v>
      </c>
      <c r="AF325" s="78">
        <v>1170020.1442675693</v>
      </c>
      <c r="AG325" s="78">
        <v>6551087.4905288098</v>
      </c>
      <c r="AH325" s="78">
        <v>8844090.0932221673</v>
      </c>
      <c r="AI325" s="78">
        <v>0</v>
      </c>
      <c r="AJ325" s="78">
        <v>0</v>
      </c>
      <c r="AK325" s="78">
        <v>533295.72590138728</v>
      </c>
      <c r="AL325" s="78">
        <v>0</v>
      </c>
      <c r="AM325" s="78">
        <v>0</v>
      </c>
      <c r="AN325" s="78">
        <v>32013761.65070533</v>
      </c>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3381</v>
      </c>
      <c r="B326" s="77">
        <v>318</v>
      </c>
      <c r="C326" s="77">
        <v>16</v>
      </c>
      <c r="D326" s="77">
        <v>138</v>
      </c>
      <c r="E326" s="77">
        <v>2022</v>
      </c>
      <c r="F326" s="77" t="s">
        <v>162</v>
      </c>
      <c r="G326" s="1017" t="s">
        <v>3118</v>
      </c>
      <c r="H326" s="77" t="s">
        <v>3119</v>
      </c>
      <c r="I326" s="1018"/>
      <c r="J326" s="80"/>
      <c r="K326" s="78"/>
      <c r="L326" s="78"/>
      <c r="M326" s="78"/>
      <c r="N326" s="78"/>
      <c r="O326" s="78"/>
      <c r="P326" s="78"/>
      <c r="Q326" s="78"/>
      <c r="R326" s="78"/>
      <c r="S326" s="78"/>
      <c r="T326" s="78"/>
      <c r="U326" s="78"/>
      <c r="V326" s="78"/>
      <c r="W326" s="78"/>
      <c r="X326" s="78"/>
      <c r="Y326" s="78"/>
      <c r="Z326" s="78"/>
      <c r="AA326" s="78"/>
      <c r="AB326" s="78"/>
      <c r="AC326" s="79"/>
      <c r="AD326" s="78">
        <v>2240507.5975284977</v>
      </c>
      <c r="AE326" s="78">
        <v>516573.5925174749</v>
      </c>
      <c r="AF326" s="78">
        <v>2964051.0321445088</v>
      </c>
      <c r="AG326" s="78">
        <v>13014576.867526192</v>
      </c>
      <c r="AH326" s="78">
        <v>12358109.315344973</v>
      </c>
      <c r="AI326" s="78">
        <v>0</v>
      </c>
      <c r="AJ326" s="78">
        <v>0</v>
      </c>
      <c r="AK326" s="78">
        <v>874320.91043057945</v>
      </c>
      <c r="AL326" s="78">
        <v>0</v>
      </c>
      <c r="AM326" s="78">
        <v>0</v>
      </c>
      <c r="AN326" s="78">
        <v>31968139.315492228</v>
      </c>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3382</v>
      </c>
      <c r="B327" s="77">
        <v>319</v>
      </c>
      <c r="C327" s="77">
        <v>16</v>
      </c>
      <c r="D327" s="77">
        <v>139</v>
      </c>
      <c r="E327" s="77">
        <v>2022</v>
      </c>
      <c r="F327" s="77" t="s">
        <v>162</v>
      </c>
      <c r="G327" s="1017" t="s">
        <v>3121</v>
      </c>
      <c r="H327" s="77" t="s">
        <v>3122</v>
      </c>
      <c r="I327" s="1018"/>
      <c r="J327" s="80"/>
      <c r="K327" s="78"/>
      <c r="L327" s="78"/>
      <c r="M327" s="78"/>
      <c r="N327" s="78"/>
      <c r="O327" s="78"/>
      <c r="P327" s="78"/>
      <c r="Q327" s="78"/>
      <c r="R327" s="78"/>
      <c r="S327" s="78"/>
      <c r="T327" s="78"/>
      <c r="U327" s="78"/>
      <c r="V327" s="78"/>
      <c r="W327" s="78"/>
      <c r="X327" s="78"/>
      <c r="Y327" s="78"/>
      <c r="Z327" s="78"/>
      <c r="AA327" s="78"/>
      <c r="AB327" s="78"/>
      <c r="AC327" s="79"/>
      <c r="AD327" s="78">
        <v>609172.7858813121</v>
      </c>
      <c r="AE327" s="78">
        <v>101401.48297565247</v>
      </c>
      <c r="AF327" s="78">
        <v>1262203.549573499</v>
      </c>
      <c r="AG327" s="78">
        <v>5606279.2660112828</v>
      </c>
      <c r="AH327" s="78">
        <v>5635460.7223846586</v>
      </c>
      <c r="AI327" s="78">
        <v>0</v>
      </c>
      <c r="AJ327" s="78">
        <v>0</v>
      </c>
      <c r="AK327" s="78">
        <v>344899.00336140569</v>
      </c>
      <c r="AL327" s="78">
        <v>0</v>
      </c>
      <c r="AM327" s="78">
        <v>0</v>
      </c>
      <c r="AN327" s="78">
        <v>13559416.810187811</v>
      </c>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3383</v>
      </c>
      <c r="B328" s="77">
        <v>320</v>
      </c>
      <c r="C328" s="77">
        <v>16</v>
      </c>
      <c r="D328" s="77">
        <v>140</v>
      </c>
      <c r="E328" s="77">
        <v>2022</v>
      </c>
      <c r="F328" s="77" t="s">
        <v>162</v>
      </c>
      <c r="G328" s="1017" t="s">
        <v>3124</v>
      </c>
      <c r="H328" s="77" t="s">
        <v>3125</v>
      </c>
      <c r="I328" s="1018"/>
      <c r="J328" s="80"/>
      <c r="K328" s="78"/>
      <c r="L328" s="78"/>
      <c r="M328" s="78"/>
      <c r="N328" s="78"/>
      <c r="O328" s="78"/>
      <c r="P328" s="78"/>
      <c r="Q328" s="78"/>
      <c r="R328" s="78"/>
      <c r="S328" s="78"/>
      <c r="T328" s="78"/>
      <c r="U328" s="78"/>
      <c r="V328" s="78"/>
      <c r="W328" s="78"/>
      <c r="X328" s="78"/>
      <c r="Y328" s="78"/>
      <c r="Z328" s="78"/>
      <c r="AA328" s="78"/>
      <c r="AB328" s="78"/>
      <c r="AC328" s="79"/>
      <c r="AD328" s="78">
        <v>8233815.9141052393</v>
      </c>
      <c r="AE328" s="78">
        <v>426651.5227088774</v>
      </c>
      <c r="AF328" s="78">
        <v>1382751.0795889455</v>
      </c>
      <c r="AG328" s="78">
        <v>6732540.7257010499</v>
      </c>
      <c r="AH328" s="78">
        <v>7215344.2197005898</v>
      </c>
      <c r="AI328" s="78">
        <v>0</v>
      </c>
      <c r="AJ328" s="78">
        <v>0</v>
      </c>
      <c r="AK328" s="78">
        <v>464212.62339358043</v>
      </c>
      <c r="AL328" s="78">
        <v>0</v>
      </c>
      <c r="AM328" s="78">
        <v>0</v>
      </c>
      <c r="AN328" s="78">
        <v>24455316.085198283</v>
      </c>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3384</v>
      </c>
      <c r="B329" s="77">
        <v>321</v>
      </c>
      <c r="C329" s="77">
        <v>16</v>
      </c>
      <c r="D329" s="77">
        <v>141</v>
      </c>
      <c r="E329" s="77">
        <v>2022</v>
      </c>
      <c r="F329" s="77" t="s">
        <v>162</v>
      </c>
      <c r="G329" s="1017" t="s">
        <v>3127</v>
      </c>
      <c r="H329" s="77" t="s">
        <v>3128</v>
      </c>
      <c r="I329" s="1018"/>
      <c r="J329" s="80"/>
      <c r="K329" s="78"/>
      <c r="L329" s="78"/>
      <c r="M329" s="78"/>
      <c r="N329" s="78"/>
      <c r="O329" s="78"/>
      <c r="P329" s="78"/>
      <c r="Q329" s="78"/>
      <c r="R329" s="78"/>
      <c r="S329" s="78"/>
      <c r="T329" s="78"/>
      <c r="U329" s="78"/>
      <c r="V329" s="78"/>
      <c r="W329" s="78"/>
      <c r="X329" s="78"/>
      <c r="Y329" s="78"/>
      <c r="Z329" s="78"/>
      <c r="AA329" s="78"/>
      <c r="AB329" s="78"/>
      <c r="AC329" s="79"/>
      <c r="AD329" s="78">
        <v>56282771.79032743</v>
      </c>
      <c r="AE329" s="78">
        <v>2833501.8167347419</v>
      </c>
      <c r="AF329" s="78">
        <v>4226254.581718008</v>
      </c>
      <c r="AG329" s="78">
        <v>72155817.517457724</v>
      </c>
      <c r="AH329" s="78">
        <v>84283527.09005785</v>
      </c>
      <c r="AI329" s="78">
        <v>0</v>
      </c>
      <c r="AJ329" s="78">
        <v>0</v>
      </c>
      <c r="AK329" s="78">
        <v>5587079.7744070766</v>
      </c>
      <c r="AL329" s="78">
        <v>0</v>
      </c>
      <c r="AM329" s="78">
        <v>0</v>
      </c>
      <c r="AN329" s="78">
        <v>225368952.57070285</v>
      </c>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3385</v>
      </c>
      <c r="B330" s="77">
        <v>322</v>
      </c>
      <c r="C330" s="77">
        <v>16</v>
      </c>
      <c r="D330" s="77">
        <v>142</v>
      </c>
      <c r="E330" s="77">
        <v>2022</v>
      </c>
      <c r="F330" s="77" t="s">
        <v>162</v>
      </c>
      <c r="G330" s="1017" t="s">
        <v>3130</v>
      </c>
      <c r="H330" s="77" t="s">
        <v>3131</v>
      </c>
      <c r="I330" s="1018"/>
      <c r="J330" s="80"/>
      <c r="K330" s="78"/>
      <c r="L330" s="78"/>
      <c r="M330" s="78"/>
      <c r="N330" s="78"/>
      <c r="O330" s="78"/>
      <c r="P330" s="78"/>
      <c r="Q330" s="78"/>
      <c r="R330" s="78"/>
      <c r="S330" s="78"/>
      <c r="T330" s="78"/>
      <c r="U330" s="78"/>
      <c r="V330" s="78"/>
      <c r="W330" s="78"/>
      <c r="X330" s="78"/>
      <c r="Y330" s="78"/>
      <c r="Z330" s="78"/>
      <c r="AA330" s="78"/>
      <c r="AB330" s="78"/>
      <c r="AC330" s="79"/>
      <c r="AD330" s="78">
        <v>112406452.58675887</v>
      </c>
      <c r="AE330" s="78">
        <v>13383082.517258285</v>
      </c>
      <c r="AF330" s="78">
        <v>9069428.8758680075</v>
      </c>
      <c r="AG330" s="78">
        <v>458432213.15050071</v>
      </c>
      <c r="AH330" s="78">
        <v>366329378.14310569</v>
      </c>
      <c r="AI330" s="78">
        <v>0</v>
      </c>
      <c r="AJ330" s="78">
        <v>0</v>
      </c>
      <c r="AK330" s="78">
        <v>21178684.064888652</v>
      </c>
      <c r="AL330" s="78">
        <v>0</v>
      </c>
      <c r="AM330" s="78">
        <v>0</v>
      </c>
      <c r="AN330" s="78">
        <v>980799239.33838022</v>
      </c>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3386</v>
      </c>
      <c r="B331" s="77">
        <v>323</v>
      </c>
      <c r="C331" s="77">
        <v>16</v>
      </c>
      <c r="D331" s="77">
        <v>143</v>
      </c>
      <c r="E331" s="77">
        <v>2022</v>
      </c>
      <c r="F331" s="77" t="s">
        <v>162</v>
      </c>
      <c r="G331" s="1017" t="s">
        <v>3133</v>
      </c>
      <c r="H331" s="77" t="s">
        <v>3134</v>
      </c>
      <c r="I331" s="1018"/>
      <c r="J331" s="80"/>
      <c r="K331" s="78"/>
      <c r="L331" s="78"/>
      <c r="M331" s="78"/>
      <c r="N331" s="78"/>
      <c r="O331" s="78"/>
      <c r="P331" s="78"/>
      <c r="Q331" s="78"/>
      <c r="R331" s="78"/>
      <c r="S331" s="78"/>
      <c r="T331" s="78"/>
      <c r="U331" s="78"/>
      <c r="V331" s="78"/>
      <c r="W331" s="78"/>
      <c r="X331" s="78"/>
      <c r="Y331" s="78"/>
      <c r="Z331" s="78"/>
      <c r="AA331" s="78"/>
      <c r="AB331" s="78"/>
      <c r="AC331" s="79"/>
      <c r="AD331" s="78">
        <v>2459211.6215864136</v>
      </c>
      <c r="AE331" s="78">
        <v>501267.70829473488</v>
      </c>
      <c r="AF331" s="78">
        <v>3268965.3727718149</v>
      </c>
      <c r="AG331" s="78">
        <v>9448082.2451752648</v>
      </c>
      <c r="AH331" s="78">
        <v>10546129.531052217</v>
      </c>
      <c r="AI331" s="78">
        <v>0</v>
      </c>
      <c r="AJ331" s="78">
        <v>0</v>
      </c>
      <c r="AK331" s="78">
        <v>631432.4696507951</v>
      </c>
      <c r="AL331" s="78">
        <v>0</v>
      </c>
      <c r="AM331" s="78">
        <v>0</v>
      </c>
      <c r="AN331" s="78">
        <v>26855088.948531236</v>
      </c>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3387</v>
      </c>
      <c r="B332" s="77">
        <v>324</v>
      </c>
      <c r="C332" s="77">
        <v>16</v>
      </c>
      <c r="D332" s="77">
        <v>144</v>
      </c>
      <c r="E332" s="77">
        <v>2022</v>
      </c>
      <c r="F332" s="77" t="s">
        <v>162</v>
      </c>
      <c r="G332" s="1017" t="s">
        <v>3136</v>
      </c>
      <c r="H332" s="77" t="s">
        <v>3137</v>
      </c>
      <c r="I332" s="1018"/>
      <c r="J332" s="80"/>
      <c r="K332" s="78"/>
      <c r="L332" s="78"/>
      <c r="M332" s="78"/>
      <c r="N332" s="78"/>
      <c r="O332" s="78"/>
      <c r="P332" s="78"/>
      <c r="Q332" s="78"/>
      <c r="R332" s="78"/>
      <c r="S332" s="78"/>
      <c r="T332" s="78"/>
      <c r="U332" s="78"/>
      <c r="V332" s="78"/>
      <c r="W332" s="78"/>
      <c r="X332" s="78"/>
      <c r="Y332" s="78"/>
      <c r="Z332" s="78"/>
      <c r="AA332" s="78"/>
      <c r="AB332" s="78"/>
      <c r="AC332" s="79"/>
      <c r="AD332" s="78">
        <v>66052883.094110385</v>
      </c>
      <c r="AE332" s="78">
        <v>9208402.5955059491</v>
      </c>
      <c r="AF332" s="78">
        <v>10565636.454295019</v>
      </c>
      <c r="AG332" s="78">
        <v>276591043.47547853</v>
      </c>
      <c r="AH332" s="78">
        <v>251335847.60779849</v>
      </c>
      <c r="AI332" s="78">
        <v>0</v>
      </c>
      <c r="AJ332" s="78">
        <v>0</v>
      </c>
      <c r="AK332" s="78">
        <v>14596032.850602714</v>
      </c>
      <c r="AL332" s="78">
        <v>0</v>
      </c>
      <c r="AM332" s="78">
        <v>0</v>
      </c>
      <c r="AN332" s="78">
        <v>628349846.07779109</v>
      </c>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3388</v>
      </c>
      <c r="B333" s="77">
        <v>325</v>
      </c>
      <c r="C333" s="77">
        <v>16</v>
      </c>
      <c r="D333" s="77">
        <v>145</v>
      </c>
      <c r="E333" s="77">
        <v>2022</v>
      </c>
      <c r="F333" s="77" t="s">
        <v>162</v>
      </c>
      <c r="G333" s="1017" t="s">
        <v>3139</v>
      </c>
      <c r="H333" s="77" t="s">
        <v>3140</v>
      </c>
      <c r="I333" s="1018"/>
      <c r="J333" s="80"/>
      <c r="K333" s="78"/>
      <c r="L333" s="78"/>
      <c r="M333" s="78"/>
      <c r="N333" s="78"/>
      <c r="O333" s="78"/>
      <c r="P333" s="78"/>
      <c r="Q333" s="78"/>
      <c r="R333" s="78"/>
      <c r="S333" s="78"/>
      <c r="T333" s="78"/>
      <c r="U333" s="78"/>
      <c r="V333" s="78"/>
      <c r="W333" s="78"/>
      <c r="X333" s="78"/>
      <c r="Y333" s="78"/>
      <c r="Z333" s="78"/>
      <c r="AA333" s="78"/>
      <c r="AB333" s="78"/>
      <c r="AC333" s="79"/>
      <c r="AD333" s="78">
        <v>0</v>
      </c>
      <c r="AE333" s="78">
        <v>143492.66458818747</v>
      </c>
      <c r="AF333" s="78">
        <v>482190.12006178615</v>
      </c>
      <c r="AG333" s="78">
        <v>5700134.3876520963</v>
      </c>
      <c r="AH333" s="78">
        <v>7072828.9557674509</v>
      </c>
      <c r="AI333" s="78">
        <v>0</v>
      </c>
      <c r="AJ333" s="78">
        <v>0</v>
      </c>
      <c r="AK333" s="78">
        <v>491071.10063026048</v>
      </c>
      <c r="AL333" s="78">
        <v>0</v>
      </c>
      <c r="AM333" s="78">
        <v>0</v>
      </c>
      <c r="AN333" s="78">
        <v>13889717.228699781</v>
      </c>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3389</v>
      </c>
      <c r="B334" s="77">
        <v>326</v>
      </c>
      <c r="C334" s="77">
        <v>16</v>
      </c>
      <c r="D334" s="77">
        <v>146</v>
      </c>
      <c r="E334" s="77">
        <v>2022</v>
      </c>
      <c r="F334" s="77" t="s">
        <v>162</v>
      </c>
      <c r="G334" s="1017" t="s">
        <v>3142</v>
      </c>
      <c r="H334" s="77" t="s">
        <v>3143</v>
      </c>
      <c r="I334" s="1018"/>
      <c r="J334" s="80"/>
      <c r="K334" s="78"/>
      <c r="L334" s="78"/>
      <c r="M334" s="78"/>
      <c r="N334" s="78"/>
      <c r="O334" s="78"/>
      <c r="P334" s="78"/>
      <c r="Q334" s="78"/>
      <c r="R334" s="78"/>
      <c r="S334" s="78"/>
      <c r="T334" s="78"/>
      <c r="U334" s="78"/>
      <c r="V334" s="78"/>
      <c r="W334" s="78"/>
      <c r="X334" s="78"/>
      <c r="Y334" s="78"/>
      <c r="Z334" s="78"/>
      <c r="AA334" s="78"/>
      <c r="AB334" s="78"/>
      <c r="AC334" s="79"/>
      <c r="AD334" s="78">
        <v>162836016.92417872</v>
      </c>
      <c r="AE334" s="78">
        <v>10838479.265227761</v>
      </c>
      <c r="AF334" s="78">
        <v>4226254.581718008</v>
      </c>
      <c r="AG334" s="78">
        <v>392927595.25332201</v>
      </c>
      <c r="AH334" s="78">
        <v>378353594.55437875</v>
      </c>
      <c r="AI334" s="78">
        <v>0</v>
      </c>
      <c r="AJ334" s="78">
        <v>0</v>
      </c>
      <c r="AK334" s="78">
        <v>20722735.588337127</v>
      </c>
      <c r="AL334" s="78">
        <v>0</v>
      </c>
      <c r="AM334" s="78">
        <v>0</v>
      </c>
      <c r="AN334" s="78">
        <v>969904676.16716242</v>
      </c>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3390</v>
      </c>
      <c r="B335" s="77">
        <v>327</v>
      </c>
      <c r="C335" s="77">
        <v>16</v>
      </c>
      <c r="D335" s="77">
        <v>147</v>
      </c>
      <c r="E335" s="77">
        <v>2022</v>
      </c>
      <c r="F335" s="77" t="s">
        <v>162</v>
      </c>
      <c r="G335" s="1017" t="s">
        <v>3145</v>
      </c>
      <c r="H335" s="77" t="s">
        <v>3146</v>
      </c>
      <c r="I335" s="1018"/>
      <c r="J335" s="80"/>
      <c r="K335" s="78"/>
      <c r="L335" s="78"/>
      <c r="M335" s="78"/>
      <c r="N335" s="78"/>
      <c r="O335" s="78"/>
      <c r="P335" s="78"/>
      <c r="Q335" s="78"/>
      <c r="R335" s="78"/>
      <c r="S335" s="78"/>
      <c r="T335" s="78"/>
      <c r="U335" s="78"/>
      <c r="V335" s="78"/>
      <c r="W335" s="78"/>
      <c r="X335" s="78"/>
      <c r="Y335" s="78"/>
      <c r="Z335" s="78"/>
      <c r="AA335" s="78"/>
      <c r="AB335" s="78"/>
      <c r="AC335" s="79"/>
      <c r="AD335" s="78">
        <v>9642663.6984058842</v>
      </c>
      <c r="AE335" s="78">
        <v>2447028.2401105571</v>
      </c>
      <c r="AF335" s="78">
        <v>985653.33365570998</v>
      </c>
      <c r="AG335" s="78">
        <v>48160191.4179563</v>
      </c>
      <c r="AH335" s="78">
        <v>39346428.439597517</v>
      </c>
      <c r="AI335" s="78">
        <v>0</v>
      </c>
      <c r="AJ335" s="78">
        <v>0</v>
      </c>
      <c r="AK335" s="78">
        <v>2437794.1911119344</v>
      </c>
      <c r="AL335" s="78">
        <v>0</v>
      </c>
      <c r="AM335" s="78">
        <v>0</v>
      </c>
      <c r="AN335" s="78">
        <v>103019759.3208379</v>
      </c>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3391</v>
      </c>
      <c r="B336" s="77">
        <v>328</v>
      </c>
      <c r="C336" s="77">
        <v>16</v>
      </c>
      <c r="D336" s="77">
        <v>148</v>
      </c>
      <c r="E336" s="77">
        <v>2022</v>
      </c>
      <c r="F336" s="77" t="s">
        <v>162</v>
      </c>
      <c r="G336" s="1017" t="s">
        <v>3148</v>
      </c>
      <c r="H336" s="77" t="s">
        <v>3149</v>
      </c>
      <c r="I336" s="1018"/>
      <c r="J336" s="80"/>
      <c r="K336" s="78"/>
      <c r="L336" s="78"/>
      <c r="M336" s="78"/>
      <c r="N336" s="78"/>
      <c r="O336" s="78"/>
      <c r="P336" s="78"/>
      <c r="Q336" s="78"/>
      <c r="R336" s="78"/>
      <c r="S336" s="78"/>
      <c r="T336" s="78"/>
      <c r="U336" s="78"/>
      <c r="V336" s="78"/>
      <c r="W336" s="78"/>
      <c r="X336" s="78"/>
      <c r="Y336" s="78"/>
      <c r="Z336" s="78"/>
      <c r="AA336" s="78"/>
      <c r="AB336" s="78"/>
      <c r="AC336" s="79"/>
      <c r="AD336" s="78">
        <v>4340620.7047787784</v>
      </c>
      <c r="AE336" s="78">
        <v>185583.84620072247</v>
      </c>
      <c r="AF336" s="78">
        <v>631101.77478674951</v>
      </c>
      <c r="AG336" s="78">
        <v>7696119.9745467389</v>
      </c>
      <c r="AH336" s="78">
        <v>8453191.0835769884</v>
      </c>
      <c r="AI336" s="78">
        <v>0</v>
      </c>
      <c r="AJ336" s="78">
        <v>0</v>
      </c>
      <c r="AK336" s="78">
        <v>598634.13687138783</v>
      </c>
      <c r="AL336" s="78">
        <v>0</v>
      </c>
      <c r="AM336" s="78">
        <v>0</v>
      </c>
      <c r="AN336" s="78">
        <v>21905251.520761363</v>
      </c>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3392</v>
      </c>
      <c r="B337" s="77">
        <v>329</v>
      </c>
      <c r="C337" s="77">
        <v>16</v>
      </c>
      <c r="D337" s="77">
        <v>149</v>
      </c>
      <c r="E337" s="77">
        <v>2022</v>
      </c>
      <c r="F337" s="77" t="s">
        <v>162</v>
      </c>
      <c r="G337" s="1017" t="s">
        <v>3151</v>
      </c>
      <c r="H337" s="77" t="s">
        <v>3152</v>
      </c>
      <c r="I337" s="1018"/>
      <c r="J337" s="80"/>
      <c r="K337" s="78"/>
      <c r="L337" s="78"/>
      <c r="M337" s="78"/>
      <c r="N337" s="78"/>
      <c r="O337" s="78"/>
      <c r="P337" s="78"/>
      <c r="Q337" s="78"/>
      <c r="R337" s="78"/>
      <c r="S337" s="78"/>
      <c r="T337" s="78"/>
      <c r="U337" s="78"/>
      <c r="V337" s="78"/>
      <c r="W337" s="78"/>
      <c r="X337" s="78"/>
      <c r="Y337" s="78"/>
      <c r="Z337" s="78"/>
      <c r="AA337" s="78"/>
      <c r="AB337" s="78"/>
      <c r="AC337" s="79"/>
      <c r="AD337" s="78">
        <v>2257271.6283472246</v>
      </c>
      <c r="AE337" s="78">
        <v>195150.02383993496</v>
      </c>
      <c r="AF337" s="78">
        <v>2744229.0656457534</v>
      </c>
      <c r="AG337" s="78">
        <v>8159138.5746414214</v>
      </c>
      <c r="AH337" s="78">
        <v>8253669.7140705949</v>
      </c>
      <c r="AI337" s="78">
        <v>0</v>
      </c>
      <c r="AJ337" s="78">
        <v>0</v>
      </c>
      <c r="AK337" s="78">
        <v>581201.95212642709</v>
      </c>
      <c r="AL337" s="78">
        <v>0</v>
      </c>
      <c r="AM337" s="78">
        <v>0</v>
      </c>
      <c r="AN337" s="78">
        <v>22190660.958671357</v>
      </c>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3393</v>
      </c>
      <c r="B338" s="77">
        <v>330</v>
      </c>
      <c r="C338" s="77">
        <v>16</v>
      </c>
      <c r="D338" s="77">
        <v>150</v>
      </c>
      <c r="E338" s="77">
        <v>2022</v>
      </c>
      <c r="F338" s="77" t="s">
        <v>162</v>
      </c>
      <c r="G338" s="1017" t="s">
        <v>3154</v>
      </c>
      <c r="H338" s="77" t="s">
        <v>3155</v>
      </c>
      <c r="I338" s="1018"/>
      <c r="J338" s="80"/>
      <c r="K338" s="78"/>
      <c r="L338" s="78"/>
      <c r="M338" s="78"/>
      <c r="N338" s="78"/>
      <c r="O338" s="78"/>
      <c r="P338" s="78"/>
      <c r="Q338" s="78"/>
      <c r="R338" s="78"/>
      <c r="S338" s="78"/>
      <c r="T338" s="78"/>
      <c r="U338" s="78"/>
      <c r="V338" s="78"/>
      <c r="W338" s="78"/>
      <c r="X338" s="78"/>
      <c r="Y338" s="78"/>
      <c r="Z338" s="78"/>
      <c r="AA338" s="78"/>
      <c r="AB338" s="78"/>
      <c r="AC338" s="79"/>
      <c r="AD338" s="78">
        <v>2132173.0358425099</v>
      </c>
      <c r="AE338" s="78">
        <v>214282.37911835997</v>
      </c>
      <c r="AF338" s="78">
        <v>964380.24012357229</v>
      </c>
      <c r="AG338" s="78">
        <v>5962928.7282463759</v>
      </c>
      <c r="AH338" s="78">
        <v>5558095.2933923835</v>
      </c>
      <c r="AI338" s="78">
        <v>0</v>
      </c>
      <c r="AJ338" s="78">
        <v>0</v>
      </c>
      <c r="AK338" s="78">
        <v>407783.99573767092</v>
      </c>
      <c r="AL338" s="78">
        <v>0</v>
      </c>
      <c r="AM338" s="78">
        <v>0</v>
      </c>
      <c r="AN338" s="78">
        <v>15239643.672460873</v>
      </c>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3394</v>
      </c>
      <c r="B339" s="77">
        <v>331</v>
      </c>
      <c r="C339" s="77">
        <v>16</v>
      </c>
      <c r="D339" s="77">
        <v>151</v>
      </c>
      <c r="E339" s="77">
        <v>2022</v>
      </c>
      <c r="F339" s="77" t="s">
        <v>162</v>
      </c>
      <c r="G339" s="1017" t="s">
        <v>3157</v>
      </c>
      <c r="H339" s="77" t="s">
        <v>3158</v>
      </c>
      <c r="I339" s="1018"/>
      <c r="J339" s="80"/>
      <c r="K339" s="78"/>
      <c r="L339" s="78"/>
      <c r="M339" s="78"/>
      <c r="N339" s="78"/>
      <c r="O339" s="78"/>
      <c r="P339" s="78"/>
      <c r="Q339" s="78"/>
      <c r="R339" s="78"/>
      <c r="S339" s="78"/>
      <c r="T339" s="78"/>
      <c r="U339" s="78"/>
      <c r="V339" s="78"/>
      <c r="W339" s="78"/>
      <c r="X339" s="78"/>
      <c r="Y339" s="78"/>
      <c r="Z339" s="78"/>
      <c r="AA339" s="78"/>
      <c r="AB339" s="78"/>
      <c r="AC339" s="79"/>
      <c r="AD339" s="78">
        <v>34271455.926297471</v>
      </c>
      <c r="AE339" s="78">
        <v>352035.33712301991</v>
      </c>
      <c r="AF339" s="78">
        <v>1730211.6072805268</v>
      </c>
      <c r="AG339" s="78">
        <v>8134110.5422038706</v>
      </c>
      <c r="AH339" s="78">
        <v>9743972.1883428395</v>
      </c>
      <c r="AI339" s="78">
        <v>0</v>
      </c>
      <c r="AJ339" s="78">
        <v>0</v>
      </c>
      <c r="AK339" s="78">
        <v>615549.81243871991</v>
      </c>
      <c r="AL339" s="78">
        <v>0</v>
      </c>
      <c r="AM339" s="78">
        <v>0</v>
      </c>
      <c r="AN339" s="78">
        <v>54847335.413686447</v>
      </c>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3395</v>
      </c>
      <c r="B340" s="77">
        <v>332</v>
      </c>
      <c r="C340" s="77">
        <v>16</v>
      </c>
      <c r="D340" s="77">
        <v>152</v>
      </c>
      <c r="E340" s="77">
        <v>2022</v>
      </c>
      <c r="F340" s="77" t="s">
        <v>162</v>
      </c>
      <c r="G340" s="1017" t="s">
        <v>3160</v>
      </c>
      <c r="H340" s="77" t="s">
        <v>3161</v>
      </c>
      <c r="I340" s="1018"/>
      <c r="J340" s="80"/>
      <c r="K340" s="78"/>
      <c r="L340" s="78"/>
      <c r="M340" s="78"/>
      <c r="N340" s="78"/>
      <c r="O340" s="78"/>
      <c r="P340" s="78"/>
      <c r="Q340" s="78"/>
      <c r="R340" s="78"/>
      <c r="S340" s="78"/>
      <c r="T340" s="78"/>
      <c r="U340" s="78"/>
      <c r="V340" s="78"/>
      <c r="W340" s="78"/>
      <c r="X340" s="78"/>
      <c r="Y340" s="78"/>
      <c r="Z340" s="78"/>
      <c r="AA340" s="78"/>
      <c r="AB340" s="78"/>
      <c r="AC340" s="79"/>
      <c r="AD340" s="78">
        <v>435407.29005885101</v>
      </c>
      <c r="AE340" s="78">
        <v>298464.74234342994</v>
      </c>
      <c r="AF340" s="78">
        <v>2808048.3462421666</v>
      </c>
      <c r="AG340" s="78">
        <v>10474231.575114829</v>
      </c>
      <c r="AH340" s="78">
        <v>10147086.79203943</v>
      </c>
      <c r="AI340" s="78">
        <v>0</v>
      </c>
      <c r="AJ340" s="78">
        <v>0</v>
      </c>
      <c r="AK340" s="78">
        <v>664230.80243020249</v>
      </c>
      <c r="AL340" s="78">
        <v>0</v>
      </c>
      <c r="AM340" s="78">
        <v>0</v>
      </c>
      <c r="AN340" s="78">
        <v>24827469.548228908</v>
      </c>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3396</v>
      </c>
      <c r="B341" s="77">
        <v>333</v>
      </c>
      <c r="C341" s="77">
        <v>16</v>
      </c>
      <c r="D341" s="77">
        <v>153</v>
      </c>
      <c r="E341" s="77">
        <v>2022</v>
      </c>
      <c r="F341" s="77" t="s">
        <v>162</v>
      </c>
      <c r="G341" s="1017" t="s">
        <v>3163</v>
      </c>
      <c r="H341" s="77" t="s">
        <v>3164</v>
      </c>
      <c r="I341" s="1018"/>
      <c r="J341" s="80"/>
      <c r="K341" s="78"/>
      <c r="L341" s="78"/>
      <c r="M341" s="78"/>
      <c r="N341" s="78"/>
      <c r="O341" s="78"/>
      <c r="P341" s="78"/>
      <c r="Q341" s="78"/>
      <c r="R341" s="78"/>
      <c r="S341" s="78"/>
      <c r="T341" s="78"/>
      <c r="U341" s="78"/>
      <c r="V341" s="78"/>
      <c r="W341" s="78"/>
      <c r="X341" s="78"/>
      <c r="Y341" s="78"/>
      <c r="Z341" s="78"/>
      <c r="AA341" s="78"/>
      <c r="AB341" s="78"/>
      <c r="AC341" s="79"/>
      <c r="AD341" s="78">
        <v>15623059.272710443</v>
      </c>
      <c r="AE341" s="78">
        <v>705983.90977388236</v>
      </c>
      <c r="AF341" s="78">
        <v>3162599.9051111266</v>
      </c>
      <c r="AG341" s="78">
        <v>13840501.937965356</v>
      </c>
      <c r="AH341" s="78">
        <v>14951887.118928084</v>
      </c>
      <c r="AI341" s="78">
        <v>0</v>
      </c>
      <c r="AJ341" s="78">
        <v>0</v>
      </c>
      <c r="AK341" s="78">
        <v>927004.84654868266</v>
      </c>
      <c r="AL341" s="78">
        <v>0</v>
      </c>
      <c r="AM341" s="78">
        <v>0</v>
      </c>
      <c r="AN341" s="78">
        <v>49211036.991037577</v>
      </c>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3397</v>
      </c>
      <c r="B342" s="77">
        <v>334</v>
      </c>
      <c r="C342" s="77">
        <v>16</v>
      </c>
      <c r="D342" s="77">
        <v>154</v>
      </c>
      <c r="E342" s="77">
        <v>2022</v>
      </c>
      <c r="F342" s="77" t="s">
        <v>162</v>
      </c>
      <c r="G342" s="1017" t="s">
        <v>3166</v>
      </c>
      <c r="H342" s="77" t="s">
        <v>3167</v>
      </c>
      <c r="I342" s="1018"/>
      <c r="J342" s="80"/>
      <c r="K342" s="78"/>
      <c r="L342" s="78"/>
      <c r="M342" s="78"/>
      <c r="N342" s="78"/>
      <c r="O342" s="78"/>
      <c r="P342" s="78"/>
      <c r="Q342" s="78"/>
      <c r="R342" s="78"/>
      <c r="S342" s="78"/>
      <c r="T342" s="78"/>
      <c r="U342" s="78"/>
      <c r="V342" s="78"/>
      <c r="W342" s="78"/>
      <c r="X342" s="78"/>
      <c r="Y342" s="78"/>
      <c r="Z342" s="78"/>
      <c r="AA342" s="78"/>
      <c r="AB342" s="78"/>
      <c r="AC342" s="79"/>
      <c r="AD342" s="78">
        <v>8507947.0820147246</v>
      </c>
      <c r="AE342" s="78">
        <v>585450.07151980489</v>
      </c>
      <c r="AF342" s="78">
        <v>2297494.101470863</v>
      </c>
      <c r="AG342" s="78">
        <v>9466853.2695034277</v>
      </c>
      <c r="AH342" s="78">
        <v>9605528.7890935056</v>
      </c>
      <c r="AI342" s="78">
        <v>0</v>
      </c>
      <c r="AJ342" s="78">
        <v>0</v>
      </c>
      <c r="AK342" s="78">
        <v>639438.36190403625</v>
      </c>
      <c r="AL342" s="78">
        <v>0</v>
      </c>
      <c r="AM342" s="78">
        <v>0</v>
      </c>
      <c r="AN342" s="78">
        <v>31102711.675506361</v>
      </c>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3398</v>
      </c>
      <c r="B343" s="77">
        <v>335</v>
      </c>
      <c r="C343" s="77">
        <v>16</v>
      </c>
      <c r="D343" s="77">
        <v>155</v>
      </c>
      <c r="E343" s="77">
        <v>2022</v>
      </c>
      <c r="F343" s="77" t="s">
        <v>162</v>
      </c>
      <c r="G343" s="1017" t="s">
        <v>3169</v>
      </c>
      <c r="H343" s="77" t="s">
        <v>3170</v>
      </c>
      <c r="I343" s="1018"/>
      <c r="J343" s="80"/>
      <c r="K343" s="78"/>
      <c r="L343" s="78"/>
      <c r="M343" s="78"/>
      <c r="N343" s="78"/>
      <c r="O343" s="78"/>
      <c r="P343" s="78"/>
      <c r="Q343" s="78"/>
      <c r="R343" s="78"/>
      <c r="S343" s="78"/>
      <c r="T343" s="78"/>
      <c r="U343" s="78"/>
      <c r="V343" s="78"/>
      <c r="W343" s="78"/>
      <c r="X343" s="78"/>
      <c r="Y343" s="78"/>
      <c r="Z343" s="78"/>
      <c r="AA343" s="78"/>
      <c r="AB343" s="78"/>
      <c r="AC343" s="79"/>
      <c r="AD343" s="78">
        <v>17679251.302068237</v>
      </c>
      <c r="AE343" s="78">
        <v>405605.93190260988</v>
      </c>
      <c r="AF343" s="78">
        <v>3020779.2815635423</v>
      </c>
      <c r="AG343" s="78">
        <v>10349091.412927076</v>
      </c>
      <c r="AH343" s="78">
        <v>11213915.339196064</v>
      </c>
      <c r="AI343" s="78">
        <v>0</v>
      </c>
      <c r="AJ343" s="78">
        <v>0</v>
      </c>
      <c r="AK343" s="78">
        <v>759655.87299706088</v>
      </c>
      <c r="AL343" s="78">
        <v>0</v>
      </c>
      <c r="AM343" s="78">
        <v>0</v>
      </c>
      <c r="AN343" s="78">
        <v>43428299.140654594</v>
      </c>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3399</v>
      </c>
      <c r="B344" s="77">
        <v>336</v>
      </c>
      <c r="C344" s="77">
        <v>16</v>
      </c>
      <c r="D344" s="77">
        <v>156</v>
      </c>
      <c r="E344" s="77">
        <v>2022</v>
      </c>
      <c r="F344" s="77" t="s">
        <v>162</v>
      </c>
      <c r="G344" s="1017" t="s">
        <v>3172</v>
      </c>
      <c r="H344" s="77" t="s">
        <v>2648</v>
      </c>
      <c r="I344" s="1018"/>
      <c r="J344" s="80"/>
      <c r="K344" s="78"/>
      <c r="L344" s="78"/>
      <c r="M344" s="78"/>
      <c r="N344" s="78"/>
      <c r="O344" s="78"/>
      <c r="P344" s="78"/>
      <c r="Q344" s="78"/>
      <c r="R344" s="78"/>
      <c r="S344" s="78"/>
      <c r="T344" s="78"/>
      <c r="U344" s="78"/>
      <c r="V344" s="78"/>
      <c r="W344" s="78"/>
      <c r="X344" s="78"/>
      <c r="Y344" s="78"/>
      <c r="Z344" s="78"/>
      <c r="AA344" s="78"/>
      <c r="AB344" s="78"/>
      <c r="AC344" s="79"/>
      <c r="AD344" s="78">
        <v>18604195.606137078</v>
      </c>
      <c r="AE344" s="78">
        <v>648586.84393860737</v>
      </c>
      <c r="AF344" s="78">
        <v>4438985.5170393847</v>
      </c>
      <c r="AG344" s="78">
        <v>16637384.562861608</v>
      </c>
      <c r="AH344" s="78">
        <v>19076686.04362148</v>
      </c>
      <c r="AI344" s="78">
        <v>0</v>
      </c>
      <c r="AJ344" s="78">
        <v>0</v>
      </c>
      <c r="AK344" s="78">
        <v>1168214.6325011745</v>
      </c>
      <c r="AL344" s="78">
        <v>0</v>
      </c>
      <c r="AM344" s="78">
        <v>0</v>
      </c>
      <c r="AN344" s="78">
        <v>60574053.206099339</v>
      </c>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3400</v>
      </c>
      <c r="B345" s="77">
        <v>337</v>
      </c>
      <c r="C345" s="77">
        <v>16</v>
      </c>
      <c r="D345" s="77">
        <v>157</v>
      </c>
      <c r="E345" s="77">
        <v>2022</v>
      </c>
      <c r="F345" s="77" t="s">
        <v>162</v>
      </c>
      <c r="G345" s="1017" t="s">
        <v>3174</v>
      </c>
      <c r="H345" s="77" t="s">
        <v>3175</v>
      </c>
      <c r="I345" s="1018"/>
      <c r="J345" s="80"/>
      <c r="K345" s="78"/>
      <c r="L345" s="78"/>
      <c r="M345" s="78"/>
      <c r="N345" s="78"/>
      <c r="O345" s="78"/>
      <c r="P345" s="78"/>
      <c r="Q345" s="78"/>
      <c r="R345" s="78"/>
      <c r="S345" s="78"/>
      <c r="T345" s="78"/>
      <c r="U345" s="78"/>
      <c r="V345" s="78"/>
      <c r="W345" s="78"/>
      <c r="X345" s="78"/>
      <c r="Y345" s="78"/>
      <c r="Z345" s="78"/>
      <c r="AA345" s="78"/>
      <c r="AB345" s="78"/>
      <c r="AC345" s="79"/>
      <c r="AD345" s="78">
        <v>28645918.351812374</v>
      </c>
      <c r="AE345" s="78">
        <v>1033147.1850349498</v>
      </c>
      <c r="AF345" s="78">
        <v>3666063.1187050506</v>
      </c>
      <c r="AG345" s="78">
        <v>24852836.210487518</v>
      </c>
      <c r="AH345" s="78">
        <v>22216093.714834321</v>
      </c>
      <c r="AI345" s="78">
        <v>0</v>
      </c>
      <c r="AJ345" s="78">
        <v>0</v>
      </c>
      <c r="AK345" s="78">
        <v>1405937.9815046743</v>
      </c>
      <c r="AL345" s="78">
        <v>0</v>
      </c>
      <c r="AM345" s="78">
        <v>0</v>
      </c>
      <c r="AN345" s="78">
        <v>81819996.562378883</v>
      </c>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3401</v>
      </c>
      <c r="B346" s="77">
        <v>338</v>
      </c>
      <c r="C346" s="77">
        <v>16</v>
      </c>
      <c r="D346" s="77">
        <v>158</v>
      </c>
      <c r="E346" s="77">
        <v>2022</v>
      </c>
      <c r="F346" s="77" t="s">
        <v>162</v>
      </c>
      <c r="G346" s="1017" t="s">
        <v>3177</v>
      </c>
      <c r="H346" s="77" t="s">
        <v>3178</v>
      </c>
      <c r="I346" s="1018"/>
      <c r="J346" s="80"/>
      <c r="K346" s="78"/>
      <c r="L346" s="78"/>
      <c r="M346" s="78"/>
      <c r="N346" s="78"/>
      <c r="O346" s="78"/>
      <c r="P346" s="78"/>
      <c r="Q346" s="78"/>
      <c r="R346" s="78"/>
      <c r="S346" s="78"/>
      <c r="T346" s="78"/>
      <c r="U346" s="78"/>
      <c r="V346" s="78"/>
      <c r="W346" s="78"/>
      <c r="X346" s="78"/>
      <c r="Y346" s="78"/>
      <c r="Z346" s="78"/>
      <c r="AA346" s="78"/>
      <c r="AB346" s="78"/>
      <c r="AC346" s="79"/>
      <c r="AD346" s="78">
        <v>29953669.811766274</v>
      </c>
      <c r="AE346" s="78">
        <v>539532.41885158489</v>
      </c>
      <c r="AF346" s="78">
        <v>1219657.3625092236</v>
      </c>
      <c r="AG346" s="78">
        <v>13314913.256776797</v>
      </c>
      <c r="AH346" s="78">
        <v>16112368.55381221</v>
      </c>
      <c r="AI346" s="78">
        <v>0</v>
      </c>
      <c r="AJ346" s="78">
        <v>0</v>
      </c>
      <c r="AK346" s="78">
        <v>934106.84774107405</v>
      </c>
      <c r="AL346" s="78">
        <v>0</v>
      </c>
      <c r="AM346" s="78">
        <v>0</v>
      </c>
      <c r="AN346" s="78">
        <v>62074248.251457162</v>
      </c>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3402</v>
      </c>
      <c r="B347" s="77">
        <v>339</v>
      </c>
      <c r="C347" s="77">
        <v>16</v>
      </c>
      <c r="D347" s="77">
        <v>159</v>
      </c>
      <c r="E347" s="77">
        <v>2022</v>
      </c>
      <c r="F347" s="77" t="s">
        <v>162</v>
      </c>
      <c r="G347" s="1017" t="s">
        <v>3180</v>
      </c>
      <c r="H347" s="77" t="s">
        <v>3181</v>
      </c>
      <c r="I347" s="1018"/>
      <c r="J347" s="80"/>
      <c r="K347" s="78"/>
      <c r="L347" s="78"/>
      <c r="M347" s="78"/>
      <c r="N347" s="78"/>
      <c r="O347" s="78"/>
      <c r="P347" s="78"/>
      <c r="Q347" s="78"/>
      <c r="R347" s="78"/>
      <c r="S347" s="78"/>
      <c r="T347" s="78"/>
      <c r="U347" s="78"/>
      <c r="V347" s="78"/>
      <c r="W347" s="78"/>
      <c r="X347" s="78"/>
      <c r="Y347" s="78"/>
      <c r="Z347" s="78"/>
      <c r="AA347" s="78"/>
      <c r="AB347" s="78"/>
      <c r="AC347" s="79"/>
      <c r="AD347" s="78">
        <v>3371844.0936527443</v>
      </c>
      <c r="AE347" s="78">
        <v>352035.33712301991</v>
      </c>
      <c r="AF347" s="78">
        <v>3127144.7492242306</v>
      </c>
      <c r="AG347" s="78">
        <v>13696590.75144944</v>
      </c>
      <c r="AH347" s="78">
        <v>13152122.92868674</v>
      </c>
      <c r="AI347" s="78">
        <v>0</v>
      </c>
      <c r="AJ347" s="78">
        <v>0</v>
      </c>
      <c r="AK347" s="78">
        <v>720659.430086112</v>
      </c>
      <c r="AL347" s="78">
        <v>0</v>
      </c>
      <c r="AM347" s="78">
        <v>0</v>
      </c>
      <c r="AN347" s="78">
        <v>34420397.290222287</v>
      </c>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3403</v>
      </c>
      <c r="B348" s="77">
        <v>340</v>
      </c>
      <c r="C348" s="77">
        <v>16</v>
      </c>
      <c r="D348" s="77">
        <v>160</v>
      </c>
      <c r="E348" s="77">
        <v>2022</v>
      </c>
      <c r="F348" s="77" t="s">
        <v>162</v>
      </c>
      <c r="G348" s="1017" t="s">
        <v>3183</v>
      </c>
      <c r="H348" s="77" t="s">
        <v>3184</v>
      </c>
      <c r="I348" s="1018"/>
      <c r="J348" s="80"/>
      <c r="K348" s="78"/>
      <c r="L348" s="78"/>
      <c r="M348" s="78"/>
      <c r="N348" s="78"/>
      <c r="O348" s="78"/>
      <c r="P348" s="78"/>
      <c r="Q348" s="78"/>
      <c r="R348" s="78"/>
      <c r="S348" s="78"/>
      <c r="T348" s="78"/>
      <c r="U348" s="78"/>
      <c r="V348" s="78"/>
      <c r="W348" s="78"/>
      <c r="X348" s="78"/>
      <c r="Y348" s="78"/>
      <c r="Z348" s="78"/>
      <c r="AA348" s="78"/>
      <c r="AB348" s="78"/>
      <c r="AC348" s="79"/>
      <c r="AD348" s="78">
        <v>10581988.877792135</v>
      </c>
      <c r="AE348" s="78">
        <v>443870.64245945989</v>
      </c>
      <c r="AF348" s="78">
        <v>4282982.8311370416</v>
      </c>
      <c r="AG348" s="78">
        <v>11957142.497039689</v>
      </c>
      <c r="AH348" s="78">
        <v>11376789.926548222</v>
      </c>
      <c r="AI348" s="78">
        <v>0</v>
      </c>
      <c r="AJ348" s="78">
        <v>0</v>
      </c>
      <c r="AK348" s="78">
        <v>702323.3542803016</v>
      </c>
      <c r="AL348" s="78">
        <v>0</v>
      </c>
      <c r="AM348" s="78">
        <v>0</v>
      </c>
      <c r="AN348" s="78">
        <v>39345098.129256845</v>
      </c>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3404</v>
      </c>
      <c r="B349" s="77">
        <v>341</v>
      </c>
      <c r="C349" s="77">
        <v>16</v>
      </c>
      <c r="D349" s="77">
        <v>161</v>
      </c>
      <c r="E349" s="77">
        <v>2022</v>
      </c>
      <c r="F349" s="77" t="s">
        <v>162</v>
      </c>
      <c r="G349" s="1017" t="s">
        <v>3186</v>
      </c>
      <c r="H349" s="77" t="s">
        <v>3187</v>
      </c>
      <c r="I349" s="1018"/>
      <c r="J349" s="80"/>
      <c r="K349" s="78"/>
      <c r="L349" s="78"/>
      <c r="M349" s="78"/>
      <c r="N349" s="78"/>
      <c r="O349" s="78"/>
      <c r="P349" s="78"/>
      <c r="Q349" s="78"/>
      <c r="R349" s="78"/>
      <c r="S349" s="78"/>
      <c r="T349" s="78"/>
      <c r="U349" s="78"/>
      <c r="V349" s="78"/>
      <c r="W349" s="78"/>
      <c r="X349" s="78"/>
      <c r="Y349" s="78"/>
      <c r="Z349" s="78"/>
      <c r="AA349" s="78"/>
      <c r="AB349" s="78"/>
      <c r="AC349" s="79"/>
      <c r="AD349" s="78">
        <v>862770.57673502993</v>
      </c>
      <c r="AE349" s="78">
        <v>210455.90806267498</v>
      </c>
      <c r="AF349" s="78">
        <v>1063654.6766068812</v>
      </c>
      <c r="AG349" s="78">
        <v>4867952.3091035467</v>
      </c>
      <c r="AH349" s="78">
        <v>5444083.0822458742</v>
      </c>
      <c r="AI349" s="78">
        <v>0</v>
      </c>
      <c r="AJ349" s="78">
        <v>0</v>
      </c>
      <c r="AK349" s="78">
        <v>305127.79668401409</v>
      </c>
      <c r="AL349" s="78">
        <v>0</v>
      </c>
      <c r="AM349" s="78">
        <v>0</v>
      </c>
      <c r="AN349" s="78">
        <v>12754044.349438021</v>
      </c>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3405</v>
      </c>
      <c r="B350" s="77">
        <v>342</v>
      </c>
      <c r="C350" s="77">
        <v>16</v>
      </c>
      <c r="D350" s="77">
        <v>162</v>
      </c>
      <c r="E350" s="77">
        <v>2022</v>
      </c>
      <c r="F350" s="77" t="s">
        <v>162</v>
      </c>
      <c r="G350" s="1017" t="s">
        <v>3189</v>
      </c>
      <c r="H350" s="77" t="s">
        <v>3190</v>
      </c>
      <c r="I350" s="1018"/>
      <c r="J350" s="80"/>
      <c r="K350" s="78"/>
      <c r="L350" s="78"/>
      <c r="M350" s="78"/>
      <c r="N350" s="78"/>
      <c r="O350" s="78"/>
      <c r="P350" s="78"/>
      <c r="Q350" s="78"/>
      <c r="R350" s="78"/>
      <c r="S350" s="78"/>
      <c r="T350" s="78"/>
      <c r="U350" s="78"/>
      <c r="V350" s="78"/>
      <c r="W350" s="78"/>
      <c r="X350" s="78"/>
      <c r="Y350" s="78"/>
      <c r="Z350" s="78"/>
      <c r="AA350" s="78"/>
      <c r="AB350" s="78"/>
      <c r="AC350" s="79"/>
      <c r="AD350" s="78">
        <v>19655829.549220111</v>
      </c>
      <c r="AE350" s="78">
        <v>285072.09364853241</v>
      </c>
      <c r="AF350" s="78">
        <v>1914578.4178923862</v>
      </c>
      <c r="AG350" s="78">
        <v>7095447.19604553</v>
      </c>
      <c r="AH350" s="78">
        <v>8913311.7928468361</v>
      </c>
      <c r="AI350" s="78">
        <v>0</v>
      </c>
      <c r="AJ350" s="78">
        <v>0</v>
      </c>
      <c r="AK350" s="78">
        <v>543755.03674836364</v>
      </c>
      <c r="AL350" s="78">
        <v>0</v>
      </c>
      <c r="AM350" s="78">
        <v>0</v>
      </c>
      <c r="AN350" s="78">
        <v>38407994.086401761</v>
      </c>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3406</v>
      </c>
      <c r="B351" s="77">
        <v>343</v>
      </c>
      <c r="C351" s="77">
        <v>16</v>
      </c>
      <c r="D351" s="77">
        <v>163</v>
      </c>
      <c r="E351" s="77">
        <v>2022</v>
      </c>
      <c r="F351" s="77" t="s">
        <v>162</v>
      </c>
      <c r="G351" s="1017" t="s">
        <v>3192</v>
      </c>
      <c r="H351" s="77" t="s">
        <v>3193</v>
      </c>
      <c r="I351" s="1018"/>
      <c r="J351" s="80"/>
      <c r="K351" s="78"/>
      <c r="L351" s="78"/>
      <c r="M351" s="78"/>
      <c r="N351" s="78"/>
      <c r="O351" s="78"/>
      <c r="P351" s="78"/>
      <c r="Q351" s="78"/>
      <c r="R351" s="78"/>
      <c r="S351" s="78"/>
      <c r="T351" s="78"/>
      <c r="U351" s="78"/>
      <c r="V351" s="78"/>
      <c r="W351" s="78"/>
      <c r="X351" s="78"/>
      <c r="Y351" s="78"/>
      <c r="Z351" s="78"/>
      <c r="AA351" s="78"/>
      <c r="AB351" s="78"/>
      <c r="AC351" s="79"/>
      <c r="AD351" s="78">
        <v>702272.90652592375</v>
      </c>
      <c r="AE351" s="78">
        <v>185583.84620072247</v>
      </c>
      <c r="AF351" s="78">
        <v>1595482.0149103217</v>
      </c>
      <c r="AG351" s="78">
        <v>5650078.3227769956</v>
      </c>
      <c r="AH351" s="78">
        <v>4910668.8086675573</v>
      </c>
      <c r="AI351" s="78">
        <v>0</v>
      </c>
      <c r="AJ351" s="78">
        <v>0</v>
      </c>
      <c r="AK351" s="78">
        <v>320881.32660168217</v>
      </c>
      <c r="AL351" s="78">
        <v>0</v>
      </c>
      <c r="AM351" s="78">
        <v>0</v>
      </c>
      <c r="AN351" s="78">
        <v>13364967.225683203</v>
      </c>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3407</v>
      </c>
      <c r="B352" s="77">
        <v>344</v>
      </c>
      <c r="C352" s="77">
        <v>16</v>
      </c>
      <c r="D352" s="77">
        <v>164</v>
      </c>
      <c r="E352" s="77">
        <v>2022</v>
      </c>
      <c r="F352" s="77" t="s">
        <v>162</v>
      </c>
      <c r="G352" s="1017" t="s">
        <v>3195</v>
      </c>
      <c r="H352" s="77" t="s">
        <v>3196</v>
      </c>
      <c r="I352" s="1018"/>
      <c r="J352" s="80"/>
      <c r="K352" s="78"/>
      <c r="L352" s="78"/>
      <c r="M352" s="78"/>
      <c r="N352" s="78"/>
      <c r="O352" s="78"/>
      <c r="P352" s="78"/>
      <c r="Q352" s="78"/>
      <c r="R352" s="78"/>
      <c r="S352" s="78"/>
      <c r="T352" s="78"/>
      <c r="U352" s="78"/>
      <c r="V352" s="78"/>
      <c r="W352" s="78"/>
      <c r="X352" s="78"/>
      <c r="Y352" s="78"/>
      <c r="Z352" s="78"/>
      <c r="AA352" s="78"/>
      <c r="AB352" s="78"/>
      <c r="AC352" s="79"/>
      <c r="AD352" s="78">
        <v>2354817.1192822605</v>
      </c>
      <c r="AE352" s="78">
        <v>684938.3189676149</v>
      </c>
      <c r="AF352" s="78">
        <v>1127473.9572032942</v>
      </c>
      <c r="AG352" s="78">
        <v>15436039.005859189</v>
      </c>
      <c r="AH352" s="78">
        <v>15407935.963514125</v>
      </c>
      <c r="AI352" s="78">
        <v>0</v>
      </c>
      <c r="AJ352" s="78">
        <v>0</v>
      </c>
      <c r="AK352" s="78">
        <v>865023.7452332672</v>
      </c>
      <c r="AL352" s="78">
        <v>0</v>
      </c>
      <c r="AM352" s="78">
        <v>0</v>
      </c>
      <c r="AN352" s="78">
        <v>35876228.110059753</v>
      </c>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3408</v>
      </c>
      <c r="B353" s="77">
        <v>345</v>
      </c>
      <c r="C353" s="77">
        <v>16</v>
      </c>
      <c r="D353" s="77">
        <v>165</v>
      </c>
      <c r="E353" s="77">
        <v>2022</v>
      </c>
      <c r="F353" s="77" t="s">
        <v>162</v>
      </c>
      <c r="G353" s="1017" t="s">
        <v>3198</v>
      </c>
      <c r="H353" s="77" t="s">
        <v>3199</v>
      </c>
      <c r="I353" s="1018"/>
      <c r="J353" s="80"/>
      <c r="K353" s="78"/>
      <c r="L353" s="78"/>
      <c r="M353" s="78"/>
      <c r="N353" s="78"/>
      <c r="O353" s="78"/>
      <c r="P353" s="78"/>
      <c r="Q353" s="78"/>
      <c r="R353" s="78"/>
      <c r="S353" s="78"/>
      <c r="T353" s="78"/>
      <c r="U353" s="78"/>
      <c r="V353" s="78"/>
      <c r="W353" s="78"/>
      <c r="X353" s="78"/>
      <c r="Y353" s="78"/>
      <c r="Z353" s="78"/>
      <c r="AA353" s="78"/>
      <c r="AB353" s="78"/>
      <c r="AC353" s="79"/>
      <c r="AD353" s="78">
        <v>463083.30509278172</v>
      </c>
      <c r="AE353" s="78">
        <v>264026.50284226495</v>
      </c>
      <c r="AF353" s="78">
        <v>1708938.513748389</v>
      </c>
      <c r="AG353" s="78">
        <v>4555101.9036341673</v>
      </c>
      <c r="AH353" s="78">
        <v>5961209.8970889747</v>
      </c>
      <c r="AI353" s="78">
        <v>0</v>
      </c>
      <c r="AJ353" s="78">
        <v>0</v>
      </c>
      <c r="AK353" s="78">
        <v>384411.95544998301</v>
      </c>
      <c r="AL353" s="78">
        <v>0</v>
      </c>
      <c r="AM353" s="78">
        <v>0</v>
      </c>
      <c r="AN353" s="78">
        <v>13336772.077856561</v>
      </c>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3409</v>
      </c>
      <c r="B354" s="77">
        <v>346</v>
      </c>
      <c r="C354" s="77">
        <v>16</v>
      </c>
      <c r="D354" s="77">
        <v>166</v>
      </c>
      <c r="E354" s="77">
        <v>2022</v>
      </c>
      <c r="F354" s="77" t="s">
        <v>162</v>
      </c>
      <c r="G354" s="1017" t="s">
        <v>3201</v>
      </c>
      <c r="H354" s="77" t="s">
        <v>3202</v>
      </c>
      <c r="I354" s="1018"/>
      <c r="J354" s="80"/>
      <c r="K354" s="78"/>
      <c r="L354" s="78"/>
      <c r="M354" s="78"/>
      <c r="N354" s="78"/>
      <c r="O354" s="78"/>
      <c r="P354" s="78"/>
      <c r="Q354" s="78"/>
      <c r="R354" s="78"/>
      <c r="S354" s="78"/>
      <c r="T354" s="78"/>
      <c r="U354" s="78"/>
      <c r="V354" s="78"/>
      <c r="W354" s="78"/>
      <c r="X354" s="78"/>
      <c r="Y354" s="78"/>
      <c r="Z354" s="78"/>
      <c r="AA354" s="78"/>
      <c r="AB354" s="78"/>
      <c r="AC354" s="79"/>
      <c r="AD354" s="78">
        <v>15705315.694397768</v>
      </c>
      <c r="AE354" s="78">
        <v>187497.08172856498</v>
      </c>
      <c r="AF354" s="78">
        <v>2900231.7515480961</v>
      </c>
      <c r="AG354" s="78">
        <v>7927629.2745940797</v>
      </c>
      <c r="AH354" s="78">
        <v>7866842.569109221</v>
      </c>
      <c r="AI354" s="78">
        <v>0</v>
      </c>
      <c r="AJ354" s="78">
        <v>0</v>
      </c>
      <c r="AK354" s="78">
        <v>503854.70277656498</v>
      </c>
      <c r="AL354" s="78">
        <v>0</v>
      </c>
      <c r="AM354" s="78">
        <v>0</v>
      </c>
      <c r="AN354" s="78">
        <v>35091371.074154295</v>
      </c>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3410</v>
      </c>
      <c r="B355" s="77">
        <v>347</v>
      </c>
      <c r="C355" s="77">
        <v>16</v>
      </c>
      <c r="D355" s="77">
        <v>167</v>
      </c>
      <c r="E355" s="77">
        <v>2022</v>
      </c>
      <c r="F355" s="77" t="s">
        <v>162</v>
      </c>
      <c r="G355" s="1017" t="s">
        <v>3204</v>
      </c>
      <c r="H355" s="77" t="s">
        <v>3205</v>
      </c>
      <c r="I355" s="1018"/>
      <c r="J355" s="80"/>
      <c r="K355" s="78"/>
      <c r="L355" s="78"/>
      <c r="M355" s="78"/>
      <c r="N355" s="78"/>
      <c r="O355" s="78"/>
      <c r="P355" s="78"/>
      <c r="Q355" s="78"/>
      <c r="R355" s="78"/>
      <c r="S355" s="78"/>
      <c r="T355" s="78"/>
      <c r="U355" s="78"/>
      <c r="V355" s="78"/>
      <c r="W355" s="78"/>
      <c r="X355" s="78"/>
      <c r="Y355" s="78"/>
      <c r="Z355" s="78"/>
      <c r="AA355" s="78"/>
      <c r="AB355" s="78"/>
      <c r="AC355" s="79"/>
      <c r="AD355" s="78">
        <v>13515216.274263909</v>
      </c>
      <c r="AE355" s="78">
        <v>2716794.4495363496</v>
      </c>
      <c r="AF355" s="78">
        <v>3935522.3034454603</v>
      </c>
      <c r="AG355" s="78">
        <v>57289166.249552801</v>
      </c>
      <c r="AH355" s="78">
        <v>46647281.817657992</v>
      </c>
      <c r="AI355" s="78">
        <v>0</v>
      </c>
      <c r="AJ355" s="78">
        <v>0</v>
      </c>
      <c r="AK355" s="78">
        <v>2934934.2745793299</v>
      </c>
      <c r="AL355" s="78">
        <v>0</v>
      </c>
      <c r="AM355" s="78">
        <v>0</v>
      </c>
      <c r="AN355" s="78">
        <v>127038915.36903584</v>
      </c>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3411</v>
      </c>
      <c r="B356" s="77">
        <v>348</v>
      </c>
      <c r="C356" s="77">
        <v>16</v>
      </c>
      <c r="D356" s="77">
        <v>168</v>
      </c>
      <c r="E356" s="77">
        <v>2022</v>
      </c>
      <c r="F356" s="77" t="s">
        <v>162</v>
      </c>
      <c r="G356" s="1017" t="s">
        <v>3207</v>
      </c>
      <c r="H356" s="77" t="s">
        <v>3208</v>
      </c>
      <c r="I356" s="1018"/>
      <c r="J356" s="80"/>
      <c r="K356" s="78"/>
      <c r="L356" s="78"/>
      <c r="M356" s="78"/>
      <c r="N356" s="78"/>
      <c r="O356" s="78"/>
      <c r="P356" s="78"/>
      <c r="Q356" s="78"/>
      <c r="R356" s="78"/>
      <c r="S356" s="78"/>
      <c r="T356" s="78"/>
      <c r="U356" s="78"/>
      <c r="V356" s="78"/>
      <c r="W356" s="78"/>
      <c r="X356" s="78"/>
      <c r="Y356" s="78"/>
      <c r="Z356" s="78"/>
      <c r="AA356" s="78"/>
      <c r="AB356" s="78"/>
      <c r="AC356" s="79"/>
      <c r="AD356" s="78">
        <v>1047973.8532586589</v>
      </c>
      <c r="AE356" s="78">
        <v>84182.363225069988</v>
      </c>
      <c r="AF356" s="78">
        <v>262368.15356303065</v>
      </c>
      <c r="AG356" s="78">
        <v>2358892.0572391222</v>
      </c>
      <c r="AH356" s="78">
        <v>2683358.8266267995</v>
      </c>
      <c r="AI356" s="78">
        <v>0</v>
      </c>
      <c r="AJ356" s="78">
        <v>0</v>
      </c>
      <c r="AK356" s="78">
        <v>133001.11323932905</v>
      </c>
      <c r="AL356" s="78">
        <v>0</v>
      </c>
      <c r="AM356" s="78">
        <v>0</v>
      </c>
      <c r="AN356" s="78">
        <v>6569776.367152011</v>
      </c>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3412</v>
      </c>
      <c r="B357" s="77">
        <v>349</v>
      </c>
      <c r="C357" s="77">
        <v>16</v>
      </c>
      <c r="D357" s="77">
        <v>169</v>
      </c>
      <c r="E357" s="77">
        <v>2022</v>
      </c>
      <c r="F357" s="77" t="s">
        <v>162</v>
      </c>
      <c r="G357" s="1017" t="s">
        <v>3210</v>
      </c>
      <c r="H357" s="77" t="s">
        <v>3211</v>
      </c>
      <c r="I357" s="1018"/>
      <c r="J357" s="80"/>
      <c r="K357" s="78"/>
      <c r="L357" s="78"/>
      <c r="M357" s="78"/>
      <c r="N357" s="78"/>
      <c r="O357" s="78"/>
      <c r="P357" s="78"/>
      <c r="Q357" s="78"/>
      <c r="R357" s="78"/>
      <c r="S357" s="78"/>
      <c r="T357" s="78"/>
      <c r="U357" s="78"/>
      <c r="V357" s="78"/>
      <c r="W357" s="78"/>
      <c r="X357" s="78"/>
      <c r="Y357" s="78"/>
      <c r="Z357" s="78"/>
      <c r="AA357" s="78"/>
      <c r="AB357" s="78"/>
      <c r="AC357" s="79"/>
      <c r="AD357" s="78">
        <v>37702271.168687694</v>
      </c>
      <c r="AE357" s="78">
        <v>1188119.2627901922</v>
      </c>
      <c r="AF357" s="78">
        <v>3552606.619866983</v>
      </c>
      <c r="AG357" s="78">
        <v>51113499.245587245</v>
      </c>
      <c r="AH357" s="78">
        <v>49477227.772901729</v>
      </c>
      <c r="AI357" s="78">
        <v>0</v>
      </c>
      <c r="AJ357" s="78">
        <v>0</v>
      </c>
      <c r="AK357" s="78">
        <v>3040431.2741099433</v>
      </c>
      <c r="AL357" s="78">
        <v>0</v>
      </c>
      <c r="AM357" s="78">
        <v>0</v>
      </c>
      <c r="AN357" s="78">
        <v>146074155.34394377</v>
      </c>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3413</v>
      </c>
      <c r="B358" s="77">
        <v>350</v>
      </c>
      <c r="C358" s="77">
        <v>16</v>
      </c>
      <c r="D358" s="77">
        <v>170</v>
      </c>
      <c r="E358" s="77">
        <v>2022</v>
      </c>
      <c r="F358" s="77" t="s">
        <v>162</v>
      </c>
      <c r="G358" s="1017" t="s">
        <v>3213</v>
      </c>
      <c r="H358" s="77" t="s">
        <v>3214</v>
      </c>
      <c r="I358" s="1018"/>
      <c r="J358" s="80"/>
      <c r="K358" s="78"/>
      <c r="L358" s="78"/>
      <c r="M358" s="78"/>
      <c r="N358" s="78"/>
      <c r="O358" s="78"/>
      <c r="P358" s="78"/>
      <c r="Q358" s="78"/>
      <c r="R358" s="78"/>
      <c r="S358" s="78"/>
      <c r="T358" s="78"/>
      <c r="U358" s="78"/>
      <c r="V358" s="78"/>
      <c r="W358" s="78"/>
      <c r="X358" s="78"/>
      <c r="Y358" s="78"/>
      <c r="Z358" s="78"/>
      <c r="AA358" s="78"/>
      <c r="AB358" s="78"/>
      <c r="AC358" s="79"/>
      <c r="AD358" s="78">
        <v>32315062.801385984</v>
      </c>
      <c r="AE358" s="78">
        <v>401779.46084692492</v>
      </c>
      <c r="AF358" s="78">
        <v>1666392.3266841138</v>
      </c>
      <c r="AG358" s="78">
        <v>8159138.5746414214</v>
      </c>
      <c r="AH358" s="78">
        <v>10138943.062671823</v>
      </c>
      <c r="AI358" s="78">
        <v>0</v>
      </c>
      <c r="AJ358" s="78">
        <v>0</v>
      </c>
      <c r="AK358" s="78">
        <v>698707.7900369023</v>
      </c>
      <c r="AL358" s="78">
        <v>0</v>
      </c>
      <c r="AM358" s="78">
        <v>0</v>
      </c>
      <c r="AN358" s="78">
        <v>53380024.016267173</v>
      </c>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3414</v>
      </c>
      <c r="B359" s="77">
        <v>351</v>
      </c>
      <c r="C359" s="77">
        <v>16</v>
      </c>
      <c r="D359" s="77">
        <v>171</v>
      </c>
      <c r="E359" s="77">
        <v>2022</v>
      </c>
      <c r="F359" s="77" t="s">
        <v>162</v>
      </c>
      <c r="G359" s="1017" t="s">
        <v>3216</v>
      </c>
      <c r="H359" s="77" t="s">
        <v>3217</v>
      </c>
      <c r="I359" s="1018"/>
      <c r="J359" s="80"/>
      <c r="K359" s="78"/>
      <c r="L359" s="78"/>
      <c r="M359" s="78"/>
      <c r="N359" s="78"/>
      <c r="O359" s="78"/>
      <c r="P359" s="78"/>
      <c r="Q359" s="78"/>
      <c r="R359" s="78"/>
      <c r="S359" s="78"/>
      <c r="T359" s="78"/>
      <c r="U359" s="78"/>
      <c r="V359" s="78"/>
      <c r="W359" s="78"/>
      <c r="X359" s="78"/>
      <c r="Y359" s="78"/>
      <c r="Z359" s="78"/>
      <c r="AA359" s="78"/>
      <c r="AB359" s="78"/>
      <c r="AC359" s="79"/>
      <c r="AD359" s="78">
        <v>16653886.697706034</v>
      </c>
      <c r="AE359" s="78">
        <v>987229.53236672981</v>
      </c>
      <c r="AF359" s="78">
        <v>1900396.3555376278</v>
      </c>
      <c r="AG359" s="78">
        <v>38242833.564576961</v>
      </c>
      <c r="AH359" s="78">
        <v>38259240.569021866</v>
      </c>
      <c r="AI359" s="78">
        <v>0</v>
      </c>
      <c r="AJ359" s="78">
        <v>0</v>
      </c>
      <c r="AK359" s="78">
        <v>2346372.066671697</v>
      </c>
      <c r="AL359" s="78">
        <v>0</v>
      </c>
      <c r="AM359" s="78">
        <v>0</v>
      </c>
      <c r="AN359" s="78">
        <v>98389958.785880923</v>
      </c>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3415</v>
      </c>
      <c r="B360" s="77">
        <v>352</v>
      </c>
      <c r="C360" s="77">
        <v>16</v>
      </c>
      <c r="D360" s="77">
        <v>172</v>
      </c>
      <c r="E360" s="77">
        <v>2022</v>
      </c>
      <c r="F360" s="77" t="s">
        <v>162</v>
      </c>
      <c r="G360" s="1017" t="s">
        <v>3219</v>
      </c>
      <c r="H360" s="77" t="s">
        <v>3220</v>
      </c>
      <c r="I360" s="1018"/>
      <c r="J360" s="80"/>
      <c r="K360" s="78"/>
      <c r="L360" s="78"/>
      <c r="M360" s="78"/>
      <c r="N360" s="78"/>
      <c r="O360" s="78"/>
      <c r="P360" s="78"/>
      <c r="Q360" s="78"/>
      <c r="R360" s="78"/>
      <c r="S360" s="78"/>
      <c r="T360" s="78"/>
      <c r="U360" s="78"/>
      <c r="V360" s="78"/>
      <c r="W360" s="78"/>
      <c r="X360" s="78"/>
      <c r="Y360" s="78"/>
      <c r="Z360" s="78"/>
      <c r="AA360" s="78"/>
      <c r="AB360" s="78"/>
      <c r="AC360" s="79"/>
      <c r="AD360" s="78">
        <v>14932784.086000608</v>
      </c>
      <c r="AE360" s="78">
        <v>560578.00965785247</v>
      </c>
      <c r="AF360" s="78">
        <v>2581135.3485660315</v>
      </c>
      <c r="AG360" s="78">
        <v>12101053.683555603</v>
      </c>
      <c r="AH360" s="78">
        <v>13156194.793370545</v>
      </c>
      <c r="AI360" s="78">
        <v>0</v>
      </c>
      <c r="AJ360" s="78">
        <v>0</v>
      </c>
      <c r="AK360" s="78">
        <v>804333.91686192283</v>
      </c>
      <c r="AL360" s="78">
        <v>0</v>
      </c>
      <c r="AM360" s="78">
        <v>0</v>
      </c>
      <c r="AN360" s="78">
        <v>44136079.838012561</v>
      </c>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3416</v>
      </c>
      <c r="B361" s="77">
        <v>353</v>
      </c>
      <c r="C361" s="77">
        <v>16</v>
      </c>
      <c r="D361" s="77">
        <v>173</v>
      </c>
      <c r="E361" s="77">
        <v>2022</v>
      </c>
      <c r="F361" s="77" t="s">
        <v>162</v>
      </c>
      <c r="G361" s="1017" t="s">
        <v>3222</v>
      </c>
      <c r="H361" s="77" t="s">
        <v>3223</v>
      </c>
      <c r="I361" s="1018"/>
      <c r="J361" s="80"/>
      <c r="K361" s="78"/>
      <c r="L361" s="78"/>
      <c r="M361" s="78"/>
      <c r="N361" s="78"/>
      <c r="O361" s="78"/>
      <c r="P361" s="78"/>
      <c r="Q361" s="78"/>
      <c r="R361" s="78"/>
      <c r="S361" s="78"/>
      <c r="T361" s="78"/>
      <c r="U361" s="78"/>
      <c r="V361" s="78"/>
      <c r="W361" s="78"/>
      <c r="X361" s="78"/>
      <c r="Y361" s="78"/>
      <c r="Z361" s="78"/>
      <c r="AA361" s="78"/>
      <c r="AB361" s="78"/>
      <c r="AC361" s="79"/>
      <c r="AD361" s="78">
        <v>56837418.797761686</v>
      </c>
      <c r="AE361" s="78">
        <v>1014014.8297565248</v>
      </c>
      <c r="AF361" s="78">
        <v>7566130.2662636153</v>
      </c>
      <c r="AG361" s="78">
        <v>27756087.973243359</v>
      </c>
      <c r="AH361" s="78">
        <v>27757901.549491487</v>
      </c>
      <c r="AI361" s="78">
        <v>0</v>
      </c>
      <c r="AJ361" s="78">
        <v>0</v>
      </c>
      <c r="AK361" s="78">
        <v>1855817.4752190649</v>
      </c>
      <c r="AL361" s="78">
        <v>0</v>
      </c>
      <c r="AM361" s="78">
        <v>0</v>
      </c>
      <c r="AN361" s="78">
        <v>122787370.89173573</v>
      </c>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3417</v>
      </c>
      <c r="B362" s="77">
        <v>354</v>
      </c>
      <c r="C362" s="77">
        <v>16</v>
      </c>
      <c r="D362" s="77">
        <v>174</v>
      </c>
      <c r="E362" s="77">
        <v>2022</v>
      </c>
      <c r="F362" s="77" t="s">
        <v>162</v>
      </c>
      <c r="G362" s="1017" t="s">
        <v>3225</v>
      </c>
      <c r="H362" s="77" t="s">
        <v>3226</v>
      </c>
      <c r="I362" s="1018"/>
      <c r="J362" s="80"/>
      <c r="K362" s="78"/>
      <c r="L362" s="78"/>
      <c r="M362" s="78"/>
      <c r="N362" s="78"/>
      <c r="O362" s="78"/>
      <c r="P362" s="78"/>
      <c r="Q362" s="78"/>
      <c r="R362" s="78"/>
      <c r="S362" s="78"/>
      <c r="T362" s="78"/>
      <c r="U362" s="78"/>
      <c r="V362" s="78"/>
      <c r="W362" s="78"/>
      <c r="X362" s="78"/>
      <c r="Y362" s="78"/>
      <c r="Z362" s="78"/>
      <c r="AA362" s="78"/>
      <c r="AB362" s="78"/>
      <c r="AC362" s="79"/>
      <c r="AD362" s="78">
        <v>19974339.306250129</v>
      </c>
      <c r="AE362" s="78">
        <v>681111.84791192994</v>
      </c>
      <c r="AF362" s="78">
        <v>1446570.3601853584</v>
      </c>
      <c r="AG362" s="78">
        <v>13865529.970402906</v>
      </c>
      <c r="AH362" s="78">
        <v>14104939.264696863</v>
      </c>
      <c r="AI362" s="78">
        <v>0</v>
      </c>
      <c r="AJ362" s="78">
        <v>0</v>
      </c>
      <c r="AK362" s="78">
        <v>823186.50184536166</v>
      </c>
      <c r="AL362" s="78">
        <v>0</v>
      </c>
      <c r="AM362" s="78">
        <v>0</v>
      </c>
      <c r="AN362" s="78">
        <v>50895677.251292542</v>
      </c>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3418</v>
      </c>
      <c r="B363" s="77">
        <v>355</v>
      </c>
      <c r="C363" s="77">
        <v>16</v>
      </c>
      <c r="D363" s="77">
        <v>175</v>
      </c>
      <c r="E363" s="77">
        <v>2022</v>
      </c>
      <c r="F363" s="77" t="s">
        <v>162</v>
      </c>
      <c r="G363" s="1017" t="s">
        <v>3228</v>
      </c>
      <c r="H363" s="77" t="s">
        <v>3229</v>
      </c>
      <c r="I363" s="1018"/>
      <c r="J363" s="80"/>
      <c r="K363" s="78"/>
      <c r="L363" s="78"/>
      <c r="M363" s="78"/>
      <c r="N363" s="78"/>
      <c r="O363" s="78"/>
      <c r="P363" s="78"/>
      <c r="Q363" s="78"/>
      <c r="R363" s="78"/>
      <c r="S363" s="78"/>
      <c r="T363" s="78"/>
      <c r="U363" s="78"/>
      <c r="V363" s="78"/>
      <c r="W363" s="78"/>
      <c r="X363" s="78"/>
      <c r="Y363" s="78"/>
      <c r="Z363" s="78"/>
      <c r="AA363" s="78"/>
      <c r="AB363" s="78"/>
      <c r="AC363" s="79"/>
      <c r="AD363" s="78">
        <v>18634445.975394495</v>
      </c>
      <c r="AE363" s="78">
        <v>1639642.8473610224</v>
      </c>
      <c r="AF363" s="78">
        <v>4616261.2964738645</v>
      </c>
      <c r="AG363" s="78">
        <v>40376473.329878129</v>
      </c>
      <c r="AH363" s="78">
        <v>51309566.880613506</v>
      </c>
      <c r="AI363" s="78">
        <v>0</v>
      </c>
      <c r="AJ363" s="78">
        <v>0</v>
      </c>
      <c r="AK363" s="78">
        <v>3344009.5432610717</v>
      </c>
      <c r="AL363" s="78">
        <v>0</v>
      </c>
      <c r="AM363" s="78">
        <v>0</v>
      </c>
      <c r="AN363" s="78">
        <v>119920399.87298208</v>
      </c>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3419</v>
      </c>
      <c r="B364" s="77">
        <v>356</v>
      </c>
      <c r="C364" s="77">
        <v>16</v>
      </c>
      <c r="D364" s="77">
        <v>176</v>
      </c>
      <c r="E364" s="77">
        <v>2022</v>
      </c>
      <c r="F364" s="77" t="s">
        <v>162</v>
      </c>
      <c r="G364" s="1017" t="s">
        <v>3231</v>
      </c>
      <c r="H364" s="77" t="s">
        <v>3232</v>
      </c>
      <c r="I364" s="1018"/>
      <c r="J364" s="80"/>
      <c r="K364" s="78"/>
      <c r="L364" s="78"/>
      <c r="M364" s="78"/>
      <c r="N364" s="78"/>
      <c r="O364" s="78"/>
      <c r="P364" s="78"/>
      <c r="Q364" s="78"/>
      <c r="R364" s="78"/>
      <c r="S364" s="78"/>
      <c r="T364" s="78"/>
      <c r="U364" s="78"/>
      <c r="V364" s="78"/>
      <c r="W364" s="78"/>
      <c r="X364" s="78"/>
      <c r="Y364" s="78"/>
      <c r="Z364" s="78"/>
      <c r="AA364" s="78"/>
      <c r="AB364" s="78"/>
      <c r="AC364" s="79"/>
      <c r="AD364" s="78">
        <v>61306436.273002587</v>
      </c>
      <c r="AE364" s="78">
        <v>1058019.2468969023</v>
      </c>
      <c r="AF364" s="78">
        <v>7211578.7073946539</v>
      </c>
      <c r="AG364" s="78">
        <v>40751893.816441387</v>
      </c>
      <c r="AH364" s="78">
        <v>32660426.62879144</v>
      </c>
      <c r="AI364" s="78">
        <v>0</v>
      </c>
      <c r="AJ364" s="78">
        <v>0</v>
      </c>
      <c r="AK364" s="78">
        <v>2328035.9908658867</v>
      </c>
      <c r="AL364" s="78">
        <v>0</v>
      </c>
      <c r="AM364" s="78">
        <v>0</v>
      </c>
      <c r="AN364" s="78">
        <v>145316390.66339287</v>
      </c>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3420</v>
      </c>
      <c r="B365" s="77">
        <v>357</v>
      </c>
      <c r="C365" s="77">
        <v>16</v>
      </c>
      <c r="D365" s="77">
        <v>177</v>
      </c>
      <c r="E365" s="77">
        <v>2022</v>
      </c>
      <c r="F365" s="77" t="s">
        <v>162</v>
      </c>
      <c r="G365" s="1017" t="s">
        <v>3234</v>
      </c>
      <c r="H365" s="77" t="s">
        <v>3235</v>
      </c>
      <c r="I365" s="1018"/>
      <c r="J365" s="80"/>
      <c r="K365" s="78"/>
      <c r="L365" s="78"/>
      <c r="M365" s="78"/>
      <c r="N365" s="78"/>
      <c r="O365" s="78"/>
      <c r="P365" s="78"/>
      <c r="Q365" s="78"/>
      <c r="R365" s="78"/>
      <c r="S365" s="78"/>
      <c r="T365" s="78"/>
      <c r="U365" s="78"/>
      <c r="V365" s="78"/>
      <c r="W365" s="78"/>
      <c r="X365" s="78"/>
      <c r="Y365" s="78"/>
      <c r="Z365" s="78"/>
      <c r="AA365" s="78"/>
      <c r="AB365" s="78"/>
      <c r="AC365" s="79"/>
      <c r="AD365" s="78">
        <v>69055160.543388247</v>
      </c>
      <c r="AE365" s="78">
        <v>1685560.5000292421</v>
      </c>
      <c r="AF365" s="78">
        <v>2198219.6649875543</v>
      </c>
      <c r="AG365" s="78">
        <v>47653373.761095904</v>
      </c>
      <c r="AH365" s="78">
        <v>47469798.483786382</v>
      </c>
      <c r="AI365" s="78">
        <v>0</v>
      </c>
      <c r="AJ365" s="78">
        <v>0</v>
      </c>
      <c r="AK365" s="78">
        <v>2662346.5560859088</v>
      </c>
      <c r="AL365" s="78">
        <v>0</v>
      </c>
      <c r="AM365" s="78">
        <v>0</v>
      </c>
      <c r="AN365" s="78">
        <v>170724459.50937325</v>
      </c>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3421</v>
      </c>
      <c r="B366" s="77">
        <v>358</v>
      </c>
      <c r="C366" s="77">
        <v>16</v>
      </c>
      <c r="D366" s="77">
        <v>178</v>
      </c>
      <c r="E366" s="77">
        <v>2022</v>
      </c>
      <c r="F366" s="77" t="s">
        <v>162</v>
      </c>
      <c r="G366" s="1017" t="s">
        <v>3237</v>
      </c>
      <c r="H366" s="77" t="s">
        <v>3238</v>
      </c>
      <c r="I366" s="1018"/>
      <c r="J366" s="80"/>
      <c r="K366" s="78"/>
      <c r="L366" s="78"/>
      <c r="M366" s="78"/>
      <c r="N366" s="78"/>
      <c r="O366" s="78"/>
      <c r="P366" s="78"/>
      <c r="Q366" s="78"/>
      <c r="R366" s="78"/>
      <c r="S366" s="78"/>
      <c r="T366" s="78"/>
      <c r="U366" s="78"/>
      <c r="V366" s="78"/>
      <c r="W366" s="78"/>
      <c r="X366" s="78"/>
      <c r="Y366" s="78"/>
      <c r="Z366" s="78"/>
      <c r="AA366" s="78"/>
      <c r="AB366" s="78"/>
      <c r="AC366" s="79"/>
      <c r="AD366" s="78">
        <v>20027649.607106257</v>
      </c>
      <c r="AE366" s="78">
        <v>805472.15722169227</v>
      </c>
      <c r="AF366" s="78">
        <v>2382586.4755994137</v>
      </c>
      <c r="AG366" s="78">
        <v>13821730.913637191</v>
      </c>
      <c r="AH366" s="78">
        <v>16372967.893575663</v>
      </c>
      <c r="AI366" s="78">
        <v>0</v>
      </c>
      <c r="AJ366" s="78">
        <v>0</v>
      </c>
      <c r="AK366" s="78">
        <v>1045414.5755200075</v>
      </c>
      <c r="AL366" s="78">
        <v>0</v>
      </c>
      <c r="AM366" s="78">
        <v>0</v>
      </c>
      <c r="AN366" s="78">
        <v>54455821.622660227</v>
      </c>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3422</v>
      </c>
      <c r="B367" s="77">
        <v>359</v>
      </c>
      <c r="C367" s="77">
        <v>16</v>
      </c>
      <c r="D367" s="77">
        <v>179</v>
      </c>
      <c r="E367" s="77">
        <v>2022</v>
      </c>
      <c r="F367" s="77" t="s">
        <v>162</v>
      </c>
      <c r="G367" s="1017" t="s">
        <v>3240</v>
      </c>
      <c r="H367" s="77" t="s">
        <v>3241</v>
      </c>
      <c r="I367" s="1018"/>
      <c r="J367" s="80"/>
      <c r="K367" s="78"/>
      <c r="L367" s="78"/>
      <c r="M367" s="78"/>
      <c r="N367" s="78"/>
      <c r="O367" s="78"/>
      <c r="P367" s="78"/>
      <c r="Q367" s="78"/>
      <c r="R367" s="78"/>
      <c r="S367" s="78"/>
      <c r="T367" s="78"/>
      <c r="U367" s="78"/>
      <c r="V367" s="78"/>
      <c r="W367" s="78"/>
      <c r="X367" s="78"/>
      <c r="Y367" s="78"/>
      <c r="Z367" s="78"/>
      <c r="AA367" s="78"/>
      <c r="AB367" s="78"/>
      <c r="AC367" s="79"/>
      <c r="AD367" s="78">
        <v>12196320.660217883</v>
      </c>
      <c r="AE367" s="78">
        <v>246807.38309168245</v>
      </c>
      <c r="AF367" s="78">
        <v>4453167.5793941431</v>
      </c>
      <c r="AG367" s="78">
        <v>7558465.7961402116</v>
      </c>
      <c r="AH367" s="78">
        <v>8237382.2553353794</v>
      </c>
      <c r="AI367" s="78">
        <v>0</v>
      </c>
      <c r="AJ367" s="78">
        <v>0</v>
      </c>
      <c r="AK367" s="78">
        <v>579523.29729913466</v>
      </c>
      <c r="AL367" s="78">
        <v>0</v>
      </c>
      <c r="AM367" s="78">
        <v>0</v>
      </c>
      <c r="AN367" s="78">
        <v>33271666.971478436</v>
      </c>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3423</v>
      </c>
      <c r="B368" s="77">
        <v>360</v>
      </c>
      <c r="C368" s="77">
        <v>16</v>
      </c>
      <c r="D368" s="77">
        <v>180</v>
      </c>
      <c r="E368" s="77">
        <v>2022</v>
      </c>
      <c r="F368" s="77" t="s">
        <v>162</v>
      </c>
      <c r="G368" s="1017" t="s">
        <v>3243</v>
      </c>
      <c r="H368" s="77" t="s">
        <v>3244</v>
      </c>
      <c r="I368" s="1019"/>
      <c r="J368" s="80"/>
      <c r="K368" s="78"/>
      <c r="L368" s="78"/>
      <c r="M368" s="78"/>
      <c r="N368" s="78"/>
      <c r="O368" s="78"/>
      <c r="P368" s="78"/>
      <c r="Q368" s="78"/>
      <c r="R368" s="78"/>
      <c r="S368" s="78"/>
      <c r="T368" s="78"/>
      <c r="U368" s="78"/>
      <c r="V368" s="78"/>
      <c r="W368" s="78"/>
      <c r="X368" s="78"/>
      <c r="Y368" s="78"/>
      <c r="Z368" s="78"/>
      <c r="AA368" s="78"/>
      <c r="AB368" s="78"/>
      <c r="AC368" s="79"/>
      <c r="AD368" s="78">
        <v>979237.91263898299</v>
      </c>
      <c r="AE368" s="78">
        <v>254460.32520305246</v>
      </c>
      <c r="AF368" s="78">
        <v>1262203.549573499</v>
      </c>
      <c r="AG368" s="78">
        <v>5137003.6578072133</v>
      </c>
      <c r="AH368" s="78">
        <v>5224202.3893204611</v>
      </c>
      <c r="AI368" s="78">
        <v>0</v>
      </c>
      <c r="AJ368" s="78">
        <v>0</v>
      </c>
      <c r="AK368" s="78">
        <v>286275.21170057519</v>
      </c>
      <c r="AL368" s="78">
        <v>0</v>
      </c>
      <c r="AM368" s="78">
        <v>0</v>
      </c>
      <c r="AN368" s="78">
        <v>13143383.046243785</v>
      </c>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1559</v>
      </c>
      <c r="H6" s="84" t="s">
        <v>1560</v>
      </c>
      <c r="I6" s="84" t="s">
        <v>1559</v>
      </c>
      <c r="J6" s="84" t="s">
        <v>1560</v>
      </c>
      <c r="K6" s="1005" t="s">
        <v>2576</v>
      </c>
      <c r="L6" s="1006">
        <v>1</v>
      </c>
      <c r="M6" s="1002"/>
      <c r="N6" s="998">
        <v>1</v>
      </c>
      <c r="O6" s="84" t="s">
        <v>1559</v>
      </c>
      <c r="P6" s="84" t="s">
        <v>1560</v>
      </c>
      <c r="Q6" s="84" t="s">
        <v>1528</v>
      </c>
      <c r="R6" s="17"/>
      <c r="S6" s="84">
        <v>1</v>
      </c>
      <c r="T6" s="84" t="s">
        <v>1559</v>
      </c>
      <c r="U6" s="84" t="s">
        <v>1560</v>
      </c>
      <c r="V6" s="84">
        <v>0</v>
      </c>
      <c r="W6" s="17"/>
      <c r="X6" s="84">
        <v>1</v>
      </c>
      <c r="Y6" s="704" t="s">
        <v>1559</v>
      </c>
      <c r="Z6" s="84" t="s">
        <v>1560</v>
      </c>
      <c r="AA6" s="84" t="s">
        <v>1528</v>
      </c>
      <c r="AB6" s="17"/>
      <c r="AC6" s="84">
        <v>1</v>
      </c>
      <c r="AD6" s="84" t="s">
        <v>1559</v>
      </c>
      <c r="AE6" s="84" t="s">
        <v>1560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1559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1559</v>
      </c>
      <c r="H12" s="84" t="s">
        <v>1560</v>
      </c>
      <c r="I12" s="84" t="s">
        <v>1559</v>
      </c>
      <c r="J12" s="84" t="s">
        <v>1560</v>
      </c>
      <c r="K12" s="1003" t="s">
        <v>2576</v>
      </c>
      <c r="L12" s="1004">
        <v>1</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2649</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2815</v>
      </c>
      <c r="AE42" s="84" t="s">
        <v>2816</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2818</v>
      </c>
      <c r="AE43" s="84" t="s">
        <v>2819</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2821</v>
      </c>
      <c r="AE44" s="84" t="s">
        <v>2822</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2824</v>
      </c>
      <c r="AE45" s="84" t="s">
        <v>2825</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2827</v>
      </c>
      <c r="AE46" s="84" t="s">
        <v>2828</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2830</v>
      </c>
      <c r="AE47" s="84" t="s">
        <v>2831</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2833</v>
      </c>
      <c r="AE48" s="84" t="s">
        <v>2834</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2836</v>
      </c>
      <c r="AE49" s="84" t="s">
        <v>2837</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2839</v>
      </c>
      <c r="AE50" s="84" t="s">
        <v>2840</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t="s">
        <v>2842</v>
      </c>
      <c r="AE51" s="84" t="s">
        <v>2843</v>
      </c>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t="s">
        <v>2845</v>
      </c>
      <c r="AE52" s="84" t="s">
        <v>2846</v>
      </c>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t="s">
        <v>2848</v>
      </c>
      <c r="AE53" s="84" t="s">
        <v>2849</v>
      </c>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t="s">
        <v>2851</v>
      </c>
      <c r="AE54" s="84" t="s">
        <v>2852</v>
      </c>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t="s">
        <v>2854</v>
      </c>
      <c r="AE55" s="84" t="s">
        <v>2855</v>
      </c>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t="s">
        <v>2857</v>
      </c>
      <c r="AE56" s="84" t="s">
        <v>2858</v>
      </c>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t="s">
        <v>2860</v>
      </c>
      <c r="AE57" s="84" t="s">
        <v>2861</v>
      </c>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t="s">
        <v>2863</v>
      </c>
      <c r="AE58" s="84" t="s">
        <v>2864</v>
      </c>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t="s">
        <v>2866</v>
      </c>
      <c r="AE59" s="84" t="s">
        <v>2867</v>
      </c>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t="s">
        <v>2869</v>
      </c>
      <c r="AE60" s="84" t="s">
        <v>2870</v>
      </c>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t="s">
        <v>2872</v>
      </c>
      <c r="AE61" s="84" t="s">
        <v>2873</v>
      </c>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t="s">
        <v>2875</v>
      </c>
      <c r="AE62" s="84" t="s">
        <v>2876</v>
      </c>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t="s">
        <v>2878</v>
      </c>
      <c r="AE63" s="84" t="s">
        <v>2879</v>
      </c>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t="s">
        <v>2881</v>
      </c>
      <c r="AE64" s="84" t="s">
        <v>2882</v>
      </c>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t="s">
        <v>2884</v>
      </c>
      <c r="AE65" s="84" t="s">
        <v>2885</v>
      </c>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t="s">
        <v>2887</v>
      </c>
      <c r="AE66" s="84" t="s">
        <v>2888</v>
      </c>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t="s">
        <v>2890</v>
      </c>
      <c r="AE67" s="84" t="s">
        <v>2891</v>
      </c>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t="s">
        <v>2893</v>
      </c>
      <c r="AE68" s="84" t="s">
        <v>2894</v>
      </c>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t="s">
        <v>2896</v>
      </c>
      <c r="AE69" s="84" t="s">
        <v>2897</v>
      </c>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t="s">
        <v>2899</v>
      </c>
      <c r="AE70" s="84" t="s">
        <v>2900</v>
      </c>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t="s">
        <v>2902</v>
      </c>
      <c r="AE71" s="84" t="s">
        <v>2903</v>
      </c>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t="s">
        <v>2905</v>
      </c>
      <c r="AE72" s="84" t="s">
        <v>2906</v>
      </c>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t="s">
        <v>2908</v>
      </c>
      <c r="AE73" s="84" t="s">
        <v>2909</v>
      </c>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t="s">
        <v>2911</v>
      </c>
      <c r="AE74" s="84" t="s">
        <v>2912</v>
      </c>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t="s">
        <v>2914</v>
      </c>
      <c r="AE75" s="84" t="s">
        <v>2915</v>
      </c>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t="s">
        <v>2917</v>
      </c>
      <c r="AE76" s="84" t="s">
        <v>2918</v>
      </c>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t="s">
        <v>2920</v>
      </c>
      <c r="AE77" s="84" t="s">
        <v>2921</v>
      </c>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t="s">
        <v>2923</v>
      </c>
      <c r="AE78" s="84" t="s">
        <v>2924</v>
      </c>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t="s">
        <v>2926</v>
      </c>
      <c r="AE79" s="84" t="s">
        <v>2927</v>
      </c>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t="s">
        <v>2929</v>
      </c>
      <c r="AE80" s="84" t="s">
        <v>2930</v>
      </c>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t="s">
        <v>2932</v>
      </c>
      <c r="AE81" s="84" t="s">
        <v>2933</v>
      </c>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t="s">
        <v>2935</v>
      </c>
      <c r="AE82" s="84" t="s">
        <v>2936</v>
      </c>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t="s">
        <v>2938</v>
      </c>
      <c r="AE83" s="84" t="s">
        <v>2939</v>
      </c>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t="s">
        <v>2941</v>
      </c>
      <c r="AE84" s="84" t="s">
        <v>2942</v>
      </c>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t="s">
        <v>2944</v>
      </c>
      <c r="AE85" s="84" t="s">
        <v>2945</v>
      </c>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t="s">
        <v>2947</v>
      </c>
      <c r="AE86" s="84" t="s">
        <v>2948</v>
      </c>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t="s">
        <v>2950</v>
      </c>
      <c r="AE87" s="84" t="s">
        <v>2951</v>
      </c>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t="s">
        <v>2953</v>
      </c>
      <c r="AE88" s="84" t="s">
        <v>2954</v>
      </c>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t="s">
        <v>2956</v>
      </c>
      <c r="AE89" s="84" t="s">
        <v>2957</v>
      </c>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t="s">
        <v>2959</v>
      </c>
      <c r="AE90" s="84" t="s">
        <v>2960</v>
      </c>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t="s">
        <v>2962</v>
      </c>
      <c r="AE91" s="84" t="s">
        <v>2963</v>
      </c>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t="s">
        <v>2965</v>
      </c>
      <c r="AE92" s="84" t="s">
        <v>2966</v>
      </c>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t="s">
        <v>2968</v>
      </c>
      <c r="AE93" s="84" t="s">
        <v>2969</v>
      </c>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t="s">
        <v>2971</v>
      </c>
      <c r="AE94" s="84" t="s">
        <v>2972</v>
      </c>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t="s">
        <v>2974</v>
      </c>
      <c r="AE95" s="84" t="s">
        <v>2975</v>
      </c>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t="s">
        <v>2977</v>
      </c>
      <c r="AE96" s="84" t="s">
        <v>2978</v>
      </c>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t="s">
        <v>2980</v>
      </c>
      <c r="AE97" s="84" t="s">
        <v>2981</v>
      </c>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t="s">
        <v>2983</v>
      </c>
      <c r="AE98" s="84" t="s">
        <v>2984</v>
      </c>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t="s">
        <v>2986</v>
      </c>
      <c r="AE99" s="84" t="s">
        <v>2987</v>
      </c>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t="s">
        <v>2989</v>
      </c>
      <c r="AE100" s="84" t="s">
        <v>2990</v>
      </c>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t="s">
        <v>2992</v>
      </c>
      <c r="AE101" s="84" t="s">
        <v>2993</v>
      </c>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t="s">
        <v>2995</v>
      </c>
      <c r="AE102" s="84" t="s">
        <v>2996</v>
      </c>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t="s">
        <v>2998</v>
      </c>
      <c r="AE103" s="84" t="s">
        <v>2999</v>
      </c>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t="s">
        <v>3001</v>
      </c>
      <c r="AE104" s="84" t="s">
        <v>3002</v>
      </c>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t="s">
        <v>3004</v>
      </c>
      <c r="AE105" s="84" t="s">
        <v>3005</v>
      </c>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t="s">
        <v>3007</v>
      </c>
      <c r="AE106" s="84" t="s">
        <v>3008</v>
      </c>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t="s">
        <v>3010</v>
      </c>
      <c r="AE107" s="84" t="s">
        <v>3011</v>
      </c>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t="s">
        <v>3013</v>
      </c>
      <c r="AE108" s="84" t="s">
        <v>3014</v>
      </c>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t="s">
        <v>3016</v>
      </c>
      <c r="AE109" s="84" t="s">
        <v>3017</v>
      </c>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t="s">
        <v>3019</v>
      </c>
      <c r="AE110" s="84" t="s">
        <v>3020</v>
      </c>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t="s">
        <v>3022</v>
      </c>
      <c r="AE111" s="84" t="s">
        <v>3023</v>
      </c>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t="s">
        <v>3025</v>
      </c>
      <c r="AE112" s="84" t="s">
        <v>3026</v>
      </c>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t="s">
        <v>3028</v>
      </c>
      <c r="AE113" s="84" t="s">
        <v>3029</v>
      </c>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t="s">
        <v>3031</v>
      </c>
      <c r="AE114" s="84" t="s">
        <v>3032</v>
      </c>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t="s">
        <v>3034</v>
      </c>
      <c r="AE115" s="84" t="s">
        <v>3035</v>
      </c>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t="s">
        <v>3037</v>
      </c>
      <c r="AE116" s="84" t="s">
        <v>3038</v>
      </c>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t="s">
        <v>3040</v>
      </c>
      <c r="AE117" s="84" t="s">
        <v>3041</v>
      </c>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t="s">
        <v>3043</v>
      </c>
      <c r="AE118" s="84" t="s">
        <v>3044</v>
      </c>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t="s">
        <v>3046</v>
      </c>
      <c r="AE119" s="84" t="s">
        <v>3047</v>
      </c>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t="s">
        <v>3049</v>
      </c>
      <c r="AE120" s="84" t="s">
        <v>3050</v>
      </c>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t="s">
        <v>3052</v>
      </c>
      <c r="AE121" s="84" t="s">
        <v>3053</v>
      </c>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t="s">
        <v>3055</v>
      </c>
      <c r="AE122" s="84" t="s">
        <v>3056</v>
      </c>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t="s">
        <v>3058</v>
      </c>
      <c r="AE123" s="84" t="s">
        <v>3059</v>
      </c>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t="s">
        <v>3061</v>
      </c>
      <c r="AE124" s="84" t="s">
        <v>3062</v>
      </c>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t="s">
        <v>3064</v>
      </c>
      <c r="AE125" s="84" t="s">
        <v>3065</v>
      </c>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t="s">
        <v>3067</v>
      </c>
      <c r="AE126" s="84" t="s">
        <v>3068</v>
      </c>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t="s">
        <v>3070</v>
      </c>
      <c r="AE127" s="84" t="s">
        <v>3071</v>
      </c>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t="s">
        <v>3073</v>
      </c>
      <c r="AE128" s="84" t="s">
        <v>3074</v>
      </c>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t="s">
        <v>3076</v>
      </c>
      <c r="AE129" s="84" t="s">
        <v>3077</v>
      </c>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t="s">
        <v>3079</v>
      </c>
      <c r="AE130" s="84" t="s">
        <v>3080</v>
      </c>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t="s">
        <v>3082</v>
      </c>
      <c r="AE131" s="84" t="s">
        <v>3083</v>
      </c>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t="s">
        <v>3085</v>
      </c>
      <c r="AE132" s="84" t="s">
        <v>3086</v>
      </c>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t="s">
        <v>3088</v>
      </c>
      <c r="AE133" s="84" t="s">
        <v>3089</v>
      </c>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t="s">
        <v>3091</v>
      </c>
      <c r="AE134" s="84" t="s">
        <v>3092</v>
      </c>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t="s">
        <v>3094</v>
      </c>
      <c r="AE135" s="84" t="s">
        <v>3095</v>
      </c>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t="s">
        <v>3097</v>
      </c>
      <c r="AE136" s="84" t="s">
        <v>3098</v>
      </c>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t="s">
        <v>3100</v>
      </c>
      <c r="AE137" s="84" t="s">
        <v>3101</v>
      </c>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t="s">
        <v>3103</v>
      </c>
      <c r="AE138" s="84" t="s">
        <v>3104</v>
      </c>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t="s">
        <v>3106</v>
      </c>
      <c r="AE139" s="84" t="s">
        <v>3107</v>
      </c>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t="s">
        <v>3109</v>
      </c>
      <c r="AE140" s="84" t="s">
        <v>3110</v>
      </c>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t="s">
        <v>3112</v>
      </c>
      <c r="AE141" s="84" t="s">
        <v>3113</v>
      </c>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t="s">
        <v>3115</v>
      </c>
      <c r="AE142" s="84" t="s">
        <v>3116</v>
      </c>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t="s">
        <v>3118</v>
      </c>
      <c r="AE143" s="84" t="s">
        <v>3119</v>
      </c>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t="s">
        <v>3121</v>
      </c>
      <c r="AE144" s="84" t="s">
        <v>3122</v>
      </c>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t="s">
        <v>3124</v>
      </c>
      <c r="AE145" s="84" t="s">
        <v>3125</v>
      </c>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t="s">
        <v>3127</v>
      </c>
      <c r="AE146" s="84" t="s">
        <v>3128</v>
      </c>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t="s">
        <v>3130</v>
      </c>
      <c r="AE147" s="84" t="s">
        <v>3131</v>
      </c>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t="s">
        <v>3133</v>
      </c>
      <c r="AE148" s="84" t="s">
        <v>3134</v>
      </c>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t="s">
        <v>3136</v>
      </c>
      <c r="AE149" s="84" t="s">
        <v>3137</v>
      </c>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t="s">
        <v>3139</v>
      </c>
      <c r="AE150" s="84" t="s">
        <v>3140</v>
      </c>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t="s">
        <v>3142</v>
      </c>
      <c r="AE151" s="84" t="s">
        <v>3143</v>
      </c>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t="s">
        <v>3145</v>
      </c>
      <c r="AE152" s="84" t="s">
        <v>3146</v>
      </c>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t="s">
        <v>3148</v>
      </c>
      <c r="AE153" s="84" t="s">
        <v>3149</v>
      </c>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t="s">
        <v>3151</v>
      </c>
      <c r="AE154" s="84" t="s">
        <v>3152</v>
      </c>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t="s">
        <v>3154</v>
      </c>
      <c r="AE155" s="84" t="s">
        <v>3155</v>
      </c>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t="s">
        <v>3157</v>
      </c>
      <c r="AE156" s="84" t="s">
        <v>3158</v>
      </c>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t="s">
        <v>3160</v>
      </c>
      <c r="AE157" s="84" t="s">
        <v>3161</v>
      </c>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t="s">
        <v>3163</v>
      </c>
      <c r="AE158" s="84" t="s">
        <v>3164</v>
      </c>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t="s">
        <v>3166</v>
      </c>
      <c r="AE159" s="84" t="s">
        <v>3167</v>
      </c>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t="s">
        <v>3169</v>
      </c>
      <c r="AE160" s="84" t="s">
        <v>3170</v>
      </c>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t="s">
        <v>3172</v>
      </c>
      <c r="AE161" s="84" t="s">
        <v>2648</v>
      </c>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t="s">
        <v>3174</v>
      </c>
      <c r="AE162" s="84" t="s">
        <v>3175</v>
      </c>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t="s">
        <v>3177</v>
      </c>
      <c r="AE163" s="84" t="s">
        <v>3178</v>
      </c>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t="s">
        <v>3180</v>
      </c>
      <c r="AE164" s="84" t="s">
        <v>3181</v>
      </c>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t="s">
        <v>3183</v>
      </c>
      <c r="AE165" s="84" t="s">
        <v>3184</v>
      </c>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t="s">
        <v>3186</v>
      </c>
      <c r="AE166" s="84" t="s">
        <v>3187</v>
      </c>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t="s">
        <v>3189</v>
      </c>
      <c r="AE167" s="84" t="s">
        <v>3190</v>
      </c>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t="s">
        <v>3192</v>
      </c>
      <c r="AE168" s="84" t="s">
        <v>3193</v>
      </c>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t="s">
        <v>3195</v>
      </c>
      <c r="AE169" s="84" t="s">
        <v>3196</v>
      </c>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t="s">
        <v>3198</v>
      </c>
      <c r="AE170" s="84" t="s">
        <v>3199</v>
      </c>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t="s">
        <v>3201</v>
      </c>
      <c r="AE171" s="84" t="s">
        <v>3202</v>
      </c>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t="s">
        <v>3204</v>
      </c>
      <c r="AE172" s="84" t="s">
        <v>3205</v>
      </c>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t="s">
        <v>3207</v>
      </c>
      <c r="AE173" s="84" t="s">
        <v>3208</v>
      </c>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t="s">
        <v>3210</v>
      </c>
      <c r="AE174" s="84" t="s">
        <v>3211</v>
      </c>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t="s">
        <v>3213</v>
      </c>
      <c r="AE175" s="84" t="s">
        <v>3214</v>
      </c>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t="s">
        <v>3216</v>
      </c>
      <c r="AE176" s="84" t="s">
        <v>3217</v>
      </c>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t="s">
        <v>3219</v>
      </c>
      <c r="AE177" s="84" t="s">
        <v>3220</v>
      </c>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t="s">
        <v>3222</v>
      </c>
      <c r="AE178" s="84" t="s">
        <v>3223</v>
      </c>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t="s">
        <v>3225</v>
      </c>
      <c r="AE179" s="84" t="s">
        <v>3226</v>
      </c>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t="s">
        <v>3228</v>
      </c>
      <c r="AE180" s="84" t="s">
        <v>3229</v>
      </c>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t="s">
        <v>3231</v>
      </c>
      <c r="AE181" s="84" t="s">
        <v>3232</v>
      </c>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t="s">
        <v>3234</v>
      </c>
      <c r="AE182" s="84" t="s">
        <v>3235</v>
      </c>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t="s">
        <v>3237</v>
      </c>
      <c r="AE183" s="84" t="s">
        <v>3238</v>
      </c>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t="s">
        <v>3240</v>
      </c>
      <c r="AE184" s="84" t="s">
        <v>3241</v>
      </c>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t="s">
        <v>3243</v>
      </c>
      <c r="AE185" s="84" t="s">
        <v>3244</v>
      </c>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01</v>
      </c>
      <c r="I4" s="77" t="str">
        <f>HLOOKUP(I3,比較地域マスタ!$E$5:$L$6,2,0)</f>
        <v>北海道</v>
      </c>
      <c r="J4" s="77" t="str">
        <f>HLOOKUP(J3,比較地域マスタ!$E$5:$L$6,2,0)</f>
        <v>北海道</v>
      </c>
      <c r="K4" s="77" t="str">
        <f>HLOOKUP(K3,比較地域マスタ!$E$5:$L$6,2,0)</f>
        <v>01</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北海道</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97" t="s">
        <v>100</v>
      </c>
      <c r="D4" s="1097"/>
      <c r="E4" s="1097"/>
      <c r="F4" s="1097"/>
      <c r="G4" s="1097"/>
      <c r="H4" s="1097"/>
      <c r="I4" s="1097"/>
      <c r="J4" s="1097"/>
      <c r="K4" s="1097"/>
      <c r="L4" s="1097"/>
      <c r="M4" s="1097"/>
      <c r="N4" s="1097"/>
      <c r="O4" s="327"/>
      <c r="P4" s="327"/>
      <c r="Q4" s="328"/>
      <c r="R4" s="14"/>
      <c r="S4" s="326"/>
      <c r="T4" s="1097" t="s">
        <v>101</v>
      </c>
      <c r="U4" s="1097"/>
      <c r="V4" s="1097"/>
      <c r="W4" s="1097"/>
      <c r="X4" s="1097"/>
      <c r="Y4" s="1097"/>
      <c r="Z4" s="1097"/>
      <c r="AA4" s="1097"/>
      <c r="AB4" s="1097"/>
      <c r="AC4" s="1097"/>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98"/>
      <c r="D5" s="1098"/>
      <c r="E5" s="1098"/>
      <c r="F5" s="1098"/>
      <c r="G5" s="1098"/>
      <c r="H5" s="1098"/>
      <c r="I5" s="1098"/>
      <c r="J5" s="1098"/>
      <c r="K5" s="1098"/>
      <c r="L5" s="1098"/>
      <c r="M5" s="1098"/>
      <c r="N5" s="1098"/>
      <c r="O5" s="332"/>
      <c r="P5" s="333"/>
      <c r="Q5" s="334"/>
      <c r="S5" s="331"/>
      <c r="T5" s="1098"/>
      <c r="U5" s="1098"/>
      <c r="V5" s="1098"/>
      <c r="W5" s="1098"/>
      <c r="X5" s="1098"/>
      <c r="Y5" s="1098"/>
      <c r="Z5" s="1098"/>
      <c r="AA5" s="1098"/>
      <c r="AB5" s="1098"/>
      <c r="AC5" s="1098"/>
      <c r="AD5" s="335"/>
      <c r="AE5" s="335"/>
      <c r="AF5" s="335"/>
      <c r="AG5" s="335"/>
      <c r="AH5" s="335"/>
      <c r="AI5" s="335"/>
      <c r="AJ5" s="335"/>
      <c r="AK5" s="335"/>
      <c r="AL5" s="334"/>
      <c r="AM5" s="14"/>
      <c r="AX5" s="1057"/>
      <c r="AY5" s="18" t="s">
        <v>103</v>
      </c>
      <c r="AZ5" s="18"/>
      <c r="BA5" s="1058">
        <f>SUM(AZ6:AZ8)</f>
        <v>21741.381460187586</v>
      </c>
      <c r="BB5" s="31"/>
      <c r="BC5" s="18"/>
      <c r="BD5" s="1058">
        <f>SUM(BC6:BC8)</f>
        <v>20645.604811428042</v>
      </c>
      <c r="BE5" s="31"/>
      <c r="BF5" s="18"/>
      <c r="BG5" s="1058">
        <f>AK35</f>
        <v>13712.749669583416</v>
      </c>
      <c r="BH5" s="1059"/>
      <c r="BI5" s="17"/>
      <c r="BJ5" s="17"/>
    </row>
    <row r="6" spans="1:62" ht="17.100000000000001" customHeight="1">
      <c r="B6" s="336"/>
      <c r="C6" s="337"/>
      <c r="D6" s="1084"/>
      <c r="E6" s="1084"/>
      <c r="F6" s="1084"/>
      <c r="G6" s="574"/>
      <c r="H6" s="338"/>
      <c r="I6" s="339"/>
      <c r="J6" s="340"/>
      <c r="K6" s="1085" t="s">
        <v>104</v>
      </c>
      <c r="L6" s="1085"/>
      <c r="M6" s="1085"/>
      <c r="N6" s="1085"/>
      <c r="O6" s="467" t="s">
        <v>105</v>
      </c>
      <c r="P6" s="1087"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17627.648033993861</v>
      </c>
      <c r="BA6" s="18"/>
      <c r="BB6" s="31"/>
      <c r="BC6" s="1058">
        <f>O32</f>
        <v>17759.18024590546</v>
      </c>
      <c r="BD6" s="18"/>
      <c r="BE6" s="31"/>
      <c r="BF6" s="1058">
        <f>AK36</f>
        <v>11290.283591913147</v>
      </c>
      <c r="BG6" s="1058"/>
      <c r="BH6" s="31"/>
    </row>
    <row r="7" spans="1:62" ht="17.100000000000001" customHeight="1">
      <c r="B7" s="336"/>
      <c r="C7" s="337"/>
      <c r="D7" s="1084"/>
      <c r="E7" s="1084"/>
      <c r="F7" s="1084"/>
      <c r="G7" s="344"/>
      <c r="H7" s="338"/>
      <c r="I7" s="339"/>
      <c r="J7" s="340"/>
      <c r="K7" s="1085"/>
      <c r="L7" s="1085"/>
      <c r="M7" s="1085"/>
      <c r="N7" s="1085"/>
      <c r="O7" s="468" t="s">
        <v>109</v>
      </c>
      <c r="P7" s="1087"/>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799.05105339900922</v>
      </c>
      <c r="BA7" s="18"/>
      <c r="BB7" s="31"/>
      <c r="BC7" s="1058">
        <f>O33</f>
        <v>649.00295370922743</v>
      </c>
      <c r="BD7" s="18"/>
      <c r="BE7" s="31"/>
      <c r="BF7" s="1058">
        <f t="shared" ref="BF7:BF8" si="0">AK37</f>
        <v>495.78797895919894</v>
      </c>
      <c r="BG7" s="18"/>
      <c r="BH7" s="31"/>
    </row>
    <row r="8" spans="1:62" ht="17.100000000000001" customHeight="1" thickBot="1">
      <c r="B8" s="336"/>
      <c r="C8" s="337"/>
      <c r="D8" s="1084"/>
      <c r="E8" s="1084"/>
      <c r="F8" s="1084"/>
      <c r="G8" s="344"/>
      <c r="H8" s="338"/>
      <c r="I8" s="339"/>
      <c r="J8" s="340"/>
      <c r="K8" s="1086"/>
      <c r="L8" s="1086"/>
      <c r="M8" s="1086"/>
      <c r="N8" s="1086"/>
      <c r="O8" s="469" t="s">
        <v>111</v>
      </c>
      <c r="P8" s="1088"/>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3314.682372794714</v>
      </c>
      <c r="BA8" s="18"/>
      <c r="BB8" s="31"/>
      <c r="BC8" s="1058">
        <f>O34</f>
        <v>2237.421611813355</v>
      </c>
      <c r="BD8" s="18"/>
      <c r="BE8" s="31"/>
      <c r="BF8" s="1058">
        <f t="shared" si="0"/>
        <v>1926.6780987110706</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56187.385333298298</v>
      </c>
      <c r="P9" s="464">
        <f>P10+P14+P15+P16+P22</f>
        <v>0.99999999999999989</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9983.0466764262492</v>
      </c>
      <c r="BA9" s="1058">
        <f>AZ9</f>
        <v>9983.0466764262492</v>
      </c>
      <c r="BB9" s="31"/>
      <c r="BC9" s="1058">
        <f>O35</f>
        <v>12267.75501235921</v>
      </c>
      <c r="BD9" s="1058">
        <f>BC9</f>
        <v>12267.75501235921</v>
      </c>
      <c r="BE9" s="31"/>
      <c r="BF9" s="1058">
        <f>AK39</f>
        <v>9185.4950014356455</v>
      </c>
      <c r="BG9" s="1058">
        <f>AK39</f>
        <v>9185.4950014356455</v>
      </c>
      <c r="BH9" s="31"/>
    </row>
    <row r="10" spans="1:62" ht="17.100000000000001" customHeight="1" thickBot="1">
      <c r="B10" s="336"/>
      <c r="C10" s="337"/>
      <c r="D10" s="339"/>
      <c r="E10" s="339"/>
      <c r="F10" s="339"/>
      <c r="G10" s="338"/>
      <c r="H10" s="338"/>
      <c r="I10" s="339"/>
      <c r="J10" s="340"/>
      <c r="K10" s="347"/>
      <c r="L10" s="259" t="s">
        <v>115</v>
      </c>
      <c r="M10" s="259"/>
      <c r="N10" s="575"/>
      <c r="O10" s="916">
        <f>SUM(O11:O13)</f>
        <v>21741.381460187586</v>
      </c>
      <c r="P10" s="465">
        <f t="shared" ref="P10:P22" si="1">O10/$O$9</f>
        <v>0.38694417494638256</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12657.43446834872</v>
      </c>
      <c r="BA10" s="1058">
        <f>AZ10</f>
        <v>12657.43446834872</v>
      </c>
      <c r="BB10" s="31"/>
      <c r="BC10" s="1058">
        <f>O36</f>
        <v>14633.931681599161</v>
      </c>
      <c r="BD10" s="1058">
        <f>BC10</f>
        <v>14633.931681599161</v>
      </c>
      <c r="BE10" s="31"/>
      <c r="BF10" s="1058">
        <f>AK40</f>
        <v>12129.358782938451</v>
      </c>
      <c r="BG10" s="1058">
        <f>AK40</f>
        <v>12129.358782938451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17627.648033993861</v>
      </c>
      <c r="P11" s="466">
        <f t="shared" si="1"/>
        <v>0.31372963752323241</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11314.146178429874</v>
      </c>
      <c r="BB11" s="31"/>
      <c r="BC11" s="1058"/>
      <c r="BD11" s="1058">
        <f>SUM(BC12:BC14)</f>
        <v>10249.976722807176</v>
      </c>
      <c r="BE11" s="31"/>
      <c r="BF11" s="18"/>
      <c r="BG11" s="1058">
        <f>AK41</f>
        <v>8862.7162322021832</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799.05105339900922</v>
      </c>
      <c r="P12" s="466">
        <f t="shared" si="1"/>
        <v>1.4221182364317424E-2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9970.3486950730512</v>
      </c>
      <c r="BA12" s="18"/>
      <c r="BB12" s="31"/>
      <c r="BC12" s="1058">
        <f>O38</f>
        <v>8867.5385336777435</v>
      </c>
      <c r="BD12" s="18"/>
      <c r="BE12" s="31"/>
      <c r="BF12" s="1058">
        <f>AK42</f>
        <v>7597.2423863978802</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3314.682372794714</v>
      </c>
      <c r="P13" s="466">
        <f t="shared" si="1"/>
        <v>5.8993355058832672E-2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331.68583694537602</v>
      </c>
      <c r="BA13" s="18"/>
      <c r="BB13" s="31"/>
      <c r="BC13" s="1058">
        <f>O41</f>
        <v>422.59326578870298</v>
      </c>
      <c r="BD13" s="18"/>
      <c r="BE13" s="31"/>
      <c r="BF13" s="1058">
        <f>AK45</f>
        <v>302.58586881011513</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9983.0466764262492</v>
      </c>
      <c r="P14" s="465">
        <f t="shared" si="1"/>
        <v>0.17767416328785818</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1012.111646411446</v>
      </c>
      <c r="BA14" s="18"/>
      <c r="BB14" s="31"/>
      <c r="BC14" s="1058">
        <f>O42</f>
        <v>959.8449233407307</v>
      </c>
      <c r="BD14" s="18"/>
      <c r="BE14" s="31"/>
      <c r="BF14" s="1058">
        <f t="shared" ref="BF14" si="2">AK46</f>
        <v>962.88797699418831</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12657.43446834872</v>
      </c>
      <c r="P15" s="465">
        <f t="shared" si="1"/>
        <v>0.22527181845650951</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491.37654990587021</v>
      </c>
      <c r="BA15" s="1058">
        <f>AZ15</f>
        <v>491.37654990587021</v>
      </c>
      <c r="BB15" s="31"/>
      <c r="BC15" s="1058">
        <f>O43</f>
        <v>383.78928037763222</v>
      </c>
      <c r="BD15" s="1058">
        <f>BC15</f>
        <v>383.78928037763222</v>
      </c>
      <c r="BE15" s="31"/>
      <c r="BF15" s="1058">
        <f>AK47</f>
        <v>456.78000790976273</v>
      </c>
      <c r="BG15" s="1058">
        <f>AK47</f>
        <v>456.78000790976273</v>
      </c>
      <c r="BH15" s="31"/>
    </row>
    <row r="16" spans="1:62" ht="17.100000000000001" customHeight="1" thickBot="1">
      <c r="B16" s="336"/>
      <c r="C16" s="337"/>
      <c r="D16" s="339"/>
      <c r="E16" s="339"/>
      <c r="F16" s="339"/>
      <c r="G16" s="338"/>
      <c r="H16" s="338"/>
      <c r="I16" s="339"/>
      <c r="J16" s="340"/>
      <c r="K16" s="348"/>
      <c r="L16" s="259" t="s">
        <v>129</v>
      </c>
      <c r="M16" s="357"/>
      <c r="N16" s="358"/>
      <c r="O16" s="916">
        <f>SUM(O18:O21)</f>
        <v>11314.146178429874</v>
      </c>
      <c r="P16" s="465">
        <f t="shared" si="1"/>
        <v>0.20136452535236193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9970.3486950730512</v>
      </c>
      <c r="P17" s="466">
        <f t="shared" si="1"/>
        <v>0.1774481698326035</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5848.3582462009072</v>
      </c>
      <c r="P18" s="466">
        <f t="shared" si="1"/>
        <v>0.10408667731215815</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4121.990448872144</v>
      </c>
      <c r="P19" s="466">
        <f t="shared" si="1"/>
        <v>7.3361492520445354E-2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331.68583694537602</v>
      </c>
      <c r="P20" s="466">
        <f t="shared" si="1"/>
        <v>5.903208255337862E-3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1012.111646411446</v>
      </c>
      <c r="P21" s="466">
        <f t="shared" si="1"/>
        <v>1.8013147264420559E-2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0" t="s">
        <v>163</v>
      </c>
      <c r="M22" s="1091"/>
      <c r="N22" s="1091"/>
      <c r="O22" s="918">
        <f>VLOOKUP(年度マスタ!$K$4&amp;"_"&amp;O$6,データシート1!$A:$BT,MATCH("aa_"&amp;$L22,データシート1!$A$1:$BT$1,0),0)</f>
        <v>491.37654990587021</v>
      </c>
      <c r="P22" s="624">
        <f t="shared" si="1"/>
        <v>8.7453179568878422E-3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18347.053658114462</v>
      </c>
      <c r="AZ22" s="1058">
        <f t="shared" si="3"/>
        <v>18393.882337321189</v>
      </c>
      <c r="BA22" s="1058">
        <f t="shared" si="3"/>
        <v>19623.124960437279</v>
      </c>
      <c r="BB22" s="1058">
        <f t="shared" si="3"/>
        <v>20704.230049864589</v>
      </c>
      <c r="BC22" s="1058">
        <f t="shared" si="3"/>
        <v>20645.604811428042</v>
      </c>
      <c r="BD22" s="1058">
        <f t="shared" si="3"/>
        <v>19386.629520713326</v>
      </c>
      <c r="BE22" s="1058">
        <f t="shared" si="3"/>
        <v>19079.246634266659</v>
      </c>
      <c r="BF22" s="1058">
        <f t="shared" si="3"/>
        <v>18821.720461167053</v>
      </c>
      <c r="BG22" s="1058">
        <f t="shared" si="3"/>
        <v>19066.514070780315</v>
      </c>
      <c r="BH22" s="1058">
        <f t="shared" si="3"/>
        <v>18654.0074100483</v>
      </c>
      <c r="BI22" s="1058">
        <f t="shared" si="3"/>
        <v>17144.07720359377</v>
      </c>
      <c r="BJ22" s="1058">
        <f t="shared" si="3"/>
        <v>14889.530145297544</v>
      </c>
      <c r="BK22" s="1058">
        <f t="shared" si="3"/>
        <v>15482.652790026081</v>
      </c>
      <c r="BL22" s="1058">
        <f t="shared" si="3"/>
        <v>13712.749669583416</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9392.0366026625816</v>
      </c>
      <c r="AZ23" s="1058">
        <f t="shared" ref="AZ23:BL23" si="4">Y39</f>
        <v>8407.1826464545811</v>
      </c>
      <c r="BA23" s="1058">
        <f t="shared" si="4"/>
        <v>10620.63531533829</v>
      </c>
      <c r="BB23" s="1058">
        <f t="shared" si="4"/>
        <v>13190.79531631339</v>
      </c>
      <c r="BC23" s="1058">
        <f t="shared" si="4"/>
        <v>12267.75501235921</v>
      </c>
      <c r="BD23" s="1058">
        <f t="shared" si="4"/>
        <v>12576.17879975548</v>
      </c>
      <c r="BE23" s="1058">
        <f t="shared" si="4"/>
        <v>12168.36905761591</v>
      </c>
      <c r="BF23" s="1058">
        <f t="shared" si="4"/>
        <v>10432.965256059206</v>
      </c>
      <c r="BG23" s="1058">
        <f t="shared" si="4"/>
        <v>10461.029624681056</v>
      </c>
      <c r="BH23" s="1058">
        <f t="shared" si="4"/>
        <v>10512.624221804503</v>
      </c>
      <c r="BI23" s="1058">
        <f t="shared" si="4"/>
        <v>9430.7785042428459</v>
      </c>
      <c r="BJ23" s="1058">
        <f t="shared" si="4"/>
        <v>8870.8095450281962</v>
      </c>
      <c r="BK23" s="1058">
        <f t="shared" si="4"/>
        <v>9009.3404871329567</v>
      </c>
      <c r="BL23" s="1058">
        <f t="shared" si="4"/>
        <v>9185.4950014356455</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11303.244424064391</v>
      </c>
      <c r="AZ24" s="1058">
        <f t="shared" ref="AZ24:BL24" si="5">Y40</f>
        <v>11182.04635611149</v>
      </c>
      <c r="BA24" s="1058">
        <f t="shared" si="5"/>
        <v>13536.14386784005</v>
      </c>
      <c r="BB24" s="1058">
        <f t="shared" si="5"/>
        <v>15001.624620457769</v>
      </c>
      <c r="BC24" s="1058">
        <f t="shared" si="5"/>
        <v>14633.931681599161</v>
      </c>
      <c r="BD24" s="1058">
        <f t="shared" si="5"/>
        <v>15556.74160075375</v>
      </c>
      <c r="BE24" s="1058">
        <f t="shared" si="5"/>
        <v>14386.96823864129</v>
      </c>
      <c r="BF24" s="1058">
        <f t="shared" si="5"/>
        <v>14686.666404386515</v>
      </c>
      <c r="BG24" s="1058">
        <f t="shared" si="5"/>
        <v>14429.090615125009</v>
      </c>
      <c r="BH24" s="1058">
        <f t="shared" si="5"/>
        <v>13325.300134929639</v>
      </c>
      <c r="BI24" s="1058">
        <f t="shared" si="5"/>
        <v>13533.27774934913</v>
      </c>
      <c r="BJ24" s="1058">
        <f t="shared" si="5"/>
        <v>12427.507191015693</v>
      </c>
      <c r="BK24" s="1058">
        <f t="shared" si="5"/>
        <v>12282.093985108651</v>
      </c>
      <c r="BL24" s="1058">
        <f t="shared" si="5"/>
        <v>12129.358782938451</v>
      </c>
    </row>
    <row r="25" spans="2:67" ht="17.100000000000001" customHeight="1">
      <c r="B25" s="326"/>
      <c r="C25" s="1097" t="s">
        <v>167</v>
      </c>
      <c r="D25" s="1097"/>
      <c r="E25" s="1097"/>
      <c r="F25" s="1097"/>
      <c r="G25" s="1097"/>
      <c r="H25" s="1097"/>
      <c r="I25" s="1097"/>
      <c r="J25" s="1097"/>
      <c r="K25" s="1097"/>
      <c r="L25" s="1097"/>
      <c r="M25" s="1097"/>
      <c r="N25" s="1097"/>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10389.13429557121</v>
      </c>
      <c r="AZ25" s="1058">
        <f t="shared" ref="AZ25:BL25" si="6">Y41</f>
        <v>10475.630675331569</v>
      </c>
      <c r="BA25" s="1058">
        <f t="shared" si="6"/>
        <v>10299.55845165822</v>
      </c>
      <c r="BB25" s="1058">
        <f t="shared" si="6"/>
        <v>10367.899460292098</v>
      </c>
      <c r="BC25" s="1058">
        <f t="shared" si="6"/>
        <v>10249.976722807176</v>
      </c>
      <c r="BD25" s="1058">
        <f t="shared" si="6"/>
        <v>10013.909197321094</v>
      </c>
      <c r="BE25" s="1058">
        <f t="shared" si="6"/>
        <v>9946.3589661191199</v>
      </c>
      <c r="BF25" s="1058">
        <f t="shared" si="6"/>
        <v>10090.861327578086</v>
      </c>
      <c r="BG25" s="1058">
        <f t="shared" si="6"/>
        <v>10026.661605668458</v>
      </c>
      <c r="BH25" s="1058">
        <f t="shared" si="6"/>
        <v>9918.4941550473413</v>
      </c>
      <c r="BI25" s="1058">
        <f t="shared" si="6"/>
        <v>9479.0001919937258</v>
      </c>
      <c r="BJ25" s="1058">
        <f t="shared" si="6"/>
        <v>8646.5902264302404</v>
      </c>
      <c r="BK25" s="1058">
        <f t="shared" si="6"/>
        <v>8667.158158386037</v>
      </c>
      <c r="BL25" s="1058">
        <f t="shared" si="6"/>
        <v>8862.7162322021832</v>
      </c>
    </row>
    <row r="26" spans="2:67" ht="17.100000000000001" customHeight="1">
      <c r="B26" s="331"/>
      <c r="C26" s="1098"/>
      <c r="D26" s="1098"/>
      <c r="E26" s="1098"/>
      <c r="F26" s="1098"/>
      <c r="G26" s="1098"/>
      <c r="H26" s="1098"/>
      <c r="I26" s="1098"/>
      <c r="J26" s="1098"/>
      <c r="K26" s="1098"/>
      <c r="L26" s="1098"/>
      <c r="M26" s="1098"/>
      <c r="N26" s="1098"/>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354.77146202964161</v>
      </c>
      <c r="AZ26" s="1058">
        <f t="shared" si="7"/>
        <v>336.7357135597735</v>
      </c>
      <c r="BA26" s="1058">
        <f t="shared" si="7"/>
        <v>363.01219709667612</v>
      </c>
      <c r="BB26" s="1058">
        <f t="shared" si="7"/>
        <v>401.58745175038001</v>
      </c>
      <c r="BC26" s="1058">
        <f t="shared" si="7"/>
        <v>383.78928037763222</v>
      </c>
      <c r="BD26" s="1058">
        <f t="shared" si="7"/>
        <v>377.62782276180218</v>
      </c>
      <c r="BE26" s="1058">
        <f t="shared" si="7"/>
        <v>395.64548251559847</v>
      </c>
      <c r="BF26" s="1058">
        <f t="shared" si="7"/>
        <v>444.06559823623951</v>
      </c>
      <c r="BG26" s="1058">
        <f t="shared" si="7"/>
        <v>430.7267910234001</v>
      </c>
      <c r="BH26" s="1058">
        <f t="shared" si="7"/>
        <v>489.40962602617537</v>
      </c>
      <c r="BI26" s="1058">
        <f t="shared" si="7"/>
        <v>449.55850097540167</v>
      </c>
      <c r="BJ26" s="1058">
        <f t="shared" si="7"/>
        <v>449.62454700200823</v>
      </c>
      <c r="BK26" s="1058">
        <f t="shared" si="7"/>
        <v>479.14245092041199</v>
      </c>
      <c r="BL26" s="1058">
        <f t="shared" si="7"/>
        <v>456.78000790976273</v>
      </c>
    </row>
    <row r="27" spans="2:67" s="22" customFormat="1" ht="17.100000000000001" customHeight="1">
      <c r="B27" s="336"/>
      <c r="C27" s="337"/>
      <c r="D27" s="1084"/>
      <c r="E27" s="1084"/>
      <c r="F27" s="1084"/>
      <c r="G27" s="344"/>
      <c r="H27" s="338"/>
      <c r="I27" s="339"/>
      <c r="J27" s="340"/>
      <c r="K27" s="1085" t="s">
        <v>104</v>
      </c>
      <c r="L27" s="1085"/>
      <c r="M27" s="1085"/>
      <c r="N27" s="1085"/>
      <c r="O27" s="467" t="s">
        <v>169</v>
      </c>
      <c r="P27" s="1087"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49786.240442442286</v>
      </c>
      <c r="AZ27" s="1058">
        <f t="shared" si="8"/>
        <v>48795.477728778598</v>
      </c>
      <c r="BA27" s="1058">
        <f t="shared" si="8"/>
        <v>54442.474792370522</v>
      </c>
      <c r="BB27" s="1058">
        <f t="shared" si="8"/>
        <v>59666.136898678233</v>
      </c>
      <c r="BC27" s="1058">
        <f t="shared" si="8"/>
        <v>58181.057508571219</v>
      </c>
      <c r="BD27" s="1058">
        <f t="shared" si="8"/>
        <v>57911.086941305453</v>
      </c>
      <c r="BE27" s="1058">
        <f t="shared" si="8"/>
        <v>55976.58837915858</v>
      </c>
      <c r="BF27" s="1058">
        <f t="shared" si="8"/>
        <v>54476.279047427102</v>
      </c>
      <c r="BG27" s="1058">
        <f t="shared" si="8"/>
        <v>54414.022707278236</v>
      </c>
      <c r="BH27" s="1058">
        <f t="shared" si="8"/>
        <v>52899.835547855953</v>
      </c>
      <c r="BI27" s="1058">
        <f t="shared" si="8"/>
        <v>50036.692150154871</v>
      </c>
      <c r="BJ27" s="1058">
        <f t="shared" si="8"/>
        <v>45284.061654773679</v>
      </c>
      <c r="BK27" s="1058">
        <f t="shared" si="8"/>
        <v>45920.387871574145</v>
      </c>
      <c r="BL27" s="1058">
        <f t="shared" si="8"/>
        <v>44347.09969406946</v>
      </c>
    </row>
    <row r="28" spans="2:67" s="22" customFormat="1" ht="17.100000000000001" customHeight="1">
      <c r="B28" s="336"/>
      <c r="C28" s="337"/>
      <c r="D28" s="1084"/>
      <c r="E28" s="1084"/>
      <c r="F28" s="1084"/>
      <c r="G28" s="344"/>
      <c r="H28" s="338"/>
      <c r="I28" s="339"/>
      <c r="J28" s="340"/>
      <c r="K28" s="1085"/>
      <c r="L28" s="1085"/>
      <c r="M28" s="1085"/>
      <c r="N28" s="1085"/>
      <c r="O28" s="468" t="s">
        <v>109</v>
      </c>
      <c r="P28" s="1087"/>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4"/>
      <c r="E29" s="1084"/>
      <c r="F29" s="1084"/>
      <c r="G29" s="344"/>
      <c r="H29" s="338"/>
      <c r="I29" s="339"/>
      <c r="J29" s="340"/>
      <c r="K29" s="1086"/>
      <c r="L29" s="1086"/>
      <c r="M29" s="1086"/>
      <c r="N29" s="1086"/>
      <c r="O29" s="469" t="s">
        <v>111</v>
      </c>
      <c r="P29" s="1088"/>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58181.057508571219</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20645.604811428042</v>
      </c>
      <c r="P31" s="465">
        <f t="shared" ref="P31:P43" si="9">O31/$O$30</f>
        <v>0.35485097204337573</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17759.18024590546</v>
      </c>
      <c r="P32" s="466">
        <f t="shared" si="9"/>
        <v>0.3052399012047724</v>
      </c>
      <c r="Q32" s="341"/>
      <c r="R32" s="14"/>
      <c r="S32" s="336"/>
      <c r="T32" s="1101" t="s">
        <v>104</v>
      </c>
      <c r="U32" s="1101"/>
      <c r="V32" s="1101"/>
      <c r="W32" s="1101"/>
      <c r="X32" s="1103" t="s">
        <v>175</v>
      </c>
      <c r="Y32" s="1104"/>
      <c r="Z32" s="1104"/>
      <c r="AA32" s="1104"/>
      <c r="AB32" s="1104"/>
      <c r="AC32" s="1104"/>
      <c r="AD32" s="1104"/>
      <c r="AE32" s="1104"/>
      <c r="AF32" s="1104"/>
      <c r="AG32" s="1104"/>
      <c r="AH32" s="1104"/>
      <c r="AI32" s="1104"/>
      <c r="AJ32" s="1104"/>
      <c r="AK32" s="1104"/>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649.00295370922743</v>
      </c>
      <c r="P33" s="466">
        <f t="shared" si="9"/>
        <v>1.1154884106628973E-2</v>
      </c>
      <c r="Q33" s="341"/>
      <c r="R33" s="14"/>
      <c r="S33" s="336"/>
      <c r="T33" s="1102"/>
      <c r="U33" s="1102"/>
      <c r="V33" s="1102"/>
      <c r="W33" s="1102"/>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2237.421611813355</v>
      </c>
      <c r="P34" s="466">
        <f t="shared" si="9"/>
        <v>3.845618673197438E-2</v>
      </c>
      <c r="Q34" s="341"/>
      <c r="R34" s="14"/>
      <c r="S34" s="336"/>
      <c r="T34" s="575" t="s">
        <v>113</v>
      </c>
      <c r="U34" s="345"/>
      <c r="V34" s="345"/>
      <c r="W34" s="345"/>
      <c r="X34" s="903">
        <f>X35+X39+X40+X41+X47</f>
        <v>49786.240442442286</v>
      </c>
      <c r="Y34" s="904">
        <f t="shared" ref="Y34:AK34" si="10">Y35+Y39+Y40+Y41+Y47</f>
        <v>48795.477728778598</v>
      </c>
      <c r="Z34" s="904">
        <f t="shared" si="10"/>
        <v>54442.474792370522</v>
      </c>
      <c r="AA34" s="904">
        <f t="shared" si="10"/>
        <v>59666.136898678233</v>
      </c>
      <c r="AB34" s="904">
        <f t="shared" si="10"/>
        <v>58181.057508571219</v>
      </c>
      <c r="AC34" s="904">
        <f t="shared" si="10"/>
        <v>57911.086941305453</v>
      </c>
      <c r="AD34" s="904">
        <f t="shared" si="10"/>
        <v>55976.58837915858</v>
      </c>
      <c r="AE34" s="904">
        <f t="shared" si="10"/>
        <v>54476.279047427102</v>
      </c>
      <c r="AF34" s="904">
        <f t="shared" si="10"/>
        <v>54414.022707278236</v>
      </c>
      <c r="AG34" s="904">
        <f t="shared" si="10"/>
        <v>52899.835547855953</v>
      </c>
      <c r="AH34" s="904">
        <f t="shared" si="10"/>
        <v>50036.692150154871</v>
      </c>
      <c r="AI34" s="904">
        <f t="shared" si="10"/>
        <v>45284.061654773679</v>
      </c>
      <c r="AJ34" s="904">
        <f t="shared" si="10"/>
        <v>45920.387871574145</v>
      </c>
      <c r="AK34" s="905">
        <f t="shared" si="10"/>
        <v>44347.09969406946</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12267.75501235921</v>
      </c>
      <c r="P35" s="465">
        <f t="shared" si="9"/>
        <v>0.21085479600558871</v>
      </c>
      <c r="Q35" s="341"/>
      <c r="R35" s="14"/>
      <c r="S35" s="336"/>
      <c r="T35" s="347"/>
      <c r="U35" s="259" t="s">
        <v>115</v>
      </c>
      <c r="V35" s="357"/>
      <c r="W35" s="357"/>
      <c r="X35" s="906">
        <f>SUM(X36:X38)</f>
        <v>18347.053658114462</v>
      </c>
      <c r="Y35" s="907">
        <f t="shared" ref="Y35:AK35" si="11">SUM(Y36:Y38)</f>
        <v>18393.882337321189</v>
      </c>
      <c r="Z35" s="907">
        <f t="shared" si="11"/>
        <v>19623.124960437279</v>
      </c>
      <c r="AA35" s="907">
        <f t="shared" si="11"/>
        <v>20704.230049864589</v>
      </c>
      <c r="AB35" s="907">
        <f t="shared" si="11"/>
        <v>20645.604811428042</v>
      </c>
      <c r="AC35" s="907">
        <f t="shared" si="11"/>
        <v>19386.629520713326</v>
      </c>
      <c r="AD35" s="907">
        <f t="shared" si="11"/>
        <v>19079.246634266659</v>
      </c>
      <c r="AE35" s="907">
        <f t="shared" si="11"/>
        <v>18821.720461167053</v>
      </c>
      <c r="AF35" s="907">
        <f t="shared" si="11"/>
        <v>19066.514070780315</v>
      </c>
      <c r="AG35" s="907">
        <f t="shared" si="11"/>
        <v>18654.0074100483</v>
      </c>
      <c r="AH35" s="907">
        <f t="shared" si="11"/>
        <v>17144.07720359377</v>
      </c>
      <c r="AI35" s="907">
        <f t="shared" si="11"/>
        <v>14889.530145297544</v>
      </c>
      <c r="AJ35" s="907">
        <f t="shared" si="11"/>
        <v>15482.652790026081</v>
      </c>
      <c r="AK35" s="908">
        <f t="shared" si="11"/>
        <v>13712.749669583416</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14633.931681599161</v>
      </c>
      <c r="P36" s="465">
        <f t="shared" si="9"/>
        <v>0.25152398922008756</v>
      </c>
      <c r="Q36" s="341"/>
      <c r="R36" s="14"/>
      <c r="S36" s="369" t="s">
        <v>185</v>
      </c>
      <c r="T36" s="348"/>
      <c r="U36" s="359"/>
      <c r="V36" s="349" t="s">
        <v>185</v>
      </c>
      <c r="W36" s="370"/>
      <c r="X36" s="909">
        <f>VLOOKUP(年度マスタ!$K$4&amp;"_"&amp;X$33,データシート1!$A:$BT,MATCH("aa_"&amp;$S36,データシート1!$A$1:$BT$1,0),0)</f>
        <v>14913.9440914926</v>
      </c>
      <c r="Y36" s="910">
        <f>VLOOKUP(年度マスタ!$K$4&amp;"_"&amp;Y$33,データシート1!$A:$BT,MATCH("aa_"&amp;$S36,データシート1!$A$1:$BT$1,0),0)</f>
        <v>15205.167769580719</v>
      </c>
      <c r="Z36" s="910">
        <f>VLOOKUP(年度マスタ!$K$4&amp;"_"&amp;Z$33,データシート1!$A:$BT,MATCH("aa_"&amp;$S36,データシート1!$A$1:$BT$1,0),0)</f>
        <v>16414.9533092577</v>
      </c>
      <c r="AA36" s="910">
        <f>VLOOKUP(年度マスタ!$K$4&amp;"_"&amp;AA$33,データシート1!$A:$BT,MATCH("aa_"&amp;$S36,データシート1!$A$1:$BT$1,0),0)</f>
        <v>17385.330702274969</v>
      </c>
      <c r="AB36" s="910">
        <f>VLOOKUP(年度マスタ!$K$4&amp;"_"&amp;AB$33,データシート1!$A:$BT,MATCH("aa_"&amp;$S36,データシート1!$A$1:$BT$1,0),0)</f>
        <v>17759.18024590546</v>
      </c>
      <c r="AC36" s="910">
        <f>VLOOKUP(年度マスタ!$K$4&amp;"_"&amp;AC$33,データシート1!$A:$BT,MATCH("aa_"&amp;$S36,データシート1!$A$1:$BT$1,0),0)</f>
        <v>16717.59653911275</v>
      </c>
      <c r="AD36" s="910">
        <f>VLOOKUP(年度マスタ!$K$4&amp;"_"&amp;AD$33,データシート1!$A:$BT,MATCH("aa_"&amp;$S36,データシート1!$A$1:$BT$1,0),0)</f>
        <v>16330.084033562331</v>
      </c>
      <c r="AE36" s="910">
        <f>VLOOKUP(年度マスタ!$K$4&amp;"_"&amp;AE$33,データシート1!$A:$BT,MATCH("aa_"&amp;$S36,データシート1!$A$1:$BT$1,0),0)</f>
        <v>15946.869153851316</v>
      </c>
      <c r="AF36" s="910">
        <f>VLOOKUP(年度マスタ!$K$4&amp;"_"&amp;AF$33,データシート1!$A:$BT,MATCH("aa_"&amp;$S36,データシート1!$A$1:$BT$1,0),0)</f>
        <v>16402.043855098364</v>
      </c>
      <c r="AG36" s="910">
        <f>VLOOKUP(年度マスタ!$K$4&amp;"_"&amp;AG$33,データシート1!$A:$BT,MATCH("aa_"&amp;$S36,データシート1!$A$1:$BT$1,0),0)</f>
        <v>16201.75802699879</v>
      </c>
      <c r="AH36" s="910">
        <f>VLOOKUP(年度マスタ!$K$4&amp;"_"&amp;AH$33,データシート1!$A:$BT,MATCH("aa_"&amp;$S36,データシート1!$A$1:$BT$1,0),0)</f>
        <v>14723.198848885817</v>
      </c>
      <c r="AI36" s="910">
        <f>VLOOKUP(年度マスタ!$K$4&amp;"_"&amp;AI$33,データシート1!$A:$BT,MATCH("aa_"&amp;$S36,データシート1!$A$1:$BT$1,0),0)</f>
        <v>11996.850887685881</v>
      </c>
      <c r="AJ36" s="910">
        <f>VLOOKUP(年度マスタ!$K$4&amp;"_"&amp;AJ$33,データシート1!$A:$BT,MATCH("aa_"&amp;$S36,データシート1!$A$1:$BT$1,0),0)</f>
        <v>12815.551882190202</v>
      </c>
      <c r="AK36" s="911">
        <f>VLOOKUP(年度マスタ!$K$4&amp;"_"&amp;AK$33,データシート1!$A:$BT,MATCH("aa_"&amp;$S36,データシート1!$A$1:$BT$1,0),0)</f>
        <v>11290.283591913147</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10249.976722807176</v>
      </c>
      <c r="P37" s="465">
        <f t="shared" si="9"/>
        <v>0.17617377823180941</v>
      </c>
      <c r="Q37" s="341"/>
      <c r="R37" s="14"/>
      <c r="S37" s="369" t="s">
        <v>188</v>
      </c>
      <c r="T37" s="348"/>
      <c r="U37" s="359"/>
      <c r="V37" s="349" t="s">
        <v>195</v>
      </c>
      <c r="W37" s="370"/>
      <c r="X37" s="909">
        <f>VLOOKUP(年度マスタ!$K$4&amp;"_"&amp;X$33,データシート1!$A:$BT,MATCH("aa_"&amp;$S37,データシート1!$A$1:$BT$1,0),0)</f>
        <v>476.99614120734361</v>
      </c>
      <c r="Y37" s="910">
        <f>VLOOKUP(年度マスタ!$K$4&amp;"_"&amp;Y$33,データシート1!$A:$BT,MATCH("aa_"&amp;$S37,データシート1!$A$1:$BT$1,0),0)</f>
        <v>497.46224478213179</v>
      </c>
      <c r="Z37" s="910">
        <f>VLOOKUP(年度マスタ!$K$4&amp;"_"&amp;Z$33,データシート1!$A:$BT,MATCH("aa_"&amp;$S37,データシート1!$A$1:$BT$1,0),0)</f>
        <v>697.03713618655365</v>
      </c>
      <c r="AA37" s="910">
        <f>VLOOKUP(年度マスタ!$K$4&amp;"_"&amp;AA$33,データシート1!$A:$BT,MATCH("aa_"&amp;$S37,データシート1!$A$1:$BT$1,0),0)</f>
        <v>785.23929253990707</v>
      </c>
      <c r="AB37" s="910">
        <f>VLOOKUP(年度マスタ!$K$4&amp;"_"&amp;AB$33,データシート1!$A:$BT,MATCH("aa_"&amp;$S37,データシート1!$A$1:$BT$1,0),0)</f>
        <v>649.00295370922743</v>
      </c>
      <c r="AC37" s="910">
        <f>VLOOKUP(年度マスタ!$K$4&amp;"_"&amp;AC$33,データシート1!$A:$BT,MATCH("aa_"&amp;$S37,データシート1!$A$1:$BT$1,0),0)</f>
        <v>643.19885235622257</v>
      </c>
      <c r="AD37" s="910">
        <f>VLOOKUP(年度マスタ!$K$4&amp;"_"&amp;AD$33,データシート1!$A:$BT,MATCH("aa_"&amp;$S37,データシート1!$A$1:$BT$1,0),0)</f>
        <v>616.76083709568513</v>
      </c>
      <c r="AE37" s="910">
        <f>VLOOKUP(年度マスタ!$K$4&amp;"_"&amp;AE$33,データシート1!$A:$BT,MATCH("aa_"&amp;$S37,データシート1!$A$1:$BT$1,0),0)</f>
        <v>581.77696471708907</v>
      </c>
      <c r="AF37" s="910">
        <f>VLOOKUP(年度マスタ!$K$4&amp;"_"&amp;AF$33,データシート1!$A:$BT,MATCH("aa_"&amp;$S37,データシート1!$A$1:$BT$1,0),0)</f>
        <v>594.48894963019688</v>
      </c>
      <c r="AG37" s="910">
        <f>VLOOKUP(年度マスタ!$K$4&amp;"_"&amp;AG$33,データシート1!$A:$BT,MATCH("aa_"&amp;$S37,データシート1!$A$1:$BT$1,0),0)</f>
        <v>553.30819232749457</v>
      </c>
      <c r="AH37" s="910">
        <f>VLOOKUP(年度マスタ!$K$4&amp;"_"&amp;AH$33,データシート1!$A:$BT,MATCH("aa_"&amp;$S37,データシート1!$A$1:$BT$1,0),0)</f>
        <v>513.4292595117771</v>
      </c>
      <c r="AI37" s="910">
        <f>VLOOKUP(年度マスタ!$K$4&amp;"_"&amp;AI$33,データシート1!$A:$BT,MATCH("aa_"&amp;$S37,データシート1!$A$1:$BT$1,0),0)</f>
        <v>538.06533288373214</v>
      </c>
      <c r="AJ37" s="910">
        <f>VLOOKUP(年度マスタ!$K$4&amp;"_"&amp;AJ$33,データシート1!$A:$BT,MATCH("aa_"&amp;$S37,データシート1!$A$1:$BT$1,0),0)</f>
        <v>518.30627332050346</v>
      </c>
      <c r="AK37" s="911">
        <f>VLOOKUP(年度マスタ!$K$4&amp;"_"&amp;AK$33,データシート1!$A:$BT,MATCH("aa_"&amp;$S37,データシート1!$A$1:$BT$1,0),0)</f>
        <v>495.78797895919894</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8867.5385336777435</v>
      </c>
      <c r="P38" s="466">
        <f t="shared" si="9"/>
        <v>0.15241281120356706</v>
      </c>
      <c r="Q38" s="341"/>
      <c r="R38" s="14"/>
      <c r="S38" s="369" t="s">
        <v>189</v>
      </c>
      <c r="T38" s="348"/>
      <c r="U38" s="361"/>
      <c r="V38" s="371" t="s">
        <v>198</v>
      </c>
      <c r="W38" s="371"/>
      <c r="X38" s="909">
        <f>VLOOKUP(年度マスタ!$K$4&amp;"_"&amp;X$33,データシート1!$A:$BT,MATCH("aa_"&amp;$S38,データシート1!$A$1:$BT$1,0),0)</f>
        <v>2956.113425414519</v>
      </c>
      <c r="Y38" s="910">
        <f>VLOOKUP(年度マスタ!$K$4&amp;"_"&amp;Y$33,データシート1!$A:$BT,MATCH("aa_"&amp;$S38,データシート1!$A$1:$BT$1,0),0)</f>
        <v>2691.252322958338</v>
      </c>
      <c r="Z38" s="910">
        <f>VLOOKUP(年度マスタ!$K$4&amp;"_"&amp;Z$33,データシート1!$A:$BT,MATCH("aa_"&amp;$S38,データシート1!$A$1:$BT$1,0),0)</f>
        <v>2511.134514993023</v>
      </c>
      <c r="AA38" s="910">
        <f>VLOOKUP(年度マスタ!$K$4&amp;"_"&amp;AA$33,データシート1!$A:$BT,MATCH("aa_"&amp;$S38,データシート1!$A$1:$BT$1,0),0)</f>
        <v>2533.6600550497142</v>
      </c>
      <c r="AB38" s="910">
        <f>VLOOKUP(年度マスタ!$K$4&amp;"_"&amp;AB$33,データシート1!$A:$BT,MATCH("aa_"&amp;$S38,データシート1!$A$1:$BT$1,0),0)</f>
        <v>2237.421611813355</v>
      </c>
      <c r="AC38" s="910">
        <f>VLOOKUP(年度マスタ!$K$4&amp;"_"&amp;AC$33,データシート1!$A:$BT,MATCH("aa_"&amp;$S38,データシート1!$A$1:$BT$1,0),0)</f>
        <v>2025.834129244354</v>
      </c>
      <c r="AD38" s="910">
        <f>VLOOKUP(年度マスタ!$K$4&amp;"_"&amp;AD$33,データシート1!$A:$BT,MATCH("aa_"&amp;$S38,データシート1!$A$1:$BT$1,0),0)</f>
        <v>2132.401763608641</v>
      </c>
      <c r="AE38" s="910">
        <f>VLOOKUP(年度マスタ!$K$4&amp;"_"&amp;AE$33,データシート1!$A:$BT,MATCH("aa_"&amp;$S38,データシート1!$A$1:$BT$1,0),0)</f>
        <v>2293.074342598647</v>
      </c>
      <c r="AF38" s="910">
        <f>VLOOKUP(年度マスタ!$K$4&amp;"_"&amp;AF$33,データシート1!$A:$BT,MATCH("aa_"&amp;$S38,データシート1!$A$1:$BT$1,0),0)</f>
        <v>2069.9812660517541</v>
      </c>
      <c r="AG38" s="910">
        <f>VLOOKUP(年度マスタ!$K$4&amp;"_"&amp;AG$33,データシート1!$A:$BT,MATCH("aa_"&amp;$S38,データシート1!$A$1:$BT$1,0),0)</f>
        <v>1898.9411907220149</v>
      </c>
      <c r="AH38" s="910">
        <f>VLOOKUP(年度マスタ!$K$4&amp;"_"&amp;AH$33,データシート1!$A:$BT,MATCH("aa_"&amp;$S38,データシート1!$A$1:$BT$1,0),0)</f>
        <v>1907.4490951961754</v>
      </c>
      <c r="AI38" s="910">
        <f>VLOOKUP(年度マスタ!$K$4&amp;"_"&amp;AI$33,データシート1!$A:$BT,MATCH("aa_"&amp;$S38,データシート1!$A$1:$BT$1,0),0)</f>
        <v>2354.6139247279307</v>
      </c>
      <c r="AJ38" s="910">
        <f>VLOOKUP(年度マスタ!$K$4&amp;"_"&amp;AJ$33,データシート1!$A:$BT,MATCH("aa_"&amp;$S38,データシート1!$A$1:$BT$1,0),0)</f>
        <v>2148.7946345153746</v>
      </c>
      <c r="AK38" s="911">
        <f>VLOOKUP(年度マスタ!$K$4&amp;"_"&amp;AK$33,データシート1!$A:$BT,MATCH("aa_"&amp;$S38,データシート1!$A$1:$BT$1,0),0)</f>
        <v>1926.6780987110706</v>
      </c>
      <c r="AL38" s="343"/>
      <c r="AW38" s="18" t="str">
        <f>年度マスタ!H4</f>
        <v>01</v>
      </c>
      <c r="AX38" s="18" t="s">
        <v>199</v>
      </c>
      <c r="AY38" s="18">
        <f>VLOOKUP($AW38&amp;"_"&amp;$AY$34,データシート1!$A:$BT,MATCH($AY$31&amp;"_"&amp;AY$36,データシート1!$A$1:$BT$1,0),0)</f>
        <v>11290.283591913147</v>
      </c>
      <c r="AZ38" s="18">
        <f>VLOOKUP($AW38&amp;"_"&amp;$AY$34,データシート1!$A:$BT,MATCH($AY$31&amp;"_"&amp;AZ$36,データシート1!$A$1:$BT$1,0),0)</f>
        <v>495.78797895919894</v>
      </c>
      <c r="BA38" s="18">
        <f>VLOOKUP($AW38&amp;"_"&amp;$AY$34,データシート1!$A:$BT,MATCH($AY$31&amp;"_"&amp;BA$36,データシート1!$A$1:$BT$1,0),0)</f>
        <v>1926.6780987110706</v>
      </c>
      <c r="BB38" s="18">
        <f>VLOOKUP($AW38&amp;"_"&amp;$AY$34,データシート1!$A:$BT,MATCH($AY$31&amp;"_"&amp;BB$36,データシート1!$A$1:$BT$1,0),0)</f>
        <v>9185.4950014356455</v>
      </c>
      <c r="BC38" s="18">
        <f>VLOOKUP($AW38&amp;"_"&amp;$AY$34,データシート1!$A:$BT,MATCH($AY$31&amp;"_"&amp;BC$36,データシート1!$A$1:$BT$1,0),0)</f>
        <v>12129.358782938451</v>
      </c>
      <c r="BD38" s="18">
        <f>VLOOKUP($AW38&amp;"_"&amp;$AY$34,データシート1!$A:$BT,MATCH($AY$31&amp;"_"&amp;BD$36,データシート1!$A$1:$BT$1,0),0)</f>
        <v>4115.1057387305082</v>
      </c>
      <c r="BE38" s="18">
        <f>VLOOKUP($AW38&amp;"_"&amp;$AY$34,データシート1!$A:$BT,MATCH($AY$31&amp;"_"&amp;BE$36,データシート1!$A$1:$BT$1,0),0)</f>
        <v>3482.1366476673725</v>
      </c>
      <c r="BF38" s="18">
        <f>VLOOKUP($AW38&amp;"_"&amp;$AY$34,データシート1!$A:$BT,MATCH($AY$31&amp;"_"&amp;BF$36,データシート1!$A$1:$BT$1,0),0)</f>
        <v>302.58586881011513</v>
      </c>
      <c r="BG38" s="18">
        <f>VLOOKUP($AW38&amp;"_"&amp;$AY$34,データシート1!$A:$BT,MATCH($AY$31&amp;"_"&amp;BG$36,データシート1!$A$1:$BT$1,0),0)</f>
        <v>962.88797699418831</v>
      </c>
      <c r="BH38" s="18">
        <f>VLOOKUP($AW38&amp;"_"&amp;$AY$34,データシート1!$A:$BT,MATCH($AY$31&amp;"_"&amp;BH$36,データシート1!$A$1:$BT$1,0),0)</f>
        <v>456.78000790976273</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5174.2961453317612</v>
      </c>
      <c r="P39" s="466">
        <f t="shared" si="9"/>
        <v>8.8934377732296899E-2</v>
      </c>
      <c r="Q39" s="341"/>
      <c r="R39" s="14"/>
      <c r="S39" s="369" t="s">
        <v>190</v>
      </c>
      <c r="T39" s="348"/>
      <c r="U39" s="356" t="s">
        <v>200</v>
      </c>
      <c r="V39" s="357"/>
      <c r="W39" s="357"/>
      <c r="X39" s="906">
        <f>VLOOKUP(年度マスタ!$K$4&amp;"_"&amp;X$33,データシート1!$A:$BT,MATCH("aa_"&amp;$S39,データシート1!$A$1:$BT$1,0),0)</f>
        <v>9392.0366026625816</v>
      </c>
      <c r="Y39" s="907">
        <f>VLOOKUP(年度マスタ!$K$4&amp;"_"&amp;Y$33,データシート1!$A:$BT,MATCH("aa_"&amp;$S39,データシート1!$A$1:$BT$1,0),0)</f>
        <v>8407.1826464545811</v>
      </c>
      <c r="Z39" s="907">
        <f>VLOOKUP(年度マスタ!$K$4&amp;"_"&amp;Z$33,データシート1!$A:$BT,MATCH("aa_"&amp;$S39,データシート1!$A$1:$BT$1,0),0)</f>
        <v>10620.63531533829</v>
      </c>
      <c r="AA39" s="907">
        <f>VLOOKUP(年度マスタ!$K$4&amp;"_"&amp;AA$33,データシート1!$A:$BT,MATCH("aa_"&amp;$S39,データシート1!$A$1:$BT$1,0),0)</f>
        <v>13190.79531631339</v>
      </c>
      <c r="AB39" s="907">
        <f>VLOOKUP(年度マスタ!$K$4&amp;"_"&amp;AB$33,データシート1!$A:$BT,MATCH("aa_"&amp;$S39,データシート1!$A$1:$BT$1,0),0)</f>
        <v>12267.75501235921</v>
      </c>
      <c r="AC39" s="907">
        <f>VLOOKUP(年度マスタ!$K$4&amp;"_"&amp;AC$33,データシート1!$A:$BT,MATCH("aa_"&amp;$S39,データシート1!$A$1:$BT$1,0),0)</f>
        <v>12576.17879975548</v>
      </c>
      <c r="AD39" s="907">
        <f>VLOOKUP(年度マスタ!$K$4&amp;"_"&amp;AD$33,データシート1!$A:$BT,MATCH("aa_"&amp;$S39,データシート1!$A$1:$BT$1,0),0)</f>
        <v>12168.36905761591</v>
      </c>
      <c r="AE39" s="907">
        <f>VLOOKUP(年度マスタ!$K$4&amp;"_"&amp;AE$33,データシート1!$A:$BT,MATCH("aa_"&amp;$S39,データシート1!$A$1:$BT$1,0),0)</f>
        <v>10432.965256059206</v>
      </c>
      <c r="AF39" s="907">
        <f>VLOOKUP(年度マスタ!$K$4&amp;"_"&amp;AF$33,データシート1!$A:$BT,MATCH("aa_"&amp;$S39,データシート1!$A$1:$BT$1,0),0)</f>
        <v>10461.029624681056</v>
      </c>
      <c r="AG39" s="907">
        <f>VLOOKUP(年度マスタ!$K$4&amp;"_"&amp;AG$33,データシート1!$A:$BT,MATCH("aa_"&amp;$S39,データシート1!$A$1:$BT$1,0),0)</f>
        <v>10512.624221804503</v>
      </c>
      <c r="AH39" s="907">
        <f>VLOOKUP(年度マスタ!$K$4&amp;"_"&amp;AH$33,データシート1!$A:$BT,MATCH("aa_"&amp;$S39,データシート1!$A$1:$BT$1,0),0)</f>
        <v>9430.7785042428459</v>
      </c>
      <c r="AI39" s="907">
        <f>VLOOKUP(年度マスタ!$K$4&amp;"_"&amp;AI$33,データシート1!$A:$BT,MATCH("aa_"&amp;$S39,データシート1!$A$1:$BT$1,0),0)</f>
        <v>8870.8095450281962</v>
      </c>
      <c r="AJ39" s="907">
        <f>VLOOKUP(年度マスタ!$K$4&amp;"_"&amp;AJ$33,データシート1!$A:$BT,MATCH("aa_"&amp;$S39,データシート1!$A$1:$BT$1,0),0)</f>
        <v>9009.3404871329567</v>
      </c>
      <c r="AK39" s="908">
        <f>VLOOKUP(年度マスタ!$K$4&amp;"_"&amp;AK$33,データシート1!$A:$BT,MATCH("aa_"&amp;$S39,データシート1!$A$1:$BT$1,0),0)</f>
        <v>9185.4950014356455</v>
      </c>
      <c r="AL39" s="343"/>
      <c r="AW39" s="18" t="str">
        <f>年度マスタ!K4</f>
        <v>01</v>
      </c>
      <c r="AX39" s="18" t="s">
        <v>201</v>
      </c>
      <c r="AY39" s="18">
        <f>VLOOKUP($AW39&amp;"_"&amp;$AY$34,データシート1!$A:$BT,MATCH($AY$31&amp;"_"&amp;AY$36,データシート1!$A$1:$BT$1,0),0)</f>
        <v>11290.283591913147</v>
      </c>
      <c r="AZ39" s="18">
        <f>VLOOKUP($AW39&amp;"_"&amp;$AY$34,データシート1!$A:$BT,MATCH($AY$31&amp;"_"&amp;AZ$36,データシート1!$A$1:$BT$1,0),0)</f>
        <v>495.78797895919894</v>
      </c>
      <c r="BA39" s="18">
        <f>VLOOKUP($AW39&amp;"_"&amp;$AY$34,データシート1!$A:$BT,MATCH($AY$31&amp;"_"&amp;BA$36,データシート1!$A$1:$BT$1,0),0)</f>
        <v>1926.6780987110706</v>
      </c>
      <c r="BB39" s="18">
        <f>VLOOKUP($AW39&amp;"_"&amp;$AY$34,データシート1!$A:$BT,MATCH($AY$31&amp;"_"&amp;BB$36,データシート1!$A$1:$BT$1,0),0)</f>
        <v>9185.4950014356455</v>
      </c>
      <c r="BC39" s="18">
        <f>VLOOKUP($AW39&amp;"_"&amp;$AY$34,データシート1!$A:$BT,MATCH($AY$31&amp;"_"&amp;BC$36,データシート1!$A$1:$BT$1,0),0)</f>
        <v>12129.358782938451</v>
      </c>
      <c r="BD39" s="18">
        <f>VLOOKUP($AW39&amp;"_"&amp;$AY$34,データシート1!$A:$BT,MATCH($AY$31&amp;"_"&amp;BD$36,データシート1!$A$1:$BT$1,0),0)</f>
        <v>4115.1057387305082</v>
      </c>
      <c r="BE39" s="18">
        <f>VLOOKUP($AW39&amp;"_"&amp;$AY$34,データシート1!$A:$BT,MATCH($AY$31&amp;"_"&amp;BE$36,データシート1!$A$1:$BT$1,0),0)</f>
        <v>3482.1366476673725</v>
      </c>
      <c r="BF39" s="18">
        <f>VLOOKUP($AW39&amp;"_"&amp;$AY$34,データシート1!$A:$BT,MATCH($AY$31&amp;"_"&amp;BF$36,データシート1!$A$1:$BT$1,0),0)</f>
        <v>302.58586881011513</v>
      </c>
      <c r="BG39" s="18">
        <f>VLOOKUP($AW39&amp;"_"&amp;$AY$34,データシート1!$A:$BT,MATCH($AY$31&amp;"_"&amp;BG$36,データシート1!$A$1:$BT$1,0),0)</f>
        <v>962.88797699418831</v>
      </c>
      <c r="BH39" s="18">
        <f>VLOOKUP($AW39&amp;"_"&amp;$AY$34,データシート1!$A:$BT,MATCH($AY$31&amp;"_"&amp;BH$36,データシート1!$A$1:$BT$1,0),0)</f>
        <v>456.78000790976273</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3693.2423883459833</v>
      </c>
      <c r="P40" s="466">
        <f t="shared" si="9"/>
        <v>6.347843347127019E-2</v>
      </c>
      <c r="Q40" s="341"/>
      <c r="R40" s="14"/>
      <c r="S40" s="369" t="s">
        <v>166</v>
      </c>
      <c r="T40" s="348"/>
      <c r="U40" s="356" t="s">
        <v>166</v>
      </c>
      <c r="V40" s="357"/>
      <c r="W40" s="357"/>
      <c r="X40" s="906">
        <f>VLOOKUP(年度マスタ!$K$4&amp;"_"&amp;X$33,データシート1!$A:$BT,MATCH("aa_"&amp;$S40,データシート1!$A$1:$BT$1,0),0)</f>
        <v>11303.244424064391</v>
      </c>
      <c r="Y40" s="907">
        <f>VLOOKUP(年度マスタ!$K$4&amp;"_"&amp;Y$33,データシート1!$A:$BT,MATCH("aa_"&amp;$S40,データシート1!$A$1:$BT$1,0),0)</f>
        <v>11182.04635611149</v>
      </c>
      <c r="Z40" s="907">
        <f>VLOOKUP(年度マスタ!$K$4&amp;"_"&amp;Z$33,データシート1!$A:$BT,MATCH("aa_"&amp;$S40,データシート1!$A$1:$BT$1,0),0)</f>
        <v>13536.14386784005</v>
      </c>
      <c r="AA40" s="907">
        <f>VLOOKUP(年度マスタ!$K$4&amp;"_"&amp;AA$33,データシート1!$A:$BT,MATCH("aa_"&amp;$S40,データシート1!$A$1:$BT$1,0),0)</f>
        <v>15001.624620457769</v>
      </c>
      <c r="AB40" s="907">
        <f>VLOOKUP(年度マスタ!$K$4&amp;"_"&amp;AB$33,データシート1!$A:$BT,MATCH("aa_"&amp;$S40,データシート1!$A$1:$BT$1,0),0)</f>
        <v>14633.931681599161</v>
      </c>
      <c r="AC40" s="907">
        <f>VLOOKUP(年度マスタ!$K$4&amp;"_"&amp;AC$33,データシート1!$A:$BT,MATCH("aa_"&amp;$S40,データシート1!$A$1:$BT$1,0),0)</f>
        <v>15556.74160075375</v>
      </c>
      <c r="AD40" s="907">
        <f>VLOOKUP(年度マスタ!$K$4&amp;"_"&amp;AD$33,データシート1!$A:$BT,MATCH("aa_"&amp;$S40,データシート1!$A$1:$BT$1,0),0)</f>
        <v>14386.96823864129</v>
      </c>
      <c r="AE40" s="907">
        <f>VLOOKUP(年度マスタ!$K$4&amp;"_"&amp;AE$33,データシート1!$A:$BT,MATCH("aa_"&amp;$S40,データシート1!$A$1:$BT$1,0),0)</f>
        <v>14686.666404386515</v>
      </c>
      <c r="AF40" s="907">
        <f>VLOOKUP(年度マスタ!$K$4&amp;"_"&amp;AF$33,データシート1!$A:$BT,MATCH("aa_"&amp;$S40,データシート1!$A$1:$BT$1,0),0)</f>
        <v>14429.090615125009</v>
      </c>
      <c r="AG40" s="907">
        <f>VLOOKUP(年度マスタ!$K$4&amp;"_"&amp;AG$33,データシート1!$A:$BT,MATCH("aa_"&amp;$S40,データシート1!$A$1:$BT$1,0),0)</f>
        <v>13325.300134929639</v>
      </c>
      <c r="AH40" s="907">
        <f>VLOOKUP(年度マスタ!$K$4&amp;"_"&amp;AH$33,データシート1!$A:$BT,MATCH("aa_"&amp;$S40,データシート1!$A$1:$BT$1,0),0)</f>
        <v>13533.27774934913</v>
      </c>
      <c r="AI40" s="907">
        <f>VLOOKUP(年度マスタ!$K$4&amp;"_"&amp;AI$33,データシート1!$A:$BT,MATCH("aa_"&amp;$S40,データシート1!$A$1:$BT$1,0),0)</f>
        <v>12427.507191015693</v>
      </c>
      <c r="AJ40" s="907">
        <f>VLOOKUP(年度マスタ!$K$4&amp;"_"&amp;AJ$33,データシート1!$A:$BT,MATCH("aa_"&amp;$S40,データシート1!$A$1:$BT$1,0),0)</f>
        <v>12282.093985108651</v>
      </c>
      <c r="AK40" s="908">
        <f>VLOOKUP(年度マスタ!$K$4&amp;"_"&amp;AK$33,データシート1!$A:$BT,MATCH("aa_"&amp;$S40,データシート1!$A$1:$BT$1,0),0)</f>
        <v>12129.358782938451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422.59326578870298</v>
      </c>
      <c r="P41" s="466">
        <f t="shared" si="9"/>
        <v>7.2634167181723471E-3</v>
      </c>
      <c r="Q41" s="341"/>
      <c r="R41" s="14"/>
      <c r="S41" s="369" t="s">
        <v>202</v>
      </c>
      <c r="T41" s="348"/>
      <c r="U41" s="259" t="s">
        <v>129</v>
      </c>
      <c r="V41" s="357"/>
      <c r="W41" s="357"/>
      <c r="X41" s="906">
        <f>X42+X45+X46</f>
        <v>10389.13429557121</v>
      </c>
      <c r="Y41" s="907">
        <f t="shared" ref="Y41:AH41" si="12">Y42+Y45+Y46</f>
        <v>10475.630675331569</v>
      </c>
      <c r="Z41" s="907">
        <f t="shared" si="12"/>
        <v>10299.55845165822</v>
      </c>
      <c r="AA41" s="907">
        <f t="shared" si="12"/>
        <v>10367.899460292098</v>
      </c>
      <c r="AB41" s="907">
        <f t="shared" si="12"/>
        <v>10249.976722807176</v>
      </c>
      <c r="AC41" s="907">
        <f t="shared" si="12"/>
        <v>10013.909197321094</v>
      </c>
      <c r="AD41" s="907">
        <f t="shared" si="12"/>
        <v>9946.3589661191199</v>
      </c>
      <c r="AE41" s="907">
        <f t="shared" si="12"/>
        <v>10090.861327578086</v>
      </c>
      <c r="AF41" s="907">
        <f t="shared" si="12"/>
        <v>10026.661605668458</v>
      </c>
      <c r="AG41" s="907">
        <f t="shared" si="12"/>
        <v>9918.4941550473413</v>
      </c>
      <c r="AH41" s="907">
        <f t="shared" si="12"/>
        <v>9479.0001919937258</v>
      </c>
      <c r="AI41" s="907">
        <f>AI42+AI45+AI46</f>
        <v>8646.5902264302404</v>
      </c>
      <c r="AJ41" s="907">
        <f>AJ42+AJ45+AJ46</f>
        <v>8667.158158386037</v>
      </c>
      <c r="AK41" s="908">
        <f>AK42+AK45+AK46</f>
        <v>8862.7162322021832</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959.8449233407307</v>
      </c>
      <c r="P42" s="466">
        <f t="shared" si="9"/>
        <v>1.6497550310070018E-2</v>
      </c>
      <c r="Q42" s="341"/>
      <c r="R42" s="14"/>
      <c r="S42" s="369"/>
      <c r="T42" s="348"/>
      <c r="U42" s="359"/>
      <c r="V42" s="576" t="s">
        <v>130</v>
      </c>
      <c r="W42" s="349"/>
      <c r="X42" s="909">
        <f>SUM(X43:X44)</f>
        <v>9235.422640684219</v>
      </c>
      <c r="Y42" s="910">
        <f t="shared" ref="Y42:AK42" si="13">SUM(Y43:Y44)</f>
        <v>9264.4298155951783</v>
      </c>
      <c r="Z42" s="910">
        <f t="shared" si="13"/>
        <v>9018.4745469002992</v>
      </c>
      <c r="AA42" s="910">
        <f t="shared" si="13"/>
        <v>9009.9161676443655</v>
      </c>
      <c r="AB42" s="910">
        <f t="shared" si="13"/>
        <v>8867.5385336777435</v>
      </c>
      <c r="AC42" s="910">
        <f t="shared" si="13"/>
        <v>8637.2749322485615</v>
      </c>
      <c r="AD42" s="910">
        <f t="shared" si="13"/>
        <v>8598.7980967068252</v>
      </c>
      <c r="AE42" s="910">
        <f t="shared" si="13"/>
        <v>8741.5525203893667</v>
      </c>
      <c r="AF42" s="910">
        <f t="shared" si="13"/>
        <v>8673.5443858677954</v>
      </c>
      <c r="AG42" s="910">
        <f t="shared" si="13"/>
        <v>8571.0513425716963</v>
      </c>
      <c r="AH42" s="910">
        <f t="shared" si="13"/>
        <v>8176.8746368853153</v>
      </c>
      <c r="AI42" s="910">
        <f t="shared" si="13"/>
        <v>7417.0766899781383</v>
      </c>
      <c r="AJ42" s="910">
        <f t="shared" si="13"/>
        <v>7407.395855293049</v>
      </c>
      <c r="AK42" s="911">
        <f t="shared" si="13"/>
        <v>7597.2423863978802</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0" t="s">
        <v>163</v>
      </c>
      <c r="M43" s="1091"/>
      <c r="N43" s="1091"/>
      <c r="O43" s="918">
        <f>VLOOKUP(年度マスタ!$K$4&amp;"_"&amp;O$27,データシート1!$A:$BT,MATCH("aa_"&amp;$L43,データシート1!$A$1:$BT$1,0),0)</f>
        <v>383.78928037763222</v>
      </c>
      <c r="P43" s="624">
        <f t="shared" si="9"/>
        <v>6.5964644991386157E-3</v>
      </c>
      <c r="Q43" s="341"/>
      <c r="R43" s="14"/>
      <c r="S43" s="369" t="s">
        <v>191</v>
      </c>
      <c r="T43" s="372"/>
      <c r="U43" s="359"/>
      <c r="V43" s="373"/>
      <c r="W43" s="360" t="s">
        <v>191</v>
      </c>
      <c r="X43" s="909">
        <f>VLOOKUP(年度マスタ!$K$4&amp;"_"&amp;X$33,データシート1!$A:$BT,MATCH("aa_"&amp;$S43,データシート1!$A$1:$BT$1,0),0)</f>
        <v>5449.7267960308754</v>
      </c>
      <c r="Y43" s="910">
        <f>VLOOKUP(年度マスタ!$K$4&amp;"_"&amp;Y$33,データシート1!$A:$BT,MATCH("aa_"&amp;$S43,データシート1!$A$1:$BT$1,0),0)</f>
        <v>5431.4273702772989</v>
      </c>
      <c r="Z43" s="910">
        <f>VLOOKUP(年度マスタ!$K$4&amp;"_"&amp;Z$33,データシート1!$A:$BT,MATCH("aa_"&amp;$S43,データシート1!$A$1:$BT$1,0),0)</f>
        <v>5347.2582870544175</v>
      </c>
      <c r="AA43" s="910">
        <f>VLOOKUP(年度マスタ!$K$4&amp;"_"&amp;AA$33,データシート1!$A:$BT,MATCH("aa_"&amp;$S43,データシート1!$A$1:$BT$1,0),0)</f>
        <v>5345.8855754701444</v>
      </c>
      <c r="AB43" s="910">
        <f>VLOOKUP(年度マスタ!$K$4&amp;"_"&amp;AB$33,データシート1!$A:$BT,MATCH("aa_"&amp;$S43,データシート1!$A$1:$BT$1,0),0)</f>
        <v>5174.2961453317612</v>
      </c>
      <c r="AC43" s="910">
        <f>VLOOKUP(年度マスタ!$K$4&amp;"_"&amp;AC$33,データシート1!$A:$BT,MATCH("aa_"&amp;$S43,データシート1!$A$1:$BT$1,0),0)</f>
        <v>4935.4105530307888</v>
      </c>
      <c r="AD43" s="910">
        <f>VLOOKUP(年度マスタ!$K$4&amp;"_"&amp;AD$33,データシート1!$A:$BT,MATCH("aa_"&amp;$S43,データシート1!$A$1:$BT$1,0),0)</f>
        <v>4906.1400933382611</v>
      </c>
      <c r="AE43" s="910">
        <f>VLOOKUP(年度マスタ!$K$4&amp;"_"&amp;AE$33,データシート1!$A:$BT,MATCH("aa_"&amp;$S43,データシート1!$A$1:$BT$1,0),0)</f>
        <v>4873.592010790705</v>
      </c>
      <c r="AF43" s="910">
        <f>VLOOKUP(年度マスタ!$K$4&amp;"_"&amp;AF$33,データシート1!$A:$BT,MATCH("aa_"&amp;$S43,データシート1!$A$1:$BT$1,0),0)</f>
        <v>4815.215958408623</v>
      </c>
      <c r="AG43" s="910">
        <f>VLOOKUP(年度マスタ!$K$4&amp;"_"&amp;AG$33,データシート1!$A:$BT,MATCH("aa_"&amp;$S43,データシート1!$A$1:$BT$1,0),0)</f>
        <v>4732.3781425646739</v>
      </c>
      <c r="AH43" s="910">
        <f>VLOOKUP(年度マスタ!$K$4&amp;"_"&amp;AH$33,データシート1!$A:$BT,MATCH("aa_"&amp;$S43,データシート1!$A$1:$BT$1,0),0)</f>
        <v>4598.737728825995</v>
      </c>
      <c r="AI43" s="910">
        <f>VLOOKUP(年度マスタ!$K$4&amp;"_"&amp;AI$33,データシート1!$A:$BT,MATCH("aa_"&amp;$S43,データシート1!$A$1:$BT$1,0),0)</f>
        <v>4026.9221276709372</v>
      </c>
      <c r="AJ43" s="910">
        <f>VLOOKUP(年度マスタ!$K$4&amp;"_"&amp;AJ$33,データシート1!$A:$BT,MATCH("aa_"&amp;$S43,データシート1!$A$1:$BT$1,0),0)</f>
        <v>3905.4178970024227</v>
      </c>
      <c r="AK43" s="911">
        <f>VLOOKUP(年度マスタ!$K$4&amp;"_"&amp;AK$33,データシート1!$A:$BT,MATCH("aa_"&amp;$S43,データシート1!$A$1:$BT$1,0),0)</f>
        <v>4115.1057387305082</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3785.695844653344</v>
      </c>
      <c r="Y44" s="910">
        <f>VLOOKUP(年度マスタ!$K$4&amp;"_"&amp;Y$33,データシート1!$A:$BT,MATCH("aa_"&amp;$S44,データシート1!$A$1:$BT$1,0),0)</f>
        <v>3833.0024453178789</v>
      </c>
      <c r="Z44" s="910">
        <f>VLOOKUP(年度マスタ!$K$4&amp;"_"&amp;Z$33,データシート1!$A:$BT,MATCH("aa_"&amp;$S44,データシート1!$A$1:$BT$1,0),0)</f>
        <v>3671.2162598458826</v>
      </c>
      <c r="AA44" s="910">
        <f>VLOOKUP(年度マスタ!$K$4&amp;"_"&amp;AA$33,データシート1!$A:$BT,MATCH("aa_"&amp;$S44,データシート1!$A$1:$BT$1,0),0)</f>
        <v>3664.0305921742215</v>
      </c>
      <c r="AB44" s="910">
        <f>VLOOKUP(年度マスタ!$K$4&amp;"_"&amp;AB$33,データシート1!$A:$BT,MATCH("aa_"&amp;$S44,データシート1!$A$1:$BT$1,0),0)</f>
        <v>3693.2423883459833</v>
      </c>
      <c r="AC44" s="910">
        <f>VLOOKUP(年度マスタ!$K$4&amp;"_"&amp;AC$33,データシート1!$A:$BT,MATCH("aa_"&amp;$S44,データシート1!$A$1:$BT$1,0),0)</f>
        <v>3701.8643792177731</v>
      </c>
      <c r="AD44" s="910">
        <f>VLOOKUP(年度マスタ!$K$4&amp;"_"&amp;AD$33,データシート1!$A:$BT,MATCH("aa_"&amp;$S44,データシート1!$A$1:$BT$1,0),0)</f>
        <v>3692.6580033685632</v>
      </c>
      <c r="AE44" s="910">
        <f>VLOOKUP(年度マスタ!$K$4&amp;"_"&amp;AE$33,データシート1!$A:$BT,MATCH("aa_"&amp;$S44,データシート1!$A$1:$BT$1,0),0)</f>
        <v>3867.9605095986622</v>
      </c>
      <c r="AF44" s="910">
        <f>VLOOKUP(年度マスタ!$K$4&amp;"_"&amp;AF$33,データシート1!$A:$BT,MATCH("aa_"&amp;$S44,データシート1!$A$1:$BT$1,0),0)</f>
        <v>3858.328427459172</v>
      </c>
      <c r="AG44" s="910">
        <f>VLOOKUP(年度マスタ!$K$4&amp;"_"&amp;AG$33,データシート1!$A:$BT,MATCH("aa_"&amp;$S44,データシート1!$A$1:$BT$1,0),0)</f>
        <v>3838.6732000070215</v>
      </c>
      <c r="AH44" s="910">
        <f>VLOOKUP(年度マスタ!$K$4&amp;"_"&amp;AH$33,データシート1!$A:$BT,MATCH("aa_"&amp;$S44,データシート1!$A$1:$BT$1,0),0)</f>
        <v>3578.1369080593204</v>
      </c>
      <c r="AI44" s="910">
        <f>VLOOKUP(年度マスタ!$K$4&amp;"_"&amp;AI$33,データシート1!$A:$BT,MATCH("aa_"&amp;$S44,データシート1!$A$1:$BT$1,0),0)</f>
        <v>3390.1545623072011</v>
      </c>
      <c r="AJ44" s="910">
        <f>VLOOKUP(年度マスタ!$K$4&amp;"_"&amp;AJ$33,データシート1!$A:$BT,MATCH("aa_"&amp;$S44,データシート1!$A$1:$BT$1,0),0)</f>
        <v>3501.9779582906262</v>
      </c>
      <c r="AK44" s="911">
        <f>VLOOKUP(年度マスタ!$K$4&amp;"_"&amp;AK$33,データシート1!$A:$BT,MATCH("aa_"&amp;$S44,データシート1!$A$1:$BT$1,0),0)</f>
        <v>3482.1366476673725</v>
      </c>
      <c r="AL44" s="343"/>
      <c r="AW44" s="18" t="str">
        <f>AW47</f>
        <v>北海道</v>
      </c>
      <c r="AX44" s="1065">
        <f t="shared" si="14"/>
        <v>0.30921412593340852</v>
      </c>
      <c r="AY44" s="1065">
        <f t="shared" si="14"/>
        <v>0.20712729952583622</v>
      </c>
      <c r="AZ44" s="1065">
        <f t="shared" si="14"/>
        <v>0.27350962896363906</v>
      </c>
      <c r="BA44" s="1065">
        <f t="shared" si="14"/>
        <v>0.19984883551217655</v>
      </c>
      <c r="BB44" s="1065">
        <f t="shared" si="14"/>
        <v>1.0300110064939555E-2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321.85353596677197</v>
      </c>
      <c r="Y45" s="910">
        <f>VLOOKUP(年度マスタ!$K$4&amp;"_"&amp;Y$33,データシート1!$A:$BT,MATCH("aa_"&amp;$S45,データシート1!$A$1:$BT$1,0),0)</f>
        <v>334.54836466635101</v>
      </c>
      <c r="Z45" s="910">
        <f>VLOOKUP(年度マスタ!$K$4&amp;"_"&amp;Z$33,データシート1!$A:$BT,MATCH("aa_"&amp;$S45,データシート1!$A$1:$BT$1,0),0)</f>
        <v>384.16428507418402</v>
      </c>
      <c r="AA45" s="910">
        <f>VLOOKUP(年度マスタ!$K$4&amp;"_"&amp;AA$33,データシート1!$A:$BT,MATCH("aa_"&amp;$S45,データシート1!$A$1:$BT$1,0),0)</f>
        <v>416.71845914647201</v>
      </c>
      <c r="AB45" s="910">
        <f>VLOOKUP(年度マスタ!$K$4&amp;"_"&amp;AB$33,データシート1!$A:$BT,MATCH("aa_"&amp;$S45,データシート1!$A$1:$BT$1,0),0)</f>
        <v>422.59326578870298</v>
      </c>
      <c r="AC45" s="910">
        <f>VLOOKUP(年度マスタ!$K$4&amp;"_"&amp;AC$33,データシート1!$A:$BT,MATCH("aa_"&amp;$S45,データシート1!$A$1:$BT$1,0),0)</f>
        <v>403.12360552835702</v>
      </c>
      <c r="AD45" s="910">
        <f>VLOOKUP(年度マスタ!$K$4&amp;"_"&amp;AD$33,データシート1!$A:$BT,MATCH("aa_"&amp;$S45,データシート1!$A$1:$BT$1,0),0)</f>
        <v>392.41985802306903</v>
      </c>
      <c r="AE45" s="910">
        <f>VLOOKUP(年度マスタ!$K$4&amp;"_"&amp;AE$33,データシート1!$A:$BT,MATCH("aa_"&amp;$S45,データシート1!$A$1:$BT$1,0),0)</f>
        <v>379.3509896079899</v>
      </c>
      <c r="AF45" s="910">
        <f>VLOOKUP(年度マスタ!$K$4&amp;"_"&amp;AF$33,データシート1!$A:$BT,MATCH("aa_"&amp;$S45,データシート1!$A$1:$BT$1,0),0)</f>
        <v>364.70516075081201</v>
      </c>
      <c r="AG45" s="910">
        <f>VLOOKUP(年度マスタ!$K$4&amp;"_"&amp;AG$33,データシート1!$A:$BT,MATCH("aa_"&amp;$S45,データシート1!$A$1:$BT$1,0),0)</f>
        <v>336.19811653276201</v>
      </c>
      <c r="AH45" s="910">
        <f>VLOOKUP(年度マスタ!$K$4&amp;"_"&amp;AH$33,データシート1!$A:$BT,MATCH("aa_"&amp;$S45,データシート1!$A$1:$BT$1,0),0)</f>
        <v>325.07474952540502</v>
      </c>
      <c r="AI45" s="910">
        <f>VLOOKUP(年度マスタ!$K$4&amp;"_"&amp;AI$33,データシート1!$A:$BT,MATCH("aa_"&amp;$S45,データシート1!$A$1:$BT$1,0),0)</f>
        <v>308.289821179081</v>
      </c>
      <c r="AJ45" s="910">
        <f>VLOOKUP(年度マスタ!$K$4&amp;"_"&amp;AJ$33,データシート1!$A:$BT,MATCH("aa_"&amp;$S45,データシート1!$A$1:$BT$1,0),0)</f>
        <v>302.66048958369299</v>
      </c>
      <c r="AK45" s="911">
        <f>VLOOKUP(年度マスタ!$K$4&amp;"_"&amp;AK$33,データシート1!$A:$BT,MATCH("aa_"&amp;$S45,データシート1!$A$1:$BT$1,0),0)</f>
        <v>302.58586881011513</v>
      </c>
      <c r="AL45" s="343"/>
      <c r="AW45" s="18" t="str">
        <f>AW48</f>
        <v>北海道</v>
      </c>
      <c r="AX45" s="1065">
        <f t="shared" ref="AX45:BB45" si="15">AX48/$BC48</f>
        <v>0.30921412593340852</v>
      </c>
      <c r="AY45" s="1065">
        <f t="shared" si="15"/>
        <v>0.20712729952583622</v>
      </c>
      <c r="AZ45" s="1065">
        <f t="shared" si="15"/>
        <v>0.27350962896363906</v>
      </c>
      <c r="BA45" s="1065">
        <f t="shared" si="15"/>
        <v>0.19984883551217655</v>
      </c>
      <c r="BB45" s="1065">
        <f t="shared" si="15"/>
        <v>1.0300110064939555E-2</v>
      </c>
      <c r="BC45" s="1065">
        <f t="shared" ref="BC45" si="16">SUM(AX45:BB45)</f>
        <v>1</v>
      </c>
      <c r="BD45" s="31"/>
      <c r="BE45" s="31"/>
      <c r="BF45" s="31"/>
      <c r="BG45" s="31"/>
      <c r="BH45" s="31"/>
    </row>
    <row r="46" spans="2:64" s="22" customFormat="1" ht="17.100000000000001" customHeight="1" thickBot="1">
      <c r="B46" s="326"/>
      <c r="C46" s="1099" t="s">
        <v>2669</v>
      </c>
      <c r="D46" s="1099"/>
      <c r="E46" s="1099"/>
      <c r="F46" s="1099"/>
      <c r="G46" s="1099"/>
      <c r="H46" s="1099"/>
      <c r="I46" s="1099"/>
      <c r="J46" s="1099"/>
      <c r="K46" s="1099"/>
      <c r="L46" s="1099"/>
      <c r="M46" s="1099"/>
      <c r="N46" s="1099"/>
      <c r="O46" s="368"/>
      <c r="P46" s="368"/>
      <c r="Q46" s="328"/>
      <c r="R46" s="14"/>
      <c r="S46" s="369" t="s">
        <v>194</v>
      </c>
      <c r="T46" s="348"/>
      <c r="U46" s="361"/>
      <c r="V46" s="371" t="s">
        <v>148</v>
      </c>
      <c r="W46" s="371"/>
      <c r="X46" s="909">
        <f>VLOOKUP(年度マスタ!$K$4&amp;"_"&amp;X$33,データシート1!$A:$BT,MATCH("aa_"&amp;$S46,データシート1!$A$1:$BT$1,0),0)</f>
        <v>831.85811892021889</v>
      </c>
      <c r="Y46" s="910">
        <f>VLOOKUP(年度マスタ!$K$4&amp;"_"&amp;Y$33,データシート1!$A:$BT,MATCH("aa_"&amp;$S46,データシート1!$A$1:$BT$1,0),0)</f>
        <v>876.65249507004137</v>
      </c>
      <c r="Z46" s="910">
        <f>VLOOKUP(年度マスタ!$K$4&amp;"_"&amp;Z$33,データシート1!$A:$BT,MATCH("aa_"&amp;$S46,データシート1!$A$1:$BT$1,0),0)</f>
        <v>896.91961968373732</v>
      </c>
      <c r="AA46" s="910">
        <f>VLOOKUP(年度マスタ!$K$4&amp;"_"&amp;AA$33,データシート1!$A:$BT,MATCH("aa_"&amp;$S46,データシート1!$A$1:$BT$1,0),0)</f>
        <v>941.26483350125932</v>
      </c>
      <c r="AB46" s="910">
        <f>VLOOKUP(年度マスタ!$K$4&amp;"_"&amp;AB$33,データシート1!$A:$BT,MATCH("aa_"&amp;$S46,データシート1!$A$1:$BT$1,0),0)</f>
        <v>959.8449233407307</v>
      </c>
      <c r="AC46" s="910">
        <f>VLOOKUP(年度マスタ!$K$4&amp;"_"&amp;AC$33,データシート1!$A:$BT,MATCH("aa_"&amp;$S46,データシート1!$A$1:$BT$1,0),0)</f>
        <v>973.51065954417561</v>
      </c>
      <c r="AD46" s="910">
        <f>VLOOKUP(年度マスタ!$K$4&amp;"_"&amp;AD$33,データシート1!$A:$BT,MATCH("aa_"&amp;$S46,データシート1!$A$1:$BT$1,0),0)</f>
        <v>955.14101138922547</v>
      </c>
      <c r="AE46" s="910">
        <f>VLOOKUP(年度マスタ!$K$4&amp;"_"&amp;AE$33,データシート1!$A:$BT,MATCH("aa_"&amp;$S46,データシート1!$A$1:$BT$1,0),0)</f>
        <v>969.95781758072837</v>
      </c>
      <c r="AF46" s="910">
        <f>VLOOKUP(年度マスタ!$K$4&amp;"_"&amp;AF$33,データシート1!$A:$BT,MATCH("aa_"&amp;$S46,データシート1!$A$1:$BT$1,0),0)</f>
        <v>988.41205904984997</v>
      </c>
      <c r="AG46" s="910">
        <f>VLOOKUP(年度マスタ!$K$4&amp;"_"&amp;AG$33,データシート1!$A:$BT,MATCH("aa_"&amp;$S46,データシート1!$A$1:$BT$1,0),0)</f>
        <v>1011.2446959428828</v>
      </c>
      <c r="AH46" s="910">
        <f>VLOOKUP(年度マスタ!$K$4&amp;"_"&amp;AH$33,データシート1!$A:$BT,MATCH("aa_"&amp;$S46,データシート1!$A$1:$BT$1,0),0)</f>
        <v>977.05080558300506</v>
      </c>
      <c r="AI46" s="910">
        <f>VLOOKUP(年度マスタ!$K$4&amp;"_"&amp;AI$33,データシート1!$A:$BT,MATCH("aa_"&amp;$S46,データシート1!$A$1:$BT$1,0),0)</f>
        <v>921.22371527302187</v>
      </c>
      <c r="AJ46" s="910">
        <f>VLOOKUP(年度マスタ!$K$4&amp;"_"&amp;AJ$33,データシート1!$A:$BT,MATCH("aa_"&amp;$S46,データシート1!$A$1:$BT$1,0),0)</f>
        <v>957.10181350929565</v>
      </c>
      <c r="AK46" s="911">
        <f>VLOOKUP(年度マスタ!$K$4&amp;"_"&amp;AK$33,データシート1!$A:$BT,MATCH("aa_"&amp;$S46,データシート1!$A$1:$BT$1,0),0)</f>
        <v>962.88797699418831</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100" t="str">
        <f>BB1</f>
        <v>3）排出量の部門・分野別構成比 令和4年度（2022年度）</v>
      </c>
      <c r="D47" s="1100"/>
      <c r="E47" s="1100"/>
      <c r="F47" s="1100"/>
      <c r="G47" s="1100"/>
      <c r="H47" s="1100"/>
      <c r="I47" s="1100"/>
      <c r="J47" s="1100"/>
      <c r="K47" s="1100"/>
      <c r="L47" s="1100"/>
      <c r="M47" s="1100"/>
      <c r="N47" s="1100"/>
      <c r="O47" s="332"/>
      <c r="P47" s="333"/>
      <c r="Q47" s="334"/>
      <c r="R47" s="14"/>
      <c r="S47" s="369" t="s">
        <v>207</v>
      </c>
      <c r="T47" s="348"/>
      <c r="U47" s="1105" t="s">
        <v>163</v>
      </c>
      <c r="V47" s="1105"/>
      <c r="W47" s="1105"/>
      <c r="X47" s="912">
        <f>VLOOKUP(年度マスタ!$K$4&amp;"_"&amp;X$33,データシート1!$A:$BT,MATCH("aa_"&amp;$S47,データシート1!$A$1:$BT$1,0),0)</f>
        <v>354.77146202964161</v>
      </c>
      <c r="Y47" s="913">
        <f>VLOOKUP(年度マスタ!$K$4&amp;"_"&amp;Y$33,データシート1!$A:$BT,MATCH("aa_"&amp;$S47,データシート1!$A$1:$BT$1,0),0)</f>
        <v>336.7357135597735</v>
      </c>
      <c r="Z47" s="913">
        <f>VLOOKUP(年度マスタ!$K$4&amp;"_"&amp;Z$33,データシート1!$A:$BT,MATCH("aa_"&amp;$S47,データシート1!$A$1:$BT$1,0),0)</f>
        <v>363.01219709667612</v>
      </c>
      <c r="AA47" s="913">
        <f>VLOOKUP(年度マスタ!$K$4&amp;"_"&amp;AA$33,データシート1!$A:$BT,MATCH("aa_"&amp;$S47,データシート1!$A$1:$BT$1,0),0)</f>
        <v>401.58745175038001</v>
      </c>
      <c r="AB47" s="913">
        <f>VLOOKUP(年度マスタ!$K$4&amp;"_"&amp;AB$33,データシート1!$A:$BT,MATCH("aa_"&amp;$S47,データシート1!$A$1:$BT$1,0),0)</f>
        <v>383.78928037763222</v>
      </c>
      <c r="AC47" s="913">
        <f>VLOOKUP(年度マスタ!$K$4&amp;"_"&amp;AC$33,データシート1!$A:$BT,MATCH("aa_"&amp;$S47,データシート1!$A$1:$BT$1,0),0)</f>
        <v>377.62782276180218</v>
      </c>
      <c r="AD47" s="913">
        <f>VLOOKUP(年度マスタ!$K$4&amp;"_"&amp;AD$33,データシート1!$A:$BT,MATCH("aa_"&amp;$S47,データシート1!$A$1:$BT$1,0),0)</f>
        <v>395.64548251559847</v>
      </c>
      <c r="AE47" s="913">
        <f>VLOOKUP(年度マスタ!$K$4&amp;"_"&amp;AE$33,データシート1!$A:$BT,MATCH("aa_"&amp;$S47,データシート1!$A$1:$BT$1,0),0)</f>
        <v>444.06559823623951</v>
      </c>
      <c r="AF47" s="913">
        <f>VLOOKUP(年度マスタ!$K$4&amp;"_"&amp;AF$33,データシート1!$A:$BT,MATCH("aa_"&amp;$S47,データシート1!$A$1:$BT$1,0),0)</f>
        <v>430.7267910234001</v>
      </c>
      <c r="AG47" s="913">
        <f>VLOOKUP(年度マスタ!$K$4&amp;"_"&amp;AG$33,データシート1!$A:$BT,MATCH("aa_"&amp;$S47,データシート1!$A$1:$BT$1,0),0)</f>
        <v>489.40962602617537</v>
      </c>
      <c r="AH47" s="913">
        <f>VLOOKUP(年度マスタ!$K$4&amp;"_"&amp;AH$33,データシート1!$A:$BT,MATCH("aa_"&amp;$S47,データシート1!$A$1:$BT$1,0),0)</f>
        <v>449.55850097540167</v>
      </c>
      <c r="AI47" s="913">
        <f>VLOOKUP(年度マスタ!$K$4&amp;"_"&amp;AI$33,データシート1!$A:$BT,MATCH("aa_"&amp;$S47,データシート1!$A$1:$BT$1,0),0)</f>
        <v>449.62454700200823</v>
      </c>
      <c r="AJ47" s="913">
        <f>VLOOKUP(年度マスタ!$K$4&amp;"_"&amp;AJ$33,データシート1!$A:$BT,MATCH("aa_"&amp;$S47,データシート1!$A$1:$BT$1,0),0)</f>
        <v>479.14245092041199</v>
      </c>
      <c r="AK47" s="914">
        <f>VLOOKUP(年度マスタ!$K$4&amp;"_"&amp;AK$33,データシート1!$A:$BT,MATCH("aa_"&amp;$S47,データシート1!$A$1:$BT$1,0),0)</f>
        <v>456.78000790976273</v>
      </c>
      <c r="AL47" s="343"/>
      <c r="AW47" s="18" t="str">
        <f>年度マスタ!I4</f>
        <v>北海道</v>
      </c>
      <c r="AX47" s="1066">
        <f>SUM(AY38:BA38)</f>
        <v>13712.749669583416</v>
      </c>
      <c r="AY47" s="1066">
        <f t="shared" si="17"/>
        <v>9185.4950014356455</v>
      </c>
      <c r="AZ47" s="1066">
        <f t="shared" si="17"/>
        <v>12129.358782938451</v>
      </c>
      <c r="BA47" s="1066">
        <f>SUM(BD38:BG38)</f>
        <v>8862.7162322021832</v>
      </c>
      <c r="BB47" s="1066">
        <f>BH38</f>
        <v>456.78000790976273</v>
      </c>
      <c r="BC47" s="1066">
        <f>SUM(AX47:BB47)</f>
        <v>44347.09969406946</v>
      </c>
      <c r="BD47" s="31"/>
      <c r="BE47" s="31"/>
      <c r="BF47" s="31"/>
      <c r="BG47" s="31"/>
      <c r="BH47" s="31"/>
    </row>
    <row r="48" spans="2:64" ht="17.100000000000001" customHeight="1">
      <c r="B48" s="336"/>
      <c r="C48" s="337"/>
      <c r="D48" s="1084"/>
      <c r="E48" s="1084"/>
      <c r="F48" s="1084"/>
      <c r="G48" s="344"/>
      <c r="H48" s="338"/>
      <c r="I48" s="339"/>
      <c r="J48" s="340"/>
      <c r="K48" s="1085" t="s">
        <v>104</v>
      </c>
      <c r="L48" s="1085"/>
      <c r="M48" s="1085"/>
      <c r="N48" s="1085"/>
      <c r="O48" s="467" t="str">
        <f>年度マスタ!K5</f>
        <v>令和4年度</v>
      </c>
      <c r="P48" s="1087"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北海道</v>
      </c>
      <c r="AX48" s="1066">
        <f>SUM(AY39:BA39)</f>
        <v>13712.749669583416</v>
      </c>
      <c r="AY48" s="1066">
        <f>BB39</f>
        <v>9185.4950014356455</v>
      </c>
      <c r="AZ48" s="1066">
        <f>BC39</f>
        <v>12129.358782938451</v>
      </c>
      <c r="BA48" s="1066">
        <f>SUM(BD39:BG39)</f>
        <v>8862.7162322021832</v>
      </c>
      <c r="BB48" s="1066">
        <f>BH39</f>
        <v>456.78000790976273</v>
      </c>
      <c r="BC48" s="1066">
        <f>SUM(AX48:BB48)</f>
        <v>44347.09969406946</v>
      </c>
      <c r="BE48" s="31"/>
      <c r="BF48" s="31"/>
      <c r="BG48" s="31"/>
      <c r="BH48" s="31"/>
      <c r="BI48" s="31"/>
    </row>
    <row r="49" spans="2:39" ht="17.100000000000001" customHeight="1">
      <c r="B49" s="336"/>
      <c r="C49" s="337"/>
      <c r="D49" s="1084"/>
      <c r="E49" s="1084"/>
      <c r="F49" s="1084"/>
      <c r="G49" s="344"/>
      <c r="H49" s="338"/>
      <c r="I49" s="339"/>
      <c r="J49" s="340"/>
      <c r="K49" s="1085"/>
      <c r="L49" s="1085"/>
      <c r="M49" s="1085"/>
      <c r="N49" s="1085"/>
      <c r="O49" s="468" t="s">
        <v>109</v>
      </c>
      <c r="P49" s="1087"/>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4"/>
      <c r="E50" s="1084"/>
      <c r="F50" s="1084"/>
      <c r="G50" s="344"/>
      <c r="H50" s="338"/>
      <c r="I50" s="339"/>
      <c r="J50" s="340"/>
      <c r="K50" s="1086"/>
      <c r="L50" s="1086"/>
      <c r="M50" s="1086"/>
      <c r="N50" s="1086"/>
      <c r="O50" s="469" t="s">
        <v>111</v>
      </c>
      <c r="P50" s="1088"/>
      <c r="Q50" s="341"/>
      <c r="R50" s="14"/>
      <c r="S50" s="377"/>
      <c r="T50" s="1095" t="s">
        <v>209</v>
      </c>
      <c r="U50" s="1095"/>
      <c r="V50" s="1095"/>
      <c r="W50" s="1095"/>
      <c r="X50" s="1095"/>
      <c r="Y50" s="1095"/>
      <c r="Z50" s="1095"/>
      <c r="AA50" s="1095"/>
      <c r="AB50" s="1095"/>
      <c r="AC50" s="1095"/>
      <c r="AD50" s="1095"/>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44347.09969406946</v>
      </c>
      <c r="P51" s="464">
        <f>P52+P56+P57+P58+P64</f>
        <v>1</v>
      </c>
      <c r="Q51" s="341"/>
      <c r="R51" s="14"/>
      <c r="S51" s="378"/>
      <c r="T51" s="1096"/>
      <c r="U51" s="1096"/>
      <c r="V51" s="1096"/>
      <c r="W51" s="1096"/>
      <c r="X51" s="1096"/>
      <c r="Y51" s="1096"/>
      <c r="Z51" s="1096"/>
      <c r="AA51" s="1096"/>
      <c r="AB51" s="1096"/>
      <c r="AC51" s="1096"/>
      <c r="AD51" s="1096"/>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13712.749669583416</v>
      </c>
      <c r="P52" s="465">
        <f t="shared" ref="P52:P64" si="18">O52/$O$51</f>
        <v>0.30921412593340852</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11290.283591913147</v>
      </c>
      <c r="P53" s="466">
        <f t="shared" si="18"/>
        <v>0.25458899611924335</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495.78797895919894</v>
      </c>
      <c r="P54" s="466">
        <f t="shared" si="18"/>
        <v>1.1179715976454277E-2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1926.6780987110706</v>
      </c>
      <c r="P55" s="466">
        <f t="shared" si="18"/>
        <v>4.344541383771091E-2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9185.4950014356455</v>
      </c>
      <c r="P56" s="465">
        <f t="shared" si="18"/>
        <v>0.20712729952583622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12129.358782938451</v>
      </c>
      <c r="P57" s="465">
        <f t="shared" si="18"/>
        <v>0.27350962896363906</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8862.7162322021832</v>
      </c>
      <c r="P58" s="465">
        <f t="shared" si="18"/>
        <v>0.19984883551217655</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7597.2423863978802</v>
      </c>
      <c r="P59" s="466">
        <f t="shared" si="18"/>
        <v>0.17131317355154704</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4115.1057387305082</v>
      </c>
      <c r="P60" s="466">
        <f t="shared" si="18"/>
        <v>9.279311989101334E-2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3482.1366476673725</v>
      </c>
      <c r="P61" s="466">
        <f t="shared" si="18"/>
        <v>7.8520053660533717E-2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302.58586881011513</v>
      </c>
      <c r="P62" s="466">
        <f t="shared" si="18"/>
        <v>6.8231264478966578E-3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962.88797699418831</v>
      </c>
      <c r="P63" s="466">
        <f t="shared" si="18"/>
        <v>2.1712535512732875E-2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0" t="s">
        <v>163</v>
      </c>
      <c r="M64" s="1091"/>
      <c r="N64" s="1091"/>
      <c r="O64" s="918">
        <f>AK47</f>
        <v>456.78000790976273</v>
      </c>
      <c r="P64" s="624">
        <f t="shared" si="18"/>
        <v>1.0300110064939555E-2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092"/>
      <c r="T65" s="1093"/>
      <c r="U65" s="1093"/>
      <c r="V65" s="1093"/>
      <c r="W65" s="1093"/>
      <c r="X65" s="1093"/>
      <c r="Y65" s="1093"/>
      <c r="Z65" s="1093"/>
      <c r="AA65" s="1093"/>
      <c r="AB65" s="1093"/>
      <c r="AC65" s="1093"/>
      <c r="AD65" s="1093"/>
      <c r="AE65" s="1093"/>
      <c r="AF65" s="1093"/>
      <c r="AG65" s="1093"/>
      <c r="AH65" s="1093"/>
      <c r="AI65" s="1093"/>
      <c r="AJ65" s="1093"/>
      <c r="AK65" s="1093"/>
      <c r="AL65" s="1094"/>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089" t="s">
        <v>2700</v>
      </c>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北海道</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51967.760900000001</v>
      </c>
      <c r="AI7" s="85">
        <f>VLOOKUP(年度マスタ!$K$4&amp;"_"&amp;$AG7,データシート1!$A:$BT,MATCH("ab_"&amp;AI$2,データシート1!$A$1:$BT$1,0),0)</f>
        <v>221470</v>
      </c>
      <c r="AJ7" s="85">
        <f>VLOOKUP(年度マスタ!$K$4&amp;"_"&amp;$AG7,データシート1!$A:$BT,MATCH("ab_"&amp;AJ$2,データシート1!$A$1:$BT$1,0),0)</f>
        <v>47803</v>
      </c>
      <c r="AK7" s="85">
        <f>VLOOKUP(年度マスタ!$K$4&amp;"_"&amp;$AG7,データシート1!$A:$BT,MATCH("ab_"&amp;AK$2,データシート1!$A$1:$BT$1,0),0)</f>
        <v>2061970</v>
      </c>
      <c r="AL7" s="85">
        <f>VLOOKUP(年度マスタ!$K$4&amp;"_"&amp;$AG7,データシート1!$A:$BT,MATCH("ab_"&amp;AL$2,データシート1!$A$1:$BT$1,0),0)</f>
        <v>2654310</v>
      </c>
      <c r="AM7" s="85">
        <f>VLOOKUP(年度マスタ!$K$4&amp;"_"&amp;$AG7,データシート1!$A:$BT,MATCH("ab_"&amp;AM$2,データシート1!$A$1:$BT$1,0),0)</f>
        <v>2754970</v>
      </c>
      <c r="AN7" s="85">
        <f>VLOOKUP(年度マスタ!$K$4&amp;"_"&amp;$AG7,データシート1!$A:$BT,MATCH("ab_"&amp;AN$2,データシート1!$A$1:$BT$1,0),0)</f>
        <v>761946</v>
      </c>
      <c r="AO7" s="85">
        <f>VLOOKUP(年度マスタ!$K$4&amp;"_"&amp;$AG7,データシート1!$A:$BT,MATCH("ab_"&amp;AO$2,データシート1!$A$1:$BT$1,0),0)</f>
        <v>5520894</v>
      </c>
      <c r="AP7" s="85">
        <f>VLOOKUP(年度マスタ!$K$4&amp;"_"&amp;$AG7,データシート1!$A:$BT,MATCH("ab_"&amp;AP$2,データシート1!$A$1:$BT$1,0),0)</f>
        <v>153289547</v>
      </c>
      <c r="AQ7" s="964">
        <f>VLOOKUP(年度マスタ!$K$4&amp;"_"&amp;$AG7,データシート1!$A:$BT,MATCH("ab_"&amp;AQ$2,データシート1!$A$1:$BT$1,0),0)</f>
        <v>354.77146202964173</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59309.538999999997</v>
      </c>
      <c r="AI8" s="85">
        <f>VLOOKUP(年度マスタ!$K$4&amp;"_"&amp;$AG8,データシート1!$A:$BT,MATCH("ab_"&amp;AI$2,データシート1!$A$1:$BT$1,0),0)</f>
        <v>221470</v>
      </c>
      <c r="AJ8" s="85">
        <f>VLOOKUP(年度マスタ!$K$4&amp;"_"&amp;$AG8,データシート1!$A:$BT,MATCH("ab_"&amp;AJ$2,データシート1!$A$1:$BT$1,0),0)</f>
        <v>47803</v>
      </c>
      <c r="AK8" s="85">
        <f>VLOOKUP(年度マスタ!$K$4&amp;"_"&amp;$AG8,データシート1!$A:$BT,MATCH("ab_"&amp;AK$2,データシート1!$A$1:$BT$1,0),0)</f>
        <v>2061970</v>
      </c>
      <c r="AL8" s="85">
        <f>VLOOKUP(年度マスタ!$K$4&amp;"_"&amp;$AG8,データシート1!$A:$BT,MATCH("ab_"&amp;AL$2,データシート1!$A$1:$BT$1,0),0)</f>
        <v>2670572</v>
      </c>
      <c r="AM8" s="85">
        <f>VLOOKUP(年度マスタ!$K$4&amp;"_"&amp;$AG8,データシート1!$A:$BT,MATCH("ab_"&amp;AM$2,データシート1!$A$1:$BT$1,0),0)</f>
        <v>2758478</v>
      </c>
      <c r="AN8" s="85">
        <f>VLOOKUP(年度マスタ!$K$4&amp;"_"&amp;$AG8,データシート1!$A:$BT,MATCH("ab_"&amp;AN$2,データシート1!$A$1:$BT$1,0),0)</f>
        <v>752201</v>
      </c>
      <c r="AO8" s="85">
        <f>VLOOKUP(年度マスタ!$K$4&amp;"_"&amp;$AG8,データシート1!$A:$BT,MATCH("ab_"&amp;AO$2,データシート1!$A$1:$BT$1,0),0)</f>
        <v>5498916</v>
      </c>
      <c r="AP8" s="85">
        <f>VLOOKUP(年度マスタ!$K$4&amp;"_"&amp;$AG8,データシート1!$A:$BT,MATCH("ab_"&amp;AP$2,データシート1!$A$1:$BT$1,0),0)</f>
        <v>153088568</v>
      </c>
      <c r="AQ8" s="964">
        <f>VLOOKUP(年度マスタ!$K$4&amp;"_"&amp;$AG8,データシート1!$A:$BT,MATCH("ab_"&amp;AQ$2,データシート1!$A$1:$BT$1,0),0)</f>
        <v>336.73571355977339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60301.759100000003</v>
      </c>
      <c r="AI9" s="85">
        <f>VLOOKUP(年度マスタ!$K$4&amp;"_"&amp;$AG9,データシート1!$A:$BT,MATCH("ab_"&amp;AI$2,データシート1!$A$1:$BT$1,0),0)</f>
        <v>221470</v>
      </c>
      <c r="AJ9" s="85">
        <f>VLOOKUP(年度マスタ!$K$4&amp;"_"&amp;$AG9,データシート1!$A:$BT,MATCH("ab_"&amp;AJ$2,データシート1!$A$1:$BT$1,0),0)</f>
        <v>47803</v>
      </c>
      <c r="AK9" s="85">
        <f>VLOOKUP(年度マスタ!$K$4&amp;"_"&amp;$AG9,データシート1!$A:$BT,MATCH("ab_"&amp;AK$2,データシート1!$A$1:$BT$1,0),0)</f>
        <v>2061970</v>
      </c>
      <c r="AL9" s="85">
        <f>VLOOKUP(年度マスタ!$K$4&amp;"_"&amp;$AG9,データシート1!$A:$BT,MATCH("ab_"&amp;AL$2,データシート1!$A$1:$BT$1,0),0)</f>
        <v>2685761</v>
      </c>
      <c r="AM9" s="85">
        <f>VLOOKUP(年度マスタ!$K$4&amp;"_"&amp;$AG9,データシート1!$A:$BT,MATCH("ab_"&amp;AM$2,データシート1!$A$1:$BT$1,0),0)</f>
        <v>2774730</v>
      </c>
      <c r="AN9" s="85">
        <f>VLOOKUP(年度マスタ!$K$4&amp;"_"&amp;$AG9,データシート1!$A:$BT,MATCH("ab_"&amp;AN$2,データシート1!$A$1:$BT$1,0),0)</f>
        <v>741891</v>
      </c>
      <c r="AO9" s="85">
        <f>VLOOKUP(年度マスタ!$K$4&amp;"_"&amp;$AG9,データシート1!$A:$BT,MATCH("ab_"&amp;AO$2,データシート1!$A$1:$BT$1,0),0)</f>
        <v>5474216</v>
      </c>
      <c r="AP9" s="85">
        <f>VLOOKUP(年度マスタ!$K$4&amp;"_"&amp;$AG9,データシート1!$A:$BT,MATCH("ab_"&amp;AP$2,データシート1!$A$1:$BT$1,0),0)</f>
        <v>156368744</v>
      </c>
      <c r="AQ9" s="964">
        <f>VLOOKUP(年度マスタ!$K$4&amp;"_"&amp;$AG9,データシート1!$A:$BT,MATCH("ab_"&amp;AQ$2,データシート1!$A$1:$BT$1,0),0)</f>
        <v>363.01219709667612</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61192.851699999999</v>
      </c>
      <c r="AI10" s="85">
        <f>VLOOKUP(年度マスタ!$K$4&amp;"_"&amp;$AG10,データシート1!$A:$BT,MATCH("ab_"&amp;AI$2,データシート1!$A$1:$BT$1,0),0)</f>
        <v>221470</v>
      </c>
      <c r="AJ10" s="85">
        <f>VLOOKUP(年度マスタ!$K$4&amp;"_"&amp;$AG10,データシート1!$A:$BT,MATCH("ab_"&amp;AJ$2,データシート1!$A$1:$BT$1,0),0)</f>
        <v>47803</v>
      </c>
      <c r="AK10" s="85">
        <f>VLOOKUP(年度マスタ!$K$4&amp;"_"&amp;$AG10,データシート1!$A:$BT,MATCH("ab_"&amp;AK$2,データシート1!$A$1:$BT$1,0),0)</f>
        <v>2061970</v>
      </c>
      <c r="AL10" s="85">
        <f>VLOOKUP(年度マスタ!$K$4&amp;"_"&amp;$AG10,データシート1!$A:$BT,MATCH("ab_"&amp;AL$2,データシート1!$A$1:$BT$1,0),0)</f>
        <v>2709610</v>
      </c>
      <c r="AM10" s="85">
        <f>VLOOKUP(年度マスタ!$K$4&amp;"_"&amp;$AG10,データシート1!$A:$BT,MATCH("ab_"&amp;AM$2,データシート1!$A$1:$BT$1,0),0)</f>
        <v>2796020</v>
      </c>
      <c r="AN10" s="85">
        <f>VLOOKUP(年度マスタ!$K$4&amp;"_"&amp;$AG10,データシート1!$A:$BT,MATCH("ab_"&amp;AN$2,データシート1!$A$1:$BT$1,0),0)</f>
        <v>736250</v>
      </c>
      <c r="AO10" s="85">
        <f>VLOOKUP(年度マスタ!$K$4&amp;"_"&amp;$AG10,データシート1!$A:$BT,MATCH("ab_"&amp;AO$2,データシート1!$A$1:$BT$1,0),0)</f>
        <v>5465451</v>
      </c>
      <c r="AP10" s="85">
        <f>VLOOKUP(年度マスタ!$K$4&amp;"_"&amp;$AG10,データシート1!$A:$BT,MATCH("ab_"&amp;AP$2,データシート1!$A$1:$BT$1,0),0)</f>
        <v>159849558</v>
      </c>
      <c r="AQ10" s="964">
        <f>VLOOKUP(年度マスタ!$K$4&amp;"_"&amp;$AG10,データシート1!$A:$BT,MATCH("ab_"&amp;AQ$2,データシート1!$A$1:$BT$1,0),0)</f>
        <v>401.58745175038013</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63646.725700000003</v>
      </c>
      <c r="AI11" s="85">
        <f>VLOOKUP(年度マスタ!$K$4&amp;"_"&amp;$AG11,データシート1!$A:$BT,MATCH("ab_"&amp;AI$2,データシート1!$A$1:$BT$1,0),0)</f>
        <v>221470</v>
      </c>
      <c r="AJ11" s="85">
        <f>VLOOKUP(年度マスタ!$K$4&amp;"_"&amp;$AG11,データシート1!$A:$BT,MATCH("ab_"&amp;AJ$2,データシート1!$A$1:$BT$1,0),0)</f>
        <v>47803</v>
      </c>
      <c r="AK11" s="85">
        <f>VLOOKUP(年度マスタ!$K$4&amp;"_"&amp;$AG11,データシート1!$A:$BT,MATCH("ab_"&amp;AK$2,データシート1!$A$1:$BT$1,0),0)</f>
        <v>2061970</v>
      </c>
      <c r="AL11" s="85">
        <f>VLOOKUP(年度マスタ!$K$4&amp;"_"&amp;$AG11,データシート1!$A:$BT,MATCH("ab_"&amp;AL$2,データシート1!$A$1:$BT$1,0),0)</f>
        <v>2727383</v>
      </c>
      <c r="AM11" s="85">
        <f>VLOOKUP(年度マスタ!$K$4&amp;"_"&amp;$AG11,データシート1!$A:$BT,MATCH("ab_"&amp;AM$2,データシート1!$A$1:$BT$1,0),0)</f>
        <v>2827105</v>
      </c>
      <c r="AN11" s="85">
        <f>VLOOKUP(年度マスタ!$K$4&amp;"_"&amp;$AG11,データシート1!$A:$BT,MATCH("ab_"&amp;AN$2,データシート1!$A$1:$BT$1,0),0)</f>
        <v>739334</v>
      </c>
      <c r="AO11" s="85">
        <f>VLOOKUP(年度マスタ!$K$4&amp;"_"&amp;$AG11,データシート1!$A:$BT,MATCH("ab_"&amp;AO$2,データシート1!$A$1:$BT$1,0),0)</f>
        <v>5463045</v>
      </c>
      <c r="AP11" s="85">
        <f>VLOOKUP(年度マスタ!$K$4&amp;"_"&amp;$AG11,データシート1!$A:$BT,MATCH("ab_"&amp;AP$2,データシート1!$A$1:$BT$1,0),0)</f>
        <v>159115230</v>
      </c>
      <c r="AQ11" s="964">
        <f>VLOOKUP(年度マスタ!$K$4&amp;"_"&amp;$AG11,データシート1!$A:$BT,MATCH("ab_"&amp;AQ$2,データシート1!$A$1:$BT$1,0),0)</f>
        <v>383.78928037763222</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66541.255499999999</v>
      </c>
      <c r="AI12" s="85">
        <f>VLOOKUP(年度マスタ!$K$4&amp;"_"&amp;$AG12,データシート1!$A:$BT,MATCH("ab_"&amp;AI$2,データシート1!$A$1:$BT$1,0),0)</f>
        <v>190709</v>
      </c>
      <c r="AJ12" s="85">
        <f>VLOOKUP(年度マスタ!$K$4&amp;"_"&amp;$AG12,データシート1!$A:$BT,MATCH("ab_"&amp;AJ$2,データシート1!$A$1:$BT$1,0),0)</f>
        <v>44181</v>
      </c>
      <c r="AK12" s="85">
        <f>VLOOKUP(年度マスタ!$K$4&amp;"_"&amp;$AG12,データシート1!$A:$BT,MATCH("ab_"&amp;AK$2,データシート1!$A$1:$BT$1,0),0)</f>
        <v>2009602</v>
      </c>
      <c r="AL12" s="85">
        <f>VLOOKUP(年度マスタ!$K$4&amp;"_"&amp;$AG12,データシート1!$A:$BT,MATCH("ab_"&amp;AL$2,データシート1!$A$1:$BT$1,0),0)</f>
        <v>2738172</v>
      </c>
      <c r="AM12" s="85">
        <f>VLOOKUP(年度マスタ!$K$4&amp;"_"&amp;$AG12,データシート1!$A:$BT,MATCH("ab_"&amp;AM$2,データシート1!$A$1:$BT$1,0),0)</f>
        <v>2840103</v>
      </c>
      <c r="AN12" s="85">
        <f>VLOOKUP(年度マスタ!$K$4&amp;"_"&amp;$AG12,データシート1!$A:$BT,MATCH("ab_"&amp;AN$2,データシート1!$A$1:$BT$1,0),0)</f>
        <v>737228</v>
      </c>
      <c r="AO12" s="85">
        <f>VLOOKUP(年度マスタ!$K$4&amp;"_"&amp;$AG12,データシート1!$A:$BT,MATCH("ab_"&amp;AO$2,データシート1!$A$1:$BT$1,0),0)</f>
        <v>5431658</v>
      </c>
      <c r="AP12" s="85">
        <f>VLOOKUP(年度マスタ!$K$4&amp;"_"&amp;$AG12,データシート1!$A:$BT,MATCH("ab_"&amp;AP$2,データシート1!$A$1:$BT$1,0),0)</f>
        <v>161888065</v>
      </c>
      <c r="AQ12" s="964">
        <f>VLOOKUP(年度マスタ!$K$4&amp;"_"&amp;$AG12,データシート1!$A:$BT,MATCH("ab_"&amp;AQ$2,データシート1!$A$1:$BT$1,0),0)</f>
        <v>377.62782276180218</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65168.518300000003</v>
      </c>
      <c r="AI13" s="85">
        <f>VLOOKUP(年度マスタ!$K$4&amp;"_"&amp;$AG13,データシート1!$A:$BT,MATCH("ab_"&amp;AI$2,データシート1!$A$1:$BT$1,0),0)</f>
        <v>190709</v>
      </c>
      <c r="AJ13" s="85">
        <f>VLOOKUP(年度マスタ!$K$4&amp;"_"&amp;$AG13,データシート1!$A:$BT,MATCH("ab_"&amp;AJ$2,データシート1!$A$1:$BT$1,0),0)</f>
        <v>44181</v>
      </c>
      <c r="AK13" s="85">
        <f>VLOOKUP(年度マスタ!$K$4&amp;"_"&amp;$AG13,データシート1!$A:$BT,MATCH("ab_"&amp;AK$2,データシート1!$A$1:$BT$1,0),0)</f>
        <v>2009602</v>
      </c>
      <c r="AL13" s="85">
        <f>VLOOKUP(年度マスタ!$K$4&amp;"_"&amp;$AG13,データシート1!$A:$BT,MATCH("ab_"&amp;AL$2,データシート1!$A$1:$BT$1,0),0)</f>
        <v>2751282</v>
      </c>
      <c r="AM13" s="85">
        <f>VLOOKUP(年度マスタ!$K$4&amp;"_"&amp;$AG13,データシート1!$A:$BT,MATCH("ab_"&amp;AM$2,データシート1!$A$1:$BT$1,0),0)</f>
        <v>2850430</v>
      </c>
      <c r="AN13" s="85">
        <f>VLOOKUP(年度マスタ!$K$4&amp;"_"&amp;$AG13,データシート1!$A:$BT,MATCH("ab_"&amp;AN$2,データシート1!$A$1:$BT$1,0),0)</f>
        <v>734814</v>
      </c>
      <c r="AO13" s="85">
        <f>VLOOKUP(年度マスタ!$K$4&amp;"_"&amp;$AG13,データシート1!$A:$BT,MATCH("ab_"&amp;AO$2,データシート1!$A$1:$BT$1,0),0)</f>
        <v>5401210</v>
      </c>
      <c r="AP13" s="85">
        <f>VLOOKUP(年度マスタ!$K$4&amp;"_"&amp;$AG13,データシート1!$A:$BT,MATCH("ab_"&amp;AP$2,データシート1!$A$1:$BT$1,0),0)</f>
        <v>163265771</v>
      </c>
      <c r="AQ13" s="964">
        <f>VLOOKUP(年度マスタ!$K$4&amp;"_"&amp;$AG13,データシート1!$A:$BT,MATCH("ab_"&amp;AQ$2,データシート1!$A$1:$BT$1,0),0)</f>
        <v>395.64548251559847</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60366.008000000002</v>
      </c>
      <c r="AI14" s="85">
        <f>VLOOKUP(年度マスタ!$K$4&amp;"_"&amp;$AG14,データシート1!$A:$BT,MATCH("ab_"&amp;AI$2,データシート1!$A$1:$BT$1,0),0)</f>
        <v>190709</v>
      </c>
      <c r="AJ14" s="85">
        <f>VLOOKUP(年度マスタ!$K$4&amp;"_"&amp;$AG14,データシート1!$A:$BT,MATCH("ab_"&amp;AJ$2,データシート1!$A$1:$BT$1,0),0)</f>
        <v>44181</v>
      </c>
      <c r="AK14" s="85">
        <f>VLOOKUP(年度マスタ!$K$4&amp;"_"&amp;$AG14,データシート1!$A:$BT,MATCH("ab_"&amp;AK$2,データシート1!$A$1:$BT$1,0),0)</f>
        <v>2009602</v>
      </c>
      <c r="AL14" s="85">
        <f>VLOOKUP(年度マスタ!$K$4&amp;"_"&amp;$AG14,データシート1!$A:$BT,MATCH("ab_"&amp;AL$2,データシート1!$A$1:$BT$1,0),0)</f>
        <v>2761826</v>
      </c>
      <c r="AM14" s="85">
        <f>VLOOKUP(年度マスタ!$K$4&amp;"_"&amp;$AG14,データシート1!$A:$BT,MATCH("ab_"&amp;AM$2,データシート1!$A$1:$BT$1,0),0)</f>
        <v>2866327</v>
      </c>
      <c r="AN14" s="85">
        <f>VLOOKUP(年度マスタ!$K$4&amp;"_"&amp;$AG14,データシート1!$A:$BT,MATCH("ab_"&amp;AN$2,データシート1!$A$1:$BT$1,0),0)</f>
        <v>796086</v>
      </c>
      <c r="AO14" s="85">
        <f>VLOOKUP(年度マスタ!$K$4&amp;"_"&amp;$AG14,データシート1!$A:$BT,MATCH("ab_"&amp;AO$2,データシート1!$A$1:$BT$1,0),0)</f>
        <v>5370807</v>
      </c>
      <c r="AP14" s="85">
        <f>VLOOKUP(年度マスタ!$K$4&amp;"_"&amp;$AG14,データシート1!$A:$BT,MATCH("ab_"&amp;AP$2,データシート1!$A$1:$BT$1,0),0)</f>
        <v>165659247.48236421</v>
      </c>
      <c r="AQ14" s="964">
        <f>VLOOKUP(年度マスタ!$K$4&amp;"_"&amp;$AG14,データシート1!$A:$BT,MATCH("ab_"&amp;AQ$2,データシート1!$A$1:$BT$1,0),0)</f>
        <v>444.06559823623951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61054.923799999997</v>
      </c>
      <c r="AI15" s="85">
        <f>VLOOKUP(年度マスタ!$K$4&amp;"_"&amp;$AG15,データシート1!$A:$BT,MATCH("ab_"&amp;AI$2,データシート1!$A$1:$BT$1,0),0)</f>
        <v>190709</v>
      </c>
      <c r="AJ15" s="85">
        <f>VLOOKUP(年度マスタ!$K$4&amp;"_"&amp;$AG15,データシート1!$A:$BT,MATCH("ab_"&amp;AJ$2,データシート1!$A$1:$BT$1,0),0)</f>
        <v>44181</v>
      </c>
      <c r="AK15" s="85">
        <f>VLOOKUP(年度マスタ!$K$4&amp;"_"&amp;$AG15,データシート1!$A:$BT,MATCH("ab_"&amp;AK$2,データシート1!$A$1:$BT$1,0),0)</f>
        <v>2009602</v>
      </c>
      <c r="AL15" s="85">
        <f>VLOOKUP(年度マスタ!$K$4&amp;"_"&amp;$AG15,データシート1!$A:$BT,MATCH("ab_"&amp;AL$2,データシート1!$A$1:$BT$1,0),0)</f>
        <v>2772845</v>
      </c>
      <c r="AM15" s="85">
        <f>VLOOKUP(年度マスタ!$K$4&amp;"_"&amp;$AG15,データシート1!$A:$BT,MATCH("ab_"&amp;AM$2,データシート1!$A$1:$BT$1,0),0)</f>
        <v>2878972</v>
      </c>
      <c r="AN15" s="85">
        <f>VLOOKUP(年度マスタ!$K$4&amp;"_"&amp;$AG15,データシート1!$A:$BT,MATCH("ab_"&amp;AN$2,データシート1!$A$1:$BT$1,0),0)</f>
        <v>799166</v>
      </c>
      <c r="AO15" s="85">
        <f>VLOOKUP(年度マスタ!$K$4&amp;"_"&amp;$AG15,データシート1!$A:$BT,MATCH("ab_"&amp;AO$2,データシート1!$A$1:$BT$1,0),0)</f>
        <v>5339539</v>
      </c>
      <c r="AP15" s="85">
        <f>VLOOKUP(年度マスタ!$K$4&amp;"_"&amp;$AG15,データシート1!$A:$BT,MATCH("ab_"&amp;AP$2,データシート1!$A$1:$BT$1,0),0)</f>
        <v>172160613</v>
      </c>
      <c r="AQ15" s="964">
        <f>VLOOKUP(年度マスタ!$K$4&amp;"_"&amp;$AG15,データシート1!$A:$BT,MATCH("ab_"&amp;AQ$2,データシート1!$A$1:$BT$1,0),0)</f>
        <v>430.7267910234001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63043.4565</v>
      </c>
      <c r="AI16" s="85">
        <f>VLOOKUP(年度マスタ!$K$4&amp;"_"&amp;$AG16,データシート1!$A:$BT,MATCH("ab_"&amp;AI$2,データシート1!$A$1:$BT$1,0),0)</f>
        <v>190709</v>
      </c>
      <c r="AJ16" s="85">
        <f>VLOOKUP(年度マスタ!$K$4&amp;"_"&amp;$AG16,データシート1!$A:$BT,MATCH("ab_"&amp;AJ$2,データシート1!$A$1:$BT$1,0),0)</f>
        <v>44181</v>
      </c>
      <c r="AK16" s="85">
        <f>VLOOKUP(年度マスタ!$K$4&amp;"_"&amp;$AG16,データシート1!$A:$BT,MATCH("ab_"&amp;AK$2,データシート1!$A$1:$BT$1,0),0)</f>
        <v>2009602</v>
      </c>
      <c r="AL16" s="85">
        <f>VLOOKUP(年度マスタ!$K$4&amp;"_"&amp;$AG16,データシート1!$A:$BT,MATCH("ab_"&amp;AL$2,データシート1!$A$1:$BT$1,0),0)</f>
        <v>2781336</v>
      </c>
      <c r="AM16" s="85">
        <f>VLOOKUP(年度マスタ!$K$4&amp;"_"&amp;$AG16,データシート1!$A:$BT,MATCH("ab_"&amp;AM$2,データシート1!$A$1:$BT$1,0),0)</f>
        <v>2883621</v>
      </c>
      <c r="AN16" s="85">
        <f>VLOOKUP(年度マスタ!$K$4&amp;"_"&amp;$AG16,データシート1!$A:$BT,MATCH("ab_"&amp;AN$2,データシート1!$A$1:$BT$1,0),0)</f>
        <v>803089</v>
      </c>
      <c r="AO16" s="85">
        <f>VLOOKUP(年度マスタ!$K$4&amp;"_"&amp;$AG16,データシート1!$A:$BT,MATCH("ab_"&amp;AO$2,データシート1!$A$1:$BT$1,0),0)</f>
        <v>5304413</v>
      </c>
      <c r="AP16" s="85">
        <f>VLOOKUP(年度マスタ!$K$4&amp;"_"&amp;$AG16,データシート1!$A:$BT,MATCH("ab_"&amp;AP$2,データシート1!$A$1:$BT$1,0),0)</f>
        <v>175447271</v>
      </c>
      <c r="AQ16" s="964">
        <f>VLOOKUP(年度マスタ!$K$4&amp;"_"&amp;$AG16,データシート1!$A:$BT,MATCH("ab_"&amp;AQ$2,データシート1!$A$1:$BT$1,0),0)</f>
        <v>489.40962602617537</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60236.2255</v>
      </c>
      <c r="AI17" s="161">
        <f>VLOOKUP(年度マスタ!$K$4&amp;"_"&amp;$AG17,データシート1!$A:$BT,MATCH("ab_"&amp;AI$2,データシート1!$A$1:$BT$1,0),0)</f>
        <v>190709</v>
      </c>
      <c r="AJ17" s="161">
        <f>VLOOKUP(年度マスタ!$K$4&amp;"_"&amp;$AG17,データシート1!$A:$BT,MATCH("ab_"&amp;AJ$2,データシート1!$A$1:$BT$1,0),0)</f>
        <v>44181</v>
      </c>
      <c r="AK17" s="161">
        <f>VLOOKUP(年度マスタ!$K$4&amp;"_"&amp;$AG17,データシート1!$A:$BT,MATCH("ab_"&amp;AK$2,データシート1!$A$1:$BT$1,0),0)</f>
        <v>2009602</v>
      </c>
      <c r="AL17" s="161">
        <f>VLOOKUP(年度マスタ!$K$4&amp;"_"&amp;$AG17,データシート1!$A:$BT,MATCH("ab_"&amp;AL$2,データシート1!$A$1:$BT$1,0),0)</f>
        <v>2790286</v>
      </c>
      <c r="AM17" s="161">
        <f>VLOOKUP(年度マスタ!$K$4&amp;"_"&amp;$AG17,データシート1!$A:$BT,MATCH("ab_"&amp;AM$2,データシート1!$A$1:$BT$1,0),0)</f>
        <v>2879118</v>
      </c>
      <c r="AN17" s="161">
        <f>VLOOKUP(年度マスタ!$K$4&amp;"_"&amp;$AG17,データシート1!$A:$BT,MATCH("ab_"&amp;AN$2,データシート1!$A$1:$BT$1,0),0)</f>
        <v>742979</v>
      </c>
      <c r="AO17" s="161">
        <f>VLOOKUP(年度マスタ!$K$4&amp;"_"&amp;$AG17,データシート1!$A:$BT,MATCH("ab_"&amp;AO$2,データシート1!$A$1:$BT$1,0),0)</f>
        <v>5267762</v>
      </c>
      <c r="AP17" s="161">
        <f>VLOOKUP(年度マスタ!$K$4&amp;"_"&amp;$AG17,データシート1!$A:$BT,MATCH("ab_"&amp;AP$2,データシート1!$A$1:$BT$1,0),0)</f>
        <v>172291205</v>
      </c>
      <c r="AQ17" s="965">
        <f>VLOOKUP(年度マスタ!$K$4&amp;"_"&amp;$AG17,データシート1!$A:$BT,MATCH("ab_"&amp;AQ$2,データシート1!$A$1:$BT$1,0),0)</f>
        <v>449.55850097540173</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55872.269399999997</v>
      </c>
      <c r="AI18" s="85">
        <f>VLOOKUP(年度マスタ!$K$4&amp;"_"&amp;$AG18,データシート1!$A:$BT,MATCH("ab_"&amp;AI$2,データシート1!$A$1:$BT$1,0),0)</f>
        <v>184908</v>
      </c>
      <c r="AJ18" s="85">
        <f>VLOOKUP(年度マスタ!$K$4&amp;"_"&amp;$AG18,データシート1!$A:$BT,MATCH("ab_"&amp;AJ$2,データシート1!$A$1:$BT$1,0),0)</f>
        <v>48461</v>
      </c>
      <c r="AK18" s="85">
        <f>VLOOKUP(年度マスタ!$K$4&amp;"_"&amp;$AG18,データシート1!$A:$BT,MATCH("ab_"&amp;AK$2,データシート1!$A$1:$BT$1,0),0)</f>
        <v>1987761</v>
      </c>
      <c r="AL18" s="85">
        <f>VLOOKUP(年度マスタ!$K$4&amp;"_"&amp;$AG18,データシート1!$A:$BT,MATCH("ab_"&amp;AL$2,データシート1!$A$1:$BT$1,0),0)</f>
        <v>2795571</v>
      </c>
      <c r="AM18" s="85">
        <f>VLOOKUP(年度マスタ!$K$4&amp;"_"&amp;$AG18,データシート1!$A:$BT,MATCH("ab_"&amp;AM$2,データシート1!$A$1:$BT$1,0),0)</f>
        <v>2877530</v>
      </c>
      <c r="AN18" s="85">
        <f>VLOOKUP(年度マスタ!$K$4&amp;"_"&amp;$AG18,データシート1!$A:$BT,MATCH("ab_"&amp;AN$2,データシート1!$A$1:$BT$1,0),0)</f>
        <v>748220</v>
      </c>
      <c r="AO18" s="85">
        <f>VLOOKUP(年度マスタ!$K$4&amp;"_"&amp;$AG18,データシート1!$A:$BT,MATCH("ab_"&amp;AO$2,データシート1!$A$1:$BT$1,0),0)</f>
        <v>5228732</v>
      </c>
      <c r="AP18" s="85">
        <f>VLOOKUP(年度マスタ!$K$4&amp;"_"&amp;$AG18,データシート1!$A:$BT,MATCH("ab_"&amp;AP$2,データシート1!$A$1:$BT$1,0),0)</f>
        <v>163305112.99999997</v>
      </c>
      <c r="AQ18" s="964">
        <f>VLOOKUP(年度マスタ!$K$4&amp;"_"&amp;$AG18,データシート1!$A:$BT,MATCH("ab_"&amp;AQ$2,データシート1!$A$1:$BT$1,0),0)</f>
        <v>449.62454700200823</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61292.564899999998</v>
      </c>
      <c r="AI19" s="85">
        <f>VLOOKUP(年度マスタ!$K$4&amp;"_"&amp;$AG19,データシート1!$A:$BT,MATCH("ab_"&amp;AI$2,データシート1!$A$1:$BT$1,0),0)</f>
        <v>184908</v>
      </c>
      <c r="AJ19" s="85">
        <f>VLOOKUP(年度マスタ!$K$4&amp;"_"&amp;$AG19,データシート1!$A:$BT,MATCH("ab_"&amp;AJ$2,データシート1!$A$1:$BT$1,0),0)</f>
        <v>48461</v>
      </c>
      <c r="AK19" s="85">
        <f>VLOOKUP(年度マスタ!$K$4&amp;"_"&amp;$AG19,データシート1!$A:$BT,MATCH("ab_"&amp;AK$2,データシート1!$A$1:$BT$1,0),0)</f>
        <v>1987761</v>
      </c>
      <c r="AL19" s="85">
        <f>VLOOKUP(年度マスタ!$K$4&amp;"_"&amp;$AG19,データシート1!$A:$BT,MATCH("ab_"&amp;AL$2,データシート1!$A$1:$BT$1,0),0)</f>
        <v>2796536</v>
      </c>
      <c r="AM19" s="85">
        <f>VLOOKUP(年度マスタ!$K$4&amp;"_"&amp;$AG19,データシート1!$A:$BT,MATCH("ab_"&amp;AM$2,データシート1!$A$1:$BT$1,0),0)</f>
        <v>2873457</v>
      </c>
      <c r="AN19" s="85">
        <f>VLOOKUP(年度マスタ!$K$4&amp;"_"&amp;$AG19,データシート1!$A:$BT,MATCH("ab_"&amp;AN$2,データシート1!$A$1:$BT$1,0),0)</f>
        <v>753663</v>
      </c>
      <c r="AO19" s="85">
        <f>VLOOKUP(年度マスタ!$K$4&amp;"_"&amp;$AG19,データシート1!$A:$BT,MATCH("ab_"&amp;AO$2,データシート1!$A$1:$BT$1,0),0)</f>
        <v>5183687</v>
      </c>
      <c r="AP19" s="85">
        <f>VLOOKUP(年度マスタ!$K$4&amp;"_"&amp;$AG19,データシート1!$A:$BT,MATCH("ab_"&amp;AP$2,データシート1!$A$1:$BT$1,0),0)</f>
        <v>164595157.99999997</v>
      </c>
      <c r="AQ19" s="964">
        <f>VLOOKUP(年度マスタ!$K$4&amp;"_"&amp;$AG19,データシート1!$A:$BT,MATCH("ab_"&amp;AQ$2,データシート1!$A$1:$BT$1,0),0)</f>
        <v>479.14245092041199</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66412.592699999994</v>
      </c>
      <c r="AI20" s="85">
        <f>VLOOKUP(年度マスタ!$K$4&amp;"_"&amp;$AG20,データシート1!$A:$BT,MATCH("ab_"&amp;AI$2,データシート1!$A$1:$BT$1,0),0)</f>
        <v>184908</v>
      </c>
      <c r="AJ20" s="85">
        <f>VLOOKUP(年度マスタ!$K$4&amp;"_"&amp;$AG20,データシート1!$A:$BT,MATCH("ab_"&amp;AJ$2,データシート1!$A$1:$BT$1,0),0)</f>
        <v>48461</v>
      </c>
      <c r="AK20" s="85">
        <f>VLOOKUP(年度マスタ!$K$4&amp;"_"&amp;$AG20,データシート1!$A:$BT,MATCH("ab_"&amp;AK$2,データシート1!$A$1:$BT$1,0),0)</f>
        <v>1987761</v>
      </c>
      <c r="AL20" s="85">
        <f>VLOOKUP(年度マスタ!$K$4&amp;"_"&amp;$AG20,データシート1!$A:$BT,MATCH("ab_"&amp;AL$2,データシート1!$A$1:$BT$1,0),0)</f>
        <v>2804281</v>
      </c>
      <c r="AM20" s="85">
        <f>VLOOKUP(年度マスタ!$K$4&amp;"_"&amp;$AG20,データシート1!$A:$BT,MATCH("ab_"&amp;AM$2,データシート1!$A$1:$BT$1,0),0)</f>
        <v>2876677</v>
      </c>
      <c r="AN20" s="85">
        <f>VLOOKUP(年度マスタ!$K$4&amp;"_"&amp;$AG20,データシート1!$A:$BT,MATCH("ab_"&amp;AN$2,データシート1!$A$1:$BT$1,0),0)</f>
        <v>760817</v>
      </c>
      <c r="AO20" s="85">
        <f>VLOOKUP(年度マスタ!$K$4&amp;"_"&amp;$AG20,データシート1!$A:$BT,MATCH("ab_"&amp;AO$2,データシート1!$A$1:$BT$1,0),0)</f>
        <v>5139913</v>
      </c>
      <c r="AP20" s="85">
        <f>VLOOKUP(年度マスタ!$K$4&amp;"_"&amp;$AG20,データシート1!$A:$BT,MATCH("ab_"&amp;AP$2,データシート1!$A$1:$BT$1,0),0)</f>
        <v>167669939.99999997</v>
      </c>
      <c r="AQ20" s="964">
        <f>VLOOKUP(年度マスタ!$K$4&amp;"_"&amp;$AG20,データシート1!$A:$BT,MATCH("ab_"&amp;AQ$2,データシート1!$A$1:$BT$1,0),0)</f>
        <v>456.78000790976273</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089" t="s">
        <v>2701</v>
      </c>
      <c r="C50" s="1089"/>
      <c r="D50" s="1089"/>
      <c r="E50" s="1089"/>
      <c r="F50" s="1089"/>
      <c r="G50" s="1089"/>
      <c r="H50" s="1089"/>
      <c r="I50" s="1089"/>
      <c r="J50" s="1089"/>
      <c r="K50" s="1089"/>
      <c r="L50" s="1089"/>
      <c r="M50" s="1089"/>
      <c r="N50" s="1089"/>
      <c r="O50" s="1089"/>
      <c r="P50" s="1089"/>
      <c r="Q50" s="1089"/>
      <c r="R50" s="1089"/>
      <c r="S50" s="1089"/>
      <c r="T50" s="1089"/>
      <c r="U50" s="1089"/>
      <c r="V50" s="1089"/>
      <c r="W50" s="1089"/>
      <c r="X50" s="1089"/>
      <c r="Y50" s="1089"/>
      <c r="Z50" s="1089"/>
      <c r="AA50" s="1089"/>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北海道</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15138.856</v>
      </c>
      <c r="BE13" s="77" t="str">
        <f>年度マスタ!K4</f>
        <v>01</v>
      </c>
      <c r="BF13" s="77" t="str">
        <f>年度マスタ!K4</f>
        <v>01</v>
      </c>
      <c r="BG13" s="77" t="str">
        <f>年度マスタ!K4</f>
        <v>01</v>
      </c>
      <c r="BH13" s="291" t="s">
        <v>196</v>
      </c>
      <c r="BI13" s="291" t="s">
        <v>196</v>
      </c>
      <c r="BJ13" s="291" t="s">
        <v>196</v>
      </c>
      <c r="BK13" s="291" t="str">
        <f>年度マスタ!K4</f>
        <v>01</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15013.976000000001</v>
      </c>
      <c r="AY14" s="77"/>
      <c r="BE14" s="77" t="str">
        <f>AP2</f>
        <v>北海道</v>
      </c>
      <c r="BF14" s="77" t="str">
        <f>AP2</f>
        <v>北海道</v>
      </c>
      <c r="BG14" s="77" t="str">
        <f>AP2</f>
        <v>北海道</v>
      </c>
      <c r="BH14" s="77" t="s">
        <v>206</v>
      </c>
      <c r="BI14" s="77" t="s">
        <v>206</v>
      </c>
      <c r="BJ14" s="77" t="s">
        <v>206</v>
      </c>
      <c r="BK14" s="77" t="str">
        <f>AP2</f>
        <v>北海道</v>
      </c>
    </row>
    <row r="15" spans="1:63" ht="15.95" customHeight="1">
      <c r="B15" s="285"/>
      <c r="C15" s="14"/>
      <c r="D15" s="14"/>
      <c r="E15" s="176"/>
      <c r="F15" s="176"/>
      <c r="G15" s="14"/>
      <c r="W15" s="14"/>
      <c r="X15" s="14"/>
      <c r="Y15" s="14"/>
      <c r="Z15" s="286"/>
      <c r="AB15" s="285"/>
      <c r="AQ15" s="286"/>
      <c r="AV15" s="77" t="s">
        <v>110</v>
      </c>
      <c r="AW15" s="77" t="s">
        <v>110</v>
      </c>
      <c r="AX15" s="175">
        <f t="shared" si="0"/>
        <v>81.971000000000004</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42.908999999999999</v>
      </c>
      <c r="AY16" s="77"/>
      <c r="BA16" s="77">
        <v>14</v>
      </c>
      <c r="BB16" s="77" t="s">
        <v>275</v>
      </c>
      <c r="BC16" s="77" t="s">
        <v>276</v>
      </c>
      <c r="BD16" s="77" t="str">
        <f>BC16&amp;"(N="&amp;BE16&amp;")"</f>
        <v>14：パルプ・紙・紙加工品製造業(N=14)</v>
      </c>
      <c r="BE16" s="856">
        <f>VLOOKUP(BE$13&amp;"_"&amp;$AV$8,データシート2!$A:$SI,MATCH($AV$5&amp;"_"&amp;$BA16&amp;$AV$6,データシート2!$A$1:$SI$1,0),0)</f>
        <v>14</v>
      </c>
      <c r="BF16" s="962">
        <f>VLOOKUP(BF$13&amp;"_"&amp;$AW$8,データシート2!$A:$SI,MATCH($AW$5&amp;"_"&amp;$BA16&amp;$AW$6,データシート2!$A$1:$SI$1,0),0)</f>
        <v>3075.6610000000001</v>
      </c>
      <c r="BG16" s="962">
        <f>BF16/BE16</f>
        <v>219.69007142857143</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3.704535384883779</v>
      </c>
    </row>
    <row r="17" spans="2:63" ht="15.95" customHeight="1">
      <c r="B17" s="285"/>
      <c r="D17" s="14"/>
      <c r="E17" s="176"/>
      <c r="F17" s="176"/>
      <c r="G17" s="14"/>
      <c r="O17" s="293"/>
      <c r="P17" s="293"/>
      <c r="Z17" s="286"/>
      <c r="AB17" s="285"/>
      <c r="AQ17" s="286"/>
      <c r="AV17" s="289"/>
      <c r="AW17" s="290" t="s">
        <v>114</v>
      </c>
      <c r="AX17" s="175">
        <f>P26</f>
        <v>1840.2409999999998</v>
      </c>
      <c r="AY17" s="175">
        <f>AX17</f>
        <v>1840.2409999999998</v>
      </c>
      <c r="BA17" s="77">
        <v>16</v>
      </c>
      <c r="BB17" s="77"/>
      <c r="BC17" s="77" t="s">
        <v>277</v>
      </c>
      <c r="BD17" s="77" t="str">
        <f t="shared" ref="BD17:BD51" si="1">BC17&amp;"(N="&amp;BE17&amp;")"</f>
        <v>16：化学工業(N=22)</v>
      </c>
      <c r="BE17" s="856">
        <f>VLOOKUP(BE$13&amp;"_"&amp;$AV$8,データシート2!$A:$SI,MATCH($AV$5&amp;"_"&amp;$BA17&amp;$AV$6,データシート2!$A$1:$SI$1,0),0)</f>
        <v>22</v>
      </c>
      <c r="BF17" s="962">
        <f>VLOOKUP(BF$13&amp;"_"&amp;$AW$8,データシート2!$A:$SI,MATCH($AW$5&amp;"_"&amp;$BA17&amp;$AW$6,データシート2!$A$1:$SI$1,0),0)</f>
        <v>401.44900000000001</v>
      </c>
      <c r="BG17" s="962">
        <f t="shared" ref="BG17:BG39" si="2">BF17/BE17</f>
        <v>18.247681818181817</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0.31542007792046073</v>
      </c>
    </row>
    <row r="18" spans="2:63" ht="15.95" customHeight="1">
      <c r="B18" s="285"/>
      <c r="C18" s="270"/>
      <c r="D18" s="14"/>
      <c r="E18" s="176"/>
      <c r="F18" s="176"/>
      <c r="G18" s="14"/>
      <c r="H18" s="14"/>
      <c r="I18" s="14"/>
      <c r="N18" s="22"/>
      <c r="Z18" s="286"/>
      <c r="AB18" s="285"/>
      <c r="AD18" s="14"/>
      <c r="AQ18" s="286"/>
      <c r="AV18" s="289"/>
      <c r="AW18" s="290" t="s">
        <v>278</v>
      </c>
      <c r="AX18" s="175">
        <f t="shared" si="0"/>
        <v>2148.672</v>
      </c>
      <c r="AY18" s="175">
        <f>AX18</f>
        <v>2148.672</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4.4950000000000001</v>
      </c>
      <c r="BG18" s="962">
        <f t="shared" si="2"/>
        <v>4.4950000000000001</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0.64351619198990273</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21：窯業・土石製品製造業(N=10)</v>
      </c>
      <c r="BE19" s="856">
        <f>VLOOKUP(BE$13&amp;"_"&amp;$AV$8,データシート2!$A:$SI,MATCH($AV$5&amp;"_"&amp;$BA19&amp;$AV$6,データシート2!$A$1:$SI$1,0),0)</f>
        <v>10</v>
      </c>
      <c r="BF19" s="962">
        <f>VLOOKUP(BF$13&amp;"_"&amp;$AW$8,データシート2!$A:$SI,MATCH($AW$5&amp;"_"&amp;$BA19&amp;$AW$6,データシート2!$A$1:$SI$1,0),0)</f>
        <v>3802.5940000000001</v>
      </c>
      <c r="BG19" s="962">
        <f t="shared" si="2"/>
        <v>380.25940000000003</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3.3056400055142414</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22：鉄鋼業(N=9)</v>
      </c>
      <c r="BE20" s="856">
        <f>VLOOKUP(BE$13&amp;"_"&amp;$AV$8,データシート2!$A:$SI,MATCH($AV$5&amp;"_"&amp;$BA20&amp;$AV$6,データシート2!$A$1:$SI$1,0),0)</f>
        <v>9</v>
      </c>
      <c r="BF20" s="962">
        <f>VLOOKUP(BF$13&amp;"_"&amp;$AW$8,データシート2!$A:$SI,MATCH($AW$5&amp;"_"&amp;$BA20&amp;$AW$6,データシート2!$A$1:$SI$1,0),0)</f>
        <v>5369.1459999999997</v>
      </c>
      <c r="BG20" s="962">
        <f t="shared" si="2"/>
        <v>596.5717777777777</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1.6478526269461717</v>
      </c>
    </row>
    <row r="21" spans="2:63" ht="15.95" customHeight="1" thickTop="1" thickBot="1">
      <c r="B21" s="296"/>
      <c r="C21" s="420" t="s">
        <v>205</v>
      </c>
      <c r="D21" s="534"/>
      <c r="E21" s="534"/>
      <c r="F21" s="887">
        <f>SUM(F22,F26,F27,F28)</f>
        <v>21551.647024999998</v>
      </c>
      <c r="G21" s="887">
        <f t="shared" ref="G21:O21" si="5">SUM(G22,G26,G27,G28)</f>
        <v>20696.414000000001</v>
      </c>
      <c r="H21" s="887">
        <f t="shared" si="5"/>
        <v>23521.849000000002</v>
      </c>
      <c r="I21" s="887">
        <f t="shared" si="5"/>
        <v>22480.277999999998</v>
      </c>
      <c r="J21" s="887">
        <f t="shared" si="5"/>
        <v>22220.630999999998</v>
      </c>
      <c r="K21" s="887">
        <f t="shared" si="5"/>
        <v>22257.091000000004</v>
      </c>
      <c r="L21" s="887">
        <f t="shared" si="5"/>
        <v>22594.273999999998</v>
      </c>
      <c r="M21" s="887">
        <f t="shared" si="5"/>
        <v>22479.142585999998</v>
      </c>
      <c r="N21" s="887">
        <f t="shared" si="5"/>
        <v>21254.059000000005</v>
      </c>
      <c r="O21" s="887">
        <f t="shared" si="5"/>
        <v>17449.48</v>
      </c>
      <c r="P21" s="888">
        <f>SUM(P22,P26,P27,P28)</f>
        <v>19127.768999999997</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9：食料品製造業(N=104)</v>
      </c>
      <c r="BE21" s="856">
        <f>VLOOKUP(BE$13&amp;"_"&amp;$AV$8,データシート2!$A:$SI,MATCH($AV$5&amp;"_"&amp;$BA21&amp;$AV$6,データシート2!$A$1:$SI$1,0),0)</f>
        <v>104</v>
      </c>
      <c r="BF21" s="962">
        <f>VLOOKUP(BF$13&amp;"_"&amp;$AW$8,データシート2!$A:$SI,MATCH($AW$5&amp;"_"&amp;$BA21&amp;$AW$6,データシート2!$A$1:$SI$1,0),0)</f>
        <v>1547.8420000000001</v>
      </c>
      <c r="BG21" s="962">
        <f t="shared" si="2"/>
        <v>14.883096153846155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1.721543807602701</v>
      </c>
    </row>
    <row r="22" spans="2:63" ht="15.95" customHeight="1" thickBot="1">
      <c r="B22" s="298"/>
      <c r="C22" s="534"/>
      <c r="D22" s="421" t="s">
        <v>115</v>
      </c>
      <c r="E22" s="422"/>
      <c r="F22" s="889">
        <f>SUM(F23:F25)</f>
        <v>16175.499</v>
      </c>
      <c r="G22" s="889">
        <f t="shared" ref="G22:P22" si="6">SUM(G23:G25)</f>
        <v>15349.284000000001</v>
      </c>
      <c r="H22" s="889">
        <f t="shared" si="6"/>
        <v>17791.956999999999</v>
      </c>
      <c r="I22" s="889">
        <f t="shared" si="6"/>
        <v>17342.635000000002</v>
      </c>
      <c r="J22" s="889">
        <f t="shared" si="6"/>
        <v>17014.812999999998</v>
      </c>
      <c r="K22" s="889">
        <f t="shared" si="6"/>
        <v>17057.927000000003</v>
      </c>
      <c r="L22" s="889">
        <f t="shared" si="6"/>
        <v>17138.167999999998</v>
      </c>
      <c r="M22" s="889">
        <f t="shared" si="6"/>
        <v>17085.312999999998</v>
      </c>
      <c r="N22" s="889">
        <f t="shared" si="6"/>
        <v>16685.011000000002</v>
      </c>
      <c r="O22" s="889">
        <f t="shared" si="6"/>
        <v>13630.098</v>
      </c>
      <c r="P22" s="890">
        <f t="shared" si="6"/>
        <v>15138.856</v>
      </c>
      <c r="Z22" s="286"/>
      <c r="AB22" s="285"/>
      <c r="AC22" s="533" t="s">
        <v>287</v>
      </c>
      <c r="AP22" s="17" t="s">
        <v>288</v>
      </c>
      <c r="AQ22" s="286"/>
      <c r="AV22" s="77" t="str">
        <f>AW22</f>
        <v>エネルギー起源CO2</v>
      </c>
      <c r="AW22" s="77" t="str">
        <f>D56</f>
        <v>エネルギー起源CO2</v>
      </c>
      <c r="AX22" s="175">
        <f>P56</f>
        <v>15517.28</v>
      </c>
      <c r="AY22" s="175">
        <f>AX22</f>
        <v>15517.28</v>
      </c>
      <c r="BA22" s="77">
        <v>10</v>
      </c>
      <c r="BB22" s="77"/>
      <c r="BC22" s="77" t="s">
        <v>289</v>
      </c>
      <c r="BD22" s="77" t="str">
        <f t="shared" si="1"/>
        <v>10：飲料・たばこ・飼料製造業(N=26)</v>
      </c>
      <c r="BE22" s="856">
        <f>VLOOKUP(BE$13&amp;"_"&amp;$AV$8,データシート2!$A:$SI,MATCH($AV$5&amp;"_"&amp;$BA22&amp;$AV$6,データシート2!$A$1:$SI$1,0),0)</f>
        <v>26</v>
      </c>
      <c r="BF22" s="962">
        <f>VLOOKUP(BF$13&amp;"_"&amp;$AW$8,データシート2!$A:$SI,MATCH($AW$5&amp;"_"&amp;$BA22&amp;$AW$6,データシート2!$A$1:$SI$1,0),0)</f>
        <v>208.18899999999999</v>
      </c>
      <c r="BG22" s="962">
        <f t="shared" si="2"/>
        <v>8.0072692307692304</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0.75717679454284881</v>
      </c>
    </row>
    <row r="23" spans="2:63" ht="15.95" customHeight="1" thickBot="1">
      <c r="B23" s="298"/>
      <c r="C23" s="534"/>
      <c r="D23" s="423"/>
      <c r="E23" s="422" t="s">
        <v>185</v>
      </c>
      <c r="F23" s="891">
        <f>IFERROR(VLOOKUP(年度マスタ!$K$4&amp;"_"&amp;F$20,データシート1!$A:$BU,MATCH("ba_"&amp;$E23,データシート1!$A$1:$BU$1,0),0),0)</f>
        <v>16054.81</v>
      </c>
      <c r="G23" s="891">
        <f>IFERROR(VLOOKUP(年度マスタ!$K$4&amp;"_"&amp;G$20,データシート1!$A:$BU,MATCH("ba_"&amp;$E23,データシート1!$A$1:$BU$1,0),0),0)</f>
        <v>15214.433000000001</v>
      </c>
      <c r="H23" s="891">
        <f>IFERROR(VLOOKUP(年度マスタ!$K$4&amp;"_"&amp;H$20,データシート1!$A:$BU,MATCH("ba_"&amp;$E23,データシート1!$A$1:$BU$1,0),0),0)</f>
        <v>17619.312999999998</v>
      </c>
      <c r="I23" s="891">
        <f>IFERROR(VLOOKUP(年度マスタ!$K$4&amp;"_"&amp;I$20,データシート1!$A:$BU,MATCH("ba_"&amp;$E23,データシート1!$A$1:$BU$1,0),0),0)</f>
        <v>17170.344000000001</v>
      </c>
      <c r="J23" s="891">
        <f>IFERROR(VLOOKUP(年度マスタ!$K$4&amp;"_"&amp;J$20,データシート1!$A:$BU,MATCH("ba_"&amp;$E23,データシート1!$A$1:$BU$1,0),0),0)</f>
        <v>16866.82</v>
      </c>
      <c r="K23" s="891">
        <f>IFERROR(VLOOKUP(年度マスタ!$K$4&amp;"_"&amp;K$20,データシート1!$A:$BU,MATCH("ba_"&amp;$E23,データシート1!$A$1:$BU$1,0),0),0)</f>
        <v>16908.844000000001</v>
      </c>
      <c r="L23" s="891">
        <f>IFERROR(VLOOKUP(年度マスタ!$K$4&amp;"_"&amp;L$20,データシート1!$A:$BU,MATCH("ba_"&amp;$E23,データシート1!$A$1:$BU$1,0),0),0)</f>
        <v>16886.244999999999</v>
      </c>
      <c r="M23" s="891">
        <f>IFERROR(VLOOKUP(年度マスタ!$K$4&amp;"_"&amp;M$20,データシート1!$A:$BU,MATCH("ba_"&amp;$E23,データシート1!$A$1:$BU$1,0),0),0)</f>
        <v>16817.845000000001</v>
      </c>
      <c r="N23" s="891">
        <f>IFERROR(VLOOKUP(年度マスタ!$K$4&amp;"_"&amp;N$20,データシート1!$A:$BU,MATCH("ba_"&amp;$E23,データシート1!$A$1:$BU$1,0),0),0)</f>
        <v>16444.150000000001</v>
      </c>
      <c r="O23" s="891">
        <f>IFERROR(VLOOKUP(年度マスタ!$K$4&amp;"_"&amp;O$20,データシート1!$A:$BU,MATCH("ba_"&amp;$E23,データシート1!$A$1:$BU$1,0),0),0)</f>
        <v>13504.99</v>
      </c>
      <c r="P23" s="892">
        <f>IFERROR(VLOOKUP(年度マスタ!$K$4&amp;"_"&amp;P$20,データシート1!$A:$BU,MATCH("ba_"&amp;$E23,データシート1!$A$1:$BU$1,0),0),0)</f>
        <v>15013.976000000001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3080.9259999999999</v>
      </c>
      <c r="AZ23" s="174"/>
      <c r="BA23" s="77">
        <v>11</v>
      </c>
      <c r="BB23" s="77"/>
      <c r="BC23" s="77" t="s">
        <v>2703</v>
      </c>
      <c r="BD23" s="77" t="str">
        <f t="shared" ref="BD23" si="7">BC23&amp;"(N="&amp;BE23&amp;")"</f>
        <v>11：繊維工業(N=0)</v>
      </c>
      <c r="BE23" s="856">
        <f>VLOOKUP(BE$13&amp;"_"&amp;$AV$8,データシート2!$A:$SI,MATCH($AV$5&amp;"_"&amp;$BA23&amp;$AV$6,データシート2!$A$1:$SI$1,0),0)</f>
        <v>0</v>
      </c>
      <c r="BF23" s="962">
        <f>VLOOKUP(BF$13&amp;"_"&amp;$AW$8,データシート2!$A:$SI,MATCH($AW$5&amp;"_"&amp;$BA23&amp;$AW$6,データシート2!$A$1:$SI$1,0),0)</f>
        <v>0</v>
      </c>
      <c r="BG23" s="962" t="e">
        <f>BF23/BE23</f>
        <v>#DIV/0!</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t="e">
        <f t="shared" ref="BK23" si="9">BG23/BJ23</f>
        <v>#DIV/0!</v>
      </c>
    </row>
    <row r="24" spans="2:63" ht="15.95" customHeight="1" thickTop="1" thickBot="1">
      <c r="B24" s="299"/>
      <c r="C24" s="534"/>
      <c r="D24" s="423"/>
      <c r="E24" s="422" t="s">
        <v>195</v>
      </c>
      <c r="F24" s="891">
        <f>IFERROR(VLOOKUP(年度マスタ!$K$4&amp;"_"&amp;F$20,データシート1!$A:$BU,MATCH("ba_"&amp;$E24,データシート1!$A$1:$BU$1,0),0),0)</f>
        <v>102.20399999999999</v>
      </c>
      <c r="G24" s="891">
        <f>IFERROR(VLOOKUP(年度マスタ!$K$4&amp;"_"&amp;G$20,データシート1!$A:$BU,MATCH("ba_"&amp;$E24,データシート1!$A$1:$BU$1,0),0),0)</f>
        <v>111.22499999999999</v>
      </c>
      <c r="H24" s="891">
        <f>IFERROR(VLOOKUP(年度マスタ!$K$4&amp;"_"&amp;H$20,データシート1!$A:$BU,MATCH("ba_"&amp;$E24,データシート1!$A$1:$BU$1,0),0),0)</f>
        <v>132.83700000000002</v>
      </c>
      <c r="I24" s="891">
        <f>IFERROR(VLOOKUP(年度マスタ!$K$4&amp;"_"&amp;I$20,データシート1!$A:$BU,MATCH("ba_"&amp;$E24,データシート1!$A$1:$BU$1,0),0),0)</f>
        <v>135.88299999999998</v>
      </c>
      <c r="J24" s="891">
        <f>IFERROR(VLOOKUP(年度マスタ!$K$4&amp;"_"&amp;J$20,データシート1!$A:$BU,MATCH("ba_"&amp;$E24,データシート1!$A$1:$BU$1,0),0),0)</f>
        <v>110.17099999999999</v>
      </c>
      <c r="K24" s="891">
        <f>IFERROR(VLOOKUP(年度マスタ!$K$4&amp;"_"&amp;K$20,データシート1!$A:$BU,MATCH("ba_"&amp;$E24,データシート1!$A$1:$BU$1,0),0),0)</f>
        <v>111.348</v>
      </c>
      <c r="L24" s="891">
        <f>IFERROR(VLOOKUP(年度マスタ!$K$4&amp;"_"&amp;L$20,データシート1!$A:$BU,MATCH("ba_"&amp;$E24,データシート1!$A$1:$BU$1,0),0),0)</f>
        <v>103.1</v>
      </c>
      <c r="M24" s="891">
        <f>IFERROR(VLOOKUP(年度マスタ!$K$4&amp;"_"&amp;M$20,データシート1!$A:$BU,MATCH("ba_"&amp;$E24,データシート1!$A$1:$BU$1,0),0),0)</f>
        <v>108.512</v>
      </c>
      <c r="N24" s="891">
        <f>IFERROR(VLOOKUP(年度マスタ!$K$4&amp;"_"&amp;N$20,データシート1!$A:$BU,MATCH("ba_"&amp;$E24,データシート1!$A$1:$BU$1,0),0),0)</f>
        <v>83.381</v>
      </c>
      <c r="O24" s="891">
        <f>IFERROR(VLOOKUP(年度マスタ!$K$4&amp;"_"&amp;O$20,データシート1!$A:$BU,MATCH("ba_"&amp;$E24,データシート1!$A$1:$BU$1,0),0),0)</f>
        <v>76.344999999999999</v>
      </c>
      <c r="P24" s="892">
        <f>IFERROR(VLOOKUP(年度マスタ!$K$4&amp;"_"&amp;P$20,データシート1!$A:$BU,MATCH("ba_"&amp;$E24,データシート1!$A$1:$BU$1,0),0),0)</f>
        <v>81.971000000000004</v>
      </c>
      <c r="Z24" s="286"/>
      <c r="AB24" s="285"/>
      <c r="AC24" s="1111" t="s">
        <v>291</v>
      </c>
      <c r="AD24" s="1111"/>
      <c r="AE24" s="1112"/>
      <c r="AF24" s="887">
        <f>AF25+AF29</f>
        <v>30243.760275775567</v>
      </c>
      <c r="AG24" s="887">
        <f t="shared" ref="AG24:AP24" si="10">AG25+AG29</f>
        <v>33895.025366177979</v>
      </c>
      <c r="AH24" s="887">
        <f t="shared" si="10"/>
        <v>32913.35982378725</v>
      </c>
      <c r="AI24" s="887">
        <f t="shared" si="10"/>
        <v>31962.808320468808</v>
      </c>
      <c r="AJ24" s="887">
        <f t="shared" si="10"/>
        <v>31247.615691882569</v>
      </c>
      <c r="AK24" s="887">
        <f t="shared" si="10"/>
        <v>29254.685717226261</v>
      </c>
      <c r="AL24" s="887">
        <f t="shared" si="10"/>
        <v>29527.543695461369</v>
      </c>
      <c r="AM24" s="887">
        <f t="shared" si="10"/>
        <v>29166.631631852804</v>
      </c>
      <c r="AN24" s="887">
        <f t="shared" si="10"/>
        <v>26574.855707836614</v>
      </c>
      <c r="AO24" s="887">
        <f>AO25+AO29</f>
        <v>23760.339690325738</v>
      </c>
      <c r="AP24" s="888">
        <f t="shared" si="10"/>
        <v>24491.993277159039</v>
      </c>
      <c r="AQ24" s="286"/>
      <c r="AV24" s="77" t="str">
        <f>AW24</f>
        <v>廃棄物原燃料</v>
      </c>
      <c r="AW24" s="77" t="str">
        <f>E58</f>
        <v>廃棄物原燃料</v>
      </c>
      <c r="AX24" s="300">
        <f t="shared" ref="AX24:AX31" si="11">P58</f>
        <v>542.45799999999997</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5.508</v>
      </c>
      <c r="BG24" s="962">
        <f t="shared" si="2"/>
        <v>5.508</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0.63055504265297824</v>
      </c>
    </row>
    <row r="25" spans="2:63" ht="15.95" customHeight="1" thickBot="1">
      <c r="B25" s="298"/>
      <c r="C25" s="534"/>
      <c r="D25" s="424"/>
      <c r="E25" s="422" t="s">
        <v>198</v>
      </c>
      <c r="F25" s="891">
        <f>IFERROR(VLOOKUP(年度マスタ!$K$4&amp;"_"&amp;F$20,データシート1!$A:$BU,MATCH("ba_"&amp;$E25,データシート1!$A$1:$BU$1,0),0),0)</f>
        <v>18.484999999999999</v>
      </c>
      <c r="G25" s="891">
        <f>IFERROR(VLOOKUP(年度マスタ!$K$4&amp;"_"&amp;G$20,データシート1!$A:$BU,MATCH("ba_"&amp;$E25,データシート1!$A$1:$BU$1,0),0),0)</f>
        <v>23.626000000000001</v>
      </c>
      <c r="H25" s="891">
        <f>IFERROR(VLOOKUP(年度マスタ!$K$4&amp;"_"&amp;H$20,データシート1!$A:$BU,MATCH("ba_"&amp;$E25,データシート1!$A$1:$BU$1,0),0),0)</f>
        <v>39.807000000000002</v>
      </c>
      <c r="I25" s="891">
        <f>IFERROR(VLOOKUP(年度マスタ!$K$4&amp;"_"&amp;I$20,データシート1!$A:$BU,MATCH("ba_"&amp;$E25,データシート1!$A$1:$BU$1,0),0),0)</f>
        <v>36.408000000000001</v>
      </c>
      <c r="J25" s="891">
        <f>IFERROR(VLOOKUP(年度マスタ!$K$4&amp;"_"&amp;J$20,データシート1!$A:$BU,MATCH("ba_"&amp;$E25,データシート1!$A$1:$BU$1,0),0),0)</f>
        <v>37.822000000000003</v>
      </c>
      <c r="K25" s="891">
        <f>IFERROR(VLOOKUP(年度マスタ!$K$4&amp;"_"&amp;K$20,データシート1!$A:$BU,MATCH("ba_"&amp;$E25,データシート1!$A$1:$BU$1,0),0),0)</f>
        <v>37.734999999999999</v>
      </c>
      <c r="L25" s="891">
        <f>IFERROR(VLOOKUP(年度マスタ!$K$4&amp;"_"&amp;L$20,データシート1!$A:$BU,MATCH("ba_"&amp;$E25,データシート1!$A$1:$BU$1,0),0),0)</f>
        <v>148.82300000000001</v>
      </c>
      <c r="M25" s="891">
        <f>IFERROR(VLOOKUP(年度マスタ!$K$4&amp;"_"&amp;M$20,データシート1!$A:$BU,MATCH("ba_"&amp;$E25,データシート1!$A$1:$BU$1,0),0),0)</f>
        <v>158.95599999999999</v>
      </c>
      <c r="N25" s="891">
        <f>IFERROR(VLOOKUP(年度マスタ!$K$4&amp;"_"&amp;N$20,データシート1!$A:$BU,MATCH("ba_"&amp;$E25,データシート1!$A$1:$BU$1,0),0),0)</f>
        <v>157.47999999999999</v>
      </c>
      <c r="O25" s="891">
        <f>IFERROR(VLOOKUP(年度マスタ!$K$4&amp;"_"&amp;O$20,データシート1!$A:$BU,MATCH("ba_"&amp;$E25,データシート1!$A$1:$BU$1,0),0),0)</f>
        <v>48.762999999999998</v>
      </c>
      <c r="P25" s="892">
        <f>IFERROR(VLOOKUP(年度マスタ!$K$4&amp;"_"&amp;P$20,データシート1!$A:$BU,MATCH("ba_"&amp;$E25,データシート1!$A$1:$BU$1,0),0),0)</f>
        <v>42.908999999999999</v>
      </c>
      <c r="Z25" s="286"/>
      <c r="AB25" s="285"/>
      <c r="AC25" s="534"/>
      <c r="AD25" s="421" t="s">
        <v>115</v>
      </c>
      <c r="AE25" s="422"/>
      <c r="AF25" s="889">
        <f>①CO2排出量の現状把握!Z35</f>
        <v>19623.124960437279</v>
      </c>
      <c r="AG25" s="889">
        <f>①CO2排出量の現状把握!AA35</f>
        <v>20704.230049864589</v>
      </c>
      <c r="AH25" s="889">
        <f>①CO2排出量の現状把握!AB35</f>
        <v>20645.604811428042</v>
      </c>
      <c r="AI25" s="889">
        <f>①CO2排出量の現状把握!AC35</f>
        <v>19386.629520713326</v>
      </c>
      <c r="AJ25" s="889">
        <f>①CO2排出量の現状把握!AD35</f>
        <v>19079.246634266659</v>
      </c>
      <c r="AK25" s="889">
        <f>①CO2排出量の現状把握!AE35</f>
        <v>18821.720461167053</v>
      </c>
      <c r="AL25" s="889">
        <f>①CO2排出量の現状把握!AF35</f>
        <v>19066.514070780315</v>
      </c>
      <c r="AM25" s="889">
        <f>①CO2排出量の現状把握!AG35</f>
        <v>18654.0074100483</v>
      </c>
      <c r="AN25" s="889">
        <f>①CO2排出量の現状把握!AH35</f>
        <v>17144.07720359377</v>
      </c>
      <c r="AO25" s="889">
        <f>①CO2排出量の現状把握!AI35</f>
        <v>14889.530145297544</v>
      </c>
      <c r="AP25" s="890">
        <f>①CO2排出量の現状把握!AJ35</f>
        <v>15482.652790026081</v>
      </c>
      <c r="AQ25" s="286"/>
      <c r="AV25" s="77" t="str">
        <f>AW25</f>
        <v>廃棄物原燃料以外</v>
      </c>
      <c r="AW25" s="77" t="str">
        <f>E59</f>
        <v>廃棄物原燃料以外</v>
      </c>
      <c r="AX25" s="300">
        <f t="shared" si="11"/>
        <v>2538.4679999999998</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2044.6410249999999</v>
      </c>
      <c r="G26" s="889">
        <f>IFERROR(VLOOKUP(年度マスタ!$K$4&amp;"_"&amp;G$20,データシート1!$A:$BU,MATCH("ba_"&amp;$D26,データシート1!$A$1:$BU$1,0),0),0)</f>
        <v>1877.8700000000001</v>
      </c>
      <c r="H26" s="889">
        <f>IFERROR(VLOOKUP(年度マスタ!$K$4&amp;"_"&amp;H$20,データシート1!$A:$BU,MATCH("ba_"&amp;$D26,データシート1!$A$1:$BU$1,0),0),0)</f>
        <v>2176.0389999999998</v>
      </c>
      <c r="I26" s="889">
        <f>IFERROR(VLOOKUP(年度マスタ!$K$4&amp;"_"&amp;I$20,データシート1!$A:$BU,MATCH("ba_"&amp;$D26,データシート1!$A$1:$BU$1,0),0),0)</f>
        <v>2209.6759999999999</v>
      </c>
      <c r="J26" s="889">
        <f>IFERROR(VLOOKUP(年度マスタ!$K$4&amp;"_"&amp;J$20,データシート1!$A:$BU,MATCH("ba_"&amp;$D26,データシート1!$A$1:$BU$1,0),0),0)</f>
        <v>2126.3849999999998</v>
      </c>
      <c r="K26" s="889">
        <f>IFERROR(VLOOKUP(年度マスタ!$K$4&amp;"_"&amp;K$20,データシート1!$A:$BU,MATCH("ba_"&amp;$D26,データシート1!$A$1:$BU$1,0),0),0)</f>
        <v>2261.703</v>
      </c>
      <c r="L26" s="889">
        <f>IFERROR(VLOOKUP(年度マスタ!$K$4&amp;"_"&amp;L$20,データシート1!$A:$BU,MATCH("ba_"&amp;$D26,データシート1!$A$1:$BU$1,0),0),0)</f>
        <v>2163.3650000000002</v>
      </c>
      <c r="M26" s="889">
        <f>IFERROR(VLOOKUP(年度マスタ!$K$4&amp;"_"&amp;M$20,データシート1!$A:$BU,MATCH("ba_"&amp;$D26,データシート1!$A$1:$BU$1,0),0),0)</f>
        <v>2221.254586</v>
      </c>
      <c r="N26" s="889">
        <f>IFERROR(VLOOKUP(年度マスタ!$K$4&amp;"_"&amp;N$20,データシート1!$A:$BU,MATCH("ba_"&amp;$D26,データシート1!$A$1:$BU$1,0),0),0)</f>
        <v>2217.7060000000001</v>
      </c>
      <c r="O26" s="889">
        <f>IFERROR(VLOOKUP(年度マスタ!$K$4&amp;"_"&amp;O$20,データシート1!$A:$BU,MATCH("ba_"&amp;$D26,データシート1!$A$1:$BU$1,0),0),0)</f>
        <v>2049.3470000000002</v>
      </c>
      <c r="P26" s="890">
        <f>IFERROR(VLOOKUP(年度マスタ!$K$4&amp;"_"&amp;P$20,データシート1!$A:$BU,MATCH("ba_"&amp;$D26,データシート1!$A$1:$BU$1,0),0),0)</f>
        <v>1840.2409999999998</v>
      </c>
      <c r="Z26" s="286"/>
      <c r="AB26" s="285"/>
      <c r="AC26" s="534"/>
      <c r="AD26" s="423"/>
      <c r="AE26" s="422" t="s">
        <v>185</v>
      </c>
      <c r="AF26" s="891">
        <f>①CO2排出量の現状把握!Z36</f>
        <v>16414.9533092577</v>
      </c>
      <c r="AG26" s="891">
        <f>①CO2排出量の現状把握!AA36</f>
        <v>17385.330702274969</v>
      </c>
      <c r="AH26" s="891">
        <f>①CO2排出量の現状把握!AB36</f>
        <v>17759.18024590546</v>
      </c>
      <c r="AI26" s="891">
        <f>①CO2排出量の現状把握!AC36</f>
        <v>16717.59653911275</v>
      </c>
      <c r="AJ26" s="891">
        <f>①CO2排出量の現状把握!AD36</f>
        <v>16330.084033562331</v>
      </c>
      <c r="AK26" s="891">
        <f>①CO2排出量の現状把握!AE36</f>
        <v>15946.869153851316</v>
      </c>
      <c r="AL26" s="891">
        <f>①CO2排出量の現状把握!AF36</f>
        <v>16402.043855098364</v>
      </c>
      <c r="AM26" s="891">
        <f>①CO2排出量の現状把握!AG36</f>
        <v>16201.75802699879</v>
      </c>
      <c r="AN26" s="891">
        <f>①CO2排出量の現状把握!AH36</f>
        <v>14723.198848885817</v>
      </c>
      <c r="AO26" s="891">
        <f>①CO2排出量の現状把握!AI36</f>
        <v>11996.850887685881</v>
      </c>
      <c r="AP26" s="892">
        <f>①CO2排出量の現状把握!AJ36</f>
        <v>12815.551882190202</v>
      </c>
      <c r="AQ26" s="286"/>
      <c r="AV26" s="77" t="str">
        <f>AW26</f>
        <v>CH4</v>
      </c>
      <c r="AW26" s="77" t="str">
        <f t="shared" ref="AW26:AW31" si="12">D60</f>
        <v>CH4</v>
      </c>
      <c r="AX26" s="300">
        <f t="shared" si="11"/>
        <v>59.69</v>
      </c>
      <c r="AY26" s="300">
        <f>AX26</f>
        <v>59.69</v>
      </c>
      <c r="BA26" s="77">
        <v>15</v>
      </c>
      <c r="BB26" s="77"/>
      <c r="BC26" s="77" t="s">
        <v>293</v>
      </c>
      <c r="BD26" s="77" t="str">
        <f t="shared" si="1"/>
        <v>15：印刷・同関連業(N=4)</v>
      </c>
      <c r="BE26" s="856">
        <f>VLOOKUP(BE$13&amp;"_"&amp;$AV$8,データシート2!$A:$SI,MATCH($AV$5&amp;"_"&amp;$BA26&amp;$AV$6,データシート2!$A$1:$SI$1,0),0)</f>
        <v>4</v>
      </c>
      <c r="BF26" s="962">
        <f>VLOOKUP(BF$13&amp;"_"&amp;$AW$8,データシート2!$A:$SI,MATCH($AW$5&amp;"_"&amp;$BA26&amp;$AW$6,データシート2!$A$1:$SI$1,0),0)</f>
        <v>22.321000000000002</v>
      </c>
      <c r="BG26" s="962">
        <f t="shared" si="2"/>
        <v>5.5802500000000004</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0.7467659435266828</v>
      </c>
    </row>
    <row r="27" spans="2:63" ht="15.95" customHeight="1" thickBot="1">
      <c r="B27" s="298"/>
      <c r="C27" s="534"/>
      <c r="D27" s="425" t="s">
        <v>295</v>
      </c>
      <c r="E27" s="422"/>
      <c r="F27" s="889">
        <f>IFERROR(VLOOKUP(年度マスタ!$K$4&amp;"_"&amp;F$20,データシート1!$A:$BU,MATCH("ba_"&amp;$D27,データシート1!$A$1:$BU$1,0),0),0)</f>
        <v>3323.3670000000002</v>
      </c>
      <c r="G27" s="889">
        <f>IFERROR(VLOOKUP(年度マスタ!$K$4&amp;"_"&amp;G$20,データシート1!$A:$BU,MATCH("ba_"&amp;$D27,データシート1!$A$1:$BU$1,0),0),0)</f>
        <v>3460.67</v>
      </c>
      <c r="H27" s="889">
        <f>IFERROR(VLOOKUP(年度マスタ!$K$4&amp;"_"&amp;H$20,データシート1!$A:$BU,MATCH("ba_"&amp;$D27,データシート1!$A$1:$BU$1,0),0),0)</f>
        <v>3544.5230000000001</v>
      </c>
      <c r="I27" s="889">
        <f>IFERROR(VLOOKUP(年度マスタ!$K$4&amp;"_"&amp;I$20,データシート1!$A:$BU,MATCH("ba_"&amp;$D27,データシート1!$A$1:$BU$1,0),0),0)</f>
        <v>2919.42</v>
      </c>
      <c r="J27" s="889">
        <f>IFERROR(VLOOKUP(年度マスタ!$K$4&amp;"_"&amp;J$20,データシート1!$A:$BU,MATCH("ba_"&amp;$D27,データシート1!$A$1:$BU$1,0),0),0)</f>
        <v>3069.83</v>
      </c>
      <c r="K27" s="889">
        <f>IFERROR(VLOOKUP(年度マスタ!$K$4&amp;"_"&amp;K$20,データシート1!$A:$BU,MATCH("ba_"&amp;$D27,データシート1!$A$1:$BU$1,0),0),0)</f>
        <v>2928.9609999999998</v>
      </c>
      <c r="L27" s="889">
        <f>IFERROR(VLOOKUP(年度マスタ!$K$4&amp;"_"&amp;L$20,データシート1!$A:$BU,MATCH("ba_"&amp;$D27,データシート1!$A$1:$BU$1,0),0),0)</f>
        <v>3282.8710000000001</v>
      </c>
      <c r="M27" s="889">
        <f>IFERROR(VLOOKUP(年度マスタ!$K$4&amp;"_"&amp;M$20,データシート1!$A:$BU,MATCH("ba_"&amp;$D27,データシート1!$A$1:$BU$1,0),0),0)</f>
        <v>3163.732</v>
      </c>
      <c r="N27" s="889">
        <f>IFERROR(VLOOKUP(年度マスタ!$K$4&amp;"_"&amp;N$20,データシート1!$A:$BU,MATCH("ba_"&amp;$D27,データシート1!$A$1:$BU$1,0),0),0)</f>
        <v>2342.3960000000002</v>
      </c>
      <c r="O27" s="889">
        <f>IFERROR(VLOOKUP(年度マスタ!$K$4&amp;"_"&amp;O$20,データシート1!$A:$BU,MATCH("ba_"&amp;$D27,データシート1!$A$1:$BU$1,0),0),0)</f>
        <v>1761.41</v>
      </c>
      <c r="P27" s="890">
        <f>IFERROR(VLOOKUP(年度マスタ!$K$4&amp;"_"&amp;P$20,データシート1!$A:$BU,MATCH("ba_"&amp;$D27,データシート1!$A$1:$BU$1,0),0),0)</f>
        <v>2148.672</v>
      </c>
      <c r="Z27" s="286"/>
      <c r="AB27" s="285"/>
      <c r="AC27" s="534"/>
      <c r="AD27" s="423"/>
      <c r="AE27" s="422" t="s">
        <v>195</v>
      </c>
      <c r="AF27" s="891">
        <f>①CO2排出量の現状把握!Z37</f>
        <v>697.03713618655365</v>
      </c>
      <c r="AG27" s="891">
        <f>①CO2排出量の現状把握!AA37</f>
        <v>785.23929253990707</v>
      </c>
      <c r="AH27" s="891">
        <f>①CO2排出量の現状把握!AB37</f>
        <v>649.00295370922743</v>
      </c>
      <c r="AI27" s="891">
        <f>①CO2排出量の現状把握!AC37</f>
        <v>643.19885235622257</v>
      </c>
      <c r="AJ27" s="891">
        <f>①CO2排出量の現状把握!AD37</f>
        <v>616.76083709568513</v>
      </c>
      <c r="AK27" s="891">
        <f>①CO2排出量の現状把握!AE37</f>
        <v>581.77696471708907</v>
      </c>
      <c r="AL27" s="891">
        <f>①CO2排出量の現状把握!AF37</f>
        <v>594.48894963019688</v>
      </c>
      <c r="AM27" s="891">
        <f>①CO2排出量の現状把握!AG37</f>
        <v>553.30819232749457</v>
      </c>
      <c r="AN27" s="891">
        <f>①CO2排出量の現状把握!AH37</f>
        <v>513.4292595117771</v>
      </c>
      <c r="AO27" s="891">
        <f>①CO2排出量の現状把握!AI37</f>
        <v>538.06533288373214</v>
      </c>
      <c r="AP27" s="892">
        <f>①CO2排出量の現状把握!AJ37</f>
        <v>518.30627332050346</v>
      </c>
      <c r="AQ27" s="286"/>
      <c r="AV27" s="77" t="str">
        <f t="shared" ref="AV27:AV31" si="13">AW27</f>
        <v>N2O</v>
      </c>
      <c r="AW27" s="77" t="str">
        <f t="shared" si="12"/>
        <v>N2O</v>
      </c>
      <c r="AX27" s="300">
        <f t="shared" si="11"/>
        <v>469.87299999999999</v>
      </c>
      <c r="AY27" s="300">
        <f t="shared" ref="AY27:AY31" si="14">AX27</f>
        <v>469.87299999999999</v>
      </c>
      <c r="BA27" s="77">
        <v>18</v>
      </c>
      <c r="BB27" s="77"/>
      <c r="BC27" s="77" t="s">
        <v>294</v>
      </c>
      <c r="BD27" s="77" t="str">
        <f t="shared" si="1"/>
        <v>18：プラスチック製品製造業(N=10)</v>
      </c>
      <c r="BE27" s="856">
        <f>VLOOKUP(BE$13&amp;"_"&amp;$AV$8,データシート2!$A:$SI,MATCH($AV$5&amp;"_"&amp;$BA27&amp;$AV$6,データシート2!$A$1:$SI$1,0),0)</f>
        <v>10</v>
      </c>
      <c r="BF27" s="962">
        <f>VLOOKUP(BF$13&amp;"_"&amp;$AW$8,データシート2!$A:$SI,MATCH($AW$5&amp;"_"&amp;$BA27&amp;$AW$6,データシート2!$A$1:$SI$1,0),0)</f>
        <v>46.542999999999999</v>
      </c>
      <c r="BG27" s="962">
        <f t="shared" si="2"/>
        <v>4.6543000000000001</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0.5366365816594415</v>
      </c>
    </row>
    <row r="28" spans="2:63" ht="15.95" customHeight="1" thickBot="1">
      <c r="B28" s="298"/>
      <c r="C28" s="534"/>
      <c r="D28" s="421" t="s">
        <v>297</v>
      </c>
      <c r="E28" s="426"/>
      <c r="F28" s="893">
        <f>IFERROR(VLOOKUP(年度マスタ!$K$4&amp;"_"&amp;F$20,データシート1!$A:$BU,MATCH("ba_"&amp;$D28,データシート1!$A$1:$BU$1,0),0),0)</f>
        <v>8.14</v>
      </c>
      <c r="G28" s="893">
        <f>IFERROR(VLOOKUP(年度マスタ!$K$4&amp;"_"&amp;G$20,データシート1!$A:$BU,MATCH("ba_"&amp;$D28,データシート1!$A$1:$BU$1,0),0),0)</f>
        <v>8.59</v>
      </c>
      <c r="H28" s="893">
        <f>IFERROR(VLOOKUP(年度マスタ!$K$4&amp;"_"&amp;H$20,データシート1!$A:$BU,MATCH("ba_"&amp;$D28,データシート1!$A$1:$BU$1,0),0),0)</f>
        <v>9.33</v>
      </c>
      <c r="I28" s="893">
        <f>IFERROR(VLOOKUP(年度マスタ!$K$4&amp;"_"&amp;I$20,データシート1!$A:$BU,MATCH("ba_"&amp;$D28,データシート1!$A$1:$BU$1,0),0),0)</f>
        <v>8.5470000000000006</v>
      </c>
      <c r="J28" s="893">
        <f>IFERROR(VLOOKUP(年度マスタ!$K$4&amp;"_"&amp;J$20,データシート1!$A:$BU,MATCH("ba_"&amp;$D28,データシート1!$A$1:$BU$1,0),0),0)</f>
        <v>9.6029999999999998</v>
      </c>
      <c r="K28" s="893">
        <f>IFERROR(VLOOKUP(年度マスタ!$K$4&amp;"_"&amp;K$20,データシート1!$A:$BU,MATCH("ba_"&amp;$D28,データシート1!$A$1:$BU$1,0),0),0)</f>
        <v>8.5</v>
      </c>
      <c r="L28" s="893">
        <f>IFERROR(VLOOKUP(年度マスタ!$K$4&amp;"_"&amp;L$20,データシート1!$A:$BU,MATCH("ba_"&amp;$D28,データシート1!$A$1:$BU$1,0),0),0)</f>
        <v>9.8699999999999992</v>
      </c>
      <c r="M28" s="893">
        <f>IFERROR(VLOOKUP(年度マスタ!$K$4&amp;"_"&amp;M$20,データシート1!$A:$BU,MATCH("ba_"&amp;$D28,データシート1!$A$1:$BU$1,0),0),0)</f>
        <v>8.843</v>
      </c>
      <c r="N28" s="893">
        <f>IFERROR(VLOOKUP(年度マスタ!$K$4&amp;"_"&amp;N$20,データシート1!$A:$BU,MATCH("ba_"&amp;$D28,データシート1!$A$1:$BU$1,0),0),0)</f>
        <v>8.9459999999999997</v>
      </c>
      <c r="O28" s="893">
        <f>IFERROR(VLOOKUP(年度マスタ!$K$4&amp;"_"&amp;O$20,データシート1!$A:$BU,MATCH("ba_"&amp;$D28,データシート1!$A$1:$BU$1,0),0),0)</f>
        <v>8.625</v>
      </c>
      <c r="P28" s="894">
        <f>IFERROR(VLOOKUP(年度マスタ!$K$4&amp;"_"&amp;P$20,データシート1!$A:$BU,MATCH("ba_"&amp;$D28,データシート1!$A$1:$BU$1,0),0),0)</f>
        <v>0</v>
      </c>
      <c r="Z28" s="286"/>
      <c r="AB28" s="285"/>
      <c r="AC28" s="534"/>
      <c r="AD28" s="424"/>
      <c r="AE28" s="422" t="s">
        <v>198</v>
      </c>
      <c r="AF28" s="891">
        <f>①CO2排出量の現状把握!Z38</f>
        <v>2511.134514993023</v>
      </c>
      <c r="AG28" s="891">
        <f>①CO2排出量の現状把握!AA38</f>
        <v>2533.6600550497142</v>
      </c>
      <c r="AH28" s="891">
        <f>①CO2排出量の現状把握!AB38</f>
        <v>2237.421611813355</v>
      </c>
      <c r="AI28" s="891">
        <f>①CO2排出量の現状把握!AC38</f>
        <v>2025.834129244354</v>
      </c>
      <c r="AJ28" s="891">
        <f>①CO2排出量の現状把握!AD38</f>
        <v>2132.401763608641</v>
      </c>
      <c r="AK28" s="891">
        <f>①CO2排出量の現状把握!AE38</f>
        <v>2293.074342598647</v>
      </c>
      <c r="AL28" s="891">
        <f>①CO2排出量の現状把握!AF38</f>
        <v>2069.9812660517541</v>
      </c>
      <c r="AM28" s="891">
        <f>①CO2排出量の現状把握!AG38</f>
        <v>1898.9411907220149</v>
      </c>
      <c r="AN28" s="891">
        <f>①CO2排出量の現状把握!AH38</f>
        <v>1907.4490951961754</v>
      </c>
      <c r="AO28" s="891">
        <f>①CO2排出量の現状把握!AI38</f>
        <v>2354.6139247279307</v>
      </c>
      <c r="AP28" s="892">
        <f>①CO2排出量の現状把握!AJ38</f>
        <v>2148.7946345153746</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10620.63531533829</v>
      </c>
      <c r="AG29" s="893">
        <f>①CO2排出量の現状把握!AA39</f>
        <v>13190.79531631339</v>
      </c>
      <c r="AH29" s="893">
        <f>①CO2排出量の現状把握!AB39</f>
        <v>12267.75501235921</v>
      </c>
      <c r="AI29" s="893">
        <f>①CO2排出量の現状把握!AC39</f>
        <v>12576.17879975548</v>
      </c>
      <c r="AJ29" s="893">
        <f>①CO2排出量の現状把握!AD39</f>
        <v>12168.36905761591</v>
      </c>
      <c r="AK29" s="893">
        <f>①CO2排出量の現状把握!AE39</f>
        <v>10432.965256059206</v>
      </c>
      <c r="AL29" s="893">
        <f>①CO2排出量の現状把握!AF39</f>
        <v>10461.029624681056</v>
      </c>
      <c r="AM29" s="893">
        <f>①CO2排出量の現状把握!AG39</f>
        <v>10512.624221804503</v>
      </c>
      <c r="AN29" s="893">
        <f>①CO2排出量の現状把握!AH39</f>
        <v>9430.7785042428459</v>
      </c>
      <c r="AO29" s="893">
        <f>①CO2排出量の現状把握!AI39</f>
        <v>8870.8095450281962</v>
      </c>
      <c r="AP29" s="894">
        <f>①CO2排出量の現状把握!AJ39</f>
        <v>9009.3404871329567</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23：非鉄金属製造業(N=2)</v>
      </c>
      <c r="BE30" s="856">
        <f>VLOOKUP(BE$13&amp;"_"&amp;$AV$8,データシート2!$A:$SI,MATCH($AV$5&amp;"_"&amp;$BA30&amp;$AV$6,データシート2!$A$1:$SI$1,0),0)</f>
        <v>2</v>
      </c>
      <c r="BF30" s="962">
        <f>VLOOKUP(BF$13&amp;"_"&amp;$AW$8,データシート2!$A:$SI,MATCH($AW$5&amp;"_"&amp;$BA30&amp;$AW$6,データシート2!$A$1:$SI$1,0),0)</f>
        <v>8.3699999999999992</v>
      </c>
      <c r="BG30" s="962">
        <f t="shared" si="2"/>
        <v>4.1849999999999996</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0.15330288897540187</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24：金属製品製造業(N=4)</v>
      </c>
      <c r="BE31" s="856">
        <f>VLOOKUP(BE$13&amp;"_"&amp;$AV$8,データシート2!$A:$SI,MATCH($AV$5&amp;"_"&amp;$BA31&amp;$AV$6,データシート2!$A$1:$SI$1,0),0)</f>
        <v>4</v>
      </c>
      <c r="BF31" s="962">
        <f>VLOOKUP(BF$13&amp;"_"&amp;$AW$8,データシート2!$A:$SI,MATCH($AW$5&amp;"_"&amp;$BA31&amp;$AW$6,データシート2!$A$1:$SI$1,0),0)</f>
        <v>43.298000000000002</v>
      </c>
      <c r="BG31" s="962">
        <f t="shared" si="2"/>
        <v>10.8245</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1.2782909291209557</v>
      </c>
    </row>
    <row r="32" spans="2:63" ht="15.95" customHeight="1" thickTop="1" thickBot="1">
      <c r="B32" s="298"/>
      <c r="Z32" s="286"/>
      <c r="AB32" s="285"/>
      <c r="AC32" s="1113" t="s">
        <v>291</v>
      </c>
      <c r="AD32" s="1113"/>
      <c r="AE32" s="1114"/>
      <c r="AF32" s="473">
        <f t="shared" ref="AF32:AP32" si="15">IFERROR(IF(SUM(F23:F26)/AF24&gt;1,1,SUM(F23:F26)/AF24),0)</f>
        <v>0.60244294554846867</v>
      </c>
      <c r="AG32" s="473">
        <f t="shared" si="15"/>
        <v>0.50825021707138329</v>
      </c>
      <c r="AH32" s="473">
        <f t="shared" si="15"/>
        <v>0.60668361136345206</v>
      </c>
      <c r="AI32" s="473">
        <f t="shared" si="15"/>
        <v>0.61172068498996091</v>
      </c>
      <c r="AJ32" s="473">
        <f t="shared" si="15"/>
        <v>0.61256507340406297</v>
      </c>
      <c r="AK32" s="473">
        <f t="shared" si="15"/>
        <v>0.66039437875840445</v>
      </c>
      <c r="AL32" s="473">
        <f t="shared" si="15"/>
        <v>0.65367892429761465</v>
      </c>
      <c r="AM32" s="473">
        <f t="shared" si="15"/>
        <v>0.66194025520983868</v>
      </c>
      <c r="AN32" s="473">
        <f t="shared" si="15"/>
        <v>0.71130083293079982</v>
      </c>
      <c r="AO32" s="473">
        <f t="shared" si="15"/>
        <v>0.65989986693599523</v>
      </c>
      <c r="AP32" s="473">
        <f t="shared" si="15"/>
        <v>0.69325092522520471</v>
      </c>
      <c r="AQ32" s="286"/>
      <c r="BA32" s="77">
        <v>25</v>
      </c>
      <c r="BB32" s="77"/>
      <c r="BC32" s="77" t="s">
        <v>302</v>
      </c>
      <c r="BD32" s="77" t="str">
        <f t="shared" si="1"/>
        <v>25：はん用機械器具製造業(N=1)</v>
      </c>
      <c r="BE32" s="856">
        <f>VLOOKUP(BE$13&amp;"_"&amp;$AV$8,データシート2!$A:$SI,MATCH($AV$5&amp;"_"&amp;$BA32&amp;$AV$6,データシート2!$A$1:$SI$1,0),0)</f>
        <v>1</v>
      </c>
      <c r="BF32" s="962">
        <f>VLOOKUP(BF$13&amp;"_"&amp;$AW$8,データシート2!$A:$SI,MATCH($AW$5&amp;"_"&amp;$BA32&amp;$AW$6,データシート2!$A$1:$SI$1,0),0)</f>
        <v>5.649</v>
      </c>
      <c r="BG32" s="962">
        <f t="shared" si="2"/>
        <v>5.649</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0.3553320752980163</v>
      </c>
    </row>
    <row r="33" spans="2:63" ht="15.95" customHeight="1" thickBot="1">
      <c r="B33" s="298"/>
      <c r="Z33" s="286"/>
      <c r="AB33" s="285"/>
      <c r="AC33" s="534"/>
      <c r="AD33" s="421" t="s">
        <v>115</v>
      </c>
      <c r="AE33" s="422"/>
      <c r="AF33" s="470">
        <f>IFERROR(IF(F22/AF25&gt;1,1,F22/AF25),0)</f>
        <v>0.82430800561133188</v>
      </c>
      <c r="AG33" s="470">
        <f t="shared" ref="AG33:AP33" si="16">IFERROR(IF(G22/AG25&gt;1,1,G22/AG25),0)</f>
        <v>0.74135980729698225</v>
      </c>
      <c r="AH33" s="470">
        <f t="shared" si="16"/>
        <v>0.86177940353442917</v>
      </c>
      <c r="AI33" s="470">
        <f t="shared" si="16"/>
        <v>0.89456679313289333</v>
      </c>
      <c r="AJ33" s="470">
        <f t="shared" si="16"/>
        <v>0.89179689985458321</v>
      </c>
      <c r="AK33" s="470">
        <f t="shared" si="16"/>
        <v>0.90628946674635269</v>
      </c>
      <c r="AL33" s="470">
        <f t="shared" si="16"/>
        <v>0.89886215888118048</v>
      </c>
      <c r="AM33" s="470">
        <f t="shared" si="16"/>
        <v>0.91590576890179121</v>
      </c>
      <c r="AN33" s="470">
        <f t="shared" si="16"/>
        <v>0.9732230438452798</v>
      </c>
      <c r="AO33" s="470">
        <f t="shared" si="16"/>
        <v>0.91541491685717824</v>
      </c>
      <c r="AP33" s="470">
        <f t="shared" si="16"/>
        <v>0.97779471033235632</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8.5169999999999995</v>
      </c>
      <c r="BG33" s="962">
        <f t="shared" si="2"/>
        <v>8.5169999999999995</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1.088383986034767</v>
      </c>
    </row>
    <row r="34" spans="2:63" ht="15.95" customHeight="1" thickBot="1">
      <c r="B34" s="298"/>
      <c r="Z34" s="286"/>
      <c r="AB34" s="285"/>
      <c r="AC34" s="534"/>
      <c r="AD34" s="423"/>
      <c r="AE34" s="422" t="s">
        <v>185</v>
      </c>
      <c r="AF34" s="471">
        <f>IFERROR(IF(F23/AF26&gt;1,1,F23/AF26),0)</f>
        <v>0.97806004668593316</v>
      </c>
      <c r="AG34" s="471">
        <f t="shared" ref="AG34:AP36" si="17">IFERROR(IF(G23/AG26&gt;1,1,G23/AG26),0)</f>
        <v>0.87513049136356702</v>
      </c>
      <c r="AH34" s="471">
        <f t="shared" si="17"/>
        <v>0.99212422848528103</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0.14662633408479733</v>
      </c>
      <c r="AG35" s="471">
        <f t="shared" si="17"/>
        <v>0.14164472035044956</v>
      </c>
      <c r="AH35" s="471">
        <f>IFERROR(IF(H24/AH27&gt;1,1,H24/AH27),0)</f>
        <v>0.20467857540678455</v>
      </c>
      <c r="AI35" s="471">
        <f t="shared" si="17"/>
        <v>0.21126126003213691</v>
      </c>
      <c r="AJ35" s="471">
        <f t="shared" si="17"/>
        <v>0.17862839754675913</v>
      </c>
      <c r="AK35" s="471">
        <f t="shared" si="17"/>
        <v>0.19139293363763063</v>
      </c>
      <c r="AL35" s="471">
        <f t="shared" si="17"/>
        <v>0.17342626816551185</v>
      </c>
      <c r="AM35" s="471">
        <f t="shared" si="17"/>
        <v>0.19611493468683983</v>
      </c>
      <c r="AN35" s="471">
        <f t="shared" si="17"/>
        <v>0.16240017189376291</v>
      </c>
      <c r="AO35" s="471">
        <f t="shared" si="17"/>
        <v>0.14188797406967865</v>
      </c>
      <c r="AP35" s="471">
        <f t="shared" si="17"/>
        <v>0.15815166479629283</v>
      </c>
      <c r="AQ35" s="286"/>
      <c r="BA35" s="77">
        <v>28</v>
      </c>
      <c r="BB35" s="77"/>
      <c r="BC35" s="77" t="s">
        <v>305</v>
      </c>
      <c r="BD35" s="77" t="str">
        <f t="shared" si="1"/>
        <v>28：電子部品等製造業(N=9)</v>
      </c>
      <c r="BE35" s="856">
        <f>VLOOKUP(BE$13&amp;"_"&amp;$AV$8,データシート2!$A:$SI,MATCH($AV$5&amp;"_"&amp;$BA35&amp;$AV$6,データシート2!$A$1:$SI$1,0),0)</f>
        <v>9</v>
      </c>
      <c r="BF35" s="962">
        <f>VLOOKUP(BF$13&amp;"_"&amp;$AW$8,データシート2!$A:$SI,MATCH($AW$5&amp;"_"&amp;$BA35&amp;$AW$6,データシート2!$A$1:$SI$1,0),0)</f>
        <v>160.72999999999999</v>
      </c>
      <c r="BG35" s="962">
        <f t="shared" si="2"/>
        <v>17.858888888888888</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0.52572748753101151</v>
      </c>
    </row>
    <row r="36" spans="2:63" ht="15.95" customHeight="1" thickBot="1">
      <c r="B36" s="298">
        <f t="shared" si="18"/>
        <v>0</v>
      </c>
      <c r="Z36" s="286"/>
      <c r="AB36" s="285"/>
      <c r="AC36" s="534"/>
      <c r="AD36" s="423"/>
      <c r="AE36" s="422" t="s">
        <v>198</v>
      </c>
      <c r="AF36" s="471">
        <f t="shared" si="19"/>
        <v>7.3612145783641374E-3</v>
      </c>
      <c r="AG36" s="471">
        <f t="shared" si="17"/>
        <v>9.3248500140783192E-3</v>
      </c>
      <c r="AH36" s="471">
        <f t="shared" si="17"/>
        <v>1.7791461291793712E-2</v>
      </c>
      <c r="AI36" s="471">
        <f t="shared" si="17"/>
        <v>1.7971856369889651E-2</v>
      </c>
      <c r="AJ36" s="471">
        <f t="shared" si="17"/>
        <v>1.7736807690495543E-2</v>
      </c>
      <c r="AK36" s="471">
        <f t="shared" si="17"/>
        <v>1.6456073533680757E-2</v>
      </c>
      <c r="AL36" s="471">
        <f t="shared" si="17"/>
        <v>7.1895819754862991E-2</v>
      </c>
      <c r="AM36" s="471">
        <f t="shared" si="17"/>
        <v>8.3707700257721923E-2</v>
      </c>
      <c r="AN36" s="471">
        <f t="shared" si="17"/>
        <v>8.2560525676206128E-2</v>
      </c>
      <c r="AO36" s="471">
        <f t="shared" si="17"/>
        <v>2.0709552206370493E-2</v>
      </c>
      <c r="AP36" s="471">
        <f t="shared" si="17"/>
        <v>1.9968869668030152E-2</v>
      </c>
      <c r="AQ36" s="286"/>
      <c r="BA36" s="77">
        <v>29</v>
      </c>
      <c r="BB36" s="77"/>
      <c r="BC36" s="77" t="s">
        <v>306</v>
      </c>
      <c r="BD36" s="77" t="str">
        <f t="shared" si="1"/>
        <v>29：電気機械器具製造業(N=3)</v>
      </c>
      <c r="BE36" s="856">
        <f>VLOOKUP(BE$13&amp;"_"&amp;$AV$8,データシート2!$A:$SI,MATCH($AV$5&amp;"_"&amp;$BA36&amp;$AV$6,データシート2!$A$1:$SI$1,0),0)</f>
        <v>3</v>
      </c>
      <c r="BF36" s="962">
        <f>VLOOKUP(BF$13&amp;"_"&amp;$AW$8,データシート2!$A:$SI,MATCH($AW$5&amp;"_"&amp;$BA36&amp;$AW$6,データシート2!$A$1:$SI$1,0),0)</f>
        <v>65.141000000000005</v>
      </c>
      <c r="BG36" s="962">
        <f t="shared" si="2"/>
        <v>21.713666666666668</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1.7938517097078361</v>
      </c>
    </row>
    <row r="37" spans="2:63" ht="15.95" customHeight="1">
      <c r="B37" s="303"/>
      <c r="C37" s="31"/>
      <c r="Z37" s="286"/>
      <c r="AB37" s="285"/>
      <c r="AC37" s="534"/>
      <c r="AD37" s="421" t="s">
        <v>200</v>
      </c>
      <c r="AE37" s="426"/>
      <c r="AF37" s="472">
        <f>IFERROR(IF(F26/AF29&gt;1,1,F26/AF29),0)</f>
        <v>0.19251588669532183</v>
      </c>
      <c r="AG37" s="472">
        <f t="shared" ref="AG37:AP37" si="20">IFERROR(IF(G26/AG29&gt;1,1,G26/AG29),0)</f>
        <v>0.14236215140701872</v>
      </c>
      <c r="AH37" s="472">
        <f t="shared" si="20"/>
        <v>0.17737874597330469</v>
      </c>
      <c r="AI37" s="472">
        <f t="shared" si="20"/>
        <v>0.17570329073589211</v>
      </c>
      <c r="AJ37" s="472">
        <f t="shared" si="20"/>
        <v>0.17474691882961449</v>
      </c>
      <c r="AK37" s="472">
        <f t="shared" si="20"/>
        <v>0.21678429329441687</v>
      </c>
      <c r="AL37" s="472">
        <f t="shared" si="20"/>
        <v>0.20680230126639743</v>
      </c>
      <c r="AM37" s="472">
        <f t="shared" si="20"/>
        <v>0.21129401556966521</v>
      </c>
      <c r="AN37" s="472">
        <f t="shared" si="20"/>
        <v>0.23515619617216846</v>
      </c>
      <c r="AO37" s="472">
        <f t="shared" si="20"/>
        <v>0.23102141801123363</v>
      </c>
      <c r="AP37" s="472">
        <f t="shared" si="20"/>
        <v>0.20425923547103278</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31：輸送用機械器具製造業(N=12)</v>
      </c>
      <c r="BE38" s="856">
        <f>VLOOKUP(BE$13&amp;"_"&amp;$AV$8,データシート2!$A:$SI,MATCH($AV$5&amp;"_"&amp;$BA38&amp;$AV$6,データシート2!$A$1:$SI$1,0),0)</f>
        <v>12</v>
      </c>
      <c r="BF38" s="962">
        <f>VLOOKUP(BF$13&amp;"_"&amp;$AW$8,データシート2!$A:$SI,MATCH($AW$5&amp;"_"&amp;$BA38&amp;$AW$6,データシート2!$A$1:$SI$1,0),0)</f>
        <v>238.523</v>
      </c>
      <c r="BG38" s="962">
        <f t="shared" si="2"/>
        <v>19.876916666666666</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1.444235655317212</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F：電気・ガス・熱供給・水道業(N=15)</v>
      </c>
      <c r="BE40" s="856">
        <f>VLOOKUP(BE$13&amp;"_"&amp;$AV$8,データシート2!$A:$SI,MATCH($AV$5&amp;"_"&amp;$BA40&amp;$AV$6,データシート2!$A$1:$SI$1,0),0)</f>
        <v>15</v>
      </c>
      <c r="BF40" s="962">
        <f>VLOOKUP(BF$13&amp;"_"&amp;$AW$8,データシート2!$A:$SI,MATCH($AW$5&amp;"_"&amp;$BA40&amp;$AW$6,データシート2!$A$1:$SI$1,0),0)</f>
        <v>127.208</v>
      </c>
      <c r="BG40" s="962">
        <f t="shared" ref="BG40:BG51" si="21">BF40/BE40</f>
        <v>8.4805333333333337</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0.85809231000605168</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G：情報通信業(N=14)</v>
      </c>
      <c r="BE41" s="856">
        <f>VLOOKUP(BE$13&amp;"_"&amp;$AV$8,データシート2!$A:$SI,MATCH($AV$5&amp;"_"&amp;$BA41&amp;$AV$6,データシート2!$A$1:$SI$1,0),0)</f>
        <v>14</v>
      </c>
      <c r="BF41" s="962">
        <f>VLOOKUP(BF$13&amp;"_"&amp;$AW$8,データシート2!$A:$SI,MATCH($AW$5&amp;"_"&amp;$BA41&amp;$AW$6,データシート2!$A$1:$SI$1,0),0)</f>
        <v>73.784000000000006</v>
      </c>
      <c r="BG41" s="962">
        <f t="shared" si="21"/>
        <v>5.2702857142857145</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0.62206362896851508</v>
      </c>
    </row>
    <row r="42" spans="2:63" ht="24.6" customHeight="1">
      <c r="B42" s="285"/>
      <c r="Z42" s="286"/>
      <c r="AB42" s="272" t="s">
        <v>316</v>
      </c>
      <c r="BA42" s="77" t="s">
        <v>314</v>
      </c>
      <c r="BB42" s="77"/>
      <c r="BC42" s="77" t="s">
        <v>315</v>
      </c>
      <c r="BD42" s="77" t="str">
        <f t="shared" si="1"/>
        <v>H：運輸業，郵便業(N=7)</v>
      </c>
      <c r="BE42" s="856">
        <f>VLOOKUP(BE$13&amp;"_"&amp;$AV$8,データシート2!$A:$SI,MATCH($AV$5&amp;"_"&amp;$BA42&amp;$AV$6,データシート2!$A$1:$SI$1,0),0)</f>
        <v>7</v>
      </c>
      <c r="BF42" s="962">
        <f>VLOOKUP(BF$13&amp;"_"&amp;$AW$8,データシート2!$A:$SI,MATCH($AW$5&amp;"_"&amp;$BA42&amp;$AW$6,データシート2!$A$1:$SI$1,0),0)</f>
        <v>136.87899999999999</v>
      </c>
      <c r="BG42" s="962">
        <f t="shared" si="21"/>
        <v>19.554142857142857</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2.9320854790333941</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I：卸売業，小売業(N=31)</v>
      </c>
      <c r="BE43" s="856">
        <f>VLOOKUP(BE$13&amp;"_"&amp;$AV$8,データシート2!$A:$SI,MATCH($AV$5&amp;"_"&amp;$BA43&amp;$AV$6,データシート2!$A$1:$SI$1,0),0)</f>
        <v>31</v>
      </c>
      <c r="BF43" s="962">
        <f>VLOOKUP(BF$13&amp;"_"&amp;$AW$8,データシート2!$A:$SI,MATCH($AW$5&amp;"_"&amp;$BA43&amp;$AW$6,データシート2!$A$1:$SI$1,0),0)</f>
        <v>139.93199999999999</v>
      </c>
      <c r="BG43" s="962">
        <f t="shared" si="21"/>
        <v>4.5139354838709673</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1.0955520759791135</v>
      </c>
    </row>
    <row r="44" spans="2:63" ht="15.95" customHeight="1">
      <c r="B44" s="304"/>
      <c r="Z44" s="286"/>
      <c r="AB44" s="285"/>
      <c r="AQ44" s="286"/>
      <c r="BA44" s="77" t="s">
        <v>319</v>
      </c>
      <c r="BB44" s="77"/>
      <c r="BC44" s="77" t="s">
        <v>320</v>
      </c>
      <c r="BD44" s="77" t="str">
        <f t="shared" si="1"/>
        <v>J：金融業，保険業(N=4)</v>
      </c>
      <c r="BE44" s="856">
        <f>VLOOKUP(BE$13&amp;"_"&amp;$AV$8,データシート2!$A:$SI,MATCH($AV$5&amp;"_"&amp;$BA44&amp;$AV$6,データシート2!$A$1:$SI$1,0),0)</f>
        <v>4</v>
      </c>
      <c r="BF44" s="962">
        <f>VLOOKUP(BF$13&amp;"_"&amp;$AW$8,データシート2!$A:$SI,MATCH($AW$5&amp;"_"&amp;$BA44&amp;$AW$6,データシート2!$A$1:$SI$1,0),0)</f>
        <v>14.441000000000001</v>
      </c>
      <c r="BG44" s="962">
        <f t="shared" si="21"/>
        <v>3.6102500000000002</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0.7393160916016992</v>
      </c>
    </row>
    <row r="45" spans="2:63" ht="15.95" customHeight="1">
      <c r="B45" s="305"/>
      <c r="Z45" s="286"/>
      <c r="AB45" s="285"/>
      <c r="AQ45" s="286"/>
      <c r="BA45" s="77" t="s">
        <v>321</v>
      </c>
      <c r="BB45" s="77"/>
      <c r="BC45" s="77" t="s">
        <v>322</v>
      </c>
      <c r="BD45" s="77" t="str">
        <f t="shared" si="1"/>
        <v>K：不動産業，物品賃貸業(N=16)</v>
      </c>
      <c r="BE45" s="856">
        <f>VLOOKUP(BE$13&amp;"_"&amp;$AV$8,データシート2!$A:$SI,MATCH($AV$5&amp;"_"&amp;$BA45&amp;$AV$6,データシート2!$A$1:$SI$1,0),0)</f>
        <v>16</v>
      </c>
      <c r="BF45" s="962">
        <f>VLOOKUP(BF$13&amp;"_"&amp;$AW$8,データシート2!$A:$SI,MATCH($AW$5&amp;"_"&amp;$BA45&amp;$AW$6,データシート2!$A$1:$SI$1,0),0)</f>
        <v>80.263000000000005</v>
      </c>
      <c r="BG45" s="962">
        <f t="shared" si="21"/>
        <v>5.0164375000000003</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0.93010891349776825</v>
      </c>
    </row>
    <row r="46" spans="2:63" ht="15.95" customHeight="1">
      <c r="B46" s="305"/>
      <c r="Z46" s="286"/>
      <c r="AB46" s="285"/>
      <c r="AQ46" s="286"/>
      <c r="BA46" s="77" t="s">
        <v>323</v>
      </c>
      <c r="BB46" s="77"/>
      <c r="BC46" s="77" t="s">
        <v>324</v>
      </c>
      <c r="BD46" s="77" t="str">
        <f t="shared" si="1"/>
        <v>L：学術研究,専門･技術ｻｰﾋﾞｽ業(N=2)</v>
      </c>
      <c r="BE46" s="856">
        <f>VLOOKUP(BE$13&amp;"_"&amp;$AV$8,データシート2!$A:$SI,MATCH($AV$5&amp;"_"&amp;$BA46&amp;$AV$6,データシート2!$A$1:$SI$1,0),0)</f>
        <v>2</v>
      </c>
      <c r="BF46" s="962">
        <f>VLOOKUP(BF$13&amp;"_"&amp;$AW$8,データシート2!$A:$SI,MATCH($AW$5&amp;"_"&amp;$BA46&amp;$AW$6,データシート2!$A$1:$SI$1,0),0)</f>
        <v>5.41</v>
      </c>
      <c r="BG46" s="962">
        <f t="shared" si="21"/>
        <v>2.7050000000000001</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0.2242231638418079</v>
      </c>
    </row>
    <row r="47" spans="2:63" ht="15.95" customHeight="1">
      <c r="B47" s="305"/>
      <c r="Z47" s="286"/>
      <c r="AB47" s="285"/>
      <c r="AQ47" s="286"/>
      <c r="BA47" s="77" t="s">
        <v>325</v>
      </c>
      <c r="BB47" s="77"/>
      <c r="BC47" s="77" t="s">
        <v>326</v>
      </c>
      <c r="BD47" s="77" t="str">
        <f t="shared" si="1"/>
        <v>M：宿泊業，飲食サービス業(N=42)</v>
      </c>
      <c r="BE47" s="856">
        <f>VLOOKUP(BE$13&amp;"_"&amp;$AV$8,データシート2!$A:$SI,MATCH($AV$5&amp;"_"&amp;$BA47&amp;$AV$6,データシート2!$A$1:$SI$1,0),0)</f>
        <v>42</v>
      </c>
      <c r="BF47" s="962">
        <f>VLOOKUP(BF$13&amp;"_"&amp;$AW$8,データシート2!$A:$SI,MATCH($AW$5&amp;"_"&amp;$BA47&amp;$AW$6,データシート2!$A$1:$SI$1,0),0)</f>
        <v>213.71299999999999</v>
      </c>
      <c r="BG47" s="962">
        <f t="shared" si="21"/>
        <v>5.0884047619047621</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1.0843496206075369</v>
      </c>
    </row>
    <row r="48" spans="2:63" ht="15.95" customHeight="1">
      <c r="B48" s="305"/>
      <c r="Z48" s="286"/>
      <c r="AB48" s="285"/>
      <c r="AQ48" s="286"/>
      <c r="BA48" s="77" t="s">
        <v>327</v>
      </c>
      <c r="BB48" s="77"/>
      <c r="BC48" s="77" t="s">
        <v>328</v>
      </c>
      <c r="BD48" s="77" t="str">
        <f t="shared" si="1"/>
        <v>N：生活関連ｻｰﾋﾞｽ業,娯楽業(N=8)</v>
      </c>
      <c r="BE48" s="856">
        <f>VLOOKUP(BE$13&amp;"_"&amp;$AV$8,データシート2!$A:$SI,MATCH($AV$5&amp;"_"&amp;$BA48&amp;$AV$6,データシート2!$A$1:$SI$1,0),0)</f>
        <v>8</v>
      </c>
      <c r="BF48" s="962">
        <f>VLOOKUP(BF$13&amp;"_"&amp;$AW$8,データシート2!$A:$SI,MATCH($AW$5&amp;"_"&amp;$BA48&amp;$AW$6,データシート2!$A$1:$SI$1,0),0)</f>
        <v>30.608000000000001</v>
      </c>
      <c r="BG48" s="962">
        <f t="shared" si="21"/>
        <v>3.8260000000000001</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0.7710562100867081</v>
      </c>
    </row>
    <row r="49" spans="2:63" ht="15.95" customHeight="1">
      <c r="B49" s="305"/>
      <c r="Z49" s="286"/>
      <c r="AB49" s="285"/>
      <c r="AQ49" s="286"/>
      <c r="BA49" s="77" t="s">
        <v>329</v>
      </c>
      <c r="BB49" s="77"/>
      <c r="BC49" s="77" t="s">
        <v>330</v>
      </c>
      <c r="BD49" s="77" t="str">
        <f t="shared" si="1"/>
        <v>O：教育，学習支援業(N=12)</v>
      </c>
      <c r="BE49" s="856">
        <f>VLOOKUP(BE$13&amp;"_"&amp;$AV$8,データシート2!$A:$SI,MATCH($AV$5&amp;"_"&amp;$BA49&amp;$AV$6,データシート2!$A$1:$SI$1,0),0)</f>
        <v>12</v>
      </c>
      <c r="BF49" s="962">
        <f>VLOOKUP(BF$13&amp;"_"&amp;$AW$8,データシート2!$A:$SI,MATCH($AW$5&amp;"_"&amp;$BA49&amp;$AW$6,データシート2!$A$1:$SI$1,0),0)</f>
        <v>167.41900000000001</v>
      </c>
      <c r="BG49" s="962">
        <f t="shared" si="21"/>
        <v>13.951583333333334</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1.6337264616160239</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P：医療，福祉(N=48)</v>
      </c>
      <c r="BE50" s="856">
        <f>VLOOKUP(BE$13&amp;"_"&amp;$AV$8,データシート2!$A:$SI,MATCH($AV$5&amp;"_"&amp;$BA50&amp;$AV$6,データシート2!$A$1:$SI$1,0),0)</f>
        <v>48</v>
      </c>
      <c r="BF50" s="962">
        <f>VLOOKUP(BF$13&amp;"_"&amp;$AW$8,データシート2!$A:$SI,MATCH($AW$5&amp;"_"&amp;$BA50&amp;$AW$6,データシート2!$A$1:$SI$1,0),0)</f>
        <v>245.84100000000001</v>
      </c>
      <c r="BG50" s="962">
        <f t="shared" si="21"/>
        <v>5.1216875000000002</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0.92386855591703776</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R：ｻｰﾋﾞｽ業(他に分類されない)(N=29)</v>
      </c>
      <c r="BE52" s="856">
        <f>VLOOKUP(BE$13&amp;"_"&amp;$AV$8,データシート2!$A:$SI,MATCH($AV$5&amp;"_"&amp;$BA52&amp;$AV$6,データシート2!$A$1:$SI$1,0),0)</f>
        <v>29</v>
      </c>
      <c r="BF52" s="962">
        <f>VLOOKUP(BF$13&amp;"_"&amp;$AW$8,データシート2!$A:$SI,MATCH($AW$5&amp;"_"&amp;$BA52&amp;$AW$6,データシート2!$A$1:$SI$1,0),0)</f>
        <v>461.40899999999999</v>
      </c>
      <c r="BG52" s="962">
        <f t="shared" ref="BG52" si="25">BF52/BE52</f>
        <v>15.910655172413794</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0.59659614522333959</v>
      </c>
    </row>
    <row r="53" spans="2:63" ht="15.95" customHeight="1">
      <c r="B53" s="285"/>
      <c r="P53" s="172" t="s">
        <v>102</v>
      </c>
      <c r="Z53" s="286"/>
      <c r="AB53" s="285"/>
      <c r="AQ53" s="286"/>
      <c r="BA53" s="77" t="s">
        <v>337</v>
      </c>
      <c r="BB53" s="77"/>
      <c r="BC53" s="77" t="s">
        <v>338</v>
      </c>
      <c r="BD53" s="77" t="str">
        <f>BC53&amp;"(N="&amp;BE53&amp;")"</f>
        <v>S：公務(N=24)</v>
      </c>
      <c r="BE53" s="856">
        <f>VLOOKUP(BE$13&amp;"_"&amp;$AV$8,データシート2!$A:$SI,MATCH($AV$5&amp;"_"&amp;$BA53&amp;$AV$6,データシート2!$A$1:$SI$1,0),0)</f>
        <v>24</v>
      </c>
      <c r="BF53" s="962">
        <f>VLOOKUP(BF$13&amp;"_"&amp;$AW$8,データシート2!$A:$SI,MATCH($AW$5&amp;"_"&amp;$BA53&amp;$AW$6,データシート2!$A$1:$SI$1,0),0)</f>
        <v>143.334</v>
      </c>
      <c r="BG53" s="962">
        <f t="shared" ref="BG53:BG63" si="28">BF53/BE53</f>
        <v>5.9722499999999998</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1.2896083933700861</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石油精製業・コークス製造業(N=1)</v>
      </c>
      <c r="BE54" s="856">
        <f>BE58+BE59</f>
        <v>1</v>
      </c>
      <c r="BF54" s="962">
        <f>BF58+BF59</f>
        <v>885.93299999999999</v>
      </c>
      <c r="BG54" s="962">
        <f t="shared" si="28"/>
        <v>885.93299999999999</v>
      </c>
      <c r="BH54" s="856">
        <f>BH58+BH59</f>
        <v>31</v>
      </c>
      <c r="BI54" s="856">
        <f>BI58+BI59</f>
        <v>27295.311999999998</v>
      </c>
      <c r="BJ54" s="856">
        <f t="shared" si="29"/>
        <v>880.49393548387093</v>
      </c>
      <c r="BK54" s="292">
        <f t="shared" si="30"/>
        <v>1.0061772878800579</v>
      </c>
    </row>
    <row r="55" spans="2:63" ht="15.95" customHeight="1" thickTop="1" thickBot="1">
      <c r="B55" s="285"/>
      <c r="C55" s="420" t="s">
        <v>205</v>
      </c>
      <c r="D55" s="534"/>
      <c r="E55" s="534"/>
      <c r="F55" s="888">
        <f>SUM(F56,F57,F60,F61,F62,F63,F64,F65,)</f>
        <v>21551.647025000002</v>
      </c>
      <c r="G55" s="895">
        <f t="shared" ref="G55:P55" si="31">SUM(G56,G57,G60,G61,G62,G63,G64,G65,)</f>
        <v>20696.414000000001</v>
      </c>
      <c r="H55" s="895">
        <f t="shared" si="31"/>
        <v>23521.848999999998</v>
      </c>
      <c r="I55" s="895">
        <f t="shared" si="31"/>
        <v>22480.277999999998</v>
      </c>
      <c r="J55" s="895">
        <f t="shared" si="31"/>
        <v>22220.630999999998</v>
      </c>
      <c r="K55" s="895">
        <f t="shared" si="31"/>
        <v>22257.091</v>
      </c>
      <c r="L55" s="895">
        <f t="shared" si="31"/>
        <v>22594.273999999998</v>
      </c>
      <c r="M55" s="895">
        <f t="shared" si="31"/>
        <v>22479.142586000002</v>
      </c>
      <c r="N55" s="895">
        <f t="shared" si="31"/>
        <v>21254.058999999997</v>
      </c>
      <c r="O55" s="895">
        <f t="shared" si="31"/>
        <v>17449.479999999996</v>
      </c>
      <c r="P55" s="896">
        <f t="shared" si="31"/>
        <v>19127.769</v>
      </c>
      <c r="Z55" s="286"/>
      <c r="AB55" s="285"/>
      <c r="AQ55" s="286"/>
      <c r="BA55" s="77" t="s">
        <v>342</v>
      </c>
      <c r="BB55" s="77"/>
      <c r="BC55" s="77" t="s">
        <v>343</v>
      </c>
      <c r="BD55" s="77" t="str">
        <f t="shared" ref="BD55:BD57" si="32">BC55&amp;"(N="&amp;BE55&amp;")"</f>
        <v>発電所・変電所(N=18)</v>
      </c>
      <c r="BE55" s="856">
        <f>BE60+BE61</f>
        <v>18</v>
      </c>
      <c r="BF55" s="962">
        <f>BF60+BF61</f>
        <v>1173.0540000000001</v>
      </c>
      <c r="BG55" s="962">
        <f t="shared" si="28"/>
        <v>65.169666666666672</v>
      </c>
      <c r="BH55" s="856">
        <f>BH60+BH61</f>
        <v>231</v>
      </c>
      <c r="BI55" s="856">
        <f>BI60+BI61</f>
        <v>22952.601999999999</v>
      </c>
      <c r="BJ55" s="856">
        <f t="shared" si="29"/>
        <v>99.361913419913421</v>
      </c>
      <c r="BK55" s="292">
        <f t="shared" si="30"/>
        <v>0.65588176015947997</v>
      </c>
    </row>
    <row r="56" spans="2:63" ht="15.95" customHeight="1" thickBot="1">
      <c r="B56" s="285"/>
      <c r="C56" s="625" t="str">
        <f>D56</f>
        <v>エネルギー起源CO2</v>
      </c>
      <c r="D56" s="425" t="s">
        <v>345</v>
      </c>
      <c r="E56" s="422"/>
      <c r="F56" s="890">
        <f>IFERROR(VLOOKUP(年度マスタ!$K$4&amp;"_"&amp;F$54,データシート1!$A:$CE,MATCH("bc_"&amp;$C56,データシート1!$A$1:$CE$1,0),0),0)</f>
        <v>17714.317025</v>
      </c>
      <c r="G56" s="897">
        <f>IFERROR(VLOOKUP(年度マスタ!$K$4&amp;"_"&amp;G$54,データシート1!$A:$CE,MATCH("bc_"&amp;$C56,データシート1!$A$1:$CE$1,0),0),0)</f>
        <v>17277.739000000001</v>
      </c>
      <c r="H56" s="897">
        <f>IFERROR(VLOOKUP(年度マスタ!$K$4&amp;"_"&amp;H$54,データシート1!$A:$CE,MATCH("bc_"&amp;$C56,データシート1!$A$1:$CE$1,0),0),0)</f>
        <v>19622.749</v>
      </c>
      <c r="I56" s="897">
        <f>IFERROR(VLOOKUP(年度マスタ!$K$4&amp;"_"&amp;I$54,データシート1!$A:$CE,MATCH("bc_"&amp;$C56,データシート1!$A$1:$CE$1,0),0),0)</f>
        <v>18686.440999999999</v>
      </c>
      <c r="J56" s="897">
        <f>IFERROR(VLOOKUP(年度マスタ!$K$4&amp;"_"&amp;J$54,データシート1!$A:$CE,MATCH("bc_"&amp;$C56,データシート1!$A$1:$CE$1,0),0),0)</f>
        <v>18429.544999999998</v>
      </c>
      <c r="K56" s="897">
        <f>IFERROR(VLOOKUP(年度マスタ!$K$4&amp;"_"&amp;K$54,データシート1!$A:$CE,MATCH("bc_"&amp;$C56,データシート1!$A$1:$CE$1,0),0),0)</f>
        <v>18223.511999999999</v>
      </c>
      <c r="L56" s="897">
        <f>IFERROR(VLOOKUP(年度マスタ!$K$4&amp;"_"&amp;L$54,データシート1!$A:$CE,MATCH("bc_"&amp;$C56,データシート1!$A$1:$CE$1,0),0),0)</f>
        <v>18505.297999999999</v>
      </c>
      <c r="M56" s="897">
        <f>IFERROR(VLOOKUP(年度マスタ!$K$4&amp;"_"&amp;M$54,データシート1!$A:$CE,MATCH("bc_"&amp;$C56,データシート1!$A$1:$CE$1,0),0),0)</f>
        <v>18270.909</v>
      </c>
      <c r="N56" s="897">
        <f>IFERROR(VLOOKUP(年度マスタ!$K$4&amp;"_"&amp;N$54,データシート1!$A:$CE,MATCH("bc_"&amp;$C56,データシート1!$A$1:$CE$1,0),0),0)</f>
        <v>17082.599999999999</v>
      </c>
      <c r="O56" s="897">
        <f>IFERROR(VLOOKUP(年度マスタ!$K$4&amp;"_"&amp;O$54,データシート1!$A:$CE,MATCH("bc_"&amp;$C56,データシート1!$A$1:$CE$1,0),0),0)</f>
        <v>13840.763999999999</v>
      </c>
      <c r="P56" s="898">
        <f>IFERROR(VLOOKUP(年度マスタ!$K$4&amp;"_"&amp;P$54,データシート1!$A:$CE,MATCH("bc_"&amp;$C56,データシート1!$A$1:$CE$1,0),0),0)</f>
        <v>15517.28</v>
      </c>
      <c r="Z56" s="286"/>
      <c r="AB56" s="285"/>
      <c r="AQ56" s="286"/>
      <c r="BA56" s="77">
        <v>3411</v>
      </c>
      <c r="BB56" s="77"/>
      <c r="BC56" s="77" t="s">
        <v>344</v>
      </c>
      <c r="BD56" s="77" t="str">
        <f t="shared" si="32"/>
        <v>ガス製造工場(N=2)</v>
      </c>
      <c r="BE56" s="856">
        <f>BE62</f>
        <v>2</v>
      </c>
      <c r="BF56" s="962">
        <f>BF62</f>
        <v>58.863999999999997</v>
      </c>
      <c r="BG56" s="962">
        <f t="shared" si="28"/>
        <v>29.431999999999999</v>
      </c>
      <c r="BH56" s="856">
        <f>BH62</f>
        <v>30</v>
      </c>
      <c r="BI56" s="856">
        <f>BI62</f>
        <v>751.173</v>
      </c>
      <c r="BJ56" s="856">
        <f t="shared" si="29"/>
        <v>25.039100000000001</v>
      </c>
      <c r="BK56" s="292">
        <f t="shared" si="30"/>
        <v>1.1754416093230187</v>
      </c>
    </row>
    <row r="57" spans="2:63" ht="15.95" customHeight="1" thickBot="1">
      <c r="B57" s="285"/>
      <c r="C57" s="534"/>
      <c r="D57" s="423" t="s">
        <v>347</v>
      </c>
      <c r="E57" s="422"/>
      <c r="F57" s="890">
        <f>SUM(F58:F59)</f>
        <v>3264.9580000000001</v>
      </c>
      <c r="G57" s="897">
        <f t="shared" ref="G57:J57" si="33">SUM(G58:G59)</f>
        <v>2945.5070000000001</v>
      </c>
      <c r="H57" s="897">
        <f t="shared" si="33"/>
        <v>3307.127</v>
      </c>
      <c r="I57" s="897">
        <f t="shared" si="33"/>
        <v>3200.9</v>
      </c>
      <c r="J57" s="897">
        <f t="shared" si="33"/>
        <v>3218.2309999999998</v>
      </c>
      <c r="K57" s="897">
        <f t="shared" ref="K57:O57" si="34">SUM(K58:K59)</f>
        <v>3331.7570000000001</v>
      </c>
      <c r="L57" s="897">
        <f t="shared" si="34"/>
        <v>3242.7939999999999</v>
      </c>
      <c r="M57" s="897">
        <f t="shared" si="34"/>
        <v>3331.8270000000002</v>
      </c>
      <c r="N57" s="897">
        <f t="shared" si="34"/>
        <v>3378.3519999999999</v>
      </c>
      <c r="O57" s="897">
        <f t="shared" si="34"/>
        <v>3160.1719999999996</v>
      </c>
      <c r="P57" s="898">
        <f>SUM(P58:P59)</f>
        <v>3080.9259999999999</v>
      </c>
      <c r="Z57" s="286"/>
      <c r="AB57" s="285"/>
      <c r="AQ57" s="286"/>
      <c r="BA57" s="77">
        <v>3511</v>
      </c>
      <c r="BB57" s="77"/>
      <c r="BC57" s="77" t="s">
        <v>346</v>
      </c>
      <c r="BD57" s="77" t="str">
        <f t="shared" si="32"/>
        <v>熱供給業(N=14)</v>
      </c>
      <c r="BE57" s="856">
        <f>BE63</f>
        <v>14</v>
      </c>
      <c r="BF57" s="962">
        <f>BF63</f>
        <v>30.821000000000002</v>
      </c>
      <c r="BG57" s="962">
        <f t="shared" si="28"/>
        <v>2.2015000000000002</v>
      </c>
      <c r="BH57" s="856">
        <f>BH63</f>
        <v>137</v>
      </c>
      <c r="BI57" s="856">
        <f>BI63</f>
        <v>553.39800000000002</v>
      </c>
      <c r="BJ57" s="856">
        <f t="shared" si="29"/>
        <v>4.0394014598540151</v>
      </c>
      <c r="BK57" s="292">
        <f t="shared" si="30"/>
        <v>0.54500648719366529</v>
      </c>
    </row>
    <row r="58" spans="2:63" ht="15.95" customHeight="1" thickBot="1">
      <c r="B58" s="285"/>
      <c r="C58" s="625" t="s">
        <v>349</v>
      </c>
      <c r="D58" s="423" t="s">
        <v>350</v>
      </c>
      <c r="E58" s="422" t="s">
        <v>351</v>
      </c>
      <c r="F58" s="892">
        <f>IFERROR(VLOOKUP(年度マスタ!$K$4&amp;"_"&amp;F$54,データシート1!$A:$CE,MATCH("bc_"&amp;$C58,データシート1!$A$1:$CE$1,0),0),0)</f>
        <v>406.553</v>
      </c>
      <c r="G58" s="899">
        <f>IFERROR(VLOOKUP(年度マスタ!$K$4&amp;"_"&amp;G$54,データシート1!$A:$CE,MATCH("bc_"&amp;$C58,データシート1!$A$1:$CE$1,0),0),0)</f>
        <v>264.67700000000002</v>
      </c>
      <c r="H58" s="899">
        <f>IFERROR(VLOOKUP(年度マスタ!$K$4&amp;"_"&amp;H$54,データシート1!$A:$CE,MATCH("bc_"&amp;$C58,データシート1!$A$1:$CE$1,0),0),0)</f>
        <v>475.74599999999998</v>
      </c>
      <c r="I58" s="899">
        <f>IFERROR(VLOOKUP(年度マスタ!$K$4&amp;"_"&amp;I$54,データシート1!$A:$CE,MATCH("bc_"&amp;$C58,データシート1!$A$1:$CE$1,0),0),0)</f>
        <v>460.31900000000002</v>
      </c>
      <c r="J58" s="899">
        <f>IFERROR(VLOOKUP(年度マスタ!$K$4&amp;"_"&amp;J$54,データシート1!$A:$CE,MATCH("bc_"&amp;$C58,データシート1!$A$1:$CE$1,0),0),0)</f>
        <v>466.60599999999999</v>
      </c>
      <c r="K58" s="899">
        <f>IFERROR(VLOOKUP(年度マスタ!$K$4&amp;"_"&amp;K$54,データシート1!$A:$CE,MATCH("bc_"&amp;$C58,データシート1!$A$1:$CE$1,0),0),0)</f>
        <v>527.99400000000003</v>
      </c>
      <c r="L58" s="899">
        <f>IFERROR(VLOOKUP(年度マスタ!$K$4&amp;"_"&amp;L$54,データシート1!$A:$CE,MATCH("bc_"&amp;$C58,データシート1!$A$1:$CE$1,0),0),0)</f>
        <v>501.76100000000002</v>
      </c>
      <c r="M58" s="899">
        <f>IFERROR(VLOOKUP(年度マスタ!$K$4&amp;"_"&amp;M$54,データシート1!$A:$CE,MATCH("bc_"&amp;$C58,データシート1!$A$1:$CE$1,0),0),0)</f>
        <v>500.88499999999999</v>
      </c>
      <c r="N58" s="899">
        <f>IFERROR(VLOOKUP(年度マスタ!$K$4&amp;"_"&amp;N$54,データシート1!$A:$CE,MATCH("bc_"&amp;$C58,データシート1!$A$1:$CE$1,0),0),0)</f>
        <v>528.15099999999995</v>
      </c>
      <c r="O58" s="899">
        <f>IFERROR(VLOOKUP(年度マスタ!$K$4&amp;"_"&amp;O$54,データシート1!$A:$CE,MATCH("bc_"&amp;$C58,データシート1!$A$1:$CE$1,0),0),0)</f>
        <v>519.76</v>
      </c>
      <c r="P58" s="900">
        <f>IFERROR(VLOOKUP(年度マスタ!$K$4&amp;"_"&amp;P$54,データシート1!$A:$CE,MATCH("bc_"&amp;$C58,データシート1!$A$1:$CE$1,0),0),0)</f>
        <v>542.45799999999997</v>
      </c>
      <c r="Z58" s="286"/>
      <c r="AB58" s="285"/>
      <c r="AQ58" s="286"/>
      <c r="BA58" s="306">
        <v>1711</v>
      </c>
      <c r="BB58" s="306"/>
      <c r="BC58" s="306"/>
      <c r="BD58" s="306" t="s">
        <v>348</v>
      </c>
      <c r="BE58" s="857">
        <f>VLOOKUP(BE$13&amp;"_"&amp;$AV$8,データシート2!$A:$SI,MATCH($AV$5&amp;"_"&amp;$BA58,データシート2!$A$1:$SI$1,0),0)</f>
        <v>1</v>
      </c>
      <c r="BF58" s="963">
        <f>VLOOKUP(BF$13&amp;"_"&amp;$AW$8,データシート2!$A:$SI,MATCH($AW$5&amp;"_"&amp;$BA58,データシート2!$A$1:$SI$1,0),0)</f>
        <v>885.93299999999999</v>
      </c>
      <c r="BG58" s="963">
        <f t="shared" si="28"/>
        <v>885.93299999999999</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0.96250710934788153</v>
      </c>
    </row>
    <row r="59" spans="2:63" ht="15.95" customHeight="1" thickBot="1">
      <c r="B59" s="298"/>
      <c r="C59" s="625" t="s">
        <v>353</v>
      </c>
      <c r="D59" s="424" t="s">
        <v>354</v>
      </c>
      <c r="E59" s="422" t="s">
        <v>355</v>
      </c>
      <c r="F59" s="892">
        <f>IFERROR(VLOOKUP(年度マスタ!$K$4&amp;"_"&amp;F$54,データシート1!$A:$CE,MATCH("bc_"&amp;$C59,データシート1!$A$1:$CE$1,0),0),0)</f>
        <v>2858.4050000000002</v>
      </c>
      <c r="G59" s="899">
        <f>IFERROR(VLOOKUP(年度マスタ!$K$4&amp;"_"&amp;G$54,データシート1!$A:$CE,MATCH("bc_"&amp;$C59,データシート1!$A$1:$CE$1,0),0),0)</f>
        <v>2680.83</v>
      </c>
      <c r="H59" s="899">
        <f>IFERROR(VLOOKUP(年度マスタ!$K$4&amp;"_"&amp;H$54,データシート1!$A:$CE,MATCH("bc_"&amp;$C59,データシート1!$A$1:$CE$1,0),0),0)</f>
        <v>2831.3809999999999</v>
      </c>
      <c r="I59" s="899">
        <f>IFERROR(VLOOKUP(年度マスタ!$K$4&amp;"_"&amp;I$54,データシート1!$A:$CE,MATCH("bc_"&amp;$C59,データシート1!$A$1:$CE$1,0),0),0)</f>
        <v>2740.5810000000001</v>
      </c>
      <c r="J59" s="899">
        <f>IFERROR(VLOOKUP(年度マスタ!$K$4&amp;"_"&amp;J$54,データシート1!$A:$CE,MATCH("bc_"&amp;$C59,データシート1!$A$1:$CE$1,0),0),0)</f>
        <v>2751.625</v>
      </c>
      <c r="K59" s="899">
        <f>IFERROR(VLOOKUP(年度マスタ!$K$4&amp;"_"&amp;K$54,データシート1!$A:$CE,MATCH("bc_"&amp;$C59,データシート1!$A$1:$CE$1,0),0),0)</f>
        <v>2803.7629999999999</v>
      </c>
      <c r="L59" s="899">
        <f>IFERROR(VLOOKUP(年度マスタ!$K$4&amp;"_"&amp;L$54,データシート1!$A:$CE,MATCH("bc_"&amp;$C59,データシート1!$A$1:$CE$1,0),0),0)</f>
        <v>2741.0329999999999</v>
      </c>
      <c r="M59" s="899">
        <f>IFERROR(VLOOKUP(年度マスタ!$K$4&amp;"_"&amp;M$54,データシート1!$A:$CE,MATCH("bc_"&amp;$C59,データシート1!$A$1:$CE$1,0),0),0)</f>
        <v>2830.942</v>
      </c>
      <c r="N59" s="899">
        <f>IFERROR(VLOOKUP(年度マスタ!$K$4&amp;"_"&amp;N$54,データシート1!$A:$CE,MATCH("bc_"&amp;$C59,データシート1!$A$1:$CE$1,0),0),0)</f>
        <v>2850.201</v>
      </c>
      <c r="O59" s="899">
        <f>IFERROR(VLOOKUP(年度マスタ!$K$4&amp;"_"&amp;O$54,データシート1!$A:$CE,MATCH("bc_"&amp;$C59,データシート1!$A$1:$CE$1,0),0),0)</f>
        <v>2640.4119999999998</v>
      </c>
      <c r="P59" s="900">
        <f>IFERROR(VLOOKUP(年度マスタ!$K$4&amp;"_"&amp;P$54,データシート1!$A:$CE,MATCH("bc_"&amp;$C59,データシート1!$A$1:$CE$1,0),0),0)</f>
        <v>2538.4679999999998</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60.698999999999998</v>
      </c>
      <c r="G60" s="897">
        <f>IFERROR(VLOOKUP(年度マスタ!$K$4&amp;"_"&amp;G$54,データシート1!$A:$CE,MATCH("bc_"&amp;$C60,データシート1!$A$1:$CE$1,0),0),0)</f>
        <v>39.994</v>
      </c>
      <c r="H60" s="897">
        <f>IFERROR(VLOOKUP(年度マスタ!$K$4&amp;"_"&amp;H$54,データシート1!$A:$CE,MATCH("bc_"&amp;$C60,データシート1!$A$1:$CE$1,0),0),0)</f>
        <v>58.761000000000003</v>
      </c>
      <c r="I60" s="897">
        <f>IFERROR(VLOOKUP(年度マスタ!$K$4&amp;"_"&amp;I$54,データシート1!$A:$CE,MATCH("bc_"&amp;$C60,データシート1!$A$1:$CE$1,0),0),0)</f>
        <v>71.153999999999996</v>
      </c>
      <c r="J60" s="897">
        <f>IFERROR(VLOOKUP(年度マスタ!$K$4&amp;"_"&amp;J$54,データシート1!$A:$CE,MATCH("bc_"&amp;$C60,データシート1!$A$1:$CE$1,0),0),0)</f>
        <v>72.887</v>
      </c>
      <c r="K60" s="897">
        <f>IFERROR(VLOOKUP(年度マスタ!$K$4&amp;"_"&amp;K$54,データシート1!$A:$CE,MATCH("bc_"&amp;$C60,データシート1!$A$1:$CE$1,0),0),0)</f>
        <v>80.168999999999997</v>
      </c>
      <c r="L60" s="897">
        <f>IFERROR(VLOOKUP(年度マスタ!$K$4&amp;"_"&amp;L$54,データシート1!$A:$CE,MATCH("bc_"&amp;$C60,データシート1!$A$1:$CE$1,0),0),0)</f>
        <v>87.358000000000004</v>
      </c>
      <c r="M60" s="897">
        <f>IFERROR(VLOOKUP(年度マスタ!$K$4&amp;"_"&amp;M$54,データシート1!$A:$CE,MATCH("bc_"&amp;$C60,データシート1!$A$1:$CE$1,0),0),0)</f>
        <v>119.421586</v>
      </c>
      <c r="N60" s="897">
        <f>IFERROR(VLOOKUP(年度マスタ!$K$4&amp;"_"&amp;N$54,データシート1!$A:$CE,MATCH("bc_"&amp;$C60,データシート1!$A$1:$CE$1,0),0),0)</f>
        <v>80.552999999999997</v>
      </c>
      <c r="O60" s="897">
        <f>IFERROR(VLOOKUP(年度マスタ!$K$4&amp;"_"&amp;O$54,データシート1!$A:$CE,MATCH("bc_"&amp;$C60,データシート1!$A$1:$CE$1,0),0),0)</f>
        <v>59.889000000000003</v>
      </c>
      <c r="P60" s="898">
        <f>IFERROR(VLOOKUP(年度マスタ!$K$4&amp;"_"&amp;P$54,データシート1!$A:$CE,MATCH("bc_"&amp;$C60,データシート1!$A$1:$CE$1,0),0),0)</f>
        <v>59.69</v>
      </c>
      <c r="Z60" s="286"/>
      <c r="AB60" s="285"/>
      <c r="AD60" s="307"/>
      <c r="AQ60" s="286"/>
      <c r="BA60" s="306">
        <v>3311</v>
      </c>
      <c r="BB60" s="306"/>
      <c r="BC60" s="306"/>
      <c r="BD60" s="306" t="s">
        <v>356</v>
      </c>
      <c r="BE60" s="857">
        <f>VLOOKUP(BE$13&amp;"_"&amp;$AV$8,データシート2!$A:$SI,MATCH($AV$5&amp;"_"&amp;$BA60,データシート2!$A$1:$SI$1,0),0)</f>
        <v>18</v>
      </c>
      <c r="BF60" s="963">
        <f>VLOOKUP(BF$13&amp;"_"&amp;$AW$8,データシート2!$A:$SI,MATCH($AW$5&amp;"_"&amp;$BA60,データシート2!$A$1:$SI$1,0),0)</f>
        <v>1173.0540000000001</v>
      </c>
      <c r="BG60" s="963">
        <f t="shared" si="28"/>
        <v>65.169666666666672</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0.64793749247785226</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498.54</v>
      </c>
      <c r="G61" s="897">
        <f>IFERROR(VLOOKUP(年度マスタ!$K$4&amp;"_"&amp;G$54,データシート1!$A:$CE,MATCH("bc_"&amp;$C61,データシート1!$A$1:$CE$1,0),0),0)</f>
        <v>420.61399999999998</v>
      </c>
      <c r="H61" s="897">
        <f>IFERROR(VLOOKUP(年度マスタ!$K$4&amp;"_"&amp;H$54,データシート1!$A:$CE,MATCH("bc_"&amp;$C61,データシート1!$A$1:$CE$1,0),0),0)</f>
        <v>520.82899999999995</v>
      </c>
      <c r="I61" s="897">
        <f>IFERROR(VLOOKUP(年度マスタ!$K$4&amp;"_"&amp;I$54,データシート1!$A:$CE,MATCH("bc_"&amp;$C61,データシート1!$A$1:$CE$1,0),0),0)</f>
        <v>511.714</v>
      </c>
      <c r="J61" s="897">
        <f>IFERROR(VLOOKUP(年度マスタ!$K$4&amp;"_"&amp;J$54,データシート1!$A:$CE,MATCH("bc_"&amp;$C61,データシート1!$A$1:$CE$1,0),0),0)</f>
        <v>478.91899999999998</v>
      </c>
      <c r="K61" s="897">
        <f>IFERROR(VLOOKUP(年度マスタ!$K$4&amp;"_"&amp;K$54,データシート1!$A:$CE,MATCH("bc_"&amp;$C61,データシート1!$A$1:$CE$1,0),0),0)</f>
        <v>621.65300000000002</v>
      </c>
      <c r="L61" s="897">
        <f>IFERROR(VLOOKUP(年度マスタ!$K$4&amp;"_"&amp;L$54,データシート1!$A:$CE,MATCH("bc_"&amp;$C61,データシート1!$A$1:$CE$1,0),0),0)</f>
        <v>758.82399999999996</v>
      </c>
      <c r="M61" s="897">
        <f>IFERROR(VLOOKUP(年度マスタ!$K$4&amp;"_"&amp;M$54,データシート1!$A:$CE,MATCH("bc_"&amp;$C61,データシート1!$A$1:$CE$1,0),0),0)</f>
        <v>756.98500000000001</v>
      </c>
      <c r="N61" s="897">
        <f>IFERROR(VLOOKUP(年度マスタ!$K$4&amp;"_"&amp;N$54,データシート1!$A:$CE,MATCH("bc_"&amp;$C61,データシート1!$A$1:$CE$1,0),0),0)</f>
        <v>712.55399999999997</v>
      </c>
      <c r="O61" s="897">
        <f>IFERROR(VLOOKUP(年度マスタ!$K$4&amp;"_"&amp;O$54,データシート1!$A:$CE,MATCH("bc_"&amp;$C61,データシート1!$A$1:$CE$1,0),0),0)</f>
        <v>388.65499999999997</v>
      </c>
      <c r="P61" s="898">
        <f>IFERROR(VLOOKUP(年度マスタ!$K$4&amp;"_"&amp;P$54,データシート1!$A:$CE,MATCH("bc_"&amp;$C61,データシート1!$A$1:$CE$1,0),0),0)</f>
        <v>469.87299999999999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1.542</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2</v>
      </c>
      <c r="BF62" s="963">
        <f>VLOOKUP(BF$13&amp;"_"&amp;$AW$8,データシート2!$A:$SI,MATCH($AW$5&amp;"_"&amp;$BA62,データシート2!$A$1:$SI$1,0),0)</f>
        <v>58.863999999999997</v>
      </c>
      <c r="BG62" s="963">
        <f t="shared" si="28"/>
        <v>29.431999999999999</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1.1754416093230187</v>
      </c>
    </row>
    <row r="63" spans="2:63" ht="15.95" customHeight="1" thickBot="1">
      <c r="B63" s="298">
        <f>AD34</f>
        <v>0</v>
      </c>
      <c r="C63" s="626" t="str">
        <f t="shared" si="35"/>
        <v>PFC</v>
      </c>
      <c r="D63" s="425" t="s">
        <v>361</v>
      </c>
      <c r="E63" s="422"/>
      <c r="F63" s="890">
        <f>IFERROR(VLOOKUP(年度マスタ!$K$4&amp;"_"&amp;F$54,データシート1!$A:$CE,MATCH("bc_"&amp;$C63,データシート1!$A$1:$CE$1,0),0),0)</f>
        <v>7.218</v>
      </c>
      <c r="G63" s="897">
        <f>IFERROR(VLOOKUP(年度マスタ!$K$4&amp;"_"&amp;G$54,データシート1!$A:$CE,MATCH("bc_"&amp;$C63,データシート1!$A$1:$CE$1,0),0),0)</f>
        <v>9.0109999999999992</v>
      </c>
      <c r="H63" s="897">
        <f>IFERROR(VLOOKUP(年度マスタ!$K$4&amp;"_"&amp;H$54,データシート1!$A:$CE,MATCH("bc_"&amp;$C63,データシート1!$A$1:$CE$1,0),0),0)</f>
        <v>8.8339999999999996</v>
      </c>
      <c r="I63" s="897">
        <f>IFERROR(VLOOKUP(年度マスタ!$K$4&amp;"_"&amp;I$54,データシート1!$A:$CE,MATCH("bc_"&amp;$C63,データシート1!$A$1:$CE$1,0),0),0)</f>
        <v>10.069000000000001</v>
      </c>
      <c r="J63" s="897">
        <f>IFERROR(VLOOKUP(年度マスタ!$K$4&amp;"_"&amp;J$54,データシート1!$A:$CE,MATCH("bc_"&amp;$C63,データシート1!$A$1:$CE$1,0),0),0)</f>
        <v>15.3</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14</v>
      </c>
      <c r="BF63" s="963">
        <f>VLOOKUP(BF$13&amp;"_"&amp;$AW$8,データシート2!$A:$SI,MATCH($AW$5&amp;"_"&amp;$BA63,データシート2!$A$1:$SI$1,0),0)</f>
        <v>30.821000000000002</v>
      </c>
      <c r="BG63" s="963">
        <f t="shared" si="28"/>
        <v>2.2015000000000002</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0.54500648719366529</v>
      </c>
    </row>
    <row r="64" spans="2:63" ht="15.95" customHeight="1" thickBot="1">
      <c r="B64" s="298">
        <f>AD35</f>
        <v>0</v>
      </c>
      <c r="C64" s="626" t="str">
        <f t="shared" si="35"/>
        <v>SF6</v>
      </c>
      <c r="D64" s="425" t="s">
        <v>362</v>
      </c>
      <c r="E64" s="422"/>
      <c r="F64" s="890">
        <f>IFERROR(VLOOKUP(年度マスタ!$K$4&amp;"_"&amp;F$54,データシート1!$A:$CE,MATCH("bc_"&amp;$C64,データシート1!$A$1:$CE$1,0),0),0)</f>
        <v>5.915</v>
      </c>
      <c r="G64" s="897">
        <f>IFERROR(VLOOKUP(年度マスタ!$K$4&amp;"_"&amp;G$54,データシート1!$A:$CE,MATCH("bc_"&amp;$C64,データシート1!$A$1:$CE$1,0),0),0)</f>
        <v>3.5489999999999999</v>
      </c>
      <c r="H64" s="897">
        <f>IFERROR(VLOOKUP(年度マスタ!$K$4&amp;"_"&amp;H$54,データシート1!$A:$CE,MATCH("bc_"&amp;$C64,データシート1!$A$1:$CE$1,0),0),0)</f>
        <v>3.5489999999999999</v>
      </c>
      <c r="I64" s="897">
        <f>IFERROR(VLOOKUP(年度マスタ!$K$4&amp;"_"&amp;I$54,データシート1!$A:$CE,MATCH("bc_"&amp;$C64,データシート1!$A$1:$CE$1,0),0),0)</f>
        <v>0</v>
      </c>
      <c r="J64" s="897">
        <f>IFERROR(VLOOKUP(年度マスタ!$K$4&amp;"_"&amp;J$54,データシート1!$A:$CE,MATCH("bc_"&amp;$C64,データシート1!$A$1:$CE$1,0),0),0)</f>
        <v>4.2069999999999999</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69"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北海道</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44"/>
      <c r="AQ2" s="1144"/>
      <c r="AR2" s="1144"/>
      <c r="AS2" s="1144"/>
      <c r="AT2" s="1144"/>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44"/>
      <c r="AQ3" s="1144"/>
      <c r="AR3" s="1144"/>
      <c r="AS3" s="1144"/>
      <c r="AT3" s="1144"/>
      <c r="AU3" s="166"/>
    </row>
    <row r="4" spans="1:47" ht="20.100000000000001" customHeight="1">
      <c r="B4" s="479"/>
      <c r="C4" s="569" t="s">
        <v>368</v>
      </c>
      <c r="D4" s="181"/>
      <c r="E4" s="182"/>
      <c r="F4" s="181"/>
      <c r="G4" s="1126"/>
      <c r="H4" s="1126"/>
      <c r="I4" s="1126"/>
      <c r="J4" s="641" t="s">
        <v>369</v>
      </c>
      <c r="K4" s="642"/>
      <c r="L4" s="642"/>
      <c r="M4" s="642"/>
      <c r="N4" s="642"/>
      <c r="O4" s="642"/>
      <c r="P4" s="642"/>
      <c r="Q4" s="643"/>
      <c r="R4" s="644"/>
      <c r="S4" s="580"/>
      <c r="T4" s="200"/>
      <c r="U4" s="593"/>
      <c r="V4" s="430" t="s">
        <v>370</v>
      </c>
      <c r="W4" s="205"/>
      <c r="X4" s="205"/>
      <c r="Y4" s="183"/>
      <c r="Z4" s="1128"/>
      <c r="AA4" s="1129"/>
      <c r="AB4" s="1129"/>
      <c r="AC4" s="1129" t="s">
        <v>371</v>
      </c>
      <c r="AD4" s="1129" t="s">
        <v>2666</v>
      </c>
      <c r="AE4" s="1139" t="s">
        <v>2665</v>
      </c>
      <c r="AF4" s="485"/>
      <c r="AH4" s="183"/>
      <c r="AI4" s="183"/>
      <c r="AJ4" s="183"/>
      <c r="AK4" s="183"/>
      <c r="AL4" s="183"/>
      <c r="AM4" s="183"/>
      <c r="AN4" s="242"/>
      <c r="AO4" s="22"/>
      <c r="AP4" s="1144"/>
      <c r="AQ4" s="1144"/>
      <c r="AR4" s="1144"/>
      <c r="AS4" s="1144"/>
      <c r="AT4" s="1144"/>
      <c r="AU4" s="166"/>
    </row>
    <row r="5" spans="1:47" ht="20.100000000000001" customHeight="1" thickBot="1">
      <c r="B5" s="479"/>
      <c r="C5" s="1047" t="s">
        <v>2667</v>
      </c>
      <c r="D5" s="181"/>
      <c r="E5" s="182"/>
      <c r="F5" s="181"/>
      <c r="G5" s="1127"/>
      <c r="H5" s="1127"/>
      <c r="I5" s="1127"/>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0"/>
      <c r="AA5" s="1131"/>
      <c r="AB5" s="1131"/>
      <c r="AC5" s="1131"/>
      <c r="AD5" s="1131"/>
      <c r="AE5" s="1140"/>
      <c r="AF5" s="485"/>
      <c r="AH5" s="183"/>
      <c r="AI5" s="183"/>
      <c r="AJ5" s="183"/>
      <c r="AK5" s="183"/>
      <c r="AL5" s="183"/>
      <c r="AM5" s="183"/>
      <c r="AN5" s="242"/>
      <c r="AO5" s="22"/>
      <c r="AP5" s="1144"/>
      <c r="AQ5" s="1144"/>
      <c r="AR5" s="1144"/>
      <c r="AS5" s="1144"/>
      <c r="AT5" s="1144"/>
      <c r="AU5" s="166"/>
    </row>
    <row r="6" spans="1:47" ht="22.35" customHeight="1" thickTop="1">
      <c r="B6" s="479"/>
      <c r="C6" s="182"/>
      <c r="D6" s="181"/>
      <c r="E6" s="182"/>
      <c r="F6" s="181"/>
      <c r="G6" s="632" t="s">
        <v>372</v>
      </c>
      <c r="H6" s="633"/>
      <c r="I6" s="633"/>
      <c r="J6" s="630">
        <f>VLOOKUP(年度マスタ!$K$4&amp;"_"&amp;J$5,データシート1!$A:$BT,MATCH("cb_"&amp;$G6,データシート1!$A$1:$BT$1,0),0)</f>
        <v>133050.04399999999</v>
      </c>
      <c r="K6" s="631">
        <f>VLOOKUP(年度マスタ!$K$4&amp;"_"&amp;K$5,データシート1!$A:$BT,MATCH("cb_"&amp;$G6,データシート1!$A$1:$BT$1,0),0)</f>
        <v>146745.451</v>
      </c>
      <c r="L6" s="631">
        <f>VLOOKUP(年度マスタ!$K$4&amp;"_"&amp;L$5,データシート1!$A:$BT,MATCH("cb_"&amp;$G6,データシート1!$A$1:$BT$1,0),0)</f>
        <v>156160.88</v>
      </c>
      <c r="M6" s="631">
        <f>VLOOKUP(年度マスタ!$K$4&amp;"_"&amp;M$5,データシート1!$A:$BT,MATCH("cb_"&amp;$G6,データシート1!$A$1:$BT$1,0),0)</f>
        <v>171496.25099999941</v>
      </c>
      <c r="N6" s="631">
        <f>VLOOKUP(年度マスタ!$K$4&amp;"_"&amp;N$5,データシート1!$A:$BT,MATCH("cb_"&amp;$G6,データシート1!$A$1:$BT$1,0),0)</f>
        <v>179682.6400000001</v>
      </c>
      <c r="O6" s="631">
        <f>VLOOKUP(年度マスタ!$K$4&amp;"_"&amp;O$5,データシート1!$A:$BT,MATCH("cb_"&amp;$G6,データシート1!$A$1:$BT$1,0),0)</f>
        <v>192962.5740000002</v>
      </c>
      <c r="P6" s="631">
        <f>VLOOKUP(年度マスタ!$K$4&amp;"_"&amp;P$5,データシート1!$A:$BT,MATCH("cb_"&amp;$G6,データシート1!$A$1:$BT$1,0),0)</f>
        <v>213255.94999998939</v>
      </c>
      <c r="Q6" s="631">
        <f>VLOOKUP(年度マスタ!$K$4&amp;"_"&amp;Q$5,データシート1!$A:$BT,MATCH("cb_"&amp;$G6,データシート1!$A$1:$BT$1,0),0)</f>
        <v>235288.94199998491</v>
      </c>
      <c r="R6" s="645">
        <f>VLOOKUP(年度マスタ!$K$4&amp;"_"&amp;R$5,データシート1!$A:$BT,MATCH("cb_"&amp;$G6,データシート1!$A$1:$BT$1,0),0)</f>
        <v>257748.57899997837</v>
      </c>
      <c r="S6" s="580"/>
      <c r="T6" s="200"/>
      <c r="U6" s="593"/>
      <c r="V6" s="205"/>
      <c r="W6" s="205"/>
      <c r="X6" s="205"/>
      <c r="Y6" s="206" t="s">
        <v>373</v>
      </c>
      <c r="Z6" s="675" t="s">
        <v>374</v>
      </c>
      <c r="AA6" s="675"/>
      <c r="AB6" s="675"/>
      <c r="AC6" s="676">
        <f>SUM(AC7:AC8)</f>
        <v>360563230.99999994</v>
      </c>
      <c r="AD6" s="676">
        <f>SUM(AD7:AD8)</f>
        <v>437744475.00800008</v>
      </c>
      <c r="AE6" s="677">
        <f>$AD6*3600/100000000</f>
        <v>15758.801100288003</v>
      </c>
      <c r="AF6" s="485"/>
      <c r="AH6" s="183"/>
      <c r="AI6" s="183"/>
      <c r="AJ6" s="183"/>
      <c r="AK6" s="183"/>
      <c r="AL6" s="183"/>
      <c r="AM6" s="183"/>
      <c r="AN6" s="242"/>
      <c r="AO6" s="22"/>
      <c r="AP6" s="1144"/>
      <c r="AQ6" s="1144"/>
      <c r="AR6" s="1144"/>
      <c r="AS6" s="1144"/>
      <c r="AT6" s="1144"/>
      <c r="AU6" s="166"/>
    </row>
    <row r="7" spans="1:47" ht="22.35" customHeight="1">
      <c r="B7" s="479"/>
      <c r="C7" s="182"/>
      <c r="D7" s="181"/>
      <c r="E7" s="182"/>
      <c r="F7" s="181"/>
      <c r="G7" s="634" t="s">
        <v>375</v>
      </c>
      <c r="H7" s="635"/>
      <c r="I7" s="635"/>
      <c r="J7" s="628">
        <f>VLOOKUP(年度マスタ!$K$4&amp;"_"&amp;J$5,データシート1!$A:$BT,MATCH("cb_"&amp;$G7,データシート1!$A$1:$BT$1,0),0)</f>
        <v>854616.20499999984</v>
      </c>
      <c r="K7" s="629">
        <f>VLOOKUP(年度マスタ!$K$4&amp;"_"&amp;K$5,データシート1!$A:$BT,MATCH("cb_"&amp;$G7,データシート1!$A$1:$BT$1,0),0)</f>
        <v>975032.00499999989</v>
      </c>
      <c r="L7" s="629">
        <f>VLOOKUP(年度マスタ!$K$4&amp;"_"&amp;L$5,データシート1!$A:$BT,MATCH("cb_"&amp;$G7,データシート1!$A$1:$BT$1,0),0)</f>
        <v>1146485.8049999999</v>
      </c>
      <c r="M7" s="629">
        <f>VLOOKUP(年度マスタ!$K$4&amp;"_"&amp;M$5,データシート1!$A:$BT,MATCH("cb_"&amp;$G7,データシート1!$A$1:$BT$1,0),0)</f>
        <v>1310084.605</v>
      </c>
      <c r="N7" s="629">
        <f>VLOOKUP(年度マスタ!$K$4&amp;"_"&amp;N$5,データシート1!$A:$BT,MATCH("cb_"&amp;$G7,データシート1!$A$1:$BT$1,0),0)</f>
        <v>1663172.2050000001</v>
      </c>
      <c r="O7" s="629">
        <f>VLOOKUP(年度マスタ!$K$4&amp;"_"&amp;O$5,データシート1!$A:$BT,MATCH("cb_"&amp;$G7,データシート1!$A$1:$BT$1,0),0)</f>
        <v>1924409.5729999989</v>
      </c>
      <c r="P7" s="629">
        <f>VLOOKUP(年度マスタ!$K$4&amp;"_"&amp;P$5,データシート1!$A:$BT,MATCH("cb_"&amp;$G7,データシート1!$A$1:$BT$1,0),0)</f>
        <v>1984164.07099998</v>
      </c>
      <c r="Q7" s="629">
        <f>VLOOKUP(年度マスタ!$K$4&amp;"_"&amp;Q$5,データシート1!$A:$BT,MATCH("cb_"&amp;$G7,データシート1!$A$1:$BT$1,0),0)</f>
        <v>2015500.8709999735</v>
      </c>
      <c r="R7" s="646">
        <f>VLOOKUP(年度マスタ!$K$4&amp;"_"&amp;R$5,データシート1!$A:$BT,MATCH("cb_"&amp;$G7,データシート1!$A$1:$BT$1,0),0)</f>
        <v>2035100.5709999662</v>
      </c>
      <c r="S7" s="580"/>
      <c r="T7" s="200"/>
      <c r="U7" s="593"/>
      <c r="V7" s="205"/>
      <c r="W7" s="205"/>
      <c r="X7" s="205"/>
      <c r="Y7" s="206" t="s">
        <v>376</v>
      </c>
      <c r="Z7" s="222" t="s">
        <v>377</v>
      </c>
      <c r="AA7" s="222"/>
      <c r="AB7" s="222"/>
      <c r="AC7" s="1082">
        <f>VLOOKUP(年度マスタ!$K$4&amp;"_"&amp;年度マスタ!$K$9,データシート3!A:AB,MATCH("ea_"&amp;$Y7&amp;"_設備",データシート3!$A$1:$AB$1,0),0)</f>
        <v>23091700.999999989</v>
      </c>
      <c r="AD7" s="1082">
        <f>VLOOKUP(年度マスタ!$K$4&amp;"_"&amp;年度マスタ!$K$9,データシート3!A:AB,MATCH("ea_"&amp;$Y7&amp;"_年間発電",データシート3!$A$1:$AB$1,0),0)/10^3</f>
        <v>27931560.521000005</v>
      </c>
      <c r="AE7" s="566">
        <f t="shared" ref="AE7:AE16" si="0">$AD7*3600/100000000</f>
        <v>1005.5361787560003</v>
      </c>
      <c r="AF7" s="485"/>
      <c r="AH7" s="183"/>
      <c r="AI7" s="183"/>
      <c r="AJ7" s="183"/>
      <c r="AK7" s="183"/>
      <c r="AL7" s="183"/>
      <c r="AM7" s="183"/>
      <c r="AN7" s="242"/>
      <c r="AO7" s="22"/>
      <c r="AP7" s="1144"/>
      <c r="AQ7" s="1144"/>
      <c r="AR7" s="1144"/>
      <c r="AS7" s="1144"/>
      <c r="AT7" s="1144"/>
      <c r="AU7" s="166"/>
    </row>
    <row r="8" spans="1:47" ht="22.35" customHeight="1">
      <c r="B8" s="479"/>
      <c r="C8" s="182"/>
      <c r="D8" s="181"/>
      <c r="E8" s="182"/>
      <c r="F8" s="181"/>
      <c r="G8" s="635" t="s">
        <v>378</v>
      </c>
      <c r="H8" s="635"/>
      <c r="I8" s="635"/>
      <c r="J8" s="628">
        <f>VLOOKUP(年度マスタ!$K$4&amp;"_"&amp;J$5,データシート1!$A:$BT,MATCH("cb_"&amp;$G8,データシート1!$A$1:$BT$1,0),0)</f>
        <v>319676.7</v>
      </c>
      <c r="K8" s="629">
        <f>VLOOKUP(年度マスタ!$K$4&amp;"_"&amp;K$5,データシート1!$A:$BT,MATCH("cb_"&amp;$G8,データシート1!$A$1:$BT$1,0),0)</f>
        <v>353921.7</v>
      </c>
      <c r="L8" s="629">
        <f>VLOOKUP(年度マスタ!$K$4&amp;"_"&amp;L$5,データシート1!$A:$BT,MATCH("cb_"&amp;$G8,データシート1!$A$1:$BT$1,0),0)</f>
        <v>360144.79999999987</v>
      </c>
      <c r="M8" s="629">
        <f>VLOOKUP(年度マスタ!$K$4&amp;"_"&amp;M$5,データシート1!$A:$BT,MATCH("cb_"&amp;$G8,データシート1!$A$1:$BT$1,0),0)</f>
        <v>412946.1</v>
      </c>
      <c r="N8" s="629">
        <f>VLOOKUP(年度マスタ!$K$4&amp;"_"&amp;N$5,データシート1!$A:$BT,MATCH("cb_"&amp;$G8,データシート1!$A$1:$BT$1,0),0)</f>
        <v>541441.30000000005</v>
      </c>
      <c r="O8" s="629">
        <f>VLOOKUP(年度マスタ!$K$4&amp;"_"&amp;O$5,データシート1!$A:$BT,MATCH("cb_"&amp;$G8,データシート1!$A$1:$BT$1,0),0)</f>
        <v>543263.70000000007</v>
      </c>
      <c r="P8" s="629">
        <f>VLOOKUP(年度マスタ!$K$4&amp;"_"&amp;P$5,データシート1!$A:$BT,MATCH("cb_"&amp;$G8,データシート1!$A$1:$BT$1,0),0)</f>
        <v>603477.6</v>
      </c>
      <c r="Q8" s="629">
        <f>VLOOKUP(年度マスタ!$K$4&amp;"_"&amp;Q$5,データシート1!$A:$BT,MATCH("cb_"&amp;$G8,データシート1!$A$1:$BT$1,0),0)</f>
        <v>639467.20000000007</v>
      </c>
      <c r="R8" s="646">
        <f>VLOOKUP(年度マスタ!$K$4&amp;"_"&amp;R$5,データシート1!$A:$BT,MATCH("cb_"&amp;$G8,データシート1!$A$1:$BT$1,0),0)</f>
        <v>1164555.6000000001</v>
      </c>
      <c r="S8" s="580"/>
      <c r="T8" s="200"/>
      <c r="U8" s="593"/>
      <c r="V8" s="205"/>
      <c r="W8" s="205"/>
      <c r="X8" s="205"/>
      <c r="Y8" s="206" t="s">
        <v>379</v>
      </c>
      <c r="Z8" s="196" t="s">
        <v>380</v>
      </c>
      <c r="AA8" s="196"/>
      <c r="AB8" s="196"/>
      <c r="AC8" s="1082">
        <f>VLOOKUP(年度マスタ!$K$4&amp;"_"&amp;年度マスタ!$K$9,データシート3!A:AB,MATCH("ea_"&amp;$Y8&amp;"_設備",データシート3!$A$1:$AB$1,0),0)</f>
        <v>337471529.99999994</v>
      </c>
      <c r="AD8" s="1082">
        <f>VLOOKUP(年度マスタ!$K$4&amp;"_"&amp;年度マスタ!$K$9,データシート3!A:AB,MATCH("ea_"&amp;$Y8&amp;"_年間発電",データシート3!$A$1:$AB$1,0),0)/10^3</f>
        <v>409812914.48700005</v>
      </c>
      <c r="AE8" s="566">
        <f t="shared" si="0"/>
        <v>14753.264921532002</v>
      </c>
      <c r="AF8" s="485"/>
      <c r="AH8" s="183"/>
      <c r="AI8" s="183"/>
      <c r="AJ8" s="183"/>
      <c r="AK8" s="183"/>
      <c r="AL8" s="183"/>
      <c r="AM8" s="183"/>
      <c r="AN8" s="242"/>
      <c r="AO8" s="22"/>
      <c r="AP8" s="1144"/>
      <c r="AQ8" s="1144"/>
      <c r="AR8" s="1144"/>
      <c r="AS8" s="1144"/>
      <c r="AT8" s="1144"/>
      <c r="AU8" s="166"/>
    </row>
    <row r="9" spans="1:47" ht="22.35" customHeight="1">
      <c r="B9" s="479"/>
      <c r="C9" s="182"/>
      <c r="D9" s="181"/>
      <c r="E9" s="182"/>
      <c r="F9" s="181"/>
      <c r="G9" s="635" t="s">
        <v>381</v>
      </c>
      <c r="H9" s="635"/>
      <c r="I9" s="635"/>
      <c r="J9" s="628">
        <f>VLOOKUP(年度マスタ!$K$4&amp;"_"&amp;J$5,データシート1!$A:$BT,MATCH("cb_"&amp;$G9,データシート1!$A$1:$BT$1,0),0)</f>
        <v>47717.8</v>
      </c>
      <c r="K9" s="629">
        <f>VLOOKUP(年度マスタ!$K$4&amp;"_"&amp;K$5,データシート1!$A:$BT,MATCH("cb_"&amp;$G9,データシート1!$A$1:$BT$1,0),0)</f>
        <v>50500</v>
      </c>
      <c r="L9" s="629">
        <f>VLOOKUP(年度マスタ!$K$4&amp;"_"&amp;L$5,データシート1!$A:$BT,MATCH("cb_"&amp;$G9,データシート1!$A$1:$BT$1,0),0)</f>
        <v>57360</v>
      </c>
      <c r="M9" s="629">
        <f>VLOOKUP(年度マスタ!$K$4&amp;"_"&amp;M$5,データシート1!$A:$BT,MATCH("cb_"&amp;$G9,データシート1!$A$1:$BT$1,0),0)</f>
        <v>72017</v>
      </c>
      <c r="N9" s="629">
        <f>VLOOKUP(年度マスタ!$K$4&amp;"_"&amp;N$5,データシート1!$A:$BT,MATCH("cb_"&amp;$G9,データシート1!$A$1:$BT$1,0),0)</f>
        <v>72214.100000000006</v>
      </c>
      <c r="O9" s="629">
        <f>VLOOKUP(年度マスタ!$K$4&amp;"_"&amp;O$5,データシート1!$A:$BT,MATCH("cb_"&amp;$G9,データシート1!$A$1:$BT$1,0),0)</f>
        <v>91799.1</v>
      </c>
      <c r="P9" s="629">
        <f>VLOOKUP(年度マスタ!$K$4&amp;"_"&amp;P$5,データシート1!$A:$BT,MATCH("cb_"&amp;$G9,データシート1!$A$1:$BT$1,0),0)</f>
        <v>99939.099999999991</v>
      </c>
      <c r="Q9" s="629">
        <f>VLOOKUP(年度マスタ!$K$4&amp;"_"&amp;Q$5,データシート1!$A:$BT,MATCH("cb_"&amp;$G9,データシート1!$A$1:$BT$1,0),0)</f>
        <v>171857.8</v>
      </c>
      <c r="R9" s="646">
        <f>VLOOKUP(年度マスタ!$K$4&amp;"_"&amp;R$5,データシート1!$A:$BT,MATCH("cb_"&amp;$G9,データシート1!$A$1:$BT$1,0),0)</f>
        <v>193637.8</v>
      </c>
      <c r="S9" s="580"/>
      <c r="T9" s="200"/>
      <c r="U9" s="593"/>
      <c r="V9" s="205"/>
      <c r="W9" s="205"/>
      <c r="X9" s="205"/>
      <c r="Y9" s="206" t="s">
        <v>382</v>
      </c>
      <c r="Z9" s="218" t="s">
        <v>378</v>
      </c>
      <c r="AA9" s="218"/>
      <c r="AB9" s="218"/>
      <c r="AC9" s="678">
        <f>VLOOKUP(年度マスタ!$K$4&amp;"_"&amp;年度マスタ!$K$9,データシート3!A:AB,MATCH("ea_"&amp;$Y9&amp;"_設備",データシート3!$A$1:$AB$1,0),0)</f>
        <v>247142899.99999988</v>
      </c>
      <c r="AD9" s="678">
        <f>VLOOKUP(年度マスタ!$K$4&amp;"_"&amp;年度マスタ!$K$9,データシート3!A:AB,MATCH("ea_"&amp;$Y9&amp;"_年間発電",データシート3!$A$1:$AB$1,0),0)/10^3</f>
        <v>636018556.8499999</v>
      </c>
      <c r="AE9" s="679">
        <f t="shared" si="0"/>
        <v>22896.668046599996</v>
      </c>
      <c r="AF9" s="485"/>
      <c r="AH9" s="183"/>
      <c r="AI9" s="183"/>
      <c r="AJ9" s="183"/>
      <c r="AK9" s="183"/>
      <c r="AL9" s="183"/>
      <c r="AM9" s="183"/>
      <c r="AN9" s="242"/>
      <c r="AO9" s="22"/>
      <c r="AP9" s="1144"/>
      <c r="AQ9" s="1144"/>
      <c r="AR9" s="1144"/>
      <c r="AS9" s="1144"/>
      <c r="AT9" s="1144"/>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100</v>
      </c>
      <c r="L10" s="629">
        <f>VLOOKUP(年度マスタ!$K$4&amp;"_"&amp;L$5,データシート1!$A:$BT,MATCH("cb_"&amp;$G10,データシート1!$A$1:$BT$1,0),0)</f>
        <v>100</v>
      </c>
      <c r="M10" s="629">
        <f>VLOOKUP(年度マスタ!$K$4&amp;"_"&amp;M$5,データシート1!$A:$BT,MATCH("cb_"&amp;$G10,データシート1!$A$1:$BT$1,0),0)</f>
        <v>350</v>
      </c>
      <c r="N10" s="629">
        <f>VLOOKUP(年度マスタ!$K$4&amp;"_"&amp;N$5,データシート1!$A:$BT,MATCH("cb_"&amp;$G10,データシート1!$A$1:$BT$1,0),0)</f>
        <v>350</v>
      </c>
      <c r="O10" s="629">
        <f>VLOOKUP(年度マスタ!$K$4&amp;"_"&amp;O$5,データシート1!$A:$BT,MATCH("cb_"&amp;$G10,データシート1!$A$1:$BT$1,0),0)</f>
        <v>350</v>
      </c>
      <c r="P10" s="629">
        <f>VLOOKUP(年度マスタ!$K$4&amp;"_"&amp;P$5,データシート1!$A:$BT,MATCH("cb_"&amp;$G10,データシート1!$A$1:$BT$1,0),0)</f>
        <v>350</v>
      </c>
      <c r="Q10" s="629">
        <f>VLOOKUP(年度マスタ!$K$4&amp;"_"&amp;Q$5,データシート1!$A:$BT,MATCH("cb_"&amp;$G10,データシート1!$A$1:$BT$1,0),0)</f>
        <v>350</v>
      </c>
      <c r="R10" s="646">
        <f>VLOOKUP(年度マスタ!$K$4&amp;"_"&amp;R$5,データシート1!$A:$BT,MATCH("cb_"&amp;$G10,データシート1!$A$1:$BT$1,0),0)</f>
        <v>2350</v>
      </c>
      <c r="S10" s="580"/>
      <c r="T10" s="200"/>
      <c r="U10" s="593"/>
      <c r="V10" s="205"/>
      <c r="W10" s="205"/>
      <c r="X10" s="205"/>
      <c r="Y10" s="206" t="s">
        <v>384</v>
      </c>
      <c r="Z10" s="218" t="s">
        <v>385</v>
      </c>
      <c r="AA10" s="218"/>
      <c r="AB10" s="218"/>
      <c r="AC10" s="678">
        <f>SUM(AC11:AC12)</f>
        <v>865353.99999999977</v>
      </c>
      <c r="AD10" s="678">
        <f>SUM(AD11:AD12)</f>
        <v>5061322.4590000007</v>
      </c>
      <c r="AE10" s="679">
        <f t="shared" si="0"/>
        <v>182.20760852400002</v>
      </c>
      <c r="AF10" s="485"/>
      <c r="AH10" s="183"/>
      <c r="AI10" s="183"/>
      <c r="AJ10" s="183"/>
      <c r="AK10" s="183"/>
      <c r="AL10" s="183"/>
      <c r="AM10" s="183"/>
      <c r="AN10" s="242"/>
      <c r="AO10" s="22"/>
      <c r="AP10" s="1144"/>
      <c r="AQ10" s="1144"/>
      <c r="AR10" s="1144"/>
      <c r="AS10" s="1144"/>
      <c r="AT10" s="1144"/>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66355.3</v>
      </c>
      <c r="K11" s="666">
        <f>VLOOKUP(年度マスタ!$K$4&amp;"_"&amp;K$5,データシート1!$A:$BT,MATCH("cb_"&amp;$G11,データシート1!$A$1:$BT$1,0),0)</f>
        <v>105916.3</v>
      </c>
      <c r="L11" s="666">
        <f>VLOOKUP(年度マスタ!$K$4&amp;"_"&amp;L$5,データシート1!$A:$BT,MATCH("cb_"&amp;$G11,データシート1!$A$1:$BT$1,0),0)</f>
        <v>109470.6</v>
      </c>
      <c r="M11" s="666">
        <f>VLOOKUP(年度マスタ!$K$4&amp;"_"&amp;M$5,データシート1!$A:$BT,MATCH("cb_"&amp;$G11,データシート1!$A$1:$BT$1,0),0)</f>
        <v>140087.48300000001</v>
      </c>
      <c r="N11" s="666">
        <f>VLOOKUP(年度マスタ!$K$4&amp;"_"&amp;N$5,データシート1!$A:$BT,MATCH("cb_"&amp;$G11,データシート1!$A$1:$BT$1,0),0)</f>
        <v>145012.25899999999</v>
      </c>
      <c r="O11" s="666">
        <f>VLOOKUP(年度マスタ!$K$4&amp;"_"&amp;O$5,データシート1!$A:$BT,MATCH("cb_"&amp;$G11,データシート1!$A$1:$BT$1,0),0)</f>
        <v>257856.06</v>
      </c>
      <c r="P11" s="666">
        <f>VLOOKUP(年度マスタ!$K$4&amp;"_"&amp;P$5,データシート1!$A:$BT,MATCH("cb_"&amp;$G11,データシート1!$A$1:$BT$1,0),0)</f>
        <v>259594.06</v>
      </c>
      <c r="Q11" s="666">
        <f>VLOOKUP(年度マスタ!$K$4&amp;"_"&amp;Q$5,データシート1!$A:$BT,MATCH("cb_"&amp;$G11,データシート1!$A$1:$BT$1,0),0)</f>
        <v>406613.45999999996</v>
      </c>
      <c r="R11" s="667">
        <f>VLOOKUP(年度マスタ!$K$4&amp;"_"&amp;R$5,データシート1!$A:$BT,MATCH("cb_"&amp;$G11,データシート1!$A$1:$BT$1,0),0)</f>
        <v>330975.26</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865353.99999999977</v>
      </c>
      <c r="AD11" s="1082">
        <f>VLOOKUP(年度マスタ!$K$4&amp;"_"&amp;年度マスタ!$K$9,データシート3!A:AB,MATCH("ea_"&amp;$Y11&amp;"_年間発電",データシート3!$A$1:$AB$1,0),0)/10^3</f>
        <v>5061322.4590000007</v>
      </c>
      <c r="AE11" s="566">
        <f t="shared" si="0"/>
        <v>182.20760852400002</v>
      </c>
      <c r="AF11" s="485"/>
      <c r="AH11" s="183"/>
      <c r="AI11" s="205"/>
      <c r="AJ11" s="205"/>
      <c r="AK11" s="183"/>
      <c r="AL11" s="183"/>
      <c r="AM11" s="183"/>
      <c r="AN11" s="242"/>
      <c r="AO11" s="22"/>
      <c r="AP11" s="1144"/>
      <c r="AQ11" s="1144"/>
      <c r="AR11" s="1144"/>
      <c r="AS11" s="1144"/>
      <c r="AT11" s="1144"/>
      <c r="AU11" s="166"/>
    </row>
    <row r="12" spans="1:47" ht="22.35" customHeight="1" thickTop="1">
      <c r="B12" s="479"/>
      <c r="C12" s="182"/>
      <c r="D12" s="181"/>
      <c r="E12" s="182"/>
      <c r="F12" s="181"/>
      <c r="G12" s="639" t="s">
        <v>390</v>
      </c>
      <c r="H12" s="640"/>
      <c r="I12" s="640"/>
      <c r="J12" s="662">
        <f>SUM(J6:J11)</f>
        <v>1421416.0489999999</v>
      </c>
      <c r="K12" s="663">
        <f t="shared" ref="K12:Q12" si="1">SUM(K6:K11)</f>
        <v>1632215.4559999998</v>
      </c>
      <c r="L12" s="663">
        <f t="shared" si="1"/>
        <v>1829722.085</v>
      </c>
      <c r="M12" s="663">
        <f t="shared" si="1"/>
        <v>2106981.4389999993</v>
      </c>
      <c r="N12" s="663">
        <f t="shared" si="1"/>
        <v>2601872.5040000007</v>
      </c>
      <c r="O12" s="663">
        <f t="shared" si="1"/>
        <v>3010641.0069999993</v>
      </c>
      <c r="P12" s="663">
        <f t="shared" si="1"/>
        <v>3160780.7809999697</v>
      </c>
      <c r="Q12" s="663">
        <f t="shared" si="1"/>
        <v>3469078.2729999581</v>
      </c>
      <c r="R12" s="664">
        <f t="shared" ref="R12" si="2">SUM(R6:R11)</f>
        <v>3984367.8099999446</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44"/>
      <c r="AQ12" s="1144"/>
      <c r="AR12" s="1144"/>
      <c r="AS12" s="1144"/>
      <c r="AT12" s="1144"/>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2218110</v>
      </c>
      <c r="AD13" s="678">
        <f>SUM(AD14:AD16)</f>
        <v>15010564.666999999</v>
      </c>
      <c r="AE13" s="679">
        <f t="shared" si="0"/>
        <v>540.38032801199995</v>
      </c>
      <c r="AF13" s="596">
        <f>AF15</f>
        <v>0</v>
      </c>
      <c r="AG13" s="202"/>
      <c r="AH13" s="445"/>
      <c r="AI13" s="445"/>
      <c r="AJ13" s="445"/>
      <c r="AK13" s="445"/>
      <c r="AL13" s="445"/>
      <c r="AM13" s="445"/>
      <c r="AN13" s="242"/>
      <c r="AO13" s="22"/>
      <c r="AP13" s="1144"/>
      <c r="AQ13" s="1144"/>
      <c r="AR13" s="1144"/>
      <c r="AS13" s="1144"/>
      <c r="AT13" s="1144"/>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1703220</v>
      </c>
      <c r="AD14" s="1082">
        <f>VLOOKUP(年度マスタ!$K$4&amp;"_"&amp;年度マスタ!$K$9,データシート3!A:AB,MATCH("ea_"&amp;$Y14&amp;"_年間発電",データシート3!$A$1:$AB$1,0),0)/10^3</f>
        <v>11853249.374</v>
      </c>
      <c r="AE14" s="566">
        <f t="shared" si="0"/>
        <v>426.71697746400002</v>
      </c>
      <c r="AF14" s="597"/>
      <c r="AH14" s="183"/>
      <c r="AI14" s="183"/>
      <c r="AJ14" s="183"/>
      <c r="AK14" s="183"/>
      <c r="AL14" s="183"/>
      <c r="AM14" s="183"/>
      <c r="AN14" s="242"/>
      <c r="AO14" s="22"/>
      <c r="AP14" s="1144"/>
      <c r="AQ14" s="1144"/>
      <c r="AR14" s="1144"/>
      <c r="AS14" s="1144"/>
      <c r="AT14" s="1144"/>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145894</v>
      </c>
      <c r="AD15" s="1082">
        <f>VLOOKUP(年度マスタ!$K$4&amp;"_"&amp;年度マスタ!$K$9,データシート3!A:AB,MATCH("ea_"&amp;$Y15&amp;"_年間発電",データシート3!$A$1:$AB$1,0),0)/10^3</f>
        <v>894617.10200000019</v>
      </c>
      <c r="AE15" s="566">
        <f t="shared" si="0"/>
        <v>32.206215672000006</v>
      </c>
      <c r="AF15" s="599"/>
      <c r="AG15" s="203"/>
      <c r="AH15" s="446"/>
      <c r="AI15" s="446"/>
      <c r="AJ15" s="446"/>
      <c r="AK15" s="446"/>
      <c r="AL15" s="446"/>
      <c r="AM15" s="446"/>
      <c r="AN15" s="242"/>
      <c r="AO15" s="22"/>
      <c r="AP15" s="1144"/>
      <c r="AQ15" s="1144"/>
      <c r="AR15" s="1144"/>
      <c r="AS15" s="1144"/>
      <c r="AT15" s="1144"/>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368995.99999999977</v>
      </c>
      <c r="AD16" s="1082">
        <f>VLOOKUP(年度マスタ!$K$4&amp;"_"&amp;年度マスタ!$K$9,データシート3!A:AB,MATCH("ea_"&amp;$Y16&amp;"_年間発電",データシート3!$A$1:$AB$1,0),0)/10^3</f>
        <v>2262698.1909999996</v>
      </c>
      <c r="AE16" s="566">
        <f t="shared" si="0"/>
        <v>81.457134875999984</v>
      </c>
      <c r="AF16" s="601"/>
      <c r="AG16" s="204"/>
      <c r="AH16" s="447"/>
      <c r="AI16" s="447"/>
      <c r="AJ16" s="447"/>
      <c r="AK16" s="447"/>
      <c r="AL16" s="447"/>
      <c r="AM16" s="447"/>
      <c r="AN16" s="242"/>
      <c r="AO16" s="22"/>
      <c r="AP16" s="1144"/>
      <c r="AQ16" s="1144"/>
      <c r="AR16" s="1144"/>
      <c r="AS16" s="1144"/>
      <c r="AT16" s="1144"/>
      <c r="AU16" s="166"/>
    </row>
    <row r="17" spans="2:47" ht="22.35" customHeight="1">
      <c r="B17" s="479"/>
      <c r="C17" s="183"/>
      <c r="D17" s="181"/>
      <c r="E17" s="182"/>
      <c r="F17" s="181"/>
      <c r="G17" s="570"/>
      <c r="H17" s="570"/>
      <c r="I17" s="647"/>
      <c r="J17" s="1141" t="s">
        <v>400</v>
      </c>
      <c r="K17" s="1142"/>
      <c r="L17" s="1142"/>
      <c r="M17" s="1142"/>
      <c r="N17" s="1142"/>
      <c r="O17" s="1142"/>
      <c r="P17" s="1142"/>
      <c r="Q17" s="1142"/>
      <c r="R17" s="1143"/>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373.46609855000003</v>
      </c>
      <c r="AF17" s="601"/>
      <c r="AG17" s="204"/>
      <c r="AH17" s="447"/>
      <c r="AI17" s="447"/>
      <c r="AJ17" s="447"/>
      <c r="AK17" s="447"/>
      <c r="AL17" s="447"/>
      <c r="AM17" s="447"/>
      <c r="AN17" s="242"/>
      <c r="AO17" s="22"/>
      <c r="AP17" s="1144"/>
      <c r="AQ17" s="1144"/>
      <c r="AR17" s="1144"/>
      <c r="AS17" s="1144"/>
      <c r="AT17" s="1144"/>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2077.3049520600002</v>
      </c>
      <c r="AF18" s="601"/>
      <c r="AG18" s="204"/>
      <c r="AH18" s="447"/>
      <c r="AI18" s="447"/>
      <c r="AJ18" s="447"/>
      <c r="AK18" s="447"/>
      <c r="AL18" s="447"/>
      <c r="AM18" s="447"/>
      <c r="AN18" s="242"/>
      <c r="AO18" s="22"/>
      <c r="AP18" s="1144"/>
      <c r="AQ18" s="1144"/>
      <c r="AR18" s="1144"/>
      <c r="AS18" s="1144"/>
      <c r="AT18" s="1144"/>
      <c r="AU18" s="166"/>
    </row>
    <row r="19" spans="2:47" ht="22.35" customHeight="1" thickTop="1">
      <c r="B19" s="479"/>
      <c r="C19" s="395" t="s">
        <v>406</v>
      </c>
      <c r="D19" s="181"/>
      <c r="E19" s="182"/>
      <c r="F19" s="181"/>
      <c r="G19" s="632" t="s">
        <v>372</v>
      </c>
      <c r="H19" s="633"/>
      <c r="I19" s="653"/>
      <c r="J19" s="650">
        <f>J6*別紙!$C5/100*別紙!$E5/10^3</f>
        <v>159676.01880528001</v>
      </c>
      <c r="K19" s="627">
        <f>K6*別紙!$C5/100*別紙!$E5/10^3</f>
        <v>176112.15065411996</v>
      </c>
      <c r="L19" s="627">
        <f>L6*別紙!$C5/100*別紙!$E5/10^3</f>
        <v>187411.79530559998</v>
      </c>
      <c r="M19" s="627">
        <f>M6*別紙!$C5/100*別紙!$E5/10^3</f>
        <v>205816.08075011926</v>
      </c>
      <c r="N19" s="627">
        <f>N6*別紙!$C5/100*別紙!$E5/10^3</f>
        <v>215640.72991680013</v>
      </c>
      <c r="O19" s="627">
        <f>O6*別紙!$C5/100*別紙!$E5/10^3</f>
        <v>231578.24430888024</v>
      </c>
      <c r="P19" s="627">
        <f>P6*別紙!$C5/100*別紙!$E5/10^3</f>
        <v>255932.73071398723</v>
      </c>
      <c r="Q19" s="627">
        <f>Q6*別紙!$C5/100*別紙!$E5/10^3</f>
        <v>282374.96507302189</v>
      </c>
      <c r="R19" s="651">
        <f>R6*別紙!$C5/100*別紙!$E5/10^3</f>
        <v>309329.22462945402</v>
      </c>
      <c r="S19" s="584"/>
      <c r="T19" s="201"/>
      <c r="U19" s="600"/>
      <c r="W19" s="211"/>
      <c r="X19" s="211"/>
      <c r="Y19" s="183"/>
      <c r="Z19" s="640" t="s">
        <v>390</v>
      </c>
      <c r="AA19" s="683"/>
      <c r="AB19" s="684"/>
      <c r="AC19" s="685">
        <f>SUM($AC$6,$AC$9,$AC$10,$AC$13)</f>
        <v>610789594.99999976</v>
      </c>
      <c r="AD19" s="685">
        <f>SUM($AD$6,$AD$9,$AD$10,$AD$13)</f>
        <v>1093834918.9840002</v>
      </c>
      <c r="AE19" s="686">
        <f>SUM($AE$6,$AE$9,$AE$10,$AE$13,$AE$17,$AE$18)</f>
        <v>41828.828134033996</v>
      </c>
      <c r="AF19" s="601"/>
      <c r="AG19" s="204"/>
      <c r="AH19" s="447"/>
      <c r="AI19" s="447"/>
      <c r="AJ19" s="447"/>
      <c r="AK19" s="447"/>
      <c r="AL19" s="447"/>
      <c r="AM19" s="447"/>
      <c r="AN19" s="242"/>
      <c r="AO19" s="22"/>
      <c r="AP19" s="1144"/>
      <c r="AQ19" s="1144"/>
      <c r="AR19" s="1144"/>
      <c r="AS19" s="1144"/>
      <c r="AT19" s="1144"/>
      <c r="AU19" s="166"/>
    </row>
    <row r="20" spans="2:47" ht="22.35" customHeight="1">
      <c r="B20" s="479"/>
      <c r="C20" s="1047" t="s">
        <v>2667</v>
      </c>
      <c r="D20" s="181"/>
      <c r="E20" s="182"/>
      <c r="F20" s="181"/>
      <c r="G20" s="634" t="s">
        <v>375</v>
      </c>
      <c r="H20" s="635"/>
      <c r="I20" s="654"/>
      <c r="J20" s="652">
        <f>J7*別紙!$C6/100*別紙!$E6/10^3</f>
        <v>1130452.1313257997</v>
      </c>
      <c r="K20" s="629">
        <f>K7*別紙!$C6/100*別紙!$E6/10^3</f>
        <v>1289733.3349337997</v>
      </c>
      <c r="L20" s="629">
        <f>L7*別紙!$C6/100*別紙!$E6/10^3</f>
        <v>1516525.5634217998</v>
      </c>
      <c r="M20" s="629">
        <f>M7*別紙!$C6/100*別紙!$E6/10^3</f>
        <v>1732927.5121097995</v>
      </c>
      <c r="N20" s="629">
        <f>N7*別紙!$C6/100*別紙!$E6/10^3</f>
        <v>2199977.6658858</v>
      </c>
      <c r="O20" s="629">
        <f>O7*別紙!$C6/100*別紙!$E6/10^3</f>
        <v>2545532.0067814784</v>
      </c>
      <c r="P20" s="629">
        <f>P7*別紙!$C6/100*別紙!$E6/10^3</f>
        <v>2624572.8665559334</v>
      </c>
      <c r="Q20" s="629">
        <f>Q7*別紙!$C6/100*別紙!$E6/10^3</f>
        <v>2666023.9321239246</v>
      </c>
      <c r="R20" s="646">
        <f>R7*別紙!$C6/100*別紙!$E6/10^3</f>
        <v>2691949.6312959157</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44"/>
      <c r="AQ20" s="1144"/>
      <c r="AR20" s="1144"/>
      <c r="AS20" s="1144"/>
      <c r="AT20" s="1144"/>
      <c r="AU20" s="166"/>
    </row>
    <row r="21" spans="2:47" ht="22.35" customHeight="1">
      <c r="B21" s="479"/>
      <c r="C21" s="182"/>
      <c r="D21" s="181"/>
      <c r="E21" s="182"/>
      <c r="F21" s="181"/>
      <c r="G21" s="635" t="s">
        <v>378</v>
      </c>
      <c r="H21" s="635"/>
      <c r="I21" s="654"/>
      <c r="J21" s="652">
        <f>J8*別紙!$C7/100*別紙!$E7/10^3</f>
        <v>694491.23721599998</v>
      </c>
      <c r="K21" s="629">
        <f>K8*別紙!$C7/100*別紙!$E7/10^3</f>
        <v>768887.81481599994</v>
      </c>
      <c r="L21" s="629">
        <f>L8*別紙!$C7/100*別紙!$E7/10^3</f>
        <v>782407.37510399986</v>
      </c>
      <c r="M21" s="629">
        <f>M8*別紙!$C7/100*別紙!$E7/10^3</f>
        <v>897117.14332799998</v>
      </c>
      <c r="N21" s="629">
        <f>N8*別紙!$C7/100*別紙!$E7/10^3</f>
        <v>1176270.3954240002</v>
      </c>
      <c r="O21" s="629">
        <f>O8*別紙!$C7/100*別紙!$E7/10^3</f>
        <v>1180229.5229760003</v>
      </c>
      <c r="P21" s="629">
        <f>P8*別紙!$C7/100*別紙!$E7/10^3</f>
        <v>1311043.016448</v>
      </c>
      <c r="Q21" s="629">
        <f>Q8*別紙!$C7/100*別紙!$E7/10^3</f>
        <v>1389229.7026560002</v>
      </c>
      <c r="R21" s="646">
        <f>R8*別紙!$C7/100*別紙!$E7/10^3</f>
        <v>2529973.7498880005</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44"/>
      <c r="AQ21" s="1144"/>
      <c r="AR21" s="1144"/>
      <c r="AS21" s="1144"/>
      <c r="AT21" s="1144"/>
      <c r="AU21" s="166"/>
    </row>
    <row r="22" spans="2:47" ht="22.35" customHeight="1">
      <c r="B22" s="479"/>
      <c r="C22" s="182"/>
      <c r="D22" s="181"/>
      <c r="E22" s="182"/>
      <c r="F22" s="181"/>
      <c r="G22" s="635" t="s">
        <v>381</v>
      </c>
      <c r="H22" s="635"/>
      <c r="I22" s="654"/>
      <c r="J22" s="652">
        <f>J9*別紙!$C8/100*別紙!$E8/10^3</f>
        <v>250804.7568</v>
      </c>
      <c r="K22" s="629">
        <f>K9*別紙!$C8/100*別紙!$E8/10^3</f>
        <v>265428</v>
      </c>
      <c r="L22" s="629">
        <f>L9*別紙!$C8/100*別紙!$E8/10^3</f>
        <v>301484.15999999997</v>
      </c>
      <c r="M22" s="629">
        <f>M9*別紙!$C8/100*別紙!$E8/10^3</f>
        <v>378521.35200000001</v>
      </c>
      <c r="N22" s="629">
        <f>N9*別紙!$C8/100*別紙!$E8/10^3</f>
        <v>379557.30959999998</v>
      </c>
      <c r="O22" s="629">
        <f>O9*別紙!$C8/100*別紙!$E8/10^3</f>
        <v>482496.06959999999</v>
      </c>
      <c r="P22" s="629">
        <f>P9*別紙!$C8/100*別紙!$E8/10^3</f>
        <v>525279.9095999999</v>
      </c>
      <c r="Q22" s="629">
        <f>Q9*別紙!$C8/100*別紙!$E8/10^3</f>
        <v>903284.59679999994</v>
      </c>
      <c r="R22" s="646">
        <f>R9*別紙!$C8/100*別紙!$E8/10^3</f>
        <v>1017760.2768</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44"/>
      <c r="AQ22" s="1144"/>
      <c r="AR22" s="1144"/>
      <c r="AS22" s="1144"/>
      <c r="AT22" s="1144"/>
      <c r="AU22" s="166"/>
    </row>
    <row r="23" spans="2:47" ht="22.35" customHeight="1">
      <c r="B23" s="479"/>
      <c r="C23" s="182"/>
      <c r="D23" s="181"/>
      <c r="E23" s="182"/>
      <c r="F23" s="181"/>
      <c r="G23" s="635" t="s">
        <v>383</v>
      </c>
      <c r="H23" s="635"/>
      <c r="I23" s="654"/>
      <c r="J23" s="652">
        <f>J10*別紙!$C9/100*別紙!$E9/10^3</f>
        <v>0</v>
      </c>
      <c r="K23" s="629">
        <f>K10*別紙!$C9/100*別紙!$E9/10^3</f>
        <v>700.8</v>
      </c>
      <c r="L23" s="629">
        <f>L10*別紙!$C9/100*別紙!$E9/10^3</f>
        <v>700.8</v>
      </c>
      <c r="M23" s="629">
        <f>M10*別紙!$C9/100*別紙!$E9/10^3</f>
        <v>2452.8000000000002</v>
      </c>
      <c r="N23" s="629">
        <f>N10*別紙!$C9/100*別紙!$E9/10^3</f>
        <v>2452.8000000000002</v>
      </c>
      <c r="O23" s="629">
        <f>O10*別紙!$C9/100*別紙!$E9/10^3</f>
        <v>2452.8000000000002</v>
      </c>
      <c r="P23" s="629">
        <f>P10*別紙!$C9/100*別紙!$E9/10^3</f>
        <v>2452.8000000000002</v>
      </c>
      <c r="Q23" s="629">
        <f>Q10*別紙!$C9/100*別紙!$E9/10^3</f>
        <v>2452.8000000000002</v>
      </c>
      <c r="R23" s="646">
        <f>R10*別紙!$C9/100*別紙!$E9/10^3</f>
        <v>16468.8</v>
      </c>
      <c r="S23" s="584"/>
      <c r="T23" s="201"/>
      <c r="U23" s="600"/>
      <c r="V23" s="211"/>
      <c r="W23" s="211"/>
      <c r="X23" s="211"/>
      <c r="Y23" s="211"/>
      <c r="Z23" s="687"/>
      <c r="AA23" s="1119" t="s">
        <v>408</v>
      </c>
      <c r="AB23" s="1119"/>
      <c r="AC23" s="1119"/>
      <c r="AD23" s="1120" t="s">
        <v>409</v>
      </c>
      <c r="AE23" s="1120"/>
      <c r="AF23" s="601"/>
      <c r="AG23" s="204"/>
      <c r="AH23" s="447"/>
      <c r="AI23" s="447"/>
      <c r="AJ23" s="447"/>
      <c r="AK23" s="447"/>
      <c r="AL23" s="447"/>
      <c r="AM23" s="447"/>
      <c r="AN23" s="242"/>
      <c r="AO23" s="22"/>
      <c r="AP23" s="1144"/>
      <c r="AQ23" s="1144"/>
      <c r="AR23" s="1144"/>
      <c r="AS23" s="1144"/>
      <c r="AT23" s="1144"/>
      <c r="AU23" s="166"/>
    </row>
    <row r="24" spans="2:47" ht="22.35" customHeight="1" thickBot="1">
      <c r="B24" s="479"/>
      <c r="C24" s="182"/>
      <c r="D24" s="181"/>
      <c r="E24" s="182"/>
      <c r="F24" s="181"/>
      <c r="G24" s="658" t="s">
        <v>386</v>
      </c>
      <c r="H24" s="659"/>
      <c r="I24" s="660" t="s">
        <v>387</v>
      </c>
      <c r="J24" s="671">
        <f>J11*別紙!$C10/100*別紙!$E10/10^3</f>
        <v>465017.9424</v>
      </c>
      <c r="K24" s="666">
        <f>K11*別紙!$C10/100*別紙!$E10/10^3</f>
        <v>742261.43039999995</v>
      </c>
      <c r="L24" s="666">
        <f>L11*別紙!$C10/100*別紙!$E10/10^3</f>
        <v>767169.96479999996</v>
      </c>
      <c r="M24" s="666">
        <f>M11*別紙!$C10/100*別紙!$E10/10^3</f>
        <v>981733.08086400013</v>
      </c>
      <c r="N24" s="666">
        <f>N11*別紙!$C10/100*別紙!$E10/10^3</f>
        <v>1016245.9110719998</v>
      </c>
      <c r="O24" s="666">
        <f>O11*別紙!$C10/100*別紙!$E10/10^3</f>
        <v>1807055.2684800001</v>
      </c>
      <c r="P24" s="666">
        <f>P11*別紙!$C10/100*別紙!$E10/10^3</f>
        <v>1819235.1724800002</v>
      </c>
      <c r="Q24" s="666">
        <f>Q11*別紙!$C10/100*別紙!$E10/10^3</f>
        <v>2849547.1276799999</v>
      </c>
      <c r="R24" s="667">
        <f>R11*別紙!$C10/100*別紙!$E10/10^3</f>
        <v>2319474.6220800001</v>
      </c>
      <c r="S24" s="584"/>
      <c r="T24" s="201"/>
      <c r="U24" s="600"/>
      <c r="V24" s="211"/>
      <c r="W24" s="211"/>
      <c r="X24" s="211"/>
      <c r="Y24" s="211"/>
      <c r="Z24" s="1132" t="s">
        <v>410</v>
      </c>
      <c r="AA24" s="1121" t="s">
        <v>411</v>
      </c>
      <c r="AB24" s="1121"/>
      <c r="AC24" s="1121"/>
      <c r="AD24" s="1145" t="s">
        <v>412</v>
      </c>
      <c r="AE24" s="1146"/>
      <c r="AF24" s="601"/>
      <c r="AG24" s="204"/>
      <c r="AH24" s="447"/>
      <c r="AI24" s="447"/>
      <c r="AJ24" s="447"/>
      <c r="AK24" s="447"/>
      <c r="AL24" s="447"/>
      <c r="AM24" s="447"/>
      <c r="AN24" s="242"/>
      <c r="AO24" s="22"/>
      <c r="AP24" s="1144"/>
      <c r="AQ24" s="1144"/>
      <c r="AR24" s="1144"/>
      <c r="AS24" s="1144"/>
      <c r="AT24" s="1144"/>
      <c r="AU24" s="166"/>
    </row>
    <row r="25" spans="2:47" ht="22.35" customHeight="1" thickTop="1">
      <c r="B25" s="479"/>
      <c r="C25" s="182"/>
      <c r="D25" s="181"/>
      <c r="E25" s="182"/>
      <c r="F25" s="181"/>
      <c r="G25" s="655" t="s">
        <v>390</v>
      </c>
      <c r="H25" s="656"/>
      <c r="I25" s="657"/>
      <c r="J25" s="668">
        <f t="shared" ref="J25:Q25" si="3">SUM(J19:J24)</f>
        <v>2700442.08654708</v>
      </c>
      <c r="K25" s="669">
        <f t="shared" si="3"/>
        <v>3243123.5308039193</v>
      </c>
      <c r="L25" s="669">
        <f t="shared" si="3"/>
        <v>3555699.6586313993</v>
      </c>
      <c r="M25" s="669">
        <f t="shared" si="3"/>
        <v>4198567.969051918</v>
      </c>
      <c r="N25" s="669">
        <f t="shared" si="3"/>
        <v>4990144.8118985994</v>
      </c>
      <c r="O25" s="669">
        <f t="shared" si="3"/>
        <v>6249343.9121463588</v>
      </c>
      <c r="P25" s="669">
        <f t="shared" si="3"/>
        <v>6538516.49579792</v>
      </c>
      <c r="Q25" s="669">
        <f t="shared" si="3"/>
        <v>8092913.1243329467</v>
      </c>
      <c r="R25" s="670">
        <f t="shared" ref="R25" si="4">SUM(R19:R24)</f>
        <v>8884956.3046933711</v>
      </c>
      <c r="S25" s="582"/>
      <c r="T25" s="168"/>
      <c r="U25" s="595"/>
      <c r="V25" s="188"/>
      <c r="W25" s="188"/>
      <c r="X25" s="188"/>
      <c r="Y25" s="188"/>
      <c r="Z25" s="1132"/>
      <c r="AA25" s="1121"/>
      <c r="AB25" s="1121"/>
      <c r="AC25" s="1121"/>
      <c r="AD25" s="1146"/>
      <c r="AE25" s="1146"/>
      <c r="AF25" s="587"/>
      <c r="AG25" s="167"/>
      <c r="AH25" s="199"/>
      <c r="AI25" s="199"/>
      <c r="AJ25" s="199"/>
      <c r="AK25" s="199"/>
      <c r="AL25" s="199"/>
      <c r="AM25" s="199"/>
      <c r="AN25" s="242"/>
      <c r="AO25" s="22"/>
      <c r="AP25" s="1144"/>
      <c r="AQ25" s="1144"/>
      <c r="AR25" s="1144"/>
      <c r="AS25" s="1144"/>
      <c r="AT25" s="1144"/>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31422876.280942395</v>
      </c>
      <c r="K26" s="1052">
        <f>(VLOOKUP(年度マスタ!$K$4&amp;"_"&amp;K$18,データシート1!$A:$BT,MATCH("da_合計",データシート1!$A$1:$BT$1,0),0))/10^3</f>
        <v>31250271.607771534</v>
      </c>
      <c r="L26" s="1052">
        <f>(VLOOKUP(年度マスタ!$K$4&amp;"_"&amp;L$18,データシート1!$A:$BT,MATCH("da_合計",データシート1!$A$1:$BT$1,0),0))/10^3</f>
        <v>29865358.665798374</v>
      </c>
      <c r="M26" s="1052">
        <f>(VLOOKUP(年度マスタ!$K$4&amp;"_"&amp;M$18,データシート1!$A:$BT,MATCH("da_合計",データシート1!$A$1:$BT$1,0),0))/10^3</f>
        <v>29510632.475559041</v>
      </c>
      <c r="N26" s="1052">
        <f>(VLOOKUP(年度マスタ!$K$4&amp;"_"&amp;N$18,データシート1!$A:$BT,MATCH("da_合計",データシート1!$A$1:$BT$1,0),0))/10^3</f>
        <v>29564013.392756727</v>
      </c>
      <c r="O26" s="1052">
        <f>(VLOOKUP(年度マスタ!$K$4&amp;"_"&amp;O$18,データシート1!$A:$BT,MATCH("da_合計",データシート1!$A$1:$BT$1,0),0))/10^3</f>
        <v>28627970.712459605</v>
      </c>
      <c r="P26" s="1052">
        <f>(VLOOKUP(年度マスタ!$K$4&amp;"_"&amp;P$18,データシート1!$A:$BT,MATCH("da_合計",データシート1!$A$1:$BT$1,0),0))/10^3</f>
        <v>29745709.046510823</v>
      </c>
      <c r="Q26" s="1052">
        <f>(VLOOKUP(年度マスタ!$K$4&amp;"_"&amp;Q$18,データシート1!$A:$BT,MATCH("da_合計",データシート1!$A$1:$BT$1,0),0))/10^3</f>
        <v>29752204.561418168</v>
      </c>
      <c r="R26" s="1050">
        <f>Q26</f>
        <v>29752204.561418168</v>
      </c>
      <c r="S26" s="582"/>
      <c r="T26" s="168"/>
      <c r="U26" s="595"/>
      <c r="V26" s="188"/>
      <c r="W26" s="188"/>
      <c r="X26" s="188"/>
      <c r="Y26" s="188"/>
      <c r="Z26" s="688" t="s">
        <v>414</v>
      </c>
      <c r="AA26" s="1121" t="s">
        <v>415</v>
      </c>
      <c r="AB26" s="1121"/>
      <c r="AC26" s="1121"/>
      <c r="AD26" s="1121" t="s">
        <v>416</v>
      </c>
      <c r="AE26" s="1121"/>
      <c r="AF26" s="587"/>
      <c r="AG26" s="167"/>
      <c r="AH26" s="199"/>
      <c r="AI26" s="199"/>
      <c r="AJ26" s="199"/>
      <c r="AK26" s="199"/>
      <c r="AL26" s="199"/>
      <c r="AM26" s="199"/>
      <c r="AN26" s="242"/>
      <c r="AO26" s="22"/>
      <c r="AP26" s="1144"/>
      <c r="AQ26" s="1144"/>
      <c r="AR26" s="1144"/>
      <c r="AS26" s="1144"/>
      <c r="AT26" s="1144"/>
      <c r="AU26" s="166"/>
    </row>
    <row r="27" spans="2:47" ht="22.35" customHeight="1" thickTop="1">
      <c r="B27" s="479"/>
      <c r="C27" s="182"/>
      <c r="D27" s="181"/>
      <c r="E27" s="182"/>
      <c r="F27" s="181"/>
      <c r="G27" s="1136" t="s">
        <v>417</v>
      </c>
      <c r="H27" s="1137"/>
      <c r="I27" s="1138"/>
      <c r="J27" s="849">
        <f>J25/J26</f>
        <v>8.5938730191445475E-2</v>
      </c>
      <c r="K27" s="850">
        <f t="shared" ref="K27:P27" si="5">K25/K26</f>
        <v>0.10377905099542868</v>
      </c>
      <c r="L27" s="850">
        <f t="shared" si="5"/>
        <v>0.11905765801846421</v>
      </c>
      <c r="M27" s="850">
        <f t="shared" si="5"/>
        <v>0.14227305946523539</v>
      </c>
      <c r="N27" s="850">
        <f t="shared" si="5"/>
        <v>0.16879118357865444</v>
      </c>
      <c r="O27" s="850">
        <f t="shared" si="5"/>
        <v>0.21829503651917909</v>
      </c>
      <c r="P27" s="850">
        <f t="shared" si="5"/>
        <v>0.21981377164599442</v>
      </c>
      <c r="Q27" s="850">
        <f>Q25/Q26</f>
        <v>0.27201053648399592</v>
      </c>
      <c r="R27" s="851">
        <f>R25/R26</f>
        <v>0.29863186394648333</v>
      </c>
      <c r="S27" s="582"/>
      <c r="T27" s="168"/>
      <c r="U27" s="595"/>
      <c r="V27" s="188"/>
      <c r="W27" s="188"/>
      <c r="X27" s="188"/>
      <c r="Y27" s="188"/>
      <c r="Z27" s="1132" t="s">
        <v>378</v>
      </c>
      <c r="AA27" s="1121" t="s">
        <v>418</v>
      </c>
      <c r="AB27" s="1121"/>
      <c r="AC27" s="1121"/>
      <c r="AD27" s="1122" t="s">
        <v>419</v>
      </c>
      <c r="AE27" s="1121"/>
      <c r="AF27" s="587"/>
      <c r="AG27" s="167"/>
      <c r="AH27" s="199"/>
      <c r="AI27" s="199"/>
      <c r="AJ27" s="199"/>
      <c r="AK27" s="199"/>
      <c r="AL27" s="199"/>
      <c r="AM27" s="199"/>
      <c r="AN27" s="242"/>
      <c r="AO27" s="22"/>
      <c r="AP27" s="1144"/>
      <c r="AQ27" s="1144"/>
      <c r="AR27" s="1144"/>
      <c r="AS27" s="1144"/>
      <c r="AT27" s="1144"/>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32"/>
      <c r="AA28" s="1121"/>
      <c r="AB28" s="1121"/>
      <c r="AC28" s="1121"/>
      <c r="AD28" s="1121"/>
      <c r="AE28" s="1121"/>
      <c r="AF28" s="587"/>
      <c r="AG28" s="167"/>
      <c r="AH28" s="199"/>
      <c r="AI28" s="199"/>
      <c r="AJ28" s="199"/>
      <c r="AK28" s="199"/>
      <c r="AL28" s="199"/>
      <c r="AM28" s="199"/>
      <c r="AN28" s="242"/>
      <c r="AO28" s="22"/>
      <c r="AP28" s="1144"/>
      <c r="AQ28" s="1144"/>
      <c r="AR28" s="1144"/>
      <c r="AS28" s="1144"/>
      <c r="AT28" s="1144"/>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1" t="s">
        <v>420</v>
      </c>
      <c r="AB29" s="1121"/>
      <c r="AC29" s="1121"/>
      <c r="AD29" s="1121" t="s">
        <v>381</v>
      </c>
      <c r="AE29" s="1121"/>
      <c r="AF29" s="587"/>
      <c r="AG29" s="167"/>
      <c r="AH29" s="199"/>
      <c r="AI29" s="199"/>
      <c r="AJ29" s="199"/>
      <c r="AK29" s="199"/>
      <c r="AL29" s="199"/>
      <c r="AM29" s="199"/>
      <c r="AN29" s="242"/>
      <c r="AO29" s="22"/>
      <c r="AP29" s="1144"/>
      <c r="AQ29" s="1144"/>
      <c r="AR29" s="1144"/>
      <c r="AS29" s="1144"/>
      <c r="AT29" s="1144"/>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32" t="s">
        <v>383</v>
      </c>
      <c r="AA30" s="1122" t="s">
        <v>421</v>
      </c>
      <c r="AB30" s="1121"/>
      <c r="AC30" s="1121"/>
      <c r="AD30" s="1121" t="s">
        <v>383</v>
      </c>
      <c r="AE30" s="1121"/>
      <c r="AF30" s="587"/>
      <c r="AG30" s="167"/>
      <c r="AH30" s="199"/>
      <c r="AI30" s="199"/>
      <c r="AJ30" s="199"/>
      <c r="AK30" s="199"/>
      <c r="AL30" s="199"/>
      <c r="AM30" s="199"/>
      <c r="AN30" s="242"/>
      <c r="AO30" s="22"/>
      <c r="AP30" s="1144"/>
      <c r="AQ30" s="1144"/>
      <c r="AR30" s="1144"/>
      <c r="AS30" s="1144"/>
      <c r="AT30" s="1144"/>
      <c r="AU30" s="166"/>
    </row>
    <row r="31" spans="2:47" ht="25.5" customHeight="1">
      <c r="B31" s="479"/>
      <c r="C31" s="1125"/>
      <c r="D31" s="1125"/>
      <c r="E31" s="1125"/>
      <c r="F31" s="1125"/>
      <c r="G31" s="1125"/>
      <c r="H31" s="1125"/>
      <c r="I31" s="1125"/>
      <c r="J31" s="1125"/>
      <c r="K31" s="1125"/>
      <c r="L31" s="188"/>
      <c r="M31" s="188"/>
      <c r="N31" s="188"/>
      <c r="O31" s="188"/>
      <c r="P31" s="188"/>
      <c r="Q31" s="188"/>
      <c r="R31" s="188"/>
      <c r="S31" s="582"/>
      <c r="T31" s="168"/>
      <c r="U31" s="595"/>
      <c r="V31" s="188"/>
      <c r="W31" s="188"/>
      <c r="X31" s="188"/>
      <c r="Y31" s="188"/>
      <c r="Z31" s="1132"/>
      <c r="AA31" s="1121"/>
      <c r="AB31" s="1121"/>
      <c r="AC31" s="1121"/>
      <c r="AD31" s="1121"/>
      <c r="AE31" s="1121"/>
      <c r="AF31" s="587"/>
      <c r="AG31" s="167"/>
      <c r="AH31" s="199"/>
      <c r="AI31" s="199"/>
      <c r="AJ31" s="199"/>
      <c r="AK31" s="199"/>
      <c r="AL31" s="199"/>
      <c r="AM31" s="199"/>
      <c r="AN31" s="242"/>
      <c r="AO31" s="22"/>
      <c r="AP31" s="1144"/>
      <c r="AQ31" s="1144"/>
      <c r="AR31" s="1144"/>
      <c r="AS31" s="1144"/>
      <c r="AT31" s="1144"/>
      <c r="AU31" s="166"/>
    </row>
    <row r="32" spans="2:47" ht="44.1" customHeight="1">
      <c r="B32" s="479"/>
      <c r="C32" s="1125"/>
      <c r="D32" s="1125"/>
      <c r="E32" s="1125"/>
      <c r="F32" s="1125"/>
      <c r="G32" s="1125"/>
      <c r="H32" s="1125"/>
      <c r="I32" s="1125"/>
      <c r="J32" s="1125"/>
      <c r="K32" s="1125"/>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44"/>
      <c r="AQ32" s="1144"/>
      <c r="AR32" s="1144"/>
      <c r="AS32" s="1144"/>
      <c r="AT32" s="1144"/>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44"/>
      <c r="AQ33" s="1144"/>
      <c r="AR33" s="1144"/>
      <c r="AS33" s="1144"/>
      <c r="AT33" s="1144"/>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44"/>
      <c r="AQ34" s="1144"/>
      <c r="AR34" s="1144"/>
      <c r="AS34" s="1144"/>
      <c r="AT34" s="1144"/>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44"/>
      <c r="AQ35" s="1144"/>
      <c r="AR35" s="1144"/>
      <c r="AS35" s="1144"/>
      <c r="AT35" s="1144"/>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44"/>
      <c r="AQ36" s="1144"/>
      <c r="AR36" s="1144"/>
      <c r="AS36" s="1144"/>
      <c r="AT36" s="1144"/>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44"/>
      <c r="AQ37" s="1144"/>
      <c r="AR37" s="1144"/>
      <c r="AS37" s="1144"/>
      <c r="AT37" s="1144"/>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3" t="s">
        <v>427</v>
      </c>
      <c r="W50" s="1134"/>
      <c r="X50" s="1134"/>
      <c r="Y50" s="1134"/>
      <c r="Z50" s="1135"/>
      <c r="AA50" s="183"/>
      <c r="AB50" s="694"/>
      <c r="AC50" s="1115" t="s">
        <v>2663</v>
      </c>
      <c r="AD50" s="1115" t="s">
        <v>2664</v>
      </c>
      <c r="AE50" s="1117"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0.29863186394648333</v>
      </c>
      <c r="AA51" s="183"/>
      <c r="AB51" s="689"/>
      <c r="AC51" s="1116"/>
      <c r="AD51" s="1116"/>
      <c r="AE51" s="1118"/>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36.764835920846515</v>
      </c>
      <c r="AA52" s="183"/>
      <c r="AB52" s="690" t="s">
        <v>414</v>
      </c>
      <c r="AC52" s="691">
        <f>$AD6</f>
        <v>437744475.00800008</v>
      </c>
      <c r="AD52" s="692">
        <f>R19+R20</f>
        <v>3001278.8559253695</v>
      </c>
      <c r="AE52" s="693">
        <f t="shared" ref="AE52:AE54" si="6">IFERROR(AD52/AC52,"-")</f>
        <v>6.8562346923293988E-3</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3">
        <f>IF($AD$19&lt;$R$26,(-1)*($AD$19-$R$26),$AD$19-$R$26)</f>
        <v>1064082714.422582</v>
      </c>
      <c r="Z53" s="1124"/>
      <c r="AA53" s="183"/>
      <c r="AB53" s="690" t="s">
        <v>378</v>
      </c>
      <c r="AC53" s="691">
        <f>$AD9</f>
        <v>636018556.8499999</v>
      </c>
      <c r="AD53" s="692">
        <f>R21</f>
        <v>2529973.7498880005</v>
      </c>
      <c r="AE53" s="693">
        <f t="shared" si="6"/>
        <v>3.9778300847355232E-3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5061322.4590000007</v>
      </c>
      <c r="AD54" s="691">
        <f>R22</f>
        <v>1017760.2768</v>
      </c>
      <c r="AE54" s="693">
        <f t="shared" si="6"/>
        <v>0.20108583972756514</v>
      </c>
      <c r="AF54" s="485"/>
      <c r="AG54" s="44"/>
      <c r="AH54" s="433"/>
      <c r="AI54" s="455" t="s">
        <v>441</v>
      </c>
      <c r="AJ54" s="456">
        <f>VLOOKUP(年度マスタ!$K$4&amp;"_"&amp;AJ$53,データシート1!$A$1:$BT$2000,MATCH("ca_太陽光発電（10kW未満）",データシート1!$A$1:$BT$1,0),0)</f>
        <v>28229</v>
      </c>
      <c r="AK54" s="456">
        <f>VLOOKUP(年度マスタ!$K$4&amp;"_"&amp;AK$53,データシート1!$A$1:$BT$2000,MATCH("ca_太陽光発電（10kW未満）",データシート1!$A$1:$BT$1,0),0)</f>
        <v>30520</v>
      </c>
      <c r="AL54" s="456">
        <f>VLOOKUP(年度マスタ!$K$4&amp;"_"&amp;AL$53,データシート1!$A$1:$BT$2000,MATCH("ca_太陽光発電（10kW未満）",データシート1!$A$1:$BT$1,0),0)</f>
        <v>32147</v>
      </c>
      <c r="AM54" s="456">
        <f>VLOOKUP(年度マスタ!$K$4&amp;"_"&amp;AM$53,データシート1!$A$1:$BT$2000,MATCH("ca_太陽光発電（10kW未満）",データシート1!$A$1:$BT$1,0),0)</f>
        <v>34928</v>
      </c>
      <c r="AN54" s="456">
        <f>VLOOKUP(年度マスタ!$K$4&amp;"_"&amp;AN$53,データシート1!$A$1:$BT$2000,MATCH("ca_太陽光発電（10kW未満）",データシート1!$A$1:$BT$1,0),0)</f>
        <v>36192</v>
      </c>
      <c r="AO54" s="456">
        <f>VLOOKUP(年度マスタ!$K$4&amp;"_"&amp;AO$53,データシート1!$A$1:$BT$2000,MATCH("ca_太陽光発電（10kW未満）",データシート1!$A$1:$BT$1,0),0)</f>
        <v>38320</v>
      </c>
      <c r="AP54" s="456">
        <f>VLOOKUP(年度マスタ!$K$4&amp;"_"&amp;AP$53,データシート1!$A$1:$BT$2000,MATCH("ca_太陽光発電（10kW未満）",データシート1!$A$1:$BT$1,0),0)</f>
        <v>41675</v>
      </c>
      <c r="AQ54" s="456">
        <f>VLOOKUP(年度マスタ!$K$4&amp;"_"&amp;AQ$53,データシート1!$A$1:$BT$2000,MATCH("ca_太陽光発電（10kW未満）",データシート1!$A$1:$BT$1,0),0)</f>
        <v>45199</v>
      </c>
      <c r="AR54" s="456">
        <f>VLOOKUP(年度マスタ!$K$4&amp;"_"&amp;AR$53,データシート1!$A$1:$BT$2000,MATCH("ca_太陽光発電（10kW未満）",データシート1!$A$1:$BT$1,0),0)</f>
        <v>48697</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15010564.666999999</v>
      </c>
      <c r="AD55" s="691">
        <f>R23</f>
        <v>16468.8</v>
      </c>
      <c r="AE55" s="693">
        <f>IFERROR(AD55/AC55,"-")</f>
        <v>1.0971472669649702E-3</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8" scale="69"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topLeftCell="A64"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北海道</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北海道</v>
      </c>
      <c r="AY12" s="24" t="str">
        <f>年度マスタ!$J4</f>
        <v>北海道</v>
      </c>
      <c r="AZ12" s="24" t="str">
        <f>年度マスタ!$K4</f>
        <v>01</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21"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sheetPr>
  <dimension ref="A1:CP250"/>
  <sheetViews>
    <sheetView showGridLines="0" view="pageBreakPreview" topLeftCell="B1" zoomScale="25" zoomScaleNormal="25" zoomScaleSheetLayoutView="25" zoomScalePageLayoutView="40" workbookViewId="0">
      <selection activeCell="B1" sqref="B1"/>
    </sheetView>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北海道</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北海道</v>
      </c>
      <c r="AY4" s="1037" t="str">
        <f>年度マスタ!$J4</f>
        <v>北海道</v>
      </c>
      <c r="AZ4" s="1037" t="str">
        <f>年度マスタ!$K4</f>
        <v>01</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01363</v>
      </c>
      <c r="AY72" s="19" t="str">
        <f>IF(IFERROR(比較地域マスタ!$AE7,"")=0,"",IFERROR(比較地域マスタ!$AE7,""))</f>
        <v>厚沢部町</v>
      </c>
      <c r="AZ72" s="17"/>
      <c r="BA72" s="23">
        <v>1</v>
      </c>
      <c r="BB72" s="23">
        <v>1</v>
      </c>
      <c r="BC72" s="19" t="str">
        <f>AX72</f>
        <v>01363</v>
      </c>
      <c r="BD72" s="19" t="str">
        <f>AY72</f>
        <v>厚沢部町</v>
      </c>
      <c r="BE72" s="35">
        <f>VLOOKUP(BC72&amp;"_"&amp;$AZ$9,データシート3!A:AB,MATCH("ea_"&amp;"太陽光（建物系）"&amp;"_年間発電",データシート3!$A$1:$AB$1,0),0)/10^3+VLOOKUP(BC72&amp;"_"&amp;$AZ$9,データシート3!A:AB,MATCH("ea_"&amp;"太陽光（土地系）"&amp;"_年間発電",データシート3!$A$1:$AB$1,0),0)/10^3</f>
        <v>1478078.4810000001</v>
      </c>
      <c r="BF72" s="35">
        <f>VLOOKUP(BC72&amp;"_"&amp;$AZ$9,データシート3!A:AB,MATCH("ea_"&amp;"風力（陸上）"&amp;"_年間発電",データシート3!$A$1:$AB$1,0),0)/10^3</f>
        <v>2787901.0060000001</v>
      </c>
      <c r="BG72" s="35">
        <f>VLOOKUP(BC72&amp;"_"&amp;$AZ$9,データシート3!A:AB,MATCH("ea_"&amp;"中小水（河川）"&amp;"_年間発電",データシート3!$A$1:$AB$1,0),0)/10^3+VLOOKUP(BC72&amp;"_"&amp;$AZ$9,データシート3!A:AB,MATCH("ea_"&amp;"中小水（農業用水路）"&amp;"_年間発電",データシート3!$A$1:$AB$1,0),0)/10^3</f>
        <v>63620.567999999999</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5">
        <f>SUM(BE72:BH72)</f>
        <v>4329635.13</v>
      </c>
      <c r="BJ72" s="35">
        <f>(VLOOKUP($BC72&amp;"_"&amp;$AZ$8,データシート3!$A:$AN,MATCH("da_合計",データシート3!$A$1:$AN$1,0),0))/10^3</f>
        <v>17727.379525532768</v>
      </c>
      <c r="BK72" s="35">
        <f t="shared" ref="BK72:BK103" si="21">BI72-BJ72</f>
        <v>4311907.7504744669</v>
      </c>
      <c r="BL72" s="35">
        <f t="shared" ref="BL72:BL103" si="22">IF(BK72&gt;0,0,BK72)</f>
        <v>0</v>
      </c>
      <c r="BM72" s="35">
        <f t="shared" ref="BM72:BM103" si="23">IF(BK72&gt;0,BK72,0)</f>
        <v>4311907.7504744669</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01581</v>
      </c>
      <c r="AY73" s="19" t="str">
        <f>IF(IFERROR(比較地域マスタ!$AE8,"")=0,"",IFERROR(比較地域マスタ!$AE8,""))</f>
        <v>厚真町</v>
      </c>
      <c r="AZ73" s="17"/>
      <c r="BA73" s="23">
        <v>2</v>
      </c>
      <c r="BB73" s="23">
        <v>1</v>
      </c>
      <c r="BC73" s="19" t="str">
        <f t="shared" ref="BC73:BC136" si="24">AX73</f>
        <v>01581</v>
      </c>
      <c r="BD73" s="19" t="str">
        <f t="shared" ref="BD73:BD136" si="25">AY73</f>
        <v>厚真町</v>
      </c>
      <c r="BE73" s="35">
        <f>VLOOKUP(BC73&amp;"_"&amp;$AZ$9,データシート3!A:AB,MATCH("ea_"&amp;"太陽光（建物系）"&amp;"_年間発電",データシート3!$A$1:$AB$1,0),0)/10^3+VLOOKUP(BC73&amp;"_"&amp;$AZ$9,データシート3!A:AB,MATCH("ea_"&amp;"太陽光（土地系）"&amp;"_年間発電",データシート3!$A$1:$AB$1,0),0)/10^3</f>
        <v>1282660.8360000001</v>
      </c>
      <c r="BF73" s="35">
        <f>VLOOKUP(BC73&amp;"_"&amp;$AZ$9,データシート3!A:AB,MATCH("ea_"&amp;"風力（陸上）"&amp;"_年間発電",データシート3!$A$1:$AB$1,0),0)/10^3</f>
        <v>2960047.0159999998</v>
      </c>
      <c r="BG73" s="35">
        <f>VLOOKUP(BC73&amp;"_"&amp;$AZ$9,データシート3!A:AB,MATCH("ea_"&amp;"中小水（河川）"&amp;"_年間発電",データシート3!$A$1:$AB$1,0),0)/10^3+VLOOKUP(BC73&amp;"_"&amp;$AZ$9,データシート3!A:AB,MATCH("ea_"&amp;"中小水（農業用水路）"&amp;"_年間発電",データシート3!$A$1:$AB$1,0),0)/10^3</f>
        <v>1894.317</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5">
        <f t="shared" ref="BI73:BI136" si="26">SUM(BE73:BH73)</f>
        <v>4320768.9670000002</v>
      </c>
      <c r="BJ73" s="35">
        <f>(VLOOKUP($BC73&amp;"_"&amp;$AZ$8,データシート3!$A:$AN,MATCH("da_合計",データシート3!$A$1:$AN$1,0),0))/10^3</f>
        <v>28223.256949879724</v>
      </c>
      <c r="BK73" s="35">
        <f t="shared" si="21"/>
        <v>4292545.71005012</v>
      </c>
      <c r="BL73" s="35">
        <f t="shared" si="22"/>
        <v>0</v>
      </c>
      <c r="BM73" s="35">
        <f t="shared" si="23"/>
        <v>4292545.71005012</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01585</v>
      </c>
      <c r="AY74" s="19" t="str">
        <f>IF(IFERROR(比較地域マスタ!$AE9,"")=0,"",IFERROR(比較地域マスタ!$AE9,""))</f>
        <v>安平町</v>
      </c>
      <c r="AZ74" s="17"/>
      <c r="BA74" s="23">
        <v>3</v>
      </c>
      <c r="BB74" s="23">
        <v>1</v>
      </c>
      <c r="BC74" s="19" t="str">
        <f t="shared" si="24"/>
        <v>01585</v>
      </c>
      <c r="BD74" s="19" t="str">
        <f t="shared" si="25"/>
        <v>安平町</v>
      </c>
      <c r="BE74" s="35">
        <f>VLOOKUP(BC74&amp;"_"&amp;$AZ$9,データシート3!A:AB,MATCH("ea_"&amp;"太陽光（建物系）"&amp;"_年間発電",データシート3!$A$1:$AB$1,0),0)/10^3+VLOOKUP(BC74&amp;"_"&amp;$AZ$9,データシート3!A:AB,MATCH("ea_"&amp;"太陽光（土地系）"&amp;"_年間発電",データシート3!$A$1:$AB$1,0),0)/10^3</f>
        <v>2802370.13</v>
      </c>
      <c r="BF74" s="35">
        <f>VLOOKUP(BC74&amp;"_"&amp;$AZ$9,データシート3!A:AB,MATCH("ea_"&amp;"風力（陸上）"&amp;"_年間発電",データシート3!$A$1:$AB$1,0),0)/10^3</f>
        <v>1671111.9350000003</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5">
        <f t="shared" si="26"/>
        <v>4559369.5550000006</v>
      </c>
      <c r="BJ74" s="35">
        <f>(VLOOKUP($BC74&amp;"_"&amp;$AZ$8,データシート3!$A:$AN,MATCH("da_合計",データシート3!$A$1:$AN$1,0),0))/10^3</f>
        <v>50819.359701384834</v>
      </c>
      <c r="BK74" s="35">
        <f t="shared" si="21"/>
        <v>4508550.1952986158</v>
      </c>
      <c r="BL74" s="35">
        <f t="shared" si="22"/>
        <v>0</v>
      </c>
      <c r="BM74" s="35">
        <f t="shared" si="23"/>
        <v>4508550.1952986158</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01370</v>
      </c>
      <c r="AY75" s="19" t="str">
        <f>IF(IFERROR(比較地域マスタ!$AE10,"")=0,"",IFERROR(比較地域マスタ!$AE10,""))</f>
        <v>今金町</v>
      </c>
      <c r="AZ75" s="17"/>
      <c r="BA75" s="23">
        <v>4</v>
      </c>
      <c r="BB75" s="23">
        <v>1</v>
      </c>
      <c r="BC75" s="19" t="str">
        <f t="shared" si="24"/>
        <v>01370</v>
      </c>
      <c r="BD75" s="19" t="str">
        <f t="shared" si="25"/>
        <v>今金町</v>
      </c>
      <c r="BE75" s="35">
        <f>VLOOKUP(BC75&amp;"_"&amp;$AZ$9,データシート3!A:AB,MATCH("ea_"&amp;"太陽光（建物系）"&amp;"_年間発電",データシート3!$A$1:$AB$1,0),0)/10^3+VLOOKUP(BC75&amp;"_"&amp;$AZ$9,データシート3!A:AB,MATCH("ea_"&amp;"太陽光（土地系）"&amp;"_年間発電",データシート3!$A$1:$AB$1,0),0)/10^3</f>
        <v>1678973.882</v>
      </c>
      <c r="BF75" s="35">
        <f>VLOOKUP(BC75&amp;"_"&amp;$AZ$9,データシート3!A:AB,MATCH("ea_"&amp;"風力（陸上）"&amp;"_年間発電",データシート3!$A$1:$AB$1,0),0)/10^3</f>
        <v>5740218.3109999998</v>
      </c>
      <c r="BG75" s="35">
        <f>VLOOKUP(BC75&amp;"_"&amp;$AZ$9,データシート3!A:AB,MATCH("ea_"&amp;"中小水（河川）"&amp;"_年間発電",データシート3!$A$1:$AB$1,0),0)/10^3+VLOOKUP(BC75&amp;"_"&amp;$AZ$9,データシート3!A:AB,MATCH("ea_"&amp;"中小水（農業用水路）"&amp;"_年間発電",データシート3!$A$1:$AB$1,0),0)/10^3</f>
        <v>113963.60700000002</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7533155.7999999998</v>
      </c>
      <c r="BJ75" s="35">
        <f>(VLOOKUP($BC75&amp;"_"&amp;$AZ$8,データシート3!$A:$AN,MATCH("da_合計",データシート3!$A$1:$AN$1,0),0))/10^3</f>
        <v>22013.868888204277</v>
      </c>
      <c r="BK75" s="35">
        <f t="shared" si="21"/>
        <v>7511141.9311117958</v>
      </c>
      <c r="BL75" s="35">
        <f t="shared" si="22"/>
        <v>0</v>
      </c>
      <c r="BM75" s="35">
        <f t="shared" si="23"/>
        <v>7511141.9311117958</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01607</v>
      </c>
      <c r="AY76" s="19" t="str">
        <f>IF(IFERROR(比較地域マスタ!$AE11,"")=0,"",IFERROR(比較地域マスタ!$AE11,""))</f>
        <v>浦河町</v>
      </c>
      <c r="AZ76" s="17"/>
      <c r="BA76" s="23">
        <v>5</v>
      </c>
      <c r="BB76" s="23">
        <v>1</v>
      </c>
      <c r="BC76" s="19" t="str">
        <f t="shared" si="24"/>
        <v>01607</v>
      </c>
      <c r="BD76" s="19" t="str">
        <f t="shared" si="25"/>
        <v>浦河町</v>
      </c>
      <c r="BE76" s="35">
        <f>VLOOKUP(BC76&amp;"_"&amp;$AZ$9,データシート3!A:AB,MATCH("ea_"&amp;"太陽光（建物系）"&amp;"_年間発電",データシート3!$A$1:$AB$1,0),0)/10^3+VLOOKUP(BC76&amp;"_"&amp;$AZ$9,データシート3!A:AB,MATCH("ea_"&amp;"太陽光（土地系）"&amp;"_年間発電",データシート3!$A$1:$AB$1,0),0)/10^3</f>
        <v>2412242.2899999996</v>
      </c>
      <c r="BF76" s="35">
        <f>VLOOKUP(BC76&amp;"_"&amp;$AZ$9,データシート3!A:AB,MATCH("ea_"&amp;"風力（陸上）"&amp;"_年間発電",データシート3!$A$1:$AB$1,0),0)/10^3</f>
        <v>1085143.3500000001</v>
      </c>
      <c r="BG76" s="35">
        <f>VLOOKUP(BC76&amp;"_"&amp;$AZ$9,データシート3!A:AB,MATCH("ea_"&amp;"中小水（河川）"&amp;"_年間発電",データシート3!$A$1:$AB$1,0),0)/10^3+VLOOKUP(BC76&amp;"_"&amp;$AZ$9,データシート3!A:AB,MATCH("ea_"&amp;"中小水（農業用水路）"&amp;"_年間発電",データシート3!$A$1:$AB$1,0),0)/10^3</f>
        <v>31250.269</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5">
        <f t="shared" si="26"/>
        <v>3528975.8669999996</v>
      </c>
      <c r="BJ76" s="35">
        <f>(VLOOKUP($BC76&amp;"_"&amp;$AZ$8,データシート3!$A:$AN,MATCH("da_合計",データシート3!$A$1:$AN$1,0),0))/10^3</f>
        <v>69257.94901480191</v>
      </c>
      <c r="BK76" s="35">
        <f t="shared" si="21"/>
        <v>3459717.9179851976</v>
      </c>
      <c r="BL76" s="35">
        <f t="shared" si="22"/>
        <v>0</v>
      </c>
      <c r="BM76" s="35">
        <f t="shared" si="23"/>
        <v>3459717.9179851976</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01361</v>
      </c>
      <c r="AY77" s="19" t="str">
        <f>IF(IFERROR(比較地域マスタ!$AE12,"")=0,"",IFERROR(比較地域マスタ!$AE12,""))</f>
        <v>江差町</v>
      </c>
      <c r="AZ77" s="17"/>
      <c r="BA77" s="23">
        <v>6</v>
      </c>
      <c r="BB77" s="23">
        <v>1</v>
      </c>
      <c r="BC77" s="19" t="str">
        <f t="shared" si="24"/>
        <v>01361</v>
      </c>
      <c r="BD77" s="19" t="str">
        <f t="shared" si="25"/>
        <v>江差町</v>
      </c>
      <c r="BE77" s="35">
        <f>VLOOKUP(BC77&amp;"_"&amp;$AZ$9,データシート3!A:AB,MATCH("ea_"&amp;"太陽光（建物系）"&amp;"_年間発電",データシート3!$A$1:$AB$1,0),0)/10^3+VLOOKUP(BC77&amp;"_"&amp;$AZ$9,データシート3!A:AB,MATCH("ea_"&amp;"太陽光（土地系）"&amp;"_年間発電",データシート3!$A$1:$AB$1,0),0)/10^3</f>
        <v>419621.788</v>
      </c>
      <c r="BF77" s="35">
        <f>VLOOKUP(BC77&amp;"_"&amp;$AZ$9,データシート3!A:AB,MATCH("ea_"&amp;"風力（陸上）"&amp;"_年間発電",データシート3!$A$1:$AB$1,0),0)/10^3</f>
        <v>817789.32</v>
      </c>
      <c r="BG77" s="35">
        <f>VLOOKUP(BC77&amp;"_"&amp;$AZ$9,データシート3!A:AB,MATCH("ea_"&amp;"中小水（河川）"&amp;"_年間発電",データシート3!$A$1:$AB$1,0),0)/10^3+VLOOKUP(BC77&amp;"_"&amp;$AZ$9,データシート3!A:AB,MATCH("ea_"&amp;"中小水（農業用水路）"&amp;"_年間発電",データシート3!$A$1:$AB$1,0),0)/10^3</f>
        <v>2239.9430000000007</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5">
        <f t="shared" si="26"/>
        <v>1239959.6129999999</v>
      </c>
      <c r="BJ77" s="35">
        <f>(VLOOKUP($BC77&amp;"_"&amp;$AZ$8,データシート3!$A:$AN,MATCH("da_合計",データシート3!$A$1:$AN$1,0),0))/10^3</f>
        <v>39657.039047407467</v>
      </c>
      <c r="BK77" s="35">
        <f t="shared" si="21"/>
        <v>1200302.5739525924</v>
      </c>
      <c r="BL77" s="35">
        <f t="shared" si="22"/>
        <v>0</v>
      </c>
      <c r="BM77" s="35">
        <f t="shared" si="23"/>
        <v>1200302.5739525924</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01609</v>
      </c>
      <c r="AY78" s="19" t="str">
        <f>IF(IFERROR(比較地域マスタ!$AE13,"")=0,"",IFERROR(比較地域マスタ!$AE13,""))</f>
        <v>えりも町</v>
      </c>
      <c r="AZ78" s="17"/>
      <c r="BA78" s="23">
        <v>7</v>
      </c>
      <c r="BB78" s="23">
        <v>1</v>
      </c>
      <c r="BC78" s="19" t="str">
        <f t="shared" si="24"/>
        <v>01609</v>
      </c>
      <c r="BD78" s="19" t="str">
        <f t="shared" si="25"/>
        <v>えりも町</v>
      </c>
      <c r="BE78" s="35">
        <f>VLOOKUP(BC78&amp;"_"&amp;$AZ$9,データシート3!A:AB,MATCH("ea_"&amp;"太陽光（建物系）"&amp;"_年間発電",データシート3!$A$1:$AB$1,0),0)/10^3+VLOOKUP(BC78&amp;"_"&amp;$AZ$9,データシート3!A:AB,MATCH("ea_"&amp;"太陽光（土地系）"&amp;"_年間発電",データシート3!$A$1:$AB$1,0),0)/10^3</f>
        <v>907458.15800000017</v>
      </c>
      <c r="BF78" s="35">
        <f>VLOOKUP(BC78&amp;"_"&amp;$AZ$9,データシート3!A:AB,MATCH("ea_"&amp;"風力（陸上）"&amp;"_年間発電",データシート3!$A$1:$AB$1,0),0)/10^3</f>
        <v>2443951.7170000006</v>
      </c>
      <c r="BG78" s="35">
        <f>VLOOKUP(BC78&amp;"_"&amp;$AZ$9,データシート3!A:AB,MATCH("ea_"&amp;"中小水（河川）"&amp;"_年間発電",データシート3!$A$1:$AB$1,0),0)/10^3+VLOOKUP(BC78&amp;"_"&amp;$AZ$9,データシート3!A:AB,MATCH("ea_"&amp;"中小水（農業用水路）"&amp;"_年間発電",データシート3!$A$1:$AB$1,0),0)/10^3</f>
        <v>35630.402000000002</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5">
        <f t="shared" si="26"/>
        <v>3388453.3350000009</v>
      </c>
      <c r="BJ78" s="35">
        <f>(VLOOKUP($BC78&amp;"_"&amp;$AZ$8,データシート3!$A:$AN,MATCH("da_合計",データシート3!$A$1:$AN$1,0),0))/10^3</f>
        <v>21065.385915567993</v>
      </c>
      <c r="BK78" s="35">
        <f t="shared" si="21"/>
        <v>3367387.9490844328</v>
      </c>
      <c r="BL78" s="35">
        <f t="shared" si="22"/>
        <v>0</v>
      </c>
      <c r="BM78" s="35">
        <f t="shared" si="23"/>
        <v>3367387.9490844328</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01367</v>
      </c>
      <c r="AY79" s="19" t="str">
        <f>IF(IFERROR(比較地域マスタ!$AE14,"")=0,"",IFERROR(比較地域マスタ!$AE14,""))</f>
        <v>奥尻町</v>
      </c>
      <c r="AZ79" s="17"/>
      <c r="BA79" s="23">
        <v>8</v>
      </c>
      <c r="BB79" s="23">
        <v>1</v>
      </c>
      <c r="BC79" s="19" t="str">
        <f t="shared" si="24"/>
        <v>01367</v>
      </c>
      <c r="BD79" s="19" t="str">
        <f t="shared" si="25"/>
        <v>奥尻町</v>
      </c>
      <c r="BE79" s="35">
        <f>VLOOKUP(BC79&amp;"_"&amp;$AZ$9,データシート3!A:AB,MATCH("ea_"&amp;"太陽光（建物系）"&amp;"_年間発電",データシート3!$A$1:$AB$1,0),0)/10^3+VLOOKUP(BC79&amp;"_"&amp;$AZ$9,データシート3!A:AB,MATCH("ea_"&amp;"太陽光（土地系）"&amp;"_年間発電",データシート3!$A$1:$AB$1,0),0)/10^3</f>
        <v>236277.53799999997</v>
      </c>
      <c r="BF79" s="35">
        <f>VLOOKUP(BC79&amp;"_"&amp;$AZ$9,データシート3!A:AB,MATCH("ea_"&amp;"風力（陸上）"&amp;"_年間発電",データシート3!$A$1:$AB$1,0),0)/10^3</f>
        <v>2667447.5490000001</v>
      </c>
      <c r="BG79" s="35">
        <f>VLOOKUP(BC79&amp;"_"&amp;$AZ$9,データシート3!A:AB,MATCH("ea_"&amp;"中小水（河川）"&amp;"_年間発電",データシート3!$A$1:$AB$1,0),0)/10^3+VLOOKUP(BC79&amp;"_"&amp;$AZ$9,データシート3!A:AB,MATCH("ea_"&amp;"中小水（農業用水路）"&amp;"_年間発電",データシート3!$A$1:$AB$1,0),0)/10^3</f>
        <v>12511.291999999999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5">
        <f t="shared" si="26"/>
        <v>2917335.233</v>
      </c>
      <c r="BJ79" s="35">
        <f>(VLOOKUP($BC79&amp;"_"&amp;$AZ$8,データシート3!$A:$AN,MATCH("da_合計",データシート3!$A$1:$AN$1,0),0))/10^3</f>
        <v>13620.031759808244</v>
      </c>
      <c r="BK79" s="35">
        <f t="shared" si="21"/>
        <v>2903715.2012401917</v>
      </c>
      <c r="BL79" s="35">
        <f>IF(BK79&gt;0,0,BK79)</f>
        <v>0</v>
      </c>
      <c r="BM79" s="35">
        <f>IF(BK79&gt;0,BK79,0)</f>
        <v>2903715.2012401917</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01347</v>
      </c>
      <c r="AY80" s="19" t="str">
        <f>IF(IFERROR(比較地域マスタ!$AE15,"")=0,"",IFERROR(比較地域マスタ!$AE15,""))</f>
        <v>長万部町</v>
      </c>
      <c r="AZ80" s="17"/>
      <c r="BA80" s="23">
        <v>9</v>
      </c>
      <c r="BB80" s="23">
        <v>1</v>
      </c>
      <c r="BC80" s="19" t="str">
        <f t="shared" si="24"/>
        <v>01347</v>
      </c>
      <c r="BD80" s="19" t="str">
        <f t="shared" si="25"/>
        <v>長万部町</v>
      </c>
      <c r="BE80" s="35">
        <f>VLOOKUP(BC80&amp;"_"&amp;$AZ$9,データシート3!A:AB,MATCH("ea_"&amp;"太陽光（建物系）"&amp;"_年間発電",データシート3!$A$1:$AB$1,0),0)/10^3+VLOOKUP(BC80&amp;"_"&amp;$AZ$9,データシート3!A:AB,MATCH("ea_"&amp;"太陽光（土地系）"&amp;"_年間発電",データシート3!$A$1:$AB$1,0),0)/10^3</f>
        <v>1044996.449</v>
      </c>
      <c r="BF80" s="35">
        <f>VLOOKUP(BC80&amp;"_"&amp;$AZ$9,データシート3!A:AB,MATCH("ea_"&amp;"風力（陸上）"&amp;"_年間発電",データシート3!$A$1:$AB$1,0),0)/10^3</f>
        <v>2854906.679</v>
      </c>
      <c r="BG80" s="35">
        <f>VLOOKUP(BC80&amp;"_"&amp;$AZ$9,データシート3!A:AB,MATCH("ea_"&amp;"中小水（河川）"&amp;"_年間発電",データシート3!$A$1:$AB$1,0),0)/10^3+VLOOKUP(BC80&amp;"_"&amp;$AZ$9,データシート3!A:AB,MATCH("ea_"&amp;"中小水（農業用水路）"&amp;"_年間発電",データシート3!$A$1:$AB$1,0),0)/10^3</f>
        <v>5520.0200000000013</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5">
        <f t="shared" si="26"/>
        <v>3908422.1869999999</v>
      </c>
      <c r="BJ80" s="35">
        <f>(VLOOKUP($BC80&amp;"_"&amp;$AZ$8,データシート3!$A:$AN,MATCH("da_合計",データシート3!$A$1:$AN$1,0),0))/10^3</f>
        <v>28402.809986147095</v>
      </c>
      <c r="BK80" s="35">
        <f t="shared" si="21"/>
        <v>3880019.3770138528</v>
      </c>
      <c r="BL80" s="35">
        <f t="shared" si="22"/>
        <v>0</v>
      </c>
      <c r="BM80" s="35">
        <f t="shared" si="23"/>
        <v>3880019.3770138528</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01364</v>
      </c>
      <c r="AY81" s="19" t="str">
        <f>IF(IFERROR(比較地域マスタ!$AE16,"")=0,"",IFERROR(比較地域マスタ!$AE16,""))</f>
        <v>乙部町</v>
      </c>
      <c r="AZ81" s="17"/>
      <c r="BA81" s="23">
        <v>10</v>
      </c>
      <c r="BB81" s="23">
        <v>1</v>
      </c>
      <c r="BC81" s="19" t="str">
        <f t="shared" si="24"/>
        <v>01364</v>
      </c>
      <c r="BD81" s="19" t="str">
        <f t="shared" si="25"/>
        <v>乙部町</v>
      </c>
      <c r="BE81" s="35">
        <f>VLOOKUP(BC81&amp;"_"&amp;$AZ$9,データシート3!A:AB,MATCH("ea_"&amp;"太陽光（建物系）"&amp;"_年間発電",データシート3!$A$1:$AB$1,0),0)/10^3+VLOOKUP(BC81&amp;"_"&amp;$AZ$9,データシート3!A:AB,MATCH("ea_"&amp;"太陽光（土地系）"&amp;"_年間発電",データシート3!$A$1:$AB$1,0),0)/10^3</f>
        <v>336144.26799999998</v>
      </c>
      <c r="BF81" s="35">
        <f>VLOOKUP(BC81&amp;"_"&amp;$AZ$9,データシート3!A:AB,MATCH("ea_"&amp;"風力（陸上）"&amp;"_年間発電",データシート3!$A$1:$AB$1,0),0)/10^3</f>
        <v>543010.09199999995</v>
      </c>
      <c r="BG81" s="35">
        <f>VLOOKUP(BC81&amp;"_"&amp;$AZ$9,データシート3!A:AB,MATCH("ea_"&amp;"中小水（河川）"&amp;"_年間発電",データシート3!$A$1:$AB$1,0),0)/10^3+VLOOKUP(BC81&amp;"_"&amp;$AZ$9,データシート3!A:AB,MATCH("ea_"&amp;"中小水（農業用水路）"&amp;"_年間発電",データシート3!$A$1:$AB$1,0),0)/10^3</f>
        <v>27928.907999999999</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5">
        <f t="shared" si="26"/>
        <v>907299.85</v>
      </c>
      <c r="BJ81" s="35">
        <f>(VLOOKUP($BC81&amp;"_"&amp;$AZ$8,データシート3!$A:$AN,MATCH("da_合計",データシート3!$A$1:$AN$1,0),0))/10^3</f>
        <v>15315.01810382837</v>
      </c>
      <c r="BK81" s="35">
        <f t="shared" si="21"/>
        <v>891984.83189617156</v>
      </c>
      <c r="BL81" s="35">
        <f t="shared" si="22"/>
        <v>0</v>
      </c>
      <c r="BM81" s="35">
        <f t="shared" si="23"/>
        <v>891984.83189617156</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01362</v>
      </c>
      <c r="AY82" s="19" t="str">
        <f>IF(IFERROR(比較地域マスタ!$AE17,"")=0,"",IFERROR(比較地域マスタ!$AE17,""))</f>
        <v>上ノ国町</v>
      </c>
      <c r="AZ82" s="17"/>
      <c r="BA82" s="23">
        <v>11</v>
      </c>
      <c r="BB82" s="23">
        <v>1</v>
      </c>
      <c r="BC82" s="19" t="str">
        <f t="shared" si="24"/>
        <v>01362</v>
      </c>
      <c r="BD82" s="19" t="str">
        <f t="shared" si="25"/>
        <v>上ノ国町</v>
      </c>
      <c r="BE82" s="35">
        <f>VLOOKUP(BC82&amp;"_"&amp;$AZ$9,データシート3!A:AB,MATCH("ea_"&amp;"太陽光（建物系）"&amp;"_年間発電",データシート3!$A$1:$AB$1,0),0)/10^3+VLOOKUP(BC82&amp;"_"&amp;$AZ$9,データシート3!A:AB,MATCH("ea_"&amp;"太陽光（土地系）"&amp;"_年間発電",データシート3!$A$1:$AB$1,0),0)/10^3</f>
        <v>351848.85600000003</v>
      </c>
      <c r="BF82" s="35">
        <f>VLOOKUP(BC82&amp;"_"&amp;$AZ$9,データシート3!A:AB,MATCH("ea_"&amp;"風力（陸上）"&amp;"_年間発電",データシート3!$A$1:$AB$1,0),0)/10^3</f>
        <v>7024251.9270000001</v>
      </c>
      <c r="BG82" s="35">
        <f>VLOOKUP(BC82&amp;"_"&amp;$AZ$9,データシート3!A:AB,MATCH("ea_"&amp;"中小水（河川）"&amp;"_年間発電",データシート3!$A$1:$AB$1,0),0)/10^3+VLOOKUP(BC82&amp;"_"&amp;$AZ$9,データシート3!A:AB,MATCH("ea_"&amp;"中小水（農業用水路）"&amp;"_年間発電",データシート3!$A$1:$AB$1,0),0)/10^3</f>
        <v>130912.95699999999</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7507013.7400000002</v>
      </c>
      <c r="BJ82" s="35">
        <f>(VLOOKUP($BC82&amp;"_"&amp;$AZ$8,データシート3!$A:$AN,MATCH("da_合計",データシート3!$A$1:$AN$1,0),0))/10^3</f>
        <v>18912.479872873635</v>
      </c>
      <c r="BK82" s="35">
        <f t="shared" si="21"/>
        <v>7488101.2601271262</v>
      </c>
      <c r="BL82" s="35">
        <f t="shared" si="22"/>
        <v>0</v>
      </c>
      <c r="BM82" s="35">
        <f t="shared" si="23"/>
        <v>7488101.2601271262</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01334</v>
      </c>
      <c r="AY83" s="19" t="str">
        <f>IF(IFERROR(比較地域マスタ!$AE18,"")=0,"",IFERROR(比較地域マスタ!$AE18,""))</f>
        <v>木古内町</v>
      </c>
      <c r="AZ83" s="17"/>
      <c r="BA83" s="23">
        <v>12</v>
      </c>
      <c r="BB83" s="23">
        <v>1</v>
      </c>
      <c r="BC83" s="19" t="str">
        <f t="shared" si="24"/>
        <v>01334</v>
      </c>
      <c r="BD83" s="19" t="str">
        <f t="shared" si="25"/>
        <v>木古内町</v>
      </c>
      <c r="BE83" s="35">
        <f>VLOOKUP(BC83&amp;"_"&amp;$AZ$9,データシート3!A:AB,MATCH("ea_"&amp;"太陽光（建物系）"&amp;"_年間発電",データシート3!$A$1:$AB$1,0),0)/10^3+VLOOKUP(BC83&amp;"_"&amp;$AZ$9,データシート3!A:AB,MATCH("ea_"&amp;"太陽光（土地系）"&amp;"_年間発電",データシート3!$A$1:$AB$1,0),0)/10^3</f>
        <v>384183.64499999996</v>
      </c>
      <c r="BF83" s="35">
        <f>VLOOKUP(BC83&amp;"_"&amp;$AZ$9,データシート3!A:AB,MATCH("ea_"&amp;"風力（陸上）"&amp;"_年間発電",データシート3!$A$1:$AB$1,0),0)/10^3</f>
        <v>2156479.253</v>
      </c>
      <c r="BG83" s="35">
        <f>VLOOKUP(BC83&amp;"_"&amp;$AZ$9,データシート3!A:AB,MATCH("ea_"&amp;"中小水（河川）"&amp;"_年間発電",データシート3!$A$1:$AB$1,0),0)/10^3+VLOOKUP(BC83&amp;"_"&amp;$AZ$9,データシート3!A:AB,MATCH("ea_"&amp;"中小水（農業用水路）"&amp;"_年間発電",データシート3!$A$1:$AB$1,0),0)/10^3</f>
        <v>17526.179</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2558189.077</v>
      </c>
      <c r="BJ83" s="35">
        <f>(VLOOKUP($BC83&amp;"_"&amp;$AZ$8,データシート3!$A:$AN,MATCH("da_合計",データシート3!$A$1:$AN$1,0),0))/10^3</f>
        <v>17557.075941096089</v>
      </c>
      <c r="BK83" s="35">
        <f t="shared" si="21"/>
        <v>2540632.001058904</v>
      </c>
      <c r="BL83" s="35">
        <f t="shared" si="22"/>
        <v>0</v>
      </c>
      <c r="BM83" s="35">
        <f t="shared" si="23"/>
        <v>2540632.001058904</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01608</v>
      </c>
      <c r="AY84" s="19" t="str">
        <f>IF(IFERROR(比較地域マスタ!$AE19,"")=0,"",IFERROR(比較地域マスタ!$AE19,""))</f>
        <v>様似町</v>
      </c>
      <c r="AZ84" s="17"/>
      <c r="BA84" s="23">
        <v>13</v>
      </c>
      <c r="BB84" s="23">
        <v>1</v>
      </c>
      <c r="BC84" s="19" t="str">
        <f t="shared" si="24"/>
        <v>01608</v>
      </c>
      <c r="BD84" s="19" t="str">
        <f t="shared" si="25"/>
        <v>様似町</v>
      </c>
      <c r="BE84" s="35">
        <f>VLOOKUP(BC84&amp;"_"&amp;$AZ$9,データシート3!A:AB,MATCH("ea_"&amp;"太陽光（建物系）"&amp;"_年間発電",データシート3!$A$1:$AB$1,0),0)/10^3+VLOOKUP(BC84&amp;"_"&amp;$AZ$9,データシート3!A:AB,MATCH("ea_"&amp;"太陽光（土地系）"&amp;"_年間発電",データシート3!$A$1:$AB$1,0),0)/10^3</f>
        <v>486249.97400000005</v>
      </c>
      <c r="BF84" s="35">
        <f>VLOOKUP(BC84&amp;"_"&amp;$AZ$9,データシート3!A:AB,MATCH("ea_"&amp;"風力（陸上）"&amp;"_年間発電",データシート3!$A$1:$AB$1,0),0)/10^3</f>
        <v>1014798.444</v>
      </c>
      <c r="BG84" s="35">
        <f>VLOOKUP(BC84&amp;"_"&amp;$AZ$9,データシート3!A:AB,MATCH("ea_"&amp;"中小水（河川）"&amp;"_年間発電",データシート3!$A$1:$AB$1,0),0)/10^3+VLOOKUP(BC84&amp;"_"&amp;$AZ$9,データシート3!A:AB,MATCH("ea_"&amp;"中小水（農業用水路）"&amp;"_年間発電",データシート3!$A$1:$AB$1,0),0)/10^3</f>
        <v>13263.278</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5">
        <f t="shared" si="26"/>
        <v>1514493.203</v>
      </c>
      <c r="BJ84" s="35">
        <f>(VLOOKUP($BC84&amp;"_"&amp;$AZ$8,データシート3!$A:$AN,MATCH("da_合計",データシート3!$A$1:$AN$1,0),0))/10^3</f>
        <v>20488.12519857493</v>
      </c>
      <c r="BK84" s="35">
        <f t="shared" si="21"/>
        <v>1494005.077801425</v>
      </c>
      <c r="BL84" s="35">
        <f t="shared" si="22"/>
        <v>0</v>
      </c>
      <c r="BM84" s="35">
        <f t="shared" si="23"/>
        <v>1494005.077801425</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01343</v>
      </c>
      <c r="AY85" s="19" t="str">
        <f>IF(IFERROR(比較地域マスタ!$AE20,"")=0,"",IFERROR(比較地域マスタ!$AE20,""))</f>
        <v>鹿部町</v>
      </c>
      <c r="AZ85" s="17"/>
      <c r="BA85" s="23">
        <v>14</v>
      </c>
      <c r="BB85" s="23">
        <v>1</v>
      </c>
      <c r="BC85" s="19" t="str">
        <f t="shared" si="24"/>
        <v>01343</v>
      </c>
      <c r="BD85" s="19" t="str">
        <f t="shared" si="25"/>
        <v>鹿部町</v>
      </c>
      <c r="BE85" s="35">
        <f>VLOOKUP(BC85&amp;"_"&amp;$AZ$9,データシート3!A:AB,MATCH("ea_"&amp;"太陽光（建物系）"&amp;"_年間発電",データシート3!$A$1:$AB$1,0),0)/10^3+VLOOKUP(BC85&amp;"_"&amp;$AZ$9,データシート3!A:AB,MATCH("ea_"&amp;"太陽光（土地系）"&amp;"_年間発電",データシート3!$A$1:$AB$1,0),0)/10^3</f>
        <v>125464.21500000003</v>
      </c>
      <c r="BF85" s="35">
        <f>VLOOKUP(BC85&amp;"_"&amp;$AZ$9,データシート3!A:AB,MATCH("ea_"&amp;"風力（陸上）"&amp;"_年間発電",データシート3!$A$1:$AB$1,0),0)/10^3</f>
        <v>1829952.6680000003</v>
      </c>
      <c r="BG85" s="35">
        <f>VLOOKUP(BC85&amp;"_"&amp;$AZ$9,データシート3!A:AB,MATCH("ea_"&amp;"中小水（河川）"&amp;"_年間発電",データシート3!$A$1:$AB$1,0),0)/10^3+VLOOKUP(BC85&amp;"_"&amp;$AZ$9,データシート3!A:AB,MATCH("ea_"&amp;"中小水（農業用水路）"&amp;"_年間発電",データシート3!$A$1:$AB$1,0),0)/10^3</f>
        <v>53754.743000000009</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5">
        <f t="shared" si="26"/>
        <v>2010215.5380000004</v>
      </c>
      <c r="BJ85" s="35">
        <f>(VLOOKUP($BC85&amp;"_"&amp;$AZ$8,データシート3!$A:$AN,MATCH("da_合計",データシート3!$A$1:$AN$1,0),0))/10^3</f>
        <v>21889.944771157017</v>
      </c>
      <c r="BK85" s="35">
        <f t="shared" si="21"/>
        <v>1988325.5932288433</v>
      </c>
      <c r="BL85" s="35">
        <f t="shared" si="22"/>
        <v>0</v>
      </c>
      <c r="BM85" s="35">
        <f t="shared" si="23"/>
        <v>1988325.5932288433</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01578</v>
      </c>
      <c r="AY86" s="19" t="str">
        <f>IF(IFERROR(比較地域マスタ!$AE21,"")=0,"",IFERROR(比較地域マスタ!$AE21,""))</f>
        <v>白老町</v>
      </c>
      <c r="AZ86" s="17"/>
      <c r="BA86" s="23">
        <v>15</v>
      </c>
      <c r="BB86" s="23">
        <v>1</v>
      </c>
      <c r="BC86" s="19" t="str">
        <f t="shared" si="24"/>
        <v>01578</v>
      </c>
      <c r="BD86" s="19" t="str">
        <f t="shared" si="25"/>
        <v>白老町</v>
      </c>
      <c r="BE86" s="35">
        <f>VLOOKUP(BC86&amp;"_"&amp;$AZ$9,データシート3!A:AB,MATCH("ea_"&amp;"太陽光（建物系）"&amp;"_年間発電",データシート3!$A$1:$AB$1,0),0)/10^3+VLOOKUP(BC86&amp;"_"&amp;$AZ$9,データシート3!A:AB,MATCH("ea_"&amp;"太陽光（土地系）"&amp;"_年間発電",データシート3!$A$1:$AB$1,0),0)/10^3</f>
        <v>643713.42100000009</v>
      </c>
      <c r="BF86" s="35">
        <f>VLOOKUP(BC86&amp;"_"&amp;$AZ$9,データシート3!A:AB,MATCH("ea_"&amp;"風力（陸上）"&amp;"_年間発電",データシート3!$A$1:$AB$1,0),0)/10^3</f>
        <v>1870341.9140000001</v>
      </c>
      <c r="BG86" s="35">
        <f>VLOOKUP(BC86&amp;"_"&amp;$AZ$9,データシート3!A:AB,MATCH("ea_"&amp;"中小水（河川）"&amp;"_年間発電",データシート3!$A$1:$AB$1,0),0)/10^3+VLOOKUP(BC86&amp;"_"&amp;$AZ$9,データシート3!A:AB,MATCH("ea_"&amp;"中小水（農業用水路）"&amp;"_年間発電",データシート3!$A$1:$AB$1,0),0)/10^3</f>
        <v>25648.931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5">
        <f t="shared" si="26"/>
        <v>2582673.452</v>
      </c>
      <c r="BJ86" s="35">
        <f>(VLOOKUP($BC86&amp;"_"&amp;$AZ$8,データシート3!$A:$AN,MATCH("da_合計",データシート3!$A$1:$AN$1,0),0))/10^3</f>
        <v>117767.83990665509</v>
      </c>
      <c r="BK86" s="35">
        <f t="shared" si="21"/>
        <v>2464905.6120933448</v>
      </c>
      <c r="BL86" s="35">
        <f t="shared" si="22"/>
        <v>0</v>
      </c>
      <c r="BM86" s="35">
        <f t="shared" si="23"/>
        <v>2464905.6120933448</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01333</v>
      </c>
      <c r="AY87" s="19" t="str">
        <f>IF(IFERROR(比較地域マスタ!$AE22,"")=0,"",IFERROR(比較地域マスタ!$AE22,""))</f>
        <v>知内町</v>
      </c>
      <c r="AZ87" s="17"/>
      <c r="BA87" s="23">
        <v>16</v>
      </c>
      <c r="BB87" s="23">
        <v>1</v>
      </c>
      <c r="BC87" s="19" t="str">
        <f t="shared" si="24"/>
        <v>01333</v>
      </c>
      <c r="BD87" s="19" t="str">
        <f t="shared" si="25"/>
        <v>知内町</v>
      </c>
      <c r="BE87" s="35">
        <f>VLOOKUP(BC87&amp;"_"&amp;$AZ$9,データシート3!A:AB,MATCH("ea_"&amp;"太陽光（建物系）"&amp;"_年間発電",データシート3!$A$1:$AB$1,0),0)/10^3+VLOOKUP(BC87&amp;"_"&amp;$AZ$9,データシート3!A:AB,MATCH("ea_"&amp;"太陽光（土地系）"&amp;"_年間発電",データシート3!$A$1:$AB$1,0),0)/10^3</f>
        <v>620600.65599999996</v>
      </c>
      <c r="BF87" s="35">
        <f>VLOOKUP(BC87&amp;"_"&amp;$AZ$9,データシート3!A:AB,MATCH("ea_"&amp;"風力（陸上）"&amp;"_年間発電",データシート3!$A$1:$AB$1,0),0)/10^3</f>
        <v>2068898.6780000001</v>
      </c>
      <c r="BG87" s="35">
        <f>VLOOKUP(BC87&amp;"_"&amp;$AZ$9,データシート3!A:AB,MATCH("ea_"&amp;"中小水（河川）"&amp;"_年間発電",データシート3!$A$1:$AB$1,0),0)/10^3+VLOOKUP(BC87&amp;"_"&amp;$AZ$9,データシート3!A:AB,MATCH("ea_"&amp;"中小水（農業用水路）"&amp;"_年間発電",データシート3!$A$1:$AB$1,0),0)/10^3</f>
        <v>18781.316999999995</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2708280.6509999996</v>
      </c>
      <c r="BJ87" s="35">
        <f>(VLOOKUP($BC87&amp;"_"&amp;$AZ$8,データシート3!$A:$AN,MATCH("da_合計",データシート3!$A$1:$AN$1,0),0))/10^3</f>
        <v>20341.863518312388</v>
      </c>
      <c r="BK87" s="35">
        <f t="shared" si="21"/>
        <v>2687938.787481687</v>
      </c>
      <c r="BL87" s="35">
        <f t="shared" si="22"/>
        <v>0</v>
      </c>
      <c r="BM87" s="35">
        <f t="shared" si="23"/>
        <v>2687938.787481687</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01610</v>
      </c>
      <c r="AY88" s="19" t="str">
        <f>IF(IFERROR(比較地域マスタ!$AE23,"")=0,"",IFERROR(比較地域マスタ!$AE23,""))</f>
        <v>新ひだか町</v>
      </c>
      <c r="AZ88" s="17"/>
      <c r="BA88" s="23">
        <v>17</v>
      </c>
      <c r="BB88" s="23">
        <v>1</v>
      </c>
      <c r="BC88" s="19" t="str">
        <f t="shared" si="24"/>
        <v>01610</v>
      </c>
      <c r="BD88" s="19" t="str">
        <f t="shared" si="25"/>
        <v>新ひだか町</v>
      </c>
      <c r="BE88" s="35">
        <f>VLOOKUP(BC88&amp;"_"&amp;$AZ$9,データシート3!A:AB,MATCH("ea_"&amp;"太陽光（建物系）"&amp;"_年間発電",データシート3!$A$1:$AB$1,0),0)/10^3+VLOOKUP(BC88&amp;"_"&amp;$AZ$9,データシート3!A:AB,MATCH("ea_"&amp;"太陽光（土地系）"&amp;"_年間発電",データシート3!$A$1:$AB$1,0),0)/10^3</f>
        <v>3654113.2770000002</v>
      </c>
      <c r="BF88" s="35">
        <f>VLOOKUP(BC88&amp;"_"&amp;$AZ$9,データシート3!A:AB,MATCH("ea_"&amp;"風力（陸上）"&amp;"_年間発電",データシート3!$A$1:$AB$1,0),0)/10^3</f>
        <v>2962386.6120000007</v>
      </c>
      <c r="BG88" s="35">
        <f>VLOOKUP(BC88&amp;"_"&amp;$AZ$9,データシート3!A:AB,MATCH("ea_"&amp;"中小水（河川）"&amp;"_年間発電",データシート3!$A$1:$AB$1,0),0)/10^3+VLOOKUP(BC88&amp;"_"&amp;$AZ$9,データシート3!A:AB,MATCH("ea_"&amp;"中小水（農業用水路）"&amp;"_年間発電",データシート3!$A$1:$AB$1,0),0)/10^3</f>
        <v>432395.554</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5">
        <f t="shared" si="26"/>
        <v>7049292.3059999999</v>
      </c>
      <c r="BJ88" s="35">
        <f>(VLOOKUP($BC88&amp;"_"&amp;$AZ$8,データシート3!$A:$AN,MATCH("da_合計",データシート3!$A$1:$AN$1,0),0))/10^3</f>
        <v>106104.35715936367</v>
      </c>
      <c r="BK88" s="35">
        <f t="shared" si="21"/>
        <v>6943187.9488406358</v>
      </c>
      <c r="BL88" s="35">
        <f t="shared" si="22"/>
        <v>0</v>
      </c>
      <c r="BM88" s="35">
        <f t="shared" si="23"/>
        <v>6943187.9488406358</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01371</v>
      </c>
      <c r="AY89" s="19" t="str">
        <f>IF(IFERROR(比較地域マスタ!$AE24,"")=0,"",IFERROR(比較地域マスタ!$AE24,""))</f>
        <v>せたな町</v>
      </c>
      <c r="AZ89" s="17"/>
      <c r="BA89" s="23">
        <v>18</v>
      </c>
      <c r="BB89" s="23">
        <v>1</v>
      </c>
      <c r="BC89" s="19" t="str">
        <f t="shared" si="24"/>
        <v>01371</v>
      </c>
      <c r="BD89" s="19" t="str">
        <f t="shared" si="25"/>
        <v>せたな町</v>
      </c>
      <c r="BE89" s="35">
        <f>VLOOKUP(BC89&amp;"_"&amp;$AZ$9,データシート3!A:AB,MATCH("ea_"&amp;"太陽光（建物系）"&amp;"_年間発電",データシート3!$A$1:$AB$1,0),0)/10^3+VLOOKUP(BC89&amp;"_"&amp;$AZ$9,データシート3!A:AB,MATCH("ea_"&amp;"太陽光（土地系）"&amp;"_年間発電",データシート3!$A$1:$AB$1,0),0)/10^3</f>
        <v>1985975.0090000001</v>
      </c>
      <c r="BF89" s="35">
        <f>VLOOKUP(BC89&amp;"_"&amp;$AZ$9,データシート3!A:AB,MATCH("ea_"&amp;"風力（陸上）"&amp;"_年間発電",データシート3!$A$1:$AB$1,0),0)/10^3</f>
        <v>4735357.6399999987</v>
      </c>
      <c r="BG89" s="35">
        <f>VLOOKUP(BC89&amp;"_"&amp;$AZ$9,データシート3!A:AB,MATCH("ea_"&amp;"中小水（河川）"&amp;"_年間発電",データシート3!$A$1:$AB$1,0),0)/10^3+VLOOKUP(BC89&amp;"_"&amp;$AZ$9,データシート3!A:AB,MATCH("ea_"&amp;"中小水（農業用水路）"&amp;"_年間発電",データシート3!$A$1:$AB$1,0),0)/10^3</f>
        <v>101357.63400000001</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5">
        <f t="shared" si="26"/>
        <v>6823914.9659999982</v>
      </c>
      <c r="BJ89" s="35">
        <f>(VLOOKUP($BC89&amp;"_"&amp;$AZ$8,データシート3!$A:$AN,MATCH("da_合計",データシート3!$A$1:$AN$1,0),0))/10^3</f>
        <v>35528.531035728171</v>
      </c>
      <c r="BK89" s="35">
        <f t="shared" si="21"/>
        <v>6788386.4349642703</v>
      </c>
      <c r="BL89" s="35">
        <f t="shared" si="22"/>
        <v>0</v>
      </c>
      <c r="BM89" s="35">
        <f t="shared" si="23"/>
        <v>6788386.4349642703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01575</v>
      </c>
      <c r="AY90" s="19" t="str">
        <f>IF(IFERROR(比較地域マスタ!$AE25,"")=0,"",IFERROR(比較地域マスタ!$AE25,""))</f>
        <v>壮瞥町</v>
      </c>
      <c r="AZ90" s="17"/>
      <c r="BA90" s="23">
        <v>19</v>
      </c>
      <c r="BB90" s="23">
        <v>1</v>
      </c>
      <c r="BC90" s="19" t="str">
        <f t="shared" si="24"/>
        <v>01575</v>
      </c>
      <c r="BD90" s="19" t="str">
        <f t="shared" si="25"/>
        <v>壮瞥町</v>
      </c>
      <c r="BE90" s="35">
        <f>VLOOKUP(BC90&amp;"_"&amp;$AZ$9,データシート3!A:AB,MATCH("ea_"&amp;"太陽光（建物系）"&amp;"_年間発電",データシート3!$A$1:$AB$1,0),0)/10^3+VLOOKUP(BC90&amp;"_"&amp;$AZ$9,データシート3!A:AB,MATCH("ea_"&amp;"太陽光（土地系）"&amp;"_年間発電",データシート3!$A$1:$AB$1,0),0)/10^3</f>
        <v>470920.13099999999</v>
      </c>
      <c r="BF90" s="35">
        <f>VLOOKUP(BC90&amp;"_"&amp;$AZ$9,データシート3!A:AB,MATCH("ea_"&amp;"風力（陸上）"&amp;"_年間発電",データシート3!$A$1:$AB$1,0),0)/10^3</f>
        <v>1052519.781</v>
      </c>
      <c r="BG90" s="35">
        <f>VLOOKUP(BC90&amp;"_"&amp;$AZ$9,データシート3!A:AB,MATCH("ea_"&amp;"中小水（河川）"&amp;"_年間発電",データシート3!$A$1:$AB$1,0),0)/10^3+VLOOKUP(BC90&amp;"_"&amp;$AZ$9,データシート3!A:AB,MATCH("ea_"&amp;"中小水（農業用水路）"&amp;"_年間発電",データシート3!$A$1:$AB$1,0),0)/10^3</f>
        <v>63520.800000000003</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5">
        <f t="shared" si="26"/>
        <v>1637303.841</v>
      </c>
      <c r="BJ90" s="35">
        <f>(VLOOKUP($BC90&amp;"_"&amp;$AZ$8,データシート3!$A:$AN,MATCH("da_合計",データシート3!$A$1:$AN$1,0),0))/10^3</f>
        <v>15038.623994412614</v>
      </c>
      <c r="BK90" s="35">
        <f t="shared" si="21"/>
        <v>1622265.2170055874</v>
      </c>
      <c r="BL90" s="35">
        <f t="shared" si="22"/>
        <v>0</v>
      </c>
      <c r="BM90" s="35">
        <f t="shared" si="23"/>
        <v>1622265.2170055874</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01233</v>
      </c>
      <c r="AY91" s="19" t="str">
        <f>IF(IFERROR(比較地域マスタ!$AE26,"")=0,"",IFERROR(比較地域マスタ!$AE26,""))</f>
        <v>伊達市</v>
      </c>
      <c r="BA91" s="23">
        <v>20</v>
      </c>
      <c r="BB91" s="23">
        <v>1</v>
      </c>
      <c r="BC91" s="19" t="str">
        <f t="shared" si="24"/>
        <v>01233</v>
      </c>
      <c r="BD91" s="19" t="str">
        <f t="shared" si="25"/>
        <v>伊達市</v>
      </c>
      <c r="BE91" s="35">
        <f>VLOOKUP(BC91&amp;"_"&amp;$AZ$9,データシート3!A:AB,MATCH("ea_"&amp;"太陽光（建物系）"&amp;"_年間発電",データシート3!$A$1:$AB$1,0),0)/10^3+VLOOKUP(BC91&amp;"_"&amp;$AZ$9,データシート3!A:AB,MATCH("ea_"&amp;"太陽光（土地系）"&amp;"_年間発電",データシート3!$A$1:$AB$1,0),0)/10^3</f>
        <v>1986407.0830000001</v>
      </c>
      <c r="BF91" s="35">
        <f>VLOOKUP(BC91&amp;"_"&amp;$AZ$9,データシート3!A:AB,MATCH("ea_"&amp;"風力（陸上）"&amp;"_年間発電",データシート3!$A$1:$AB$1,0),0)/10^3</f>
        <v>3078201.9730000002</v>
      </c>
      <c r="BG91" s="35">
        <f>VLOOKUP(BC91&amp;"_"&amp;$AZ$9,データシート3!A:AB,MATCH("ea_"&amp;"中小水（河川）"&amp;"_年間発電",データシート3!$A$1:$AB$1,0),0)/10^3+VLOOKUP(BC91&amp;"_"&amp;$AZ$9,データシート3!A:AB,MATCH("ea_"&amp;"中小水（農業用水路）"&amp;"_年間発電",データシート3!$A$1:$AB$1,0),0)/10^3</f>
        <v>54720.248</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5">
        <f t="shared" si="26"/>
        <v>5158163.1119999997</v>
      </c>
      <c r="BJ91" s="35">
        <f>(VLOOKUP($BC91&amp;"_"&amp;$AZ$8,データシート3!$A:$AN,MATCH("da_合計",データシート3!$A$1:$AN$1,0),0))/10^3</f>
        <v>161527.62490861217</v>
      </c>
      <c r="BK91" s="35">
        <f t="shared" si="21"/>
        <v>4996635.4870913876</v>
      </c>
      <c r="BL91" s="35">
        <f t="shared" si="22"/>
        <v>0</v>
      </c>
      <c r="BM91" s="35">
        <f t="shared" si="23"/>
        <v>4996635.4870913876</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01584</v>
      </c>
      <c r="AY92" s="19" t="str">
        <f>IF(IFERROR(比較地域マスタ!$AE27,"")=0,"",IFERROR(比較地域マスタ!$AE27,""))</f>
        <v>洞爺湖町</v>
      </c>
      <c r="AZ92" s="17"/>
      <c r="BA92" s="23">
        <v>21</v>
      </c>
      <c r="BB92" s="23">
        <v>1</v>
      </c>
      <c r="BC92" s="19" t="str">
        <f t="shared" si="24"/>
        <v>01584</v>
      </c>
      <c r="BD92" s="19" t="str">
        <f t="shared" si="25"/>
        <v>洞爺湖町</v>
      </c>
      <c r="BE92" s="35">
        <f>VLOOKUP(BC92&amp;"_"&amp;$AZ$9,データシート3!A:AB,MATCH("ea_"&amp;"太陽光（建物系）"&amp;"_年間発電",データシート3!$A$1:$AB$1,0),0)/10^3+VLOOKUP(BC92&amp;"_"&amp;$AZ$9,データシート3!A:AB,MATCH("ea_"&amp;"太陽光（土地系）"&amp;"_年間発電",データシート3!$A$1:$AB$1,0),0)/10^3</f>
        <v>1075356.183</v>
      </c>
      <c r="BF92" s="35">
        <f>VLOOKUP(BC92&amp;"_"&amp;$AZ$9,データシート3!A:AB,MATCH("ea_"&amp;"風力（陸上）"&amp;"_年間発電",データシート3!$A$1:$AB$1,0),0)/10^3</f>
        <v>375285.26500000007</v>
      </c>
      <c r="BG92" s="35">
        <f>VLOOKUP(BC92&amp;"_"&amp;$AZ$9,データシート3!A:AB,MATCH("ea_"&amp;"中小水（河川）"&amp;"_年間発電",データシート3!$A$1:$AB$1,0),0)/10^3+VLOOKUP(BC92&amp;"_"&amp;$AZ$9,データシート3!A:AB,MATCH("ea_"&amp;"中小水（農業用水路）"&amp;"_年間発電",データシート3!$A$1:$AB$1,0),0)/10^3</f>
        <v>21370.653999999999</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5">
        <f t="shared" si="26"/>
        <v>1475789.1690000002</v>
      </c>
      <c r="BJ92" s="35">
        <f>(VLOOKUP($BC92&amp;"_"&amp;$AZ$8,データシート3!$A:$AN,MATCH("da_合計",データシート3!$A$1:$AN$1,0),0))/10^3</f>
        <v>49835.368597399734</v>
      </c>
      <c r="BK92" s="35">
        <f>BI92-BJ92</f>
        <v>1425953.8004026006</v>
      </c>
      <c r="BL92" s="35">
        <f t="shared" si="22"/>
        <v>0</v>
      </c>
      <c r="BM92" s="35">
        <f t="shared" si="23"/>
        <v>1425953.8004026006</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01213</v>
      </c>
      <c r="AY93" s="19" t="str">
        <f>IF(IFERROR(比較地域マスタ!$AE28,"")=0,"",IFERROR(比較地域マスタ!$AE28,""))</f>
        <v>苫小牧市</v>
      </c>
      <c r="AZ93" s="17"/>
      <c r="BA93" s="23">
        <v>22</v>
      </c>
      <c r="BB93" s="23">
        <v>1</v>
      </c>
      <c r="BC93" s="19" t="str">
        <f t="shared" si="24"/>
        <v>01213</v>
      </c>
      <c r="BD93" s="19" t="str">
        <f t="shared" si="25"/>
        <v>苫小牧市</v>
      </c>
      <c r="BE93" s="35">
        <f>VLOOKUP(BC93&amp;"_"&amp;$AZ$9,データシート3!A:AB,MATCH("ea_"&amp;"太陽光（建物系）"&amp;"_年間発電",データシート3!$A$1:$AB$1,0),0)/10^3+VLOOKUP(BC93&amp;"_"&amp;$AZ$9,データシート3!A:AB,MATCH("ea_"&amp;"太陽光（土地系）"&amp;"_年間発電",データシート3!$A$1:$AB$1,0),0)/10^3</f>
        <v>1382679.027</v>
      </c>
      <c r="BF93" s="35">
        <f>VLOOKUP(BC93&amp;"_"&amp;$AZ$9,データシート3!A:AB,MATCH("ea_"&amp;"風力（陸上）"&amp;"_年間発電",データシート3!$A$1:$AB$1,0),0)/10^3</f>
        <v>6418562.1270000003</v>
      </c>
      <c r="BG93" s="35">
        <f>VLOOKUP(BC93&amp;"_"&amp;$AZ$9,データシート3!A:AB,MATCH("ea_"&amp;"中小水（河川）"&amp;"_年間発電",データシート3!$A$1:$AB$1,0),0)/10^3+VLOOKUP(BC93&amp;"_"&amp;$AZ$9,データシート3!A:AB,MATCH("ea_"&amp;"中小水（農業用水路）"&amp;"_年間発電",データシート3!$A$1:$AB$1,0),0)/10^3</f>
        <v>827.83699999999988</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5">
        <f t="shared" si="26"/>
        <v>9638768.1740000006</v>
      </c>
      <c r="BJ93" s="35">
        <f>(VLOOKUP($BC93&amp;"_"&amp;$AZ$8,データシート3!$A:$AN,MATCH("da_合計",データシート3!$A$1:$AN$1,0),0))/10^3</f>
        <v>1788242.7482793031</v>
      </c>
      <c r="BK93" s="35">
        <f t="shared" si="21"/>
        <v>7850525.4257206973</v>
      </c>
      <c r="BL93" s="35">
        <f t="shared" si="22"/>
        <v>0</v>
      </c>
      <c r="BM93" s="35">
        <f t="shared" si="23"/>
        <v>7850525.4257206973</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01571</v>
      </c>
      <c r="AY94" s="19" t="str">
        <f>IF(IFERROR(比較地域マスタ!$AE29,"")=0,"",IFERROR(比較地域マスタ!$AE29,""))</f>
        <v>豊浦町</v>
      </c>
      <c r="AZ94" s="17"/>
      <c r="BA94" s="23">
        <v>23</v>
      </c>
      <c r="BB94" s="23">
        <v>1</v>
      </c>
      <c r="BC94" s="19" t="str">
        <f t="shared" si="24"/>
        <v>01571</v>
      </c>
      <c r="BD94" s="19" t="str">
        <f t="shared" si="25"/>
        <v>豊浦町</v>
      </c>
      <c r="BE94" s="35">
        <f>VLOOKUP(BC94&amp;"_"&amp;$AZ$9,データシート3!A:AB,MATCH("ea_"&amp;"太陽光（建物系）"&amp;"_年間発電",データシート3!$A$1:$AB$1,0),0)/10^3+VLOOKUP(BC94&amp;"_"&amp;$AZ$9,データシート3!A:AB,MATCH("ea_"&amp;"太陽光（土地系）"&amp;"_年間発電",データシート3!$A$1:$AB$1,0),0)/10^3</f>
        <v>750786.28599999996</v>
      </c>
      <c r="BF94" s="35">
        <f>VLOOKUP(BC94&amp;"_"&amp;$AZ$9,データシート3!A:AB,MATCH("ea_"&amp;"風力（陸上）"&amp;"_年間発電",データシート3!$A$1:$AB$1,0),0)/10^3</f>
        <v>782040.27599999995</v>
      </c>
      <c r="BG94" s="35">
        <f>VLOOKUP(BC94&amp;"_"&amp;$AZ$9,データシート3!A:AB,MATCH("ea_"&amp;"中小水（河川）"&amp;"_年間発電",データシート3!$A$1:$AB$1,0),0)/10^3+VLOOKUP(BC94&amp;"_"&amp;$AZ$9,データシート3!A:AB,MATCH("ea_"&amp;"中小水（農業用水路）"&amp;"_年間発電",データシート3!$A$1:$AB$1,0),0)/10^3</f>
        <v>12603.627000000002</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1545430.189</v>
      </c>
      <c r="BJ94" s="35">
        <f>(VLOOKUP($BC94&amp;"_"&amp;$AZ$8,データシート3!$A:$AN,MATCH("da_合計",データシート3!$A$1:$AN$1,0),0))/10^3</f>
        <v>17382.25799906256</v>
      </c>
      <c r="BK94" s="35">
        <f t="shared" si="21"/>
        <v>1528047.9310009375</v>
      </c>
      <c r="BL94" s="35">
        <f t="shared" si="22"/>
        <v>0</v>
      </c>
      <c r="BM94" s="35">
        <f t="shared" si="23"/>
        <v>1528047.9310009375</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01337</v>
      </c>
      <c r="AY95" s="19" t="str">
        <f>IF(IFERROR(比較地域マスタ!$AE30,"")=0,"",IFERROR(比較地域マスタ!$AE30,""))</f>
        <v>七飯町</v>
      </c>
      <c r="AZ95" s="17"/>
      <c r="BA95" s="23">
        <v>24</v>
      </c>
      <c r="BB95" s="23">
        <v>1</v>
      </c>
      <c r="BC95" s="19" t="str">
        <f t="shared" si="24"/>
        <v>01337</v>
      </c>
      <c r="BD95" s="19" t="str">
        <f t="shared" si="25"/>
        <v>七飯町</v>
      </c>
      <c r="BE95" s="35">
        <f>VLOOKUP(BC95&amp;"_"&amp;$AZ$9,データシート3!A:AB,MATCH("ea_"&amp;"太陽光（建物系）"&amp;"_年間発電",データシート3!$A$1:$AB$1,0),0)/10^3+VLOOKUP(BC95&amp;"_"&amp;$AZ$9,データシート3!A:AB,MATCH("ea_"&amp;"太陽光（土地系）"&amp;"_年間発電",データシート3!$A$1:$AB$1,0),0)/10^3</f>
        <v>735418.82399999979</v>
      </c>
      <c r="BF95" s="35">
        <f>VLOOKUP(BC95&amp;"_"&amp;$AZ$9,データシート3!A:AB,MATCH("ea_"&amp;"風力（陸上）"&amp;"_年間発電",データシート3!$A$1:$AB$1,0),0)/10^3</f>
        <v>268872.00599999999</v>
      </c>
      <c r="BG95" s="35">
        <f>VLOOKUP(BC95&amp;"_"&amp;$AZ$9,データシート3!A:AB,MATCH("ea_"&amp;"中小水（河川）"&amp;"_年間発電",データシート3!$A$1:$AB$1,0),0)/10^3+VLOOKUP(BC95&amp;"_"&amp;$AZ$9,データシート3!A:AB,MATCH("ea_"&amp;"中小水（農業用水路）"&amp;"_年間発電",データシート3!$A$1:$AB$1,0),0)/10^3</f>
        <v>78505.61</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5">
        <f t="shared" si="26"/>
        <v>1082917.8540000001</v>
      </c>
      <c r="BJ95" s="35">
        <f>(VLOOKUP($BC95&amp;"_"&amp;$AZ$8,データシート3!$A:$AN,MATCH("da_合計",データシート3!$A$1:$AN$1,0),0))/10^3</f>
        <v>120448.73234689821</v>
      </c>
      <c r="BK95" s="35">
        <f t="shared" si="21"/>
        <v>962469.12165310187</v>
      </c>
      <c r="BL95" s="35">
        <f t="shared" si="22"/>
        <v>0</v>
      </c>
      <c r="BM95" s="35">
        <f t="shared" si="23"/>
        <v>962469.12165310187</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01604</v>
      </c>
      <c r="AY96" s="19" t="str">
        <f>IF(IFERROR(比較地域マスタ!$AE31,"")=0,"",IFERROR(比較地域マスタ!$AE31,""))</f>
        <v>新冠町</v>
      </c>
      <c r="AZ96" s="17"/>
      <c r="BA96" s="23">
        <v>25</v>
      </c>
      <c r="BB96" s="23">
        <v>1</v>
      </c>
      <c r="BC96" s="19" t="str">
        <f t="shared" si="24"/>
        <v>01604</v>
      </c>
      <c r="BD96" s="19" t="str">
        <f t="shared" si="25"/>
        <v>新冠町</v>
      </c>
      <c r="BE96" s="35">
        <f>VLOOKUP(BC96&amp;"_"&amp;$AZ$9,データシート3!A:AB,MATCH("ea_"&amp;"太陽光（建物系）"&amp;"_年間発電",データシート3!$A$1:$AB$1,0),0)/10^3+VLOOKUP(BC96&amp;"_"&amp;$AZ$9,データシート3!A:AB,MATCH("ea_"&amp;"太陽光（土地系）"&amp;"_年間発電",データシート3!$A$1:$AB$1,0),0)/10^3</f>
        <v>2814694.077</v>
      </c>
      <c r="BF96" s="35">
        <f>VLOOKUP(BC96&amp;"_"&amp;$AZ$9,データシート3!A:AB,MATCH("ea_"&amp;"風力（陸上）"&amp;"_年間発電",データシート3!$A$1:$AB$1,0),0)/10^3</f>
        <v>1963254.0279999997</v>
      </c>
      <c r="BG96" s="35">
        <f>VLOOKUP(BC96&amp;"_"&amp;$AZ$9,データシート3!A:AB,MATCH("ea_"&amp;"中小水（河川）"&amp;"_年間発電",データシート3!$A$1:$AB$1,0),0)/10^3+VLOOKUP(BC96&amp;"_"&amp;$AZ$9,データシート3!A:AB,MATCH("ea_"&amp;"中小水（農業用水路）"&amp;"_年間発電",データシート3!$A$1:$AB$1,0),0)/10^3</f>
        <v>70059.14</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4848007.2449999992</v>
      </c>
      <c r="BJ96" s="35">
        <f>(VLOOKUP($BC96&amp;"_"&amp;$AZ$8,データシート3!$A:$AN,MATCH("da_合計",データシート3!$A$1:$AN$1,0),0))/10^3</f>
        <v>27018.806556529624</v>
      </c>
      <c r="BK96" s="35">
        <f t="shared" si="21"/>
        <v>4820988.4384434698</v>
      </c>
      <c r="BL96" s="35">
        <f t="shared" si="22"/>
        <v>0</v>
      </c>
      <c r="BM96" s="35">
        <f t="shared" si="23"/>
        <v>4820988.4384434698</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01230</v>
      </c>
      <c r="AY97" s="19" t="str">
        <f>IF(IFERROR(比較地域マスタ!$AE32,"")=0,"",IFERROR(比較地域マスタ!$AE32,""))</f>
        <v>登別市</v>
      </c>
      <c r="AZ97" s="17"/>
      <c r="BA97" s="23">
        <v>26</v>
      </c>
      <c r="BB97" s="23">
        <v>1</v>
      </c>
      <c r="BC97" s="19" t="str">
        <f t="shared" si="24"/>
        <v>01230</v>
      </c>
      <c r="BD97" s="19" t="str">
        <f t="shared" si="25"/>
        <v>登別市</v>
      </c>
      <c r="BE97" s="35">
        <f>VLOOKUP(BC97&amp;"_"&amp;$AZ$9,データシート3!A:AB,MATCH("ea_"&amp;"太陽光（建物系）"&amp;"_年間発電",データシート3!$A$1:$AB$1,0),0)/10^3+VLOOKUP(BC97&amp;"_"&amp;$AZ$9,データシート3!A:AB,MATCH("ea_"&amp;"太陽光（土地系）"&amp;"_年間発電",データシート3!$A$1:$AB$1,0),0)/10^3</f>
        <v>618400.69499999995</v>
      </c>
      <c r="BF97" s="35">
        <f>VLOOKUP(BC97&amp;"_"&amp;$AZ$9,データシート3!A:AB,MATCH("ea_"&amp;"風力（陸上）"&amp;"_年間発電",データシート3!$A$1:$AB$1,0),0)/10^3</f>
        <v>1216765.1910000003</v>
      </c>
      <c r="BG97" s="35">
        <f>VLOOKUP(BC97&amp;"_"&amp;$AZ$9,データシート3!A:AB,MATCH("ea_"&amp;"中小水（河川）"&amp;"_年間発電",データシート3!$A$1:$AB$1,0),0)/10^3+VLOOKUP(BC97&amp;"_"&amp;$AZ$9,データシート3!A:AB,MATCH("ea_"&amp;"中小水（農業用水路）"&amp;"_年間発電",データシート3!$A$1:$AB$1,0),0)/10^3</f>
        <v>7833.1469999999999</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5">
        <f t="shared" si="26"/>
        <v>1951902.1630000006</v>
      </c>
      <c r="BJ97" s="35">
        <f>(VLOOKUP($BC97&amp;"_"&amp;$AZ$8,データシート3!$A:$AN,MATCH("da_合計",データシート3!$A$1:$AN$1,0),0))/10^3</f>
        <v>199142.76895160001</v>
      </c>
      <c r="BK97" s="35">
        <f t="shared" si="21"/>
        <v>1752759.3940484007</v>
      </c>
      <c r="BL97" s="35">
        <f t="shared" si="22"/>
        <v>0</v>
      </c>
      <c r="BM97" s="35">
        <f t="shared" si="23"/>
        <v>1752759.3940484007</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01202</v>
      </c>
      <c r="AY98" s="19" t="str">
        <f>IF(IFERROR(比較地域マスタ!$AE33,"")=0,"",IFERROR(比較地域マスタ!$AE33,""))</f>
        <v>函館市</v>
      </c>
      <c r="AZ98" s="17"/>
      <c r="BA98" s="23">
        <v>27</v>
      </c>
      <c r="BB98" s="23">
        <v>1</v>
      </c>
      <c r="BC98" s="19" t="str">
        <f t="shared" si="24"/>
        <v>01202</v>
      </c>
      <c r="BD98" s="19" t="str">
        <f t="shared" si="25"/>
        <v>函館市</v>
      </c>
      <c r="BE98" s="35">
        <f>VLOOKUP(BC98&amp;"_"&amp;$AZ$9,データシート3!A:AB,MATCH("ea_"&amp;"太陽光（建物系）"&amp;"_年間発電",データシート3!$A$1:$AB$1,0),0)/10^3+VLOOKUP(BC98&amp;"_"&amp;$AZ$9,データシート3!A:AB,MATCH("ea_"&amp;"太陽光（土地系）"&amp;"_年間発電",データシート3!$A$1:$AB$1,0),0)/10^3</f>
        <v>1933591.452</v>
      </c>
      <c r="BF98" s="35">
        <f>VLOOKUP(BC98&amp;"_"&amp;$AZ$9,データシート3!A:AB,MATCH("ea_"&amp;"風力（陸上）"&amp;"_年間発電",データシート3!$A$1:$AB$1,0),0)/10^3</f>
        <v>5994159.0690000001</v>
      </c>
      <c r="BG98" s="35">
        <f>VLOOKUP(BC98&amp;"_"&amp;$AZ$9,データシート3!A:AB,MATCH("ea_"&amp;"中小水（河川）"&amp;"_年間発電",データシート3!$A$1:$AB$1,0),0)/10^3+VLOOKUP(BC98&amp;"_"&amp;$AZ$9,データシート3!A:AB,MATCH("ea_"&amp;"中小水（農業用水路）"&amp;"_年間発電",データシート3!$A$1:$AB$1,0),0)/10^3</f>
        <v>95243.207999999999</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5">
        <f t="shared" si="26"/>
        <v>8029624.8319999995</v>
      </c>
      <c r="BJ98" s="35">
        <f>(VLOOKUP($BC98&amp;"_"&amp;$AZ$8,データシート3!$A:$AN,MATCH("da_合計",データシート3!$A$1:$AN$1,0),0))/10^3</f>
        <v>1376334.7883544785</v>
      </c>
      <c r="BK98" s="35">
        <f t="shared" si="21"/>
        <v>6653290.0436455207</v>
      </c>
      <c r="BL98" s="35">
        <f t="shared" si="22"/>
        <v>0</v>
      </c>
      <c r="BM98" s="35">
        <f t="shared" si="23"/>
        <v>6653290.0436455207</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01601</v>
      </c>
      <c r="AY99" s="19" t="str">
        <f>IF(IFERROR(比較地域マスタ!$AE34,"")=0,"",IFERROR(比較地域マスタ!$AE34,""))</f>
        <v>日高町</v>
      </c>
      <c r="AZ99" s="17"/>
      <c r="BA99" s="23">
        <v>28</v>
      </c>
      <c r="BB99" s="23">
        <v>1</v>
      </c>
      <c r="BC99" s="19" t="str">
        <f t="shared" si="24"/>
        <v>01601</v>
      </c>
      <c r="BD99" s="19" t="str">
        <f t="shared" si="25"/>
        <v>日高町</v>
      </c>
      <c r="BE99" s="35">
        <f>VLOOKUP(BC99&amp;"_"&amp;$AZ$9,データシート3!A:AB,MATCH("ea_"&amp;"太陽光（建物系）"&amp;"_年間発電",データシート3!$A$1:$AB$1,0),0)/10^3+VLOOKUP(BC99&amp;"_"&amp;$AZ$9,データシート3!A:AB,MATCH("ea_"&amp;"太陽光（土地系）"&amp;"_年間発電",データシート3!$A$1:$AB$1,0),0)/10^3</f>
        <v>3893833.5509999995</v>
      </c>
      <c r="BF99" s="35">
        <f>VLOOKUP(BC99&amp;"_"&amp;$AZ$9,データシート3!A:AB,MATCH("ea_"&amp;"風力（陸上）"&amp;"_年間発電",データシート3!$A$1:$AB$1,0),0)/10^3</f>
        <v>3594345.91</v>
      </c>
      <c r="BG99" s="35">
        <f>VLOOKUP(BC99&amp;"_"&amp;$AZ$9,データシート3!A:AB,MATCH("ea_"&amp;"中小水（河川）"&amp;"_年間発電",データシート3!$A$1:$AB$1,0),0)/10^3+VLOOKUP(BC99&amp;"_"&amp;$AZ$9,データシート3!A:AB,MATCH("ea_"&amp;"中小水（農業用水路）"&amp;"_年間発電",データシート3!$A$1:$AB$1,0),0)/10^3</f>
        <v>115557.436</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5">
        <f t="shared" si="26"/>
        <v>7612617.2589999987</v>
      </c>
      <c r="BJ99" s="35">
        <f>(VLOOKUP($BC99&amp;"_"&amp;$AZ$8,データシート3!$A:$AN,MATCH("da_合計",データシート3!$A$1:$AN$1,0),0))/10^3</f>
        <v>66075.605006888902</v>
      </c>
      <c r="BK99" s="35">
        <f t="shared" si="21"/>
        <v>7546541.6539931102</v>
      </c>
      <c r="BL99" s="35">
        <f t="shared" si="22"/>
        <v>0</v>
      </c>
      <c r="BM99" s="35">
        <f t="shared" si="23"/>
        <v>7546541.6539931102</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01602</v>
      </c>
      <c r="AY100" s="19" t="str">
        <f>IF(IFERROR(比較地域マスタ!$AE35,"")=0,"",IFERROR(比較地域マスタ!$AE35,""))</f>
        <v>平取町</v>
      </c>
      <c r="AZ100" s="17"/>
      <c r="BA100" s="23">
        <v>29</v>
      </c>
      <c r="BB100" s="23">
        <v>1</v>
      </c>
      <c r="BC100" s="19" t="str">
        <f t="shared" si="24"/>
        <v>01602</v>
      </c>
      <c r="BD100" s="19" t="str">
        <f t="shared" si="25"/>
        <v>平取町</v>
      </c>
      <c r="BE100" s="35">
        <f>VLOOKUP(BC100&amp;"_"&amp;$AZ$9,データシート3!A:AB,MATCH("ea_"&amp;"太陽光（建物系）"&amp;"_年間発電",データシート3!$A$1:$AB$1,0),0)/10^3+VLOOKUP(BC100&amp;"_"&amp;$AZ$9,データシート3!A:AB,MATCH("ea_"&amp;"太陽光（土地系）"&amp;"_年間発電",データシート3!$A$1:$AB$1,0),0)/10^3</f>
        <v>1725396.5999999999</v>
      </c>
      <c r="BF100" s="35">
        <f>VLOOKUP(BC100&amp;"_"&amp;$AZ$9,データシート3!A:AB,MATCH("ea_"&amp;"風力（陸上）"&amp;"_年間発電",データシート3!$A$1:$AB$1,0),0)/10^3</f>
        <v>2980159.0639999998</v>
      </c>
      <c r="BG100" s="35">
        <f>VLOOKUP(BC100&amp;"_"&amp;$AZ$9,データシート3!A:AB,MATCH("ea_"&amp;"中小水（河川）"&amp;"_年間発電",データシート3!$A$1:$AB$1,0),0)/10^3+VLOOKUP(BC100&amp;"_"&amp;$AZ$9,データシート3!A:AB,MATCH("ea_"&amp;"中小水（農業用水路）"&amp;"_年間発電",データシート3!$A$1:$AB$1,0),0)/10^3</f>
        <v>51690.088000000003</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5">
        <f t="shared" si="26"/>
        <v>4771608.3680000007</v>
      </c>
      <c r="BJ100" s="35">
        <f>(VLOOKUP($BC100&amp;"_"&amp;$AZ$8,データシート3!$A:$AN,MATCH("da_合計",データシート3!$A$1:$AN$1,0),0))/10^3</f>
        <v>22146.684968627662</v>
      </c>
      <c r="BK100" s="35">
        <f t="shared" si="21"/>
        <v>4749461.6830313727</v>
      </c>
      <c r="BL100" s="35">
        <f t="shared" si="22"/>
        <v>0</v>
      </c>
      <c r="BM100" s="35">
        <f t="shared" si="23"/>
        <v>4749461.6830313727</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01332</v>
      </c>
      <c r="AY101" s="19" t="str">
        <f>IF(IFERROR(比較地域マスタ!$AE36,"")=0,"",IFERROR(比較地域マスタ!$AE36,""))</f>
        <v>福島町</v>
      </c>
      <c r="AZ101" s="17"/>
      <c r="BA101" s="23">
        <v>30</v>
      </c>
      <c r="BB101" s="23">
        <v>1</v>
      </c>
      <c r="BC101" s="19" t="str">
        <f t="shared" si="24"/>
        <v>01332</v>
      </c>
      <c r="BD101" s="19" t="str">
        <f t="shared" si="25"/>
        <v>福島町</v>
      </c>
      <c r="BE101" s="35">
        <f>VLOOKUP(BC101&amp;"_"&amp;$AZ$9,データシート3!A:AB,MATCH("ea_"&amp;"太陽光（建物系）"&amp;"_年間発電",データシート3!$A$1:$AB$1,0),0)/10^3+VLOOKUP(BC101&amp;"_"&amp;$AZ$9,データシート3!A:AB,MATCH("ea_"&amp;"太陽光（土地系）"&amp;"_年間発電",データシート3!$A$1:$AB$1,0),0)/10^3</f>
        <v>72383.281000000017</v>
      </c>
      <c r="BF101" s="35">
        <f>VLOOKUP(BC101&amp;"_"&amp;$AZ$9,データシート3!A:AB,MATCH("ea_"&amp;"風力（陸上）"&amp;"_年間発電",データシート3!$A$1:$AB$1,0),0)/10^3</f>
        <v>1295619.615</v>
      </c>
      <c r="BG101" s="35">
        <f>VLOOKUP(BC101&amp;"_"&amp;$AZ$9,データシート3!A:AB,MATCH("ea_"&amp;"中小水（河川）"&amp;"_年間発電",データシート3!$A$1:$AB$1,0),0)/10^3+VLOOKUP(BC101&amp;"_"&amp;$AZ$9,データシート3!A:AB,MATCH("ea_"&amp;"中小水（農業用水路）"&amp;"_年間発電",データシート3!$A$1:$AB$1,0),0)/10^3</f>
        <v>42037.610999999997</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1410040.507</v>
      </c>
      <c r="BJ101" s="35">
        <f>(VLOOKUP($BC101&amp;"_"&amp;$AZ$8,データシート3!$A:$AN,MATCH("da_合計",データシート3!$A$1:$AN$1,0),0))/10^3</f>
        <v>16198.249712221179</v>
      </c>
      <c r="BK101" s="35">
        <f t="shared" si="21"/>
        <v>1393842.2572877789</v>
      </c>
      <c r="BL101" s="35">
        <f t="shared" si="22"/>
        <v>0</v>
      </c>
      <c r="BM101" s="35">
        <f t="shared" si="23"/>
        <v>1393842.2572877789</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01236</v>
      </c>
      <c r="AY102" s="19" t="str">
        <f>IF(IFERROR(比較地域マスタ!$AE37,"")=0,"",IFERROR(比較地域マスタ!$AE37,""))</f>
        <v>北斗市</v>
      </c>
      <c r="AZ102" s="17"/>
      <c r="BA102" s="23">
        <v>31</v>
      </c>
      <c r="BB102" s="23">
        <v>1</v>
      </c>
      <c r="BC102" s="19" t="str">
        <f t="shared" si="24"/>
        <v>01236</v>
      </c>
      <c r="BD102" s="19" t="str">
        <f t="shared" si="25"/>
        <v>北斗市</v>
      </c>
      <c r="BE102" s="35">
        <f>VLOOKUP(BC102&amp;"_"&amp;$AZ$9,データシート3!A:AB,MATCH("ea_"&amp;"太陽光（建物系）"&amp;"_年間発電",データシート3!$A$1:$AB$1,0),0)/10^3+VLOOKUP(BC102&amp;"_"&amp;$AZ$9,データシート3!A:AB,MATCH("ea_"&amp;"太陽光（土地系）"&amp;"_年間発電",データシート3!$A$1:$AB$1,0),0)/10^3</f>
        <v>1525958.1029999997</v>
      </c>
      <c r="BF102" s="35">
        <f>VLOOKUP(BC102&amp;"_"&amp;$AZ$9,データシート3!A:AB,MATCH("ea_"&amp;"風力（陸上）"&amp;"_年間発電",データシート3!$A$1:$AB$1,0),0)/10^3</f>
        <v>3932191.9569999999</v>
      </c>
      <c r="BG102" s="35">
        <f>VLOOKUP(BC102&amp;"_"&amp;$AZ$9,データシート3!A:AB,MATCH("ea_"&amp;"中小水（河川）"&amp;"_年間発電",データシート3!$A$1:$AB$1,0),0)/10^3+VLOOKUP(BC102&amp;"_"&amp;$AZ$9,データシート3!A:AB,MATCH("ea_"&amp;"中小水（農業用水路）"&amp;"_年間発電",データシート3!$A$1:$AB$1,0),0)/10^3</f>
        <v>88075.953999999998</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5">
        <f t="shared" si="26"/>
        <v>5548343.0249999994</v>
      </c>
      <c r="BJ102" s="35">
        <f>(VLOOKUP($BC102&amp;"_"&amp;$AZ$8,データシート3!$A:$AN,MATCH("da_合計",データシート3!$A$1:$AN$1,0),0))/10^3</f>
        <v>234391.87670421632</v>
      </c>
      <c r="BK102" s="35">
        <f t="shared" si="21"/>
        <v>5313951.1482957834</v>
      </c>
      <c r="BL102" s="35">
        <f t="shared" si="22"/>
        <v>0</v>
      </c>
      <c r="BM102" s="35">
        <f t="shared" si="23"/>
        <v>5313951.1482957834</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01331</v>
      </c>
      <c r="AY103" s="19" t="str">
        <f>IF(IFERROR(比較地域マスタ!$AE38,"")=0,"",IFERROR(比較地域マスタ!$AE38,""))</f>
        <v>松前町</v>
      </c>
      <c r="AZ103" s="17"/>
      <c r="BA103" s="23">
        <v>32</v>
      </c>
      <c r="BB103" s="23">
        <v>1</v>
      </c>
      <c r="BC103" s="19" t="str">
        <f t="shared" si="24"/>
        <v>01331</v>
      </c>
      <c r="BD103" s="19" t="str">
        <f t="shared" si="25"/>
        <v>松前町</v>
      </c>
      <c r="BE103" s="35">
        <f>VLOOKUP(BC103&amp;"_"&amp;$AZ$9,データシート3!A:AB,MATCH("ea_"&amp;"太陽光（建物系）"&amp;"_年間発電",データシート3!$A$1:$AB$1,0),0)/10^3+VLOOKUP(BC103&amp;"_"&amp;$AZ$9,データシート3!A:AB,MATCH("ea_"&amp;"太陽光（土地系）"&amp;"_年間発電",データシート3!$A$1:$AB$1,0),0)/10^3</f>
        <v>218860.05400000003</v>
      </c>
      <c r="BF103" s="35">
        <f>VLOOKUP(BC103&amp;"_"&amp;$AZ$9,データシート3!A:AB,MATCH("ea_"&amp;"風力（陸上）"&amp;"_年間発電",データシート3!$A$1:$AB$1,0),0)/10^3</f>
        <v>1925690.554</v>
      </c>
      <c r="BG103" s="35">
        <f>VLOOKUP(BC103&amp;"_"&amp;$AZ$9,データシート3!A:AB,MATCH("ea_"&amp;"中小水（河川）"&amp;"_年間発電",データシート3!$A$1:$AB$1,0),0)/10^3+VLOOKUP(BC103&amp;"_"&amp;$AZ$9,データシート3!A:AB,MATCH("ea_"&amp;"中小水（農業用水路）"&amp;"_年間発電",データシート3!$A$1:$AB$1,0),0)/10^3</f>
        <v>125342.686</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5">
        <f t="shared" si="26"/>
        <v>2269970.557</v>
      </c>
      <c r="BJ103" s="35">
        <f>(VLOOKUP($BC103&amp;"_"&amp;$AZ$8,データシート3!$A:$AN,MATCH("da_合計",データシート3!$A$1:$AN$1,0),0))/10^3</f>
        <v>30373.488575562511</v>
      </c>
      <c r="BK103" s="35">
        <f t="shared" si="21"/>
        <v>2239597.0684244377</v>
      </c>
      <c r="BL103" s="35">
        <f t="shared" si="22"/>
        <v>0</v>
      </c>
      <c r="BM103" s="35">
        <f t="shared" si="23"/>
        <v>2239597.0684244377</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01586</v>
      </c>
      <c r="AY104" s="19" t="str">
        <f>IF(IFERROR(比較地域マスタ!$AE39,"")=0,"",IFERROR(比較地域マスタ!$AE39,""))</f>
        <v>むかわ町</v>
      </c>
      <c r="AZ104" s="17"/>
      <c r="BA104" s="23">
        <v>33</v>
      </c>
      <c r="BB104" s="23">
        <v>1</v>
      </c>
      <c r="BC104" s="19" t="str">
        <f t="shared" si="24"/>
        <v>01586</v>
      </c>
      <c r="BD104" s="19" t="str">
        <f t="shared" si="25"/>
        <v>むかわ町</v>
      </c>
      <c r="BE104" s="35">
        <f>VLOOKUP(BC104&amp;"_"&amp;$AZ$9,データシート3!A:AB,MATCH("ea_"&amp;"太陽光（建物系）"&amp;"_年間発電",データシート3!$A$1:$AB$1,0),0)/10^3+VLOOKUP(BC104&amp;"_"&amp;$AZ$9,データシート3!A:AB,MATCH("ea_"&amp;"太陽光（土地系）"&amp;"_年間発電",データシート3!$A$1:$AB$1,0),0)/10^3</f>
        <v>1641393.4739999999</v>
      </c>
      <c r="BF104" s="35">
        <f>VLOOKUP(BC104&amp;"_"&amp;$AZ$9,データシート3!A:AB,MATCH("ea_"&amp;"風力（陸上）"&amp;"_年間発電",データシート3!$A$1:$AB$1,0),0)/10^3</f>
        <v>5162483.3459999999</v>
      </c>
      <c r="BG104" s="35">
        <f>VLOOKUP(BC104&amp;"_"&amp;$AZ$9,データシート3!A:AB,MATCH("ea_"&amp;"中小水（河川）"&amp;"_年間発電",データシート3!$A$1:$AB$1,0),0)/10^3+VLOOKUP(BC104&amp;"_"&amp;$AZ$9,データシート3!A:AB,MATCH("ea_"&amp;"中小水（農業用水路）"&amp;"_年間発電",データシート3!$A$1:$AB$1,0),0)/10^3</f>
        <v>18323.545999999995</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5">
        <f t="shared" si="26"/>
        <v>6880385.9330000002</v>
      </c>
      <c r="BJ104" s="35">
        <f>(VLOOKUP($BC104&amp;"_"&amp;$AZ$8,データシート3!$A:$AN,MATCH("da_合計",データシート3!$A$1:$AN$1,0),0))/10^3</f>
        <v>39577.250112766618</v>
      </c>
      <c r="BK104" s="35">
        <f t="shared" ref="BK104:BK135" si="27">BI104-BJ104</f>
        <v>6840808.6828872338</v>
      </c>
      <c r="BL104" s="35">
        <f t="shared" ref="BL104:BL135" si="28">IF(BK104&gt;0,0,BK104)</f>
        <v>0</v>
      </c>
      <c r="BM104" s="35">
        <f t="shared" ref="BM104:BM135" si="29">IF(BK104&gt;0,BK104,0)</f>
        <v>6840808.6828872338</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01205</v>
      </c>
      <c r="AY105" s="19" t="str">
        <f>IF(IFERROR(比較地域マスタ!$AE40,"")=0,"",IFERROR(比較地域マスタ!$AE40,""))</f>
        <v>室蘭市</v>
      </c>
      <c r="AZ105" s="17"/>
      <c r="BA105" s="23">
        <v>34</v>
      </c>
      <c r="BB105" s="23">
        <v>1</v>
      </c>
      <c r="BC105" s="19" t="str">
        <f t="shared" si="24"/>
        <v>01205</v>
      </c>
      <c r="BD105" s="19" t="str">
        <f t="shared" si="25"/>
        <v>室蘭市</v>
      </c>
      <c r="BE105" s="35">
        <f>VLOOKUP(BC105&amp;"_"&amp;$AZ$9,データシート3!A:AB,MATCH("ea_"&amp;"太陽光（建物系）"&amp;"_年間発電",データシート3!$A$1:$AB$1,0),0)/10^3+VLOOKUP(BC105&amp;"_"&amp;$AZ$9,データシート3!A:AB,MATCH("ea_"&amp;"太陽光（土地系）"&amp;"_年間発電",データシート3!$A$1:$AB$1,0),0)/10^3</f>
        <v>568153.69299999997</v>
      </c>
      <c r="BF105" s="35">
        <f>VLOOKUP(BC105&amp;"_"&amp;$AZ$9,データシート3!A:AB,MATCH("ea_"&amp;"風力（陸上）"&amp;"_年間発電",データシート3!$A$1:$AB$1,0),0)/10^3</f>
        <v>168740.068</v>
      </c>
      <c r="BG105" s="35">
        <f>VLOOKUP(BC105&amp;"_"&amp;$AZ$9,データシート3!A:AB,MATCH("ea_"&amp;"中小水（河川）"&amp;"_年間発電",データシート3!$A$1:$AB$1,0),0)/10^3+VLOOKUP(BC105&amp;"_"&amp;$AZ$9,データシート3!A:AB,MATCH("ea_"&amp;"中小水（農業用水路）"&amp;"_年間発電",データシート3!$A$1:$AB$1,0),0)/10^3</f>
        <v>2566.6480000000006</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5">
        <f t="shared" si="26"/>
        <v>740635.86100000003</v>
      </c>
      <c r="BJ105" s="35">
        <f>(VLOOKUP($BC105&amp;"_"&amp;$AZ$8,データシート3!$A:$AN,MATCH("da_合計",データシート3!$A$1:$AN$1,0),0))/10^3</f>
        <v>735365.35317314661</v>
      </c>
      <c r="BK105" s="35">
        <f t="shared" si="27"/>
        <v>5270.5078268534271</v>
      </c>
      <c r="BL105" s="35">
        <f t="shared" si="28"/>
        <v>0</v>
      </c>
      <c r="BM105" s="35">
        <f t="shared" si="29"/>
        <v>5270.5078268534271</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01345</v>
      </c>
      <c r="AY106" s="19" t="str">
        <f>IF(IFERROR(比較地域マスタ!$AE41,"")=0,"",IFERROR(比較地域マスタ!$AE41,""))</f>
        <v>森町</v>
      </c>
      <c r="AZ106" s="17"/>
      <c r="BA106" s="23">
        <v>35</v>
      </c>
      <c r="BB106" s="23">
        <v>1</v>
      </c>
      <c r="BC106" s="19" t="str">
        <f t="shared" si="24"/>
        <v>01345</v>
      </c>
      <c r="BD106" s="19" t="str">
        <f t="shared" si="25"/>
        <v>森町</v>
      </c>
      <c r="BE106" s="35">
        <f>VLOOKUP(BC106&amp;"_"&amp;$AZ$9,データシート3!A:AB,MATCH("ea_"&amp;"太陽光（建物系）"&amp;"_年間発電",データシート3!$A$1:$AB$1,0),0)/10^3+VLOOKUP(BC106&amp;"_"&amp;$AZ$9,データシート3!A:AB,MATCH("ea_"&amp;"太陽光（土地系）"&amp;"_年間発電",データシート3!$A$1:$AB$1,0),0)/10^3</f>
        <v>1218492.601</v>
      </c>
      <c r="BF106" s="35">
        <f>VLOOKUP(BC106&amp;"_"&amp;$AZ$9,データシート3!A:AB,MATCH("ea_"&amp;"風力（陸上）"&amp;"_年間発電",データシート3!$A$1:$AB$1,0),0)/10^3</f>
        <v>4259237.2750000004</v>
      </c>
      <c r="BG106" s="35">
        <f>VLOOKUP(BC106&amp;"_"&amp;$AZ$9,データシート3!A:AB,MATCH("ea_"&amp;"中小水（河川）"&amp;"_年間発電",データシート3!$A$1:$AB$1,0),0)/10^3+VLOOKUP(BC106&amp;"_"&amp;$AZ$9,データシート3!A:AB,MATCH("ea_"&amp;"中小水（農業用水路）"&amp;"_年間発電",データシート3!$A$1:$AB$1,0),0)/10^3</f>
        <v>70904.235000000001</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5">
        <f t="shared" si="26"/>
        <v>5675197.4900000002</v>
      </c>
      <c r="BJ106" s="35">
        <f>(VLOOKUP($BC106&amp;"_"&amp;$AZ$8,データシート3!$A:$AN,MATCH("da_合計",データシート3!$A$1:$AN$1,0),0))/10^3</f>
        <v>102458.97201823577</v>
      </c>
      <c r="BK106" s="35">
        <f t="shared" si="27"/>
        <v>5572738.5179817649</v>
      </c>
      <c r="BL106" s="35">
        <f t="shared" si="28"/>
        <v>0</v>
      </c>
      <c r="BM106" s="35">
        <f t="shared" si="29"/>
        <v>5572738.5179817649</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01346</v>
      </c>
      <c r="AY107" s="19" t="str">
        <f>IF(IFERROR(比較地域マスタ!$AE42,"")=0,"",IFERROR(比較地域マスタ!$AE42,""))</f>
        <v>八雲町</v>
      </c>
      <c r="AZ107" s="17"/>
      <c r="BA107" s="23">
        <v>36</v>
      </c>
      <c r="BB107" s="23">
        <v>1</v>
      </c>
      <c r="BC107" s="19" t="str">
        <f t="shared" si="24"/>
        <v>01346</v>
      </c>
      <c r="BD107" s="19" t="str">
        <f t="shared" si="25"/>
        <v>八雲町</v>
      </c>
      <c r="BE107" s="35">
        <f>VLOOKUP(BC107&amp;"_"&amp;$AZ$9,データシート3!A:AB,MATCH("ea_"&amp;"太陽光（建物系）"&amp;"_年間発電",データシート3!$A$1:$AB$1,0),0)/10^3+VLOOKUP(BC107&amp;"_"&amp;$AZ$9,データシート3!A:AB,MATCH("ea_"&amp;"太陽光（土地系）"&amp;"_年間発電",データシート3!$A$1:$AB$1,0),0)/10^3</f>
        <v>2811068.662</v>
      </c>
      <c r="BF107" s="35">
        <f>VLOOKUP(BC107&amp;"_"&amp;$AZ$9,データシート3!A:AB,MATCH("ea_"&amp;"風力（陸上）"&amp;"_年間発電",データシート3!$A$1:$AB$1,0),0)/10^3</f>
        <v>10368648.847999997</v>
      </c>
      <c r="BG107" s="35">
        <f>VLOOKUP(BC107&amp;"_"&amp;$AZ$9,データシート3!A:AB,MATCH("ea_"&amp;"中小水（河川）"&amp;"_年間発電",データシート3!$A$1:$AB$1,0),0)/10^3+VLOOKUP(BC107&amp;"_"&amp;$AZ$9,データシート3!A:AB,MATCH("ea_"&amp;"中小水（農業用水路）"&amp;"_年間発電",データシート3!$A$1:$AB$1,0),0)/10^3</f>
        <v>135965.18299999999</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5">
        <f t="shared" si="26"/>
        <v>13612276.186999999</v>
      </c>
      <c r="BJ107" s="35">
        <f>(VLOOKUP($BC107&amp;"_"&amp;$AZ$8,データシート3!$A:$AN,MATCH("da_合計",データシート3!$A$1:$AN$1,0),0))/10^3</f>
        <v>99868.266568411404</v>
      </c>
      <c r="BK107" s="35">
        <f t="shared" si="27"/>
        <v>13512407.920431588</v>
      </c>
      <c r="BL107" s="35">
        <f t="shared" si="28"/>
        <v>0</v>
      </c>
      <c r="BM107" s="35">
        <f t="shared" si="29"/>
        <v>13512407.920431588</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01409</v>
      </c>
      <c r="AY108" s="19" t="str">
        <f>IF(IFERROR(比較地域マスタ!$AE43,"")=0,"",IFERROR(比較地域マスタ!$AE43,""))</f>
        <v>赤井川村</v>
      </c>
      <c r="AZ108" s="17"/>
      <c r="BA108" s="23">
        <v>37</v>
      </c>
      <c r="BB108" s="23">
        <v>1</v>
      </c>
      <c r="BC108" s="19" t="str">
        <f t="shared" si="24"/>
        <v>01409</v>
      </c>
      <c r="BD108" s="19" t="str">
        <f t="shared" si="25"/>
        <v>赤井川村</v>
      </c>
      <c r="BE108" s="35">
        <f>VLOOKUP(BC108&amp;"_"&amp;$AZ$9,データシート3!A:AB,MATCH("ea_"&amp;"太陽光（建物系）"&amp;"_年間発電",データシート3!$A$1:$AB$1,0),0)/10^3+VLOOKUP(BC108&amp;"_"&amp;$AZ$9,データシート3!A:AB,MATCH("ea_"&amp;"太陽光（土地系）"&amp;"_年間発電",データシート3!$A$1:$AB$1,0),0)/10^3</f>
        <v>315762.11099999998</v>
      </c>
      <c r="BF108" s="35">
        <f>VLOOKUP(BC108&amp;"_"&amp;$AZ$9,データシート3!A:AB,MATCH("ea_"&amp;"風力（陸上）"&amp;"_年間発電",データシート3!$A$1:$AB$1,0),0)/10^3</f>
        <v>2369358.9010000001</v>
      </c>
      <c r="BG108" s="35">
        <f>VLOOKUP(BC108&amp;"_"&amp;$AZ$9,データシート3!A:AB,MATCH("ea_"&amp;"中小水（河川）"&amp;"_年間発電",データシート3!$A$1:$AB$1,0),0)/10^3+VLOOKUP(BC108&amp;"_"&amp;$AZ$9,データシート3!A:AB,MATCH("ea_"&amp;"中小水（農業用水路）"&amp;"_年間発電",データシート3!$A$1:$AB$1,0),0)/10^3</f>
        <v>28890.307000000001</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46561.798999999992</v>
      </c>
      <c r="BI108" s="35">
        <f t="shared" si="26"/>
        <v>2760573.1180000002</v>
      </c>
      <c r="BJ108" s="35">
        <f>(VLOOKUP($BC108&amp;"_"&amp;$AZ$8,データシート3!$A:$AN,MATCH("da_合計",データシート3!$A$1:$AN$1,0),0))/10^3</f>
        <v>6543.201605022502</v>
      </c>
      <c r="BK108" s="35">
        <f t="shared" si="27"/>
        <v>2754029.9163949778</v>
      </c>
      <c r="BL108" s="35">
        <f t="shared" si="28"/>
        <v>0</v>
      </c>
      <c r="BM108" s="35">
        <f t="shared" si="29"/>
        <v>2754029.9163949778</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01218</v>
      </c>
      <c r="AY109" s="19" t="str">
        <f>IF(IFERROR(比較地域マスタ!$AE44,"")=0,"",IFERROR(比較地域マスタ!$AE44,""))</f>
        <v>赤平市</v>
      </c>
      <c r="AZ109" s="17"/>
      <c r="BA109" s="23">
        <v>38</v>
      </c>
      <c r="BB109" s="23">
        <v>1</v>
      </c>
      <c r="BC109" s="19" t="str">
        <f t="shared" si="24"/>
        <v>01218</v>
      </c>
      <c r="BD109" s="19" t="str">
        <f t="shared" si="25"/>
        <v>赤平市</v>
      </c>
      <c r="BE109" s="35">
        <f>VLOOKUP(BC109&amp;"_"&amp;$AZ$9,データシート3!A:AB,MATCH("ea_"&amp;"太陽光（建物系）"&amp;"_年間発電",データシート3!$A$1:$AB$1,0),0)/10^3+VLOOKUP(BC109&amp;"_"&amp;$AZ$9,データシート3!A:AB,MATCH("ea_"&amp;"太陽光（土地系）"&amp;"_年間発電",データシート3!$A$1:$AB$1,0),0)/10^3</f>
        <v>268637.30200000003</v>
      </c>
      <c r="BF109" s="35">
        <f>VLOOKUP(BC109&amp;"_"&amp;$AZ$9,データシート3!A:AB,MATCH("ea_"&amp;"風力（陸上）"&amp;"_年間発電",データシート3!$A$1:$AB$1,0),0)/10^3</f>
        <v>646060.32799999998</v>
      </c>
      <c r="BG109" s="35">
        <f>VLOOKUP(BC109&amp;"_"&amp;$AZ$9,データシート3!A:AB,MATCH("ea_"&amp;"中小水（河川）"&amp;"_年間発電",データシート3!$A$1:$AB$1,0),0)/10^3+VLOOKUP(BC109&amp;"_"&amp;$AZ$9,データシート3!A:AB,MATCH("ea_"&amp;"中小水（農業用水路）"&amp;"_年間発電",データシート3!$A$1:$AB$1,0),0)/10^3</f>
        <v>8666.7189999999973</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67.451999999999998</v>
      </c>
      <c r="BI109" s="35">
        <f t="shared" si="26"/>
        <v>923431.80100000009</v>
      </c>
      <c r="BJ109" s="35">
        <f>(VLOOKUP($BC109&amp;"_"&amp;$AZ$8,データシート3!$A:$AN,MATCH("da_合計",データシート3!$A$1:$AN$1,0),0))/10^3</f>
        <v>58330.713535055074</v>
      </c>
      <c r="BK109" s="35">
        <f t="shared" si="27"/>
        <v>865101.08746494504</v>
      </c>
      <c r="BL109" s="35">
        <f t="shared" si="28"/>
        <v>0</v>
      </c>
      <c r="BM109" s="35">
        <f t="shared" si="29"/>
        <v>865101.08746494504</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01216</v>
      </c>
      <c r="AY110" s="19" t="str">
        <f>IF(IFERROR(比較地域マスタ!$AE45,"")=0,"",IFERROR(比較地域マスタ!$AE45,""))</f>
        <v>芦別市</v>
      </c>
      <c r="AZ110" s="17"/>
      <c r="BA110" s="23">
        <v>39</v>
      </c>
      <c r="BB110" s="23">
        <v>1</v>
      </c>
      <c r="BC110" s="19" t="str">
        <f t="shared" si="24"/>
        <v>01216</v>
      </c>
      <c r="BD110" s="19" t="str">
        <f t="shared" si="25"/>
        <v>芦別市</v>
      </c>
      <c r="BE110" s="35">
        <f>VLOOKUP(BC110&amp;"_"&amp;$AZ$9,データシート3!A:AB,MATCH("ea_"&amp;"太陽光（建物系）"&amp;"_年間発電",データシート3!$A$1:$AB$1,0),0)/10^3+VLOOKUP(BC110&amp;"_"&amp;$AZ$9,データシート3!A:AB,MATCH("ea_"&amp;"太陽光（土地系）"&amp;"_年間発電",データシート3!$A$1:$AB$1,0),0)/10^3</f>
        <v>1210710.5860000001</v>
      </c>
      <c r="BF110" s="35">
        <f>VLOOKUP(BC110&amp;"_"&amp;$AZ$9,データシート3!A:AB,MATCH("ea_"&amp;"風力（陸上）"&amp;"_年間発電",データシート3!$A$1:$AB$1,0),0)/10^3</f>
        <v>5659941.5319999997</v>
      </c>
      <c r="BG110" s="35">
        <f>VLOOKUP(BC110&amp;"_"&amp;$AZ$9,データシート3!A:AB,MATCH("ea_"&amp;"中小水（河川）"&amp;"_年間発電",データシート3!$A$1:$AB$1,0),0)/10^3+VLOOKUP(BC110&amp;"_"&amp;$AZ$9,データシート3!A:AB,MATCH("ea_"&amp;"中小水（農業用水路）"&amp;"_年間発電",データシート3!$A$1:$AB$1,0),0)/10^3</f>
        <v>66492.334000000003</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8.83</v>
      </c>
      <c r="BI110" s="35">
        <f t="shared" si="26"/>
        <v>6937153.2819999997</v>
      </c>
      <c r="BJ110" s="35">
        <f>(VLOOKUP($BC110&amp;"_"&amp;$AZ$8,データシート3!$A:$AN,MATCH("da_合計",データシート3!$A$1:$AN$1,0),0))/10^3</f>
        <v>64472.08179082998</v>
      </c>
      <c r="BK110" s="35">
        <f t="shared" si="27"/>
        <v>6872681.2002091696</v>
      </c>
      <c r="BL110" s="35">
        <f t="shared" si="28"/>
        <v>0</v>
      </c>
      <c r="BM110" s="35">
        <f t="shared" si="29"/>
        <v>6872681.2002091696</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01235</v>
      </c>
      <c r="AY111" s="19" t="str">
        <f>IF(IFERROR(比較地域マスタ!$AE46,"")=0,"",IFERROR(比較地域マスタ!$AE46,""))</f>
        <v>石狩市</v>
      </c>
      <c r="AZ111" s="17"/>
      <c r="BA111" s="23">
        <v>40</v>
      </c>
      <c r="BB111" s="23">
        <v>1</v>
      </c>
      <c r="BC111" s="19" t="str">
        <f t="shared" si="24"/>
        <v>01235</v>
      </c>
      <c r="BD111" s="19" t="str">
        <f t="shared" si="25"/>
        <v>石狩市</v>
      </c>
      <c r="BE111" s="35">
        <f>VLOOKUP(BC111&amp;"_"&amp;$AZ$9,データシート3!A:AB,MATCH("ea_"&amp;"太陽光（建物系）"&amp;"_年間発電",データシート3!$A$1:$AB$1,0),0)/10^3+VLOOKUP(BC111&amp;"_"&amp;$AZ$9,データシート3!A:AB,MATCH("ea_"&amp;"太陽光（土地系）"&amp;"_年間発電",データシート3!$A$1:$AB$1,0),0)/10^3</f>
        <v>1846618.6949999996</v>
      </c>
      <c r="BF111" s="35">
        <f>VLOOKUP(BC111&amp;"_"&amp;$AZ$9,データシート3!A:AB,MATCH("ea_"&amp;"風力（陸上）"&amp;"_年間発電",データシート3!$A$1:$AB$1,0),0)/10^3</f>
        <v>3404669.1170000001</v>
      </c>
      <c r="BG111" s="35">
        <f>VLOOKUP(BC111&amp;"_"&amp;$AZ$9,データシート3!A:AB,MATCH("ea_"&amp;"中小水（河川）"&amp;"_年間発電",データシート3!$A$1:$AB$1,0),0)/10^3+VLOOKUP(BC111&amp;"_"&amp;$AZ$9,データシート3!A:AB,MATCH("ea_"&amp;"中小水（農業用水路）"&amp;"_年間発電",データシート3!$A$1:$AB$1,0),0)/10^3</f>
        <v>22709.091</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27679.848000000005</v>
      </c>
      <c r="BI111" s="35">
        <f t="shared" si="26"/>
        <v>5301676.7510000002</v>
      </c>
      <c r="BJ111" s="35">
        <f>(VLOOKUP($BC111&amp;"_"&amp;$AZ$8,データシート3!$A:$AN,MATCH("da_合計",データシート3!$A$1:$AN$1,0),0))/10^3</f>
        <v>359893.65205332468</v>
      </c>
      <c r="BK111" s="35">
        <f t="shared" si="27"/>
        <v>4941783.0989466757</v>
      </c>
      <c r="BL111" s="35">
        <f t="shared" si="28"/>
        <v>0</v>
      </c>
      <c r="BM111" s="35">
        <f t="shared" si="29"/>
        <v>4941783.0989466757</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01402</v>
      </c>
      <c r="AY112" s="19" t="str">
        <f>IF(IFERROR(比較地域マスタ!$AE47,"")=0,"",IFERROR(比較地域マスタ!$AE47,""))</f>
        <v>岩内町</v>
      </c>
      <c r="AZ112" s="17"/>
      <c r="BA112" s="23">
        <v>41</v>
      </c>
      <c r="BB112" s="23">
        <v>1</v>
      </c>
      <c r="BC112" s="19" t="str">
        <f t="shared" si="24"/>
        <v>01402</v>
      </c>
      <c r="BD112" s="19" t="str">
        <f t="shared" si="25"/>
        <v>岩内町</v>
      </c>
      <c r="BE112" s="35">
        <f>VLOOKUP(BC112&amp;"_"&amp;$AZ$9,データシート3!A:AB,MATCH("ea_"&amp;"太陽光（建物系）"&amp;"_年間発電",データシート3!$A$1:$AB$1,0),0)/10^3+VLOOKUP(BC112&amp;"_"&amp;$AZ$9,データシート3!A:AB,MATCH("ea_"&amp;"太陽光（土地系）"&amp;"_年間発電",データシート3!$A$1:$AB$1,0),0)/10^3</f>
        <v>163173.97500000001</v>
      </c>
      <c r="BF112" s="35">
        <f>VLOOKUP(BC112&amp;"_"&amp;$AZ$9,データシート3!A:AB,MATCH("ea_"&amp;"風力（陸上）"&amp;"_年間発電",データシート3!$A$1:$AB$1,0),0)/10^3</f>
        <v>626771.99699999997</v>
      </c>
      <c r="BG112" s="35">
        <f>VLOOKUP(BC112&amp;"_"&amp;$AZ$9,データシート3!A:AB,MATCH("ea_"&amp;"中小水（河川）"&amp;"_年間発電",データシート3!$A$1:$AB$1,0),0)/10^3+VLOOKUP(BC112&amp;"_"&amp;$AZ$9,データシート3!A:AB,MATCH("ea_"&amp;"中小水（農業用水路）"&amp;"_年間発電",データシート3!$A$1:$AB$1,0),0)/10^3</f>
        <v>15629.055000000002</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23580.973999999998</v>
      </c>
      <c r="BI112" s="35">
        <f t="shared" si="26"/>
        <v>829156.00100000005</v>
      </c>
      <c r="BJ112" s="35">
        <f>(VLOOKUP($BC112&amp;"_"&amp;$AZ$8,データシート3!$A:$AN,MATCH("da_合計",データシート3!$A$1:$AN$1,0),0))/10^3</f>
        <v>56011.32257997994</v>
      </c>
      <c r="BK112" s="35">
        <f t="shared" si="27"/>
        <v>773144.67842002015</v>
      </c>
      <c r="BL112" s="35">
        <f t="shared" si="28"/>
        <v>0</v>
      </c>
      <c r="BM112" s="35">
        <f t="shared" si="29"/>
        <v>773144.67842002015</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01210</v>
      </c>
      <c r="AY113" s="19" t="str">
        <f>IF(IFERROR(比較地域マスタ!$AE48,"")=0,"",IFERROR(比較地域マスタ!$AE48,""))</f>
        <v>岩見沢市</v>
      </c>
      <c r="AZ113" s="17"/>
      <c r="BA113" s="23">
        <v>42</v>
      </c>
      <c r="BB113" s="23">
        <v>1</v>
      </c>
      <c r="BC113" s="19" t="str">
        <f t="shared" si="24"/>
        <v>01210</v>
      </c>
      <c r="BD113" s="19" t="str">
        <f t="shared" si="25"/>
        <v>岩見沢市</v>
      </c>
      <c r="BE113" s="35">
        <f>VLOOKUP(BC113&amp;"_"&amp;$AZ$9,データシート3!A:AB,MATCH("ea_"&amp;"太陽光（建物系）"&amp;"_年間発電",データシート3!$A$1:$AB$1,0),0)/10^3+VLOOKUP(BC113&amp;"_"&amp;$AZ$9,データシート3!A:AB,MATCH("ea_"&amp;"太陽光（土地系）"&amp;"_年間発電",データシート3!$A$1:$AB$1,0),0)/10^3</f>
        <v>3637054.398</v>
      </c>
      <c r="BF113" s="35">
        <f>VLOOKUP(BC113&amp;"_"&amp;$AZ$9,データシート3!A:AB,MATCH("ea_"&amp;"風力（陸上）"&amp;"_年間発電",データシート3!$A$1:$AB$1,0),0)/10^3</f>
        <v>1441156.1310000001</v>
      </c>
      <c r="BG113" s="35">
        <f>VLOOKUP(BC113&amp;"_"&amp;$AZ$9,データシート3!A:AB,MATCH("ea_"&amp;"中小水（河川）"&amp;"_年間発電",データシート3!$A$1:$AB$1,0),0)/10^3+VLOOKUP(BC113&amp;"_"&amp;$AZ$9,データシート3!A:AB,MATCH("ea_"&amp;"中小水（農業用水路）"&amp;"_年間発電",データシート3!$A$1:$AB$1,0),0)/10^3</f>
        <v>0</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11103.58</v>
      </c>
      <c r="BI113" s="35">
        <f t="shared" si="26"/>
        <v>5089314.1090000002</v>
      </c>
      <c r="BJ113" s="35">
        <f>(VLOOKUP($BC113&amp;"_"&amp;$AZ$8,データシート3!$A:$AN,MATCH("da_合計",データシート3!$A$1:$AN$1,0),0))/10^3</f>
        <v>411054.68640159781</v>
      </c>
      <c r="BK113" s="35">
        <f t="shared" si="27"/>
        <v>4678259.422598402</v>
      </c>
      <c r="BL113" s="35">
        <f t="shared" si="28"/>
        <v>0</v>
      </c>
      <c r="BM113" s="35">
        <f t="shared" si="29"/>
        <v>4678259.422598402</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01227</v>
      </c>
      <c r="AY114" s="19" t="str">
        <f>IF(IFERROR(比較地域マスタ!$AE49,"")=0,"",IFERROR(比較地域マスタ!$AE49,""))</f>
        <v>歌志内市</v>
      </c>
      <c r="AZ114" s="17"/>
      <c r="BA114" s="23">
        <v>43</v>
      </c>
      <c r="BB114" s="23">
        <v>1</v>
      </c>
      <c r="BC114" s="19" t="str">
        <f t="shared" si="24"/>
        <v>01227</v>
      </c>
      <c r="BD114" s="19" t="str">
        <f t="shared" si="25"/>
        <v>歌志内市</v>
      </c>
      <c r="BE114" s="35">
        <f>VLOOKUP(BC114&amp;"_"&amp;$AZ$9,データシート3!A:AB,MATCH("ea_"&amp;"太陽光（建物系）"&amp;"_年間発電",データシート3!$A$1:$AB$1,0),0)/10^3+VLOOKUP(BC114&amp;"_"&amp;$AZ$9,データシート3!A:AB,MATCH("ea_"&amp;"太陽光（土地系）"&amp;"_年間発電",データシート3!$A$1:$AB$1,0),0)/10^3</f>
        <v>31593.527000000002</v>
      </c>
      <c r="BF114" s="35">
        <f>VLOOKUP(BC114&amp;"_"&amp;$AZ$9,データシート3!A:AB,MATCH("ea_"&amp;"風力（陸上）"&amp;"_年間発電",データシート3!$A$1:$AB$1,0),0)/10^3</f>
        <v>491835.11599999998</v>
      </c>
      <c r="BG114" s="35">
        <f>VLOOKUP(BC114&amp;"_"&amp;$AZ$9,データシート3!A:AB,MATCH("ea_"&amp;"中小水（河川）"&amp;"_年間発電",データシート3!$A$1:$AB$1,0),0)/10^3+VLOOKUP(BC114&amp;"_"&amp;$AZ$9,データシート3!A:AB,MATCH("ea_"&amp;"中小水（農業用水路）"&amp;"_年間発電",データシート3!$A$1:$AB$1,0),0)/10^3</f>
        <v>484.73200000000008</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5">
        <f t="shared" si="26"/>
        <v>523913.375</v>
      </c>
      <c r="BJ114" s="35">
        <f>(VLOOKUP($BC114&amp;"_"&amp;$AZ$8,データシート3!$A:$AN,MATCH("da_合計",データシート3!$A$1:$AN$1,0),0))/10^3</f>
        <v>12263.208421561731</v>
      </c>
      <c r="BK114" s="35">
        <f t="shared" si="27"/>
        <v>511650.16657843825</v>
      </c>
      <c r="BL114" s="35">
        <f t="shared" si="28"/>
        <v>0</v>
      </c>
      <c r="BM114" s="35">
        <f t="shared" si="29"/>
        <v>511650.16657843825</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01431</v>
      </c>
      <c r="AY115" s="19" t="str">
        <f>IF(IFERROR(比較地域マスタ!$AE50,"")=0,"",IFERROR(比較地域マスタ!$AE50,""))</f>
        <v>浦臼町</v>
      </c>
      <c r="AZ115" s="17"/>
      <c r="BA115" s="23">
        <v>44</v>
      </c>
      <c r="BB115" s="23">
        <v>1</v>
      </c>
      <c r="BC115" s="19" t="str">
        <f t="shared" si="24"/>
        <v>01431</v>
      </c>
      <c r="BD115" s="19" t="str">
        <f t="shared" si="25"/>
        <v>浦臼町</v>
      </c>
      <c r="BE115" s="35">
        <f>VLOOKUP(BC115&amp;"_"&amp;$AZ$9,データシート3!A:AB,MATCH("ea_"&amp;"太陽光（建物系）"&amp;"_年間発電",データシート3!$A$1:$AB$1,0),0)/10^3+VLOOKUP(BC115&amp;"_"&amp;$AZ$9,データシート3!A:AB,MATCH("ea_"&amp;"太陽光（土地系）"&amp;"_年間発電",データシート3!$A$1:$AB$1,0),0)/10^3</f>
        <v>672254.18500000006</v>
      </c>
      <c r="BF115" s="35">
        <f>VLOOKUP(BC115&amp;"_"&amp;$AZ$9,データシート3!A:AB,MATCH("ea_"&amp;"風力（陸上）"&amp;"_年間発電",データシート3!$A$1:$AB$1,0),0)/10^3</f>
        <v>349182.72700000001</v>
      </c>
      <c r="BG115" s="35">
        <f>VLOOKUP(BC115&amp;"_"&amp;$AZ$9,データシート3!A:AB,MATCH("ea_"&amp;"中小水（河川）"&amp;"_年間発電",データシート3!$A$1:$AB$1,0),0)/10^3+VLOOKUP(BC115&amp;"_"&amp;$AZ$9,データシート3!A:AB,MATCH("ea_"&amp;"中小水（農業用水路）"&amp;"_年間発電",データシート3!$A$1:$AB$1,0),0)/10^3</f>
        <v>5818.634</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5">
        <f t="shared" si="26"/>
        <v>1027255.546</v>
      </c>
      <c r="BJ115" s="35">
        <f>(VLOOKUP($BC115&amp;"_"&amp;$AZ$8,データシート3!$A:$AN,MATCH("da_合計",データシート3!$A$1:$AN$1,0),0))/10^3</f>
        <v>7912.874084869296</v>
      </c>
      <c r="BK115" s="35">
        <f t="shared" si="27"/>
        <v>1019342.6719151307</v>
      </c>
      <c r="BL115" s="35">
        <f t="shared" si="28"/>
        <v>0</v>
      </c>
      <c r="BM115" s="35">
        <f t="shared" si="29"/>
        <v>1019342.6719151307</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t="str">
        <f>比較地域マスタ!AD51</f>
        <v>01436</v>
      </c>
      <c r="AY116" s="19" t="str">
        <f>IF(IFERROR(比較地域マスタ!$AE51,"")=0,"",IFERROR(比較地域マスタ!$AE51,""))</f>
        <v>雨竜町</v>
      </c>
      <c r="AZ116" s="17"/>
      <c r="BA116" s="23">
        <v>45</v>
      </c>
      <c r="BB116" s="23">
        <v>1</v>
      </c>
      <c r="BC116" s="19" t="str">
        <f t="shared" si="24"/>
        <v>01436</v>
      </c>
      <c r="BD116" s="19" t="str">
        <f t="shared" si="25"/>
        <v>雨竜町</v>
      </c>
      <c r="BE116" s="35">
        <f>VLOOKUP(BC116&amp;"_"&amp;$AZ$9,データシート3!A:AB,MATCH("ea_"&amp;"太陽光（建物系）"&amp;"_年間発電",データシート3!$A$1:$AB$1,0),0)/10^3+VLOOKUP(BC116&amp;"_"&amp;$AZ$9,データシート3!A:AB,MATCH("ea_"&amp;"太陽光（土地系）"&amp;"_年間発電",データシート3!$A$1:$AB$1,0),0)/10^3</f>
        <v>837220.91200000001</v>
      </c>
      <c r="BF116" s="35">
        <f>VLOOKUP(BC116&amp;"_"&amp;$AZ$9,データシート3!A:AB,MATCH("ea_"&amp;"風力（陸上）"&amp;"_年間発電",データシート3!$A$1:$AB$1,0),0)/10^3</f>
        <v>1567554.0449999997</v>
      </c>
      <c r="BG116" s="35">
        <f>VLOOKUP(BC116&amp;"_"&amp;$AZ$9,データシート3!A:AB,MATCH("ea_"&amp;"中小水（河川）"&amp;"_年間発電",データシート3!$A$1:$AB$1,0),0)/10^3+VLOOKUP(BC116&amp;"_"&amp;$AZ$9,データシート3!A:AB,MATCH("ea_"&amp;"中小水（農業用水路）"&amp;"_年間発電",データシート3!$A$1:$AB$1,0),0)/10^3</f>
        <v>24153.044000000002</v>
      </c>
      <c r="BH116" s="35">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65.244</v>
      </c>
      <c r="BI116" s="35">
        <f t="shared" si="26"/>
        <v>2428993.2449999996</v>
      </c>
      <c r="BJ116" s="35">
        <f>(VLOOKUP($BC116&amp;"_"&amp;$AZ$8,データシート3!$A:$AN,MATCH("da_合計",データシート3!$A$1:$AN$1,0),0))/10^3</f>
        <v>10832.924535472688</v>
      </c>
      <c r="BK116" s="35">
        <f t="shared" si="27"/>
        <v>2418160.3204645268</v>
      </c>
      <c r="BL116" s="35">
        <f t="shared" si="28"/>
        <v>0</v>
      </c>
      <c r="BM116" s="35">
        <f t="shared" si="29"/>
        <v>2418160.3204645268</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t="str">
        <f>比較地域マスタ!AD52</f>
        <v>01231</v>
      </c>
      <c r="AY117" s="19" t="str">
        <f>IF(IFERROR(比較地域マスタ!$AE52,"")=0,"",IFERROR(比較地域マスタ!$AE52,""))</f>
        <v>恵庭市</v>
      </c>
      <c r="AZ117" s="17"/>
      <c r="BA117" s="23">
        <v>46</v>
      </c>
      <c r="BB117" s="23">
        <v>1</v>
      </c>
      <c r="BC117" s="19" t="str">
        <f t="shared" si="24"/>
        <v>01231</v>
      </c>
      <c r="BD117" s="19" t="str">
        <f t="shared" si="25"/>
        <v>恵庭市</v>
      </c>
      <c r="BE117" s="35">
        <f>VLOOKUP(BC117&amp;"_"&amp;$AZ$9,データシート3!A:AB,MATCH("ea_"&amp;"太陽光（建物系）"&amp;"_年間発電",データシート3!$A$1:$AB$1,0),0)/10^3+VLOOKUP(BC117&amp;"_"&amp;$AZ$9,データシート3!A:AB,MATCH("ea_"&amp;"太陽光（土地系）"&amp;"_年間発電",データシート3!$A$1:$AB$1,0),0)/10^3</f>
        <v>1217581.247</v>
      </c>
      <c r="BF117" s="35">
        <f>VLOOKUP(BC117&amp;"_"&amp;$AZ$9,データシート3!A:AB,MATCH("ea_"&amp;"風力（陸上）"&amp;"_年間発電",データシート3!$A$1:$AB$1,0),0)/10^3</f>
        <v>3540413.5839999998</v>
      </c>
      <c r="BG117" s="35">
        <f>VLOOKUP(BC117&amp;"_"&amp;$AZ$9,データシート3!A:AB,MATCH("ea_"&amp;"中小水（河川）"&amp;"_年間発電",データシート3!$A$1:$AB$1,0),0)/10^3+VLOOKUP(BC117&amp;"_"&amp;$AZ$9,データシート3!A:AB,MATCH("ea_"&amp;"中小水（農業用水路）"&amp;"_年間発電",データシート3!$A$1:$AB$1,0),0)/10^3</f>
        <v>41256.303999999989</v>
      </c>
      <c r="BH117" s="35">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34110.108</v>
      </c>
      <c r="BI117" s="35">
        <f t="shared" si="26"/>
        <v>4833361.2429999998</v>
      </c>
      <c r="BJ117" s="35">
        <f>(VLOOKUP($BC117&amp;"_"&amp;$AZ$8,データシート3!$A:$AN,MATCH("da_合計",データシート3!$A$1:$AN$1,0),0))/10^3</f>
        <v>394683.32961712329</v>
      </c>
      <c r="BK117" s="35">
        <f t="shared" si="27"/>
        <v>4438677.9133828767</v>
      </c>
      <c r="BL117" s="35">
        <f t="shared" si="28"/>
        <v>0</v>
      </c>
      <c r="BM117" s="35">
        <f t="shared" si="29"/>
        <v>4438677.9133828767</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t="str">
        <f>比較地域マスタ!AD53</f>
        <v>01217</v>
      </c>
      <c r="AY118" s="19" t="str">
        <f>IF(IFERROR(比較地域マスタ!$AE53,"")=0,"",IFERROR(比較地域マスタ!$AE53,""))</f>
        <v>江別市</v>
      </c>
      <c r="AZ118" s="17"/>
      <c r="BA118" s="23">
        <v>47</v>
      </c>
      <c r="BB118" s="23">
        <v>1</v>
      </c>
      <c r="BC118" s="19" t="str">
        <f t="shared" si="24"/>
        <v>01217</v>
      </c>
      <c r="BD118" s="19" t="str">
        <f t="shared" si="25"/>
        <v>江別市</v>
      </c>
      <c r="BE118" s="35">
        <f>VLOOKUP(BC118&amp;"_"&amp;$AZ$9,データシート3!A:AB,MATCH("ea_"&amp;"太陽光（建物系）"&amp;"_年間発電",データシート3!$A$1:$AB$1,0),0)/10^3+VLOOKUP(BC118&amp;"_"&amp;$AZ$9,データシート3!A:AB,MATCH("ea_"&amp;"太陽光（土地系）"&amp;"_年間発電",データシート3!$A$1:$AB$1,0),0)/10^3</f>
        <v>773769.304</v>
      </c>
      <c r="BF118" s="35">
        <f>VLOOKUP(BC118&amp;"_"&amp;$AZ$9,データシート3!A:AB,MATCH("ea_"&amp;"風力（陸上）"&amp;"_年間発電",データシート3!$A$1:$AB$1,0),0)/10^3</f>
        <v>48634.258999999998</v>
      </c>
      <c r="BG118" s="35">
        <f>VLOOKUP(BC118&amp;"_"&amp;$AZ$9,データシート3!A:AB,MATCH("ea_"&amp;"中小水（河川）"&amp;"_年間発電",データシート3!$A$1:$AB$1,0),0)/10^3+VLOOKUP(BC118&amp;"_"&amp;$AZ$9,データシート3!A:AB,MATCH("ea_"&amp;"中小水（農業用水路）"&amp;"_年間発電",データシート3!$A$1:$AB$1,0),0)/10^3</f>
        <v>0</v>
      </c>
      <c r="BH118" s="35">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10230.137999999999</v>
      </c>
      <c r="BI118" s="35">
        <f t="shared" si="26"/>
        <v>832633.701</v>
      </c>
      <c r="BJ118" s="35">
        <f>(VLOOKUP($BC118&amp;"_"&amp;$AZ$8,データシート3!$A:$AN,MATCH("da_合計",データシート3!$A$1:$AN$1,0),0))/10^3</f>
        <v>514862.38901802455</v>
      </c>
      <c r="BK118" s="35">
        <f t="shared" si="27"/>
        <v>317771.31198197545</v>
      </c>
      <c r="BL118" s="35">
        <f t="shared" si="28"/>
        <v>0</v>
      </c>
      <c r="BM118" s="35">
        <f t="shared" si="29"/>
        <v>317771.31198197545</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t="str">
        <f>比較地域マスタ!AD54</f>
        <v>01203</v>
      </c>
      <c r="AY119" s="19" t="str">
        <f>IF(IFERROR(比較地域マスタ!$AE54,"")=0,"",IFERROR(比較地域マスタ!$AE54,""))</f>
        <v>小樽市</v>
      </c>
      <c r="AZ119" s="17"/>
      <c r="BA119" s="23">
        <v>48</v>
      </c>
      <c r="BB119" s="23">
        <v>1</v>
      </c>
      <c r="BC119" s="19" t="str">
        <f>AX119</f>
        <v>01203</v>
      </c>
      <c r="BD119" s="19" t="str">
        <f t="shared" si="25"/>
        <v>小樽市</v>
      </c>
      <c r="BE119" s="35">
        <f>VLOOKUP(BC119&amp;"_"&amp;$AZ$9,データシート3!A:AB,MATCH("ea_"&amp;"太陽光（建物系）"&amp;"_年間発電",データシート3!$A$1:$AB$1,0),0)/10^3+VLOOKUP(BC119&amp;"_"&amp;$AZ$9,データシート3!A:AB,MATCH("ea_"&amp;"太陽光（土地系）"&amp;"_年間発電",データシート3!$A$1:$AB$1,0),0)/10^3</f>
        <v>566459.32799999998</v>
      </c>
      <c r="BF119" s="35">
        <f>VLOOKUP(BC119&amp;"_"&amp;$AZ$9,データシート3!A:AB,MATCH("ea_"&amp;"風力（陸上）"&amp;"_年間発電",データシート3!$A$1:$AB$1,0),0)/10^3</f>
        <v>2304152.7749999999</v>
      </c>
      <c r="BG119" s="35">
        <f>VLOOKUP(BC119&amp;"_"&amp;$AZ$9,データシート3!A:AB,MATCH("ea_"&amp;"中小水（河川）"&amp;"_年間発電",データシート3!$A$1:$AB$1,0),0)/10^3+VLOOKUP(BC119&amp;"_"&amp;$AZ$9,データシート3!A:AB,MATCH("ea_"&amp;"中小水（農業用水路）"&amp;"_年間発電",データシート3!$A$1:$AB$1,0),0)/10^3</f>
        <v>13299.320999999998</v>
      </c>
      <c r="BH119" s="35">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25765.191999999999</v>
      </c>
      <c r="BI119" s="35">
        <f t="shared" si="26"/>
        <v>2909676.6159999999</v>
      </c>
      <c r="BJ119" s="35">
        <f>(VLOOKUP($BC119&amp;"_"&amp;$AZ$8,データシート3!$A:$AN,MATCH("da_合計",データシート3!$A$1:$AN$1,0),0))/10^3</f>
        <v>680430.9444550958</v>
      </c>
      <c r="BK119" s="35">
        <f t="shared" si="27"/>
        <v>2229245.6715449039</v>
      </c>
      <c r="BL119" s="35">
        <f t="shared" si="28"/>
        <v>0</v>
      </c>
      <c r="BM119" s="35">
        <f t="shared" si="29"/>
        <v>2229245.6715449039</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t="str">
        <f>比較地域マスタ!AD55</f>
        <v>01425</v>
      </c>
      <c r="AY120" s="19" t="str">
        <f>IF(IFERROR(比較地域マスタ!$AE55,"")=0,"",IFERROR(比較地域マスタ!$AE55,""))</f>
        <v>上砂川町</v>
      </c>
      <c r="AZ120" s="17"/>
      <c r="BA120" s="23">
        <v>49</v>
      </c>
      <c r="BB120" s="23">
        <v>1</v>
      </c>
      <c r="BC120" s="19" t="str">
        <f t="shared" si="24"/>
        <v>01425</v>
      </c>
      <c r="BD120" s="19" t="str">
        <f t="shared" si="25"/>
        <v>上砂川町</v>
      </c>
      <c r="BE120" s="35">
        <f>VLOOKUP(BC120&amp;"_"&amp;$AZ$9,データシート3!A:AB,MATCH("ea_"&amp;"太陽光（建物系）"&amp;"_年間発電",データシート3!$A$1:$AB$1,0),0)/10^3+VLOOKUP(BC120&amp;"_"&amp;$AZ$9,データシート3!A:AB,MATCH("ea_"&amp;"太陽光（土地系）"&amp;"_年間発電",データシート3!$A$1:$AB$1,0),0)/10^3</f>
        <v>23521.557000000001</v>
      </c>
      <c r="BF120" s="35">
        <f>VLOOKUP(BC120&amp;"_"&amp;$AZ$9,データシート3!A:AB,MATCH("ea_"&amp;"風力（陸上）"&amp;"_年間発電",データシート3!$A$1:$AB$1,0),0)/10^3</f>
        <v>295810.71399999992</v>
      </c>
      <c r="BG120" s="35">
        <f>VLOOKUP(BC120&amp;"_"&amp;$AZ$9,データシート3!A:AB,MATCH("ea_"&amp;"中小水（河川）"&amp;"_年間発電",データシート3!$A$1:$AB$1,0),0)/10^3+VLOOKUP(BC120&amp;"_"&amp;$AZ$9,データシート3!A:AB,MATCH("ea_"&amp;"中小水（農業用水路）"&amp;"_年間発電",データシート3!$A$1:$AB$1,0),0)/10^3</f>
        <v>5445.3469999999998</v>
      </c>
      <c r="BH120" s="35">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5">
        <f t="shared" si="26"/>
        <v>324777.61799999996</v>
      </c>
      <c r="BJ120" s="35">
        <f>(VLOOKUP($BC120&amp;"_"&amp;$AZ$8,データシート3!$A:$AN,MATCH("da_合計",データシート3!$A$1:$AN$1,0),0))/10^3</f>
        <v>14203.339942840994</v>
      </c>
      <c r="BK120" s="35">
        <f t="shared" si="27"/>
        <v>310574.27805715898</v>
      </c>
      <c r="BL120" s="35">
        <f t="shared" si="28"/>
        <v>0</v>
      </c>
      <c r="BM120" s="35">
        <f t="shared" si="29"/>
        <v>310574.27805715898</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t="str">
        <f>比較地域マスタ!AD56</f>
        <v>01404</v>
      </c>
      <c r="AY121" s="19" t="str">
        <f>IF(IFERROR(比較地域マスタ!$AE56,"")=0,"",IFERROR(比較地域マスタ!$AE56,""))</f>
        <v>神恵内村</v>
      </c>
      <c r="AZ121" s="17"/>
      <c r="BA121" s="23">
        <v>50</v>
      </c>
      <c r="BB121" s="23">
        <v>1</v>
      </c>
      <c r="BC121" s="19" t="str">
        <f t="shared" si="24"/>
        <v>01404</v>
      </c>
      <c r="BD121" s="19" t="str">
        <f t="shared" si="25"/>
        <v>神恵内村</v>
      </c>
      <c r="BE121" s="35">
        <f>VLOOKUP(BC121&amp;"_"&amp;$AZ$9,データシート3!A:AB,MATCH("ea_"&amp;"太陽光（建物系）"&amp;"_年間発電",データシート3!$A$1:$AB$1,0),0)/10^3+VLOOKUP(BC121&amp;"_"&amp;$AZ$9,データシート3!A:AB,MATCH("ea_"&amp;"太陽光（土地系）"&amp;"_年間発電",データシート3!$A$1:$AB$1,0),0)/10^3</f>
        <v>7309.6909999999998</v>
      </c>
      <c r="BF121" s="35">
        <f>VLOOKUP(BC121&amp;"_"&amp;$AZ$9,データシート3!A:AB,MATCH("ea_"&amp;"風力（陸上）"&amp;"_年間発電",データシート3!$A$1:$AB$1,0),0)/10^3</f>
        <v>538321.76599999983</v>
      </c>
      <c r="BG121" s="35">
        <f>VLOOKUP(BC121&amp;"_"&amp;$AZ$9,データシート3!A:AB,MATCH("ea_"&amp;"中小水（河川）"&amp;"_年間発電",データシート3!$A$1:$AB$1,0),0)/10^3+VLOOKUP(BC121&amp;"_"&amp;$AZ$9,データシート3!A:AB,MATCH("ea_"&amp;"中小水（農業用水路）"&amp;"_年間発電",データシート3!$A$1:$AB$1,0),0)/10^3</f>
        <v>30401.030999999999</v>
      </c>
      <c r="BH121" s="35">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53.470999999999997</v>
      </c>
      <c r="BI121" s="35">
        <f t="shared" si="26"/>
        <v>576085.9589999998</v>
      </c>
      <c r="BJ121" s="35">
        <f>(VLOOKUP($BC121&amp;"_"&amp;$AZ$8,データシート3!$A:$AN,MATCH("da_合計",データシート3!$A$1:$AN$1,0),0))/10^3</f>
        <v>3860.4277184262482</v>
      </c>
      <c r="BK121" s="35">
        <f t="shared" si="27"/>
        <v>572225.53128157358</v>
      </c>
      <c r="BL121" s="35">
        <f t="shared" si="28"/>
        <v>0</v>
      </c>
      <c r="BM121" s="35">
        <f t="shared" si="29"/>
        <v>572225.53128157358</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t="str">
        <f>比較地域マスタ!AD57</f>
        <v>01234</v>
      </c>
      <c r="AY122" s="19" t="str">
        <f>IF(IFERROR(比較地域マスタ!$AE57,"")=0,"",IFERROR(比較地域マスタ!$AE57,""))</f>
        <v>北広島市</v>
      </c>
      <c r="AZ122" s="17"/>
      <c r="BA122" s="23">
        <v>51</v>
      </c>
      <c r="BB122" s="23">
        <v>1</v>
      </c>
      <c r="BC122" s="19" t="str">
        <f t="shared" si="24"/>
        <v>01234</v>
      </c>
      <c r="BD122" s="19" t="str">
        <f t="shared" si="25"/>
        <v>北広島市</v>
      </c>
      <c r="BE122" s="35">
        <f>VLOOKUP(BC122&amp;"_"&amp;$AZ$9,データシート3!A:AB,MATCH("ea_"&amp;"太陽光（建物系）"&amp;"_年間発電",データシート3!$A$1:$AB$1,0),0)/10^3+VLOOKUP(BC122&amp;"_"&amp;$AZ$9,データシート3!A:AB,MATCH("ea_"&amp;"太陽光（土地系）"&amp;"_年間発電",データシート3!$A$1:$AB$1,0),0)/10^3</f>
        <v>771179.125</v>
      </c>
      <c r="BF122" s="35">
        <f>VLOOKUP(BC122&amp;"_"&amp;$AZ$9,データシート3!A:AB,MATCH("ea_"&amp;"風力（陸上）"&amp;"_年間発電",データシート3!$A$1:$AB$1,0),0)/10^3</f>
        <v>496950.60100000002</v>
      </c>
      <c r="BG122" s="35">
        <f>VLOOKUP(BC122&amp;"_"&amp;$AZ$9,データシート3!A:AB,MATCH("ea_"&amp;"中小水（河川）"&amp;"_年間発電",データシート3!$A$1:$AB$1,0),0)/10^3+VLOOKUP(BC122&amp;"_"&amp;$AZ$9,データシート3!A:AB,MATCH("ea_"&amp;"中小水（農業用水路）"&amp;"_年間発電",データシート3!$A$1:$AB$1,0),0)/10^3</f>
        <v>0</v>
      </c>
      <c r="BH122" s="35">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26591.541000000001</v>
      </c>
      <c r="BI122" s="35">
        <f t="shared" si="26"/>
        <v>1294721.267</v>
      </c>
      <c r="BJ122" s="35">
        <f>(VLOOKUP($BC122&amp;"_"&amp;$AZ$8,データシート3!$A:$AN,MATCH("da_合計",データシート3!$A$1:$AN$1,0),0))/10^3</f>
        <v>326574.31959442899</v>
      </c>
      <c r="BK122" s="35">
        <f t="shared" si="27"/>
        <v>968146.947405571</v>
      </c>
      <c r="BL122" s="35">
        <f t="shared" si="28"/>
        <v>0</v>
      </c>
      <c r="BM122" s="35">
        <f t="shared" si="29"/>
        <v>968146.947405571</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t="str">
        <f>比較地域マスタ!AD58</f>
        <v>01398</v>
      </c>
      <c r="AY123" s="19" t="str">
        <f>IF(IFERROR(比較地域マスタ!$AE58,"")=0,"",IFERROR(比較地域マスタ!$AE58,""))</f>
        <v>喜茂別町</v>
      </c>
      <c r="AZ123" s="17"/>
      <c r="BA123" s="23">
        <v>52</v>
      </c>
      <c r="BB123" s="23">
        <v>1</v>
      </c>
      <c r="BC123" s="19" t="str">
        <f t="shared" si="24"/>
        <v>01398</v>
      </c>
      <c r="BD123" s="19" t="str">
        <f t="shared" si="25"/>
        <v>喜茂別町</v>
      </c>
      <c r="BE123" s="35">
        <f>VLOOKUP(BC123&amp;"_"&amp;$AZ$9,データシート3!A:AB,MATCH("ea_"&amp;"太陽光（建物系）"&amp;"_年間発電",データシート3!$A$1:$AB$1,0),0)/10^3+VLOOKUP(BC123&amp;"_"&amp;$AZ$9,データシート3!A:AB,MATCH("ea_"&amp;"太陽光（土地系）"&amp;"_年間発電",データシート3!$A$1:$AB$1,0),0)/10^3</f>
        <v>359722.34600000002</v>
      </c>
      <c r="BF123" s="35">
        <f>VLOOKUP(BC123&amp;"_"&amp;$AZ$9,データシート3!A:AB,MATCH("ea_"&amp;"風力（陸上）"&amp;"_年間発電",データシート3!$A$1:$AB$1,0),0)/10^3</f>
        <v>1144638.58</v>
      </c>
      <c r="BG123" s="35">
        <f>VLOOKUP(BC123&amp;"_"&amp;$AZ$9,データシート3!A:AB,MATCH("ea_"&amp;"中小水（河川）"&amp;"_年間発電",データシート3!$A$1:$AB$1,0),0)/10^3+VLOOKUP(BC123&amp;"_"&amp;$AZ$9,データシート3!A:AB,MATCH("ea_"&amp;"中小水（農業用水路）"&amp;"_年間発電",データシート3!$A$1:$AB$1,0),0)/10^3</f>
        <v>32123.060000000005</v>
      </c>
      <c r="BH123" s="35">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4677.7349999999988</v>
      </c>
      <c r="BI123" s="35">
        <f t="shared" si="26"/>
        <v>1541161.7210000001</v>
      </c>
      <c r="BJ123" s="35">
        <f>(VLOOKUP($BC123&amp;"_"&amp;$AZ$8,データシート3!$A:$AN,MATCH("da_合計",データシート3!$A$1:$AN$1,0),0))/10^3</f>
        <v>9886.4012984691544</v>
      </c>
      <c r="BK123" s="35">
        <f t="shared" si="27"/>
        <v>1531275.319701531</v>
      </c>
      <c r="BL123" s="35">
        <f t="shared" si="28"/>
        <v>0</v>
      </c>
      <c r="BM123" s="35">
        <f t="shared" si="29"/>
        <v>1531275.319701531</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t="str">
        <f>比較地域マスタ!AD59</f>
        <v>01399</v>
      </c>
      <c r="AY124" s="19" t="str">
        <f>IF(IFERROR(比較地域マスタ!$AE59,"")=0,"",IFERROR(比較地域マスタ!$AE59,""))</f>
        <v>京極町</v>
      </c>
      <c r="AZ124" s="17"/>
      <c r="BA124" s="23">
        <v>53</v>
      </c>
      <c r="BB124" s="23">
        <v>1</v>
      </c>
      <c r="BC124" s="19" t="str">
        <f t="shared" si="24"/>
        <v>01399</v>
      </c>
      <c r="BD124" s="19" t="str">
        <f t="shared" si="25"/>
        <v>京極町</v>
      </c>
      <c r="BE124" s="35">
        <f>VLOOKUP(BC124&amp;"_"&amp;$AZ$9,データシート3!A:AB,MATCH("ea_"&amp;"太陽光（建物系）"&amp;"_年間発電",データシート3!$A$1:$AB$1,0),0)/10^3+VLOOKUP(BC124&amp;"_"&amp;$AZ$9,データシート3!A:AB,MATCH("ea_"&amp;"太陽光（土地系）"&amp;"_年間発電",データシート3!$A$1:$AB$1,0),0)/10^3</f>
        <v>858704.74199999997</v>
      </c>
      <c r="BF124" s="35">
        <f>VLOOKUP(BC124&amp;"_"&amp;$AZ$9,データシート3!A:AB,MATCH("ea_"&amp;"風力（陸上）"&amp;"_年間発電",データシート3!$A$1:$AB$1,0),0)/10^3</f>
        <v>1129062.8959999999</v>
      </c>
      <c r="BG124" s="35">
        <f>VLOOKUP(BC124&amp;"_"&amp;$AZ$9,データシート3!A:AB,MATCH("ea_"&amp;"中小水（河川）"&amp;"_年間発電",データシート3!$A$1:$AB$1,0),0)/10^3+VLOOKUP(BC124&amp;"_"&amp;$AZ$9,データシート3!A:AB,MATCH("ea_"&amp;"中小水（農業用水路）"&amp;"_年間発電",データシート3!$A$1:$AB$1,0),0)/10^3</f>
        <v>44634.641000000003</v>
      </c>
      <c r="BH124" s="35">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5033.3909999999996</v>
      </c>
      <c r="BI124" s="35">
        <f t="shared" si="26"/>
        <v>2037435.67</v>
      </c>
      <c r="BJ124" s="35">
        <f>(VLOOKUP($BC124&amp;"_"&amp;$AZ$8,データシート3!$A:$AN,MATCH("da_合計",データシート3!$A$1:$AN$1,0),0))/10^3</f>
        <v>18006.774167630527</v>
      </c>
      <c r="BK124" s="35">
        <f t="shared" si="27"/>
        <v>2019428.8958323693</v>
      </c>
      <c r="BL124" s="35">
        <f t="shared" si="28"/>
        <v>0</v>
      </c>
      <c r="BM124" s="35">
        <f t="shared" si="29"/>
        <v>2019428.8958323693</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t="str">
        <f>比較地域マスタ!AD60</f>
        <v>01401</v>
      </c>
      <c r="AY125" s="19" t="str">
        <f>IF(IFERROR(比較地域マスタ!$AE60,"")=0,"",IFERROR(比較地域マスタ!$AE60,""))</f>
        <v>共和町</v>
      </c>
      <c r="AZ125" s="17"/>
      <c r="BA125" s="23">
        <v>54</v>
      </c>
      <c r="BB125" s="23">
        <v>1</v>
      </c>
      <c r="BC125" s="19" t="str">
        <f t="shared" si="24"/>
        <v>01401</v>
      </c>
      <c r="BD125" s="19" t="str">
        <f t="shared" si="25"/>
        <v>共和町</v>
      </c>
      <c r="BE125" s="35">
        <f>VLOOKUP(BC125&amp;"_"&amp;$AZ$9,データシート3!A:AB,MATCH("ea_"&amp;"太陽光（建物系）"&amp;"_年間発電",データシート3!$A$1:$AB$1,0),0)/10^3+VLOOKUP(BC125&amp;"_"&amp;$AZ$9,データシート3!A:AB,MATCH("ea_"&amp;"太陽光（土地系）"&amp;"_年間発電",データシート3!$A$1:$AB$1,0),0)/10^3</f>
        <v>1625017.0419999999</v>
      </c>
      <c r="BF125" s="35">
        <f>VLOOKUP(BC125&amp;"_"&amp;$AZ$9,データシート3!A:AB,MATCH("ea_"&amp;"風力（陸上）"&amp;"_年間発電",データシート3!$A$1:$AB$1,0),0)/10^3</f>
        <v>1674495.8810000001</v>
      </c>
      <c r="BG125" s="35">
        <f>VLOOKUP(BC125&amp;"_"&amp;$AZ$9,データシート3!A:AB,MATCH("ea_"&amp;"中小水（河川）"&amp;"_年間発電",データシート3!$A$1:$AB$1,0),0)/10^3+VLOOKUP(BC125&amp;"_"&amp;$AZ$9,データシート3!A:AB,MATCH("ea_"&amp;"中小水（農業用水路）"&amp;"_年間発電",データシート3!$A$1:$AB$1,0),0)/10^3</f>
        <v>30218.418000000001</v>
      </c>
      <c r="BH125" s="35">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8815.608000000002</v>
      </c>
      <c r="BI125" s="35">
        <f t="shared" si="26"/>
        <v>3338546.949</v>
      </c>
      <c r="BJ125" s="35">
        <f>(VLOOKUP($BC125&amp;"_"&amp;$AZ$8,データシート3!$A:$AN,MATCH("da_合計",データシート3!$A$1:$AN$1,0),0))/10^3</f>
        <v>24906.522440796838</v>
      </c>
      <c r="BK125" s="35">
        <f t="shared" si="27"/>
        <v>3313640.4265592033</v>
      </c>
      <c r="BL125" s="35">
        <f t="shared" si="28"/>
        <v>0</v>
      </c>
      <c r="BM125" s="35">
        <f t="shared" si="29"/>
        <v>3313640.4265592033</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t="str">
        <f>比較地域マスタ!AD61</f>
        <v>01400</v>
      </c>
      <c r="AY126" s="19" t="str">
        <f>IF(IFERROR(比較地域マスタ!$AE61,"")=0,"",IFERROR(比較地域マスタ!$AE61,""))</f>
        <v>倶知安町</v>
      </c>
      <c r="AZ126" s="17"/>
      <c r="BA126" s="23">
        <v>55</v>
      </c>
      <c r="BB126" s="23">
        <v>1</v>
      </c>
      <c r="BC126" s="19" t="str">
        <f t="shared" si="24"/>
        <v>01400</v>
      </c>
      <c r="BD126" s="19" t="str">
        <f t="shared" si="25"/>
        <v>倶知安町</v>
      </c>
      <c r="BE126" s="35">
        <f>VLOOKUP(BC126&amp;"_"&amp;$AZ$9,データシート3!A:AB,MATCH("ea_"&amp;"太陽光（建物系）"&amp;"_年間発電",データシート3!$A$1:$AB$1,0),0)/10^3+VLOOKUP(BC126&amp;"_"&amp;$AZ$9,データシート3!A:AB,MATCH("ea_"&amp;"太陽光（土地系）"&amp;"_年間発電",データシート3!$A$1:$AB$1,0),0)/10^3</f>
        <v>1675205.2270000004</v>
      </c>
      <c r="BF126" s="35">
        <f>VLOOKUP(BC126&amp;"_"&amp;$AZ$9,データシート3!A:AB,MATCH("ea_"&amp;"風力（陸上）"&amp;"_年間発電",データシート3!$A$1:$AB$1,0),0)/10^3</f>
        <v>1083059.7779999997</v>
      </c>
      <c r="BG126" s="35">
        <f>VLOOKUP(BC126&amp;"_"&amp;$AZ$9,データシート3!A:AB,MATCH("ea_"&amp;"中小水（河川）"&amp;"_年間発電",データシート3!$A$1:$AB$1,0),0)/10^3+VLOOKUP(BC126&amp;"_"&amp;$AZ$9,データシート3!A:AB,MATCH("ea_"&amp;"中小水（農業用水路）"&amp;"_年間発電",データシート3!$A$1:$AB$1,0),0)/10^3</f>
        <v>24028.82</v>
      </c>
      <c r="BH126" s="35">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5657.1379999999999</v>
      </c>
      <c r="BI126" s="35">
        <f t="shared" si="26"/>
        <v>2787950.9629999995</v>
      </c>
      <c r="BJ126" s="35">
        <f>(VLOOKUP($BC126&amp;"_"&amp;$AZ$8,データシート3!$A:$AN,MATCH("da_合計",データシート3!$A$1:$AN$1,0),0))/10^3</f>
        <v>95627.417125651977</v>
      </c>
      <c r="BK126" s="35">
        <f t="shared" si="27"/>
        <v>2692323.5458743474</v>
      </c>
      <c r="BL126" s="35">
        <f t="shared" si="28"/>
        <v>0</v>
      </c>
      <c r="BM126" s="35">
        <f t="shared" si="29"/>
        <v>2692323.5458743474</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t="str">
        <f>比較地域マスタ!AD62</f>
        <v>01429</v>
      </c>
      <c r="AY127" s="19" t="str">
        <f>IF(IFERROR(比較地域マスタ!$AE62,"")=0,"",IFERROR(比較地域マスタ!$AE62,""))</f>
        <v>栗山町</v>
      </c>
      <c r="AZ127" s="17"/>
      <c r="BA127" s="23">
        <v>56</v>
      </c>
      <c r="BB127" s="23">
        <v>1</v>
      </c>
      <c r="BC127" s="19" t="str">
        <f t="shared" si="24"/>
        <v>01429</v>
      </c>
      <c r="BD127" s="19" t="str">
        <f t="shared" si="25"/>
        <v>栗山町</v>
      </c>
      <c r="BE127" s="35">
        <f>VLOOKUP(BC127&amp;"_"&amp;$AZ$9,データシート3!A:AB,MATCH("ea_"&amp;"太陽光（建物系）"&amp;"_年間発電",データシート3!$A$1:$AB$1,0),0)/10^3+VLOOKUP(BC127&amp;"_"&amp;$AZ$9,データシート3!A:AB,MATCH("ea_"&amp;"太陽光（土地系）"&amp;"_年間発電",データシート3!$A$1:$AB$1,0),0)/10^3</f>
        <v>1830637.925</v>
      </c>
      <c r="BF127" s="35">
        <f>VLOOKUP(BC127&amp;"_"&amp;$AZ$9,データシート3!A:AB,MATCH("ea_"&amp;"風力（陸上）"&amp;"_年間発電",データシート3!$A$1:$AB$1,0),0)/10^3</f>
        <v>651901.01800000004</v>
      </c>
      <c r="BG127" s="35">
        <f>VLOOKUP(BC127&amp;"_"&amp;$AZ$9,データシート3!A:AB,MATCH("ea_"&amp;"中小水（河川）"&amp;"_年間発電",データシート3!$A$1:$AB$1,0),0)/10^3+VLOOKUP(BC127&amp;"_"&amp;$AZ$9,データシート3!A:AB,MATCH("ea_"&amp;"中小水（農業用水路）"&amp;"_年間発電",データシート3!$A$1:$AB$1,0),0)/10^3</f>
        <v>0</v>
      </c>
      <c r="BH127" s="35">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181.75200000000001</v>
      </c>
      <c r="BI127" s="35">
        <f t="shared" si="26"/>
        <v>2482720.6949999998</v>
      </c>
      <c r="BJ127" s="35">
        <f>(VLOOKUP($BC127&amp;"_"&amp;$AZ$8,データシート3!$A:$AN,MATCH("da_合計",データシート3!$A$1:$AN$1,0),0))/10^3</f>
        <v>57074.035557320793</v>
      </c>
      <c r="BK127" s="35">
        <f t="shared" si="27"/>
        <v>2425646.659442679</v>
      </c>
      <c r="BL127" s="35">
        <f t="shared" si="28"/>
        <v>0</v>
      </c>
      <c r="BM127" s="35">
        <f t="shared" si="29"/>
        <v>2425646.659442679</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t="str">
        <f>比較地域マスタ!AD63</f>
        <v>01393</v>
      </c>
      <c r="AY128" s="19" t="str">
        <f>IF(IFERROR(比較地域マスタ!$AE63,"")=0,"",IFERROR(比較地域マスタ!$AE63,""))</f>
        <v>黒松内町</v>
      </c>
      <c r="AZ128" s="17"/>
      <c r="BA128" s="23">
        <v>57</v>
      </c>
      <c r="BB128" s="23">
        <v>1</v>
      </c>
      <c r="BC128" s="19" t="str">
        <f t="shared" si="24"/>
        <v>01393</v>
      </c>
      <c r="BD128" s="19" t="str">
        <f t="shared" si="25"/>
        <v>黒松内町</v>
      </c>
      <c r="BE128" s="35">
        <f>VLOOKUP(BC128&amp;"_"&amp;$AZ$9,データシート3!A:AB,MATCH("ea_"&amp;"太陽光（建物系）"&amp;"_年間発電",データシート3!$A$1:$AB$1,0),0)/10^3+VLOOKUP(BC128&amp;"_"&amp;$AZ$9,データシート3!A:AB,MATCH("ea_"&amp;"太陽光（土地系）"&amp;"_年間発電",データシート3!$A$1:$AB$1,0),0)/10^3</f>
        <v>961219.29599999997</v>
      </c>
      <c r="BF128" s="35">
        <f>VLOOKUP(BC128&amp;"_"&amp;$AZ$9,データシート3!A:AB,MATCH("ea_"&amp;"風力（陸上）"&amp;"_年間発電",データシート3!$A$1:$AB$1,0),0)/10^3</f>
        <v>3155080.1090000002</v>
      </c>
      <c r="BG128" s="35">
        <f>VLOOKUP(BC128&amp;"_"&amp;$AZ$9,データシート3!A:AB,MATCH("ea_"&amp;"中小水（河川）"&amp;"_年間発電",データシート3!$A$1:$AB$1,0),0)/10^3+VLOOKUP(BC128&amp;"_"&amp;$AZ$9,データシート3!A:AB,MATCH("ea_"&amp;"中小水（農業用水路）"&amp;"_年間発電",データシート3!$A$1:$AB$1,0),0)/10^3</f>
        <v>10587.331</v>
      </c>
      <c r="BH128" s="35">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21668.770999999997</v>
      </c>
      <c r="BI128" s="35">
        <f t="shared" si="26"/>
        <v>4148555.5070000002</v>
      </c>
      <c r="BJ128" s="35">
        <f>(VLOOKUP($BC128&amp;"_"&amp;$AZ$8,データシート3!$A:$AN,MATCH("da_合計",データシート3!$A$1:$AN$1,0),0))/10^3</f>
        <v>13421.866727537754</v>
      </c>
      <c r="BK128" s="35">
        <f t="shared" si="27"/>
        <v>4135133.6402724623</v>
      </c>
      <c r="BL128" s="35">
        <f t="shared" si="28"/>
        <v>0</v>
      </c>
      <c r="BM128" s="35">
        <f t="shared" si="29"/>
        <v>4135133.6402724623</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t="str">
        <f>比較地域マスタ!AD64</f>
        <v>01100</v>
      </c>
      <c r="AY129" s="19" t="str">
        <f>IF(IFERROR(比較地域マスタ!$AE64,"")=0,"",IFERROR(比較地域マスタ!$AE64,""))</f>
        <v>札幌市</v>
      </c>
      <c r="AZ129" s="17"/>
      <c r="BA129" s="23">
        <v>58</v>
      </c>
      <c r="BB129" s="23">
        <v>1</v>
      </c>
      <c r="BC129" s="19" t="str">
        <f t="shared" si="24"/>
        <v>01100</v>
      </c>
      <c r="BD129" s="19" t="str">
        <f t="shared" si="25"/>
        <v>札幌市</v>
      </c>
      <c r="BE129" s="35">
        <f>VLOOKUP(BC129&amp;"_"&amp;$AZ$9,データシート3!A:AB,MATCH("ea_"&amp;"太陽光（建物系）"&amp;"_年間発電",データシート3!$A$1:$AB$1,0),0)/10^3+VLOOKUP(BC129&amp;"_"&amp;$AZ$9,データシート3!A:AB,MATCH("ea_"&amp;"太陽光（土地系）"&amp;"_年間発電",データシート3!$A$1:$AB$1,0),0)/10^3</f>
        <v>5711232.1499999985</v>
      </c>
      <c r="BF129" s="35">
        <f>VLOOKUP(BC129&amp;"_"&amp;$AZ$9,データシート3!A:AB,MATCH("ea_"&amp;"風力（陸上）"&amp;"_年間発電",データシート3!$A$1:$AB$1,0),0)/10^3</f>
        <v>8578796.9869999997</v>
      </c>
      <c r="BG129" s="35">
        <f>VLOOKUP(BC129&amp;"_"&amp;$AZ$9,データシート3!A:AB,MATCH("ea_"&amp;"中小水（河川）"&amp;"_年間発電",データシート3!$A$1:$AB$1,0),0)/10^3+VLOOKUP(BC129&amp;"_"&amp;$AZ$9,データシート3!A:AB,MATCH("ea_"&amp;"中小水（農業用水路）"&amp;"_年間発電",データシート3!$A$1:$AB$1,0),0)/10^3</f>
        <v>83190.354999999996</v>
      </c>
      <c r="BH129" s="35">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913047.45900000003</v>
      </c>
      <c r="BI129" s="35">
        <f t="shared" si="26"/>
        <v>15286266.950999999</v>
      </c>
      <c r="BJ129" s="35">
        <f>(VLOOKUP($BC129&amp;"_"&amp;$AZ$8,データシート3!$A:$AN,MATCH("da_合計",データシート3!$A$1:$AN$1,0),0))/10^3</f>
        <v>10433390.352451934</v>
      </c>
      <c r="BK129" s="35">
        <f t="shared" si="27"/>
        <v>4852876.5985480659</v>
      </c>
      <c r="BL129" s="35">
        <f t="shared" si="28"/>
        <v>0</v>
      </c>
      <c r="BM129" s="35">
        <f t="shared" si="29"/>
        <v>4852876.5985480659</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t="str">
        <f>比較地域マスタ!AD65</f>
        <v>01391</v>
      </c>
      <c r="AY130" s="19" t="str">
        <f>IF(IFERROR(比較地域マスタ!$AE65,"")=0,"",IFERROR(比較地域マスタ!$AE65,""))</f>
        <v>島牧村</v>
      </c>
      <c r="AZ130" s="17"/>
      <c r="BA130" s="23">
        <v>59</v>
      </c>
      <c r="BB130" s="23">
        <v>1</v>
      </c>
      <c r="BC130" s="19" t="str">
        <f t="shared" si="24"/>
        <v>01391</v>
      </c>
      <c r="BD130" s="19" t="str">
        <f t="shared" si="25"/>
        <v>島牧村</v>
      </c>
      <c r="BE130" s="35">
        <f>VLOOKUP(BC130&amp;"_"&amp;$AZ$9,データシート3!A:AB,MATCH("ea_"&amp;"太陽光（建物系）"&amp;"_年間発電",データシート3!$A$1:$AB$1,0),0)/10^3+VLOOKUP(BC130&amp;"_"&amp;$AZ$9,データシート3!A:AB,MATCH("ea_"&amp;"太陽光（土地系）"&amp;"_年間発電",データシート3!$A$1:$AB$1,0),0)/10^3</f>
        <v>139046.204</v>
      </c>
      <c r="BF130" s="35">
        <f>VLOOKUP(BC130&amp;"_"&amp;$AZ$9,データシート3!A:AB,MATCH("ea_"&amp;"風力（陸上）"&amp;"_年間発電",データシート3!$A$1:$AB$1,0),0)/10^3</f>
        <v>3948494.5759999999</v>
      </c>
      <c r="BG130" s="35">
        <f>VLOOKUP(BC130&amp;"_"&amp;$AZ$9,データシート3!A:AB,MATCH("ea_"&amp;"中小水（河川）"&amp;"_年間発電",データシート3!$A$1:$AB$1,0),0)/10^3+VLOOKUP(BC130&amp;"_"&amp;$AZ$9,データシート3!A:AB,MATCH("ea_"&amp;"中小水（農業用水路）"&amp;"_年間発電",データシート3!$A$1:$AB$1,0),0)/10^3</f>
        <v>151976.67800000004</v>
      </c>
      <c r="BH130" s="35">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792.9910000000001</v>
      </c>
      <c r="BI130" s="35">
        <f t="shared" si="26"/>
        <v>4240310.449</v>
      </c>
      <c r="BJ130" s="35">
        <f>(VLOOKUP($BC130&amp;"_"&amp;$AZ$8,データシート3!$A:$AN,MATCH("da_合計",データシート3!$A$1:$AN$1,0),0))/10^3</f>
        <v>6202.4148538784011</v>
      </c>
      <c r="BK130" s="35">
        <f t="shared" si="27"/>
        <v>4234108.0341461217</v>
      </c>
      <c r="BL130" s="35">
        <f t="shared" si="28"/>
        <v>0</v>
      </c>
      <c r="BM130" s="35">
        <f t="shared" si="29"/>
        <v>4234108.0341461217</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t="str">
        <f>比較地域マスタ!AD66</f>
        <v>01405</v>
      </c>
      <c r="AY131" s="19" t="str">
        <f>IF(IFERROR(比較地域マスタ!$AE66,"")=0,"",IFERROR(比較地域マスタ!$AE66,""))</f>
        <v>積丹町</v>
      </c>
      <c r="AZ131" s="17"/>
      <c r="BA131" s="23">
        <v>60</v>
      </c>
      <c r="BB131" s="23">
        <v>1</v>
      </c>
      <c r="BC131" s="19" t="str">
        <f t="shared" si="24"/>
        <v>01405</v>
      </c>
      <c r="BD131" s="19" t="str">
        <f t="shared" si="25"/>
        <v>積丹町</v>
      </c>
      <c r="BE131" s="35">
        <f>VLOOKUP(BC131&amp;"_"&amp;$AZ$9,データシート3!A:AB,MATCH("ea_"&amp;"太陽光（建物系）"&amp;"_年間発電",データシート3!$A$1:$AB$1,0),0)/10^3+VLOOKUP(BC131&amp;"_"&amp;$AZ$9,データシート3!A:AB,MATCH("ea_"&amp;"太陽光（土地系）"&amp;"_年間発電",データシート3!$A$1:$AB$1,0),0)/10^3</f>
        <v>279377.51400000002</v>
      </c>
      <c r="BF131" s="35">
        <f>VLOOKUP(BC131&amp;"_"&amp;$AZ$9,データシート3!A:AB,MATCH("ea_"&amp;"風力（陸上）"&amp;"_年間発電",データシート3!$A$1:$AB$1,0),0)/10^3</f>
        <v>2690979.21</v>
      </c>
      <c r="BG131" s="35">
        <f>VLOOKUP(BC131&amp;"_"&amp;$AZ$9,データシート3!A:AB,MATCH("ea_"&amp;"中小水（河川）"&amp;"_年間発電",データシート3!$A$1:$AB$1,0),0)/10^3+VLOOKUP(BC131&amp;"_"&amp;$AZ$9,データシート3!A:AB,MATCH("ea_"&amp;"中小水（農業用水路）"&amp;"_年間発電",データシート3!$A$1:$AB$1,0),0)/10^3</f>
        <v>23152.222000000002</v>
      </c>
      <c r="BH131" s="35">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50.036999999999999</v>
      </c>
      <c r="BI131" s="35">
        <f t="shared" si="26"/>
        <v>2993558.983</v>
      </c>
      <c r="BJ131" s="35">
        <f>(VLOOKUP($BC131&amp;"_"&amp;$AZ$8,データシート3!$A:$AN,MATCH("da_合計",データシート3!$A$1:$AN$1,0),0))/10^3</f>
        <v>8329.0355956257663</v>
      </c>
      <c r="BK131" s="35">
        <f t="shared" si="27"/>
        <v>2985229.9474043744</v>
      </c>
      <c r="BL131" s="35">
        <f t="shared" si="28"/>
        <v>0</v>
      </c>
      <c r="BM131" s="35">
        <f t="shared" si="29"/>
        <v>2985229.9474043744</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t="str">
        <f>比較地域マスタ!AD67</f>
        <v>01304</v>
      </c>
      <c r="AY132" s="19" t="str">
        <f>IF(IFERROR(比較地域マスタ!$AE67,"")=0,"",IFERROR(比較地域マスタ!$AE67,""))</f>
        <v>新篠津村</v>
      </c>
      <c r="AZ132" s="17"/>
      <c r="BA132" s="23">
        <v>61</v>
      </c>
      <c r="BB132" s="23">
        <v>1</v>
      </c>
      <c r="BC132" s="19" t="str">
        <f t="shared" si="24"/>
        <v>01304</v>
      </c>
      <c r="BD132" s="19" t="str">
        <f t="shared" si="25"/>
        <v>新篠津村</v>
      </c>
      <c r="BE132" s="35">
        <f>VLOOKUP(BC132&amp;"_"&amp;$AZ$9,データシート3!A:AB,MATCH("ea_"&amp;"太陽光（建物系）"&amp;"_年間発電",データシート3!$A$1:$AB$1,0),0)/10^3+VLOOKUP(BC132&amp;"_"&amp;$AZ$9,データシート3!A:AB,MATCH("ea_"&amp;"太陽光（土地系）"&amp;"_年間発電",データシート3!$A$1:$AB$1,0),0)/10^3</f>
        <v>229607.49</v>
      </c>
      <c r="BF132" s="35">
        <f>VLOOKUP(BC132&amp;"_"&amp;$AZ$9,データシート3!A:AB,MATCH("ea_"&amp;"風力（陸上）"&amp;"_年間発電",データシート3!$A$1:$AB$1,0),0)/10^3</f>
        <v>0</v>
      </c>
      <c r="BG132" s="35">
        <f>VLOOKUP(BC132&amp;"_"&amp;$AZ$9,データシート3!A:AB,MATCH("ea_"&amp;"中小水（河川）"&amp;"_年間発電",データシート3!$A$1:$AB$1,0),0)/10^3+VLOOKUP(BC132&amp;"_"&amp;$AZ$9,データシート3!A:AB,MATCH("ea_"&amp;"中小水（農業用水路）"&amp;"_年間発電",データシート3!$A$1:$AB$1,0),0)/10^3</f>
        <v>0</v>
      </c>
      <c r="BH132" s="35">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1312.739</v>
      </c>
      <c r="BI132" s="35">
        <f t="shared" si="26"/>
        <v>230920.22899999999</v>
      </c>
      <c r="BJ132" s="35">
        <f>(VLOOKUP($BC132&amp;"_"&amp;$AZ$8,データシート3!$A:$AN,MATCH("da_合計",データシート3!$A$1:$AN$1,0),0))/10^3</f>
        <v>12710.340052704592</v>
      </c>
      <c r="BK132" s="35">
        <f t="shared" si="27"/>
        <v>218209.8889472954</v>
      </c>
      <c r="BL132" s="35">
        <f t="shared" si="28"/>
        <v>0</v>
      </c>
      <c r="BM132" s="35">
        <f t="shared" si="29"/>
        <v>218209.8889472954</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t="str">
        <f>比較地域マスタ!AD68</f>
        <v>01432</v>
      </c>
      <c r="AY133" s="19" t="str">
        <f>IF(IFERROR(比較地域マスタ!$AE68,"")=0,"",IFERROR(比較地域マスタ!$AE68,""))</f>
        <v>新十津川町</v>
      </c>
      <c r="AZ133" s="17"/>
      <c r="BA133" s="23">
        <v>62</v>
      </c>
      <c r="BB133" s="23">
        <v>1</v>
      </c>
      <c r="BC133" s="19" t="str">
        <f t="shared" si="24"/>
        <v>01432</v>
      </c>
      <c r="BD133" s="19" t="str">
        <f t="shared" si="25"/>
        <v>新十津川町</v>
      </c>
      <c r="BE133" s="35">
        <f>VLOOKUP(BC133&amp;"_"&amp;$AZ$9,データシート3!A:AB,MATCH("ea_"&amp;"太陽光（建物系）"&amp;"_年間発電",データシート3!$A$1:$AB$1,0),0)/10^3+VLOOKUP(BC133&amp;"_"&amp;$AZ$9,データシート3!A:AB,MATCH("ea_"&amp;"太陽光（土地系）"&amp;"_年間発電",データシート3!$A$1:$AB$1,0),0)/10^3</f>
        <v>1348587.247</v>
      </c>
      <c r="BF133" s="35">
        <f>VLOOKUP(BC133&amp;"_"&amp;$AZ$9,データシート3!A:AB,MATCH("ea_"&amp;"風力（陸上）"&amp;"_年間発電",データシート3!$A$1:$AB$1,0),0)/10^3</f>
        <v>4790749.4780000001</v>
      </c>
      <c r="BG133" s="35">
        <f>VLOOKUP(BC133&amp;"_"&amp;$AZ$9,データシート3!A:AB,MATCH("ea_"&amp;"中小水（河川）"&amp;"_年間発電",データシート3!$A$1:$AB$1,0),0)/10^3+VLOOKUP(BC133&amp;"_"&amp;$AZ$9,データシート3!A:AB,MATCH("ea_"&amp;"中小水（農業用水路）"&amp;"_年間発電",データシート3!$A$1:$AB$1,0),0)/10^3</f>
        <v>31817.181</v>
      </c>
      <c r="BH133" s="35">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0</v>
      </c>
      <c r="BI133" s="35">
        <f t="shared" si="26"/>
        <v>6171153.9059999995</v>
      </c>
      <c r="BJ133" s="35">
        <f>(VLOOKUP($BC133&amp;"_"&amp;$AZ$8,データシート3!$A:$AN,MATCH("da_合計",データシート3!$A$1:$AN$1,0),0))/10^3</f>
        <v>24915.085358995777</v>
      </c>
      <c r="BK133" s="35">
        <f t="shared" si="27"/>
        <v>6146238.8206410035</v>
      </c>
      <c r="BL133" s="35">
        <f t="shared" si="28"/>
        <v>0</v>
      </c>
      <c r="BM133" s="35">
        <f t="shared" si="29"/>
        <v>6146238.8206410035</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t="str">
        <f>比較地域マスタ!AD69</f>
        <v>01392</v>
      </c>
      <c r="AY134" s="19" t="str">
        <f>IF(IFERROR(比較地域マスタ!$AE69,"")=0,"",IFERROR(比較地域マスタ!$AE69,""))</f>
        <v>寿都町</v>
      </c>
      <c r="AZ134" s="17"/>
      <c r="BA134" s="23">
        <v>63</v>
      </c>
      <c r="BB134" s="23">
        <v>1</v>
      </c>
      <c r="BC134" s="19" t="str">
        <f t="shared" si="24"/>
        <v>01392</v>
      </c>
      <c r="BD134" s="19" t="str">
        <f t="shared" si="25"/>
        <v>寿都町</v>
      </c>
      <c r="BE134" s="35">
        <f>VLOOKUP(BC134&amp;"_"&amp;$AZ$9,データシート3!A:AB,MATCH("ea_"&amp;"太陽光（建物系）"&amp;"_年間発電",データシート3!$A$1:$AB$1,0),0)/10^3+VLOOKUP(BC134&amp;"_"&amp;$AZ$9,データシート3!A:AB,MATCH("ea_"&amp;"太陽光（土地系）"&amp;"_年間発電",データシート3!$A$1:$AB$1,0),0)/10^3</f>
        <v>55931.826000000001</v>
      </c>
      <c r="BF134" s="35">
        <f>VLOOKUP(BC134&amp;"_"&amp;$AZ$9,データシート3!A:AB,MATCH("ea_"&amp;"風力（陸上）"&amp;"_年間発電",データシート3!$A$1:$AB$1,0),0)/10^3</f>
        <v>1150035.5109999999</v>
      </c>
      <c r="BG134" s="35">
        <f>VLOOKUP(BC134&amp;"_"&amp;$AZ$9,データシート3!A:AB,MATCH("ea_"&amp;"中小水（河川）"&amp;"_年間発電",データシート3!$A$1:$AB$1,0),0)/10^3+VLOOKUP(BC134&amp;"_"&amp;$AZ$9,データシート3!A:AB,MATCH("ea_"&amp;"中小水（農業用水路）"&amp;"_年間発電",データシート3!$A$1:$AB$1,0),0)/10^3</f>
        <v>13020.239</v>
      </c>
      <c r="BH134" s="35">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5">
        <f t="shared" si="26"/>
        <v>1218987.5759999999</v>
      </c>
      <c r="BJ134" s="35">
        <f>(VLOOKUP($BC134&amp;"_"&amp;$AZ$8,データシート3!$A:$AN,MATCH("da_合計",データシート3!$A$1:$AN$1,0),0))/10^3</f>
        <v>17053.669726125918</v>
      </c>
      <c r="BK134" s="35">
        <f t="shared" si="27"/>
        <v>1201933.906273874</v>
      </c>
      <c r="BL134" s="35">
        <f t="shared" si="28"/>
        <v>0</v>
      </c>
      <c r="BM134" s="35">
        <f t="shared" si="29"/>
        <v>1201933.906273874</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t="str">
        <f>比較地域マスタ!AD70</f>
        <v>01226</v>
      </c>
      <c r="AY135" s="19" t="str">
        <f>IF(IFERROR(比較地域マスタ!$AE70,"")=0,"",IFERROR(比較地域マスタ!$AE70,""))</f>
        <v>砂川市</v>
      </c>
      <c r="AZ135" s="17"/>
      <c r="BA135" s="23">
        <v>64</v>
      </c>
      <c r="BB135" s="23">
        <v>1</v>
      </c>
      <c r="BC135" s="19" t="str">
        <f t="shared" si="24"/>
        <v>01226</v>
      </c>
      <c r="BD135" s="19" t="str">
        <f t="shared" si="25"/>
        <v>砂川市</v>
      </c>
      <c r="BE135" s="35">
        <f>VLOOKUP(BC135&amp;"_"&amp;$AZ$9,データシート3!A:AB,MATCH("ea_"&amp;"太陽光（建物系）"&amp;"_年間発電",データシート3!$A$1:$AB$1,0),0)/10^3+VLOOKUP(BC135&amp;"_"&amp;$AZ$9,データシート3!A:AB,MATCH("ea_"&amp;"太陽光（土地系）"&amp;"_年間発電",データシート3!$A$1:$AB$1,0),0)/10^3</f>
        <v>420676.701</v>
      </c>
      <c r="BF135" s="35">
        <f>VLOOKUP(BC135&amp;"_"&amp;$AZ$9,データシート3!A:AB,MATCH("ea_"&amp;"風力（陸上）"&amp;"_年間発電",データシート3!$A$1:$AB$1,0),0)/10^3</f>
        <v>173300.11199999996</v>
      </c>
      <c r="BG135" s="35">
        <f>VLOOKUP(BC135&amp;"_"&amp;$AZ$9,データシート3!A:AB,MATCH("ea_"&amp;"中小水（河川）"&amp;"_年間発電",データシート3!$A$1:$AB$1,0),0)/10^3+VLOOKUP(BC135&amp;"_"&amp;$AZ$9,データシート3!A:AB,MATCH("ea_"&amp;"中小水（農業用水路）"&amp;"_年間発電",データシート3!$A$1:$AB$1,0),0)/10^3</f>
        <v>0</v>
      </c>
      <c r="BH135" s="35">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5">
        <f t="shared" si="26"/>
        <v>593976.81299999997</v>
      </c>
      <c r="BJ135" s="35">
        <f>(VLOOKUP($BC135&amp;"_"&amp;$AZ$8,データシート3!$A:$AN,MATCH("da_合計",データシート3!$A$1:$AN$1,0),0))/10^3</f>
        <v>103815.52011687591</v>
      </c>
      <c r="BK135" s="35">
        <f t="shared" si="27"/>
        <v>490161.29288312409</v>
      </c>
      <c r="BL135" s="35">
        <f t="shared" si="28"/>
        <v>0</v>
      </c>
      <c r="BM135" s="35">
        <f t="shared" si="29"/>
        <v>490161.29288312409</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t="str">
        <f>比較地域マスタ!AD71</f>
        <v>01225</v>
      </c>
      <c r="AY136" s="19" t="str">
        <f>IF(IFERROR(比較地域マスタ!$AE71,"")=0,"",IFERROR(比較地域マスタ!$AE71,""))</f>
        <v>滝川市</v>
      </c>
      <c r="AZ136" s="17"/>
      <c r="BA136" s="23">
        <v>65</v>
      </c>
      <c r="BB136" s="23">
        <v>1</v>
      </c>
      <c r="BC136" s="19" t="str">
        <f t="shared" si="24"/>
        <v>01225</v>
      </c>
      <c r="BD136" s="19" t="str">
        <f t="shared" si="25"/>
        <v>滝川市</v>
      </c>
      <c r="BE136" s="35">
        <f>VLOOKUP(BC136&amp;"_"&amp;$AZ$9,データシート3!A:AB,MATCH("ea_"&amp;"太陽光（建物系）"&amp;"_年間発電",データシート3!$A$1:$AB$1,0),0)/10^3+VLOOKUP(BC136&amp;"_"&amp;$AZ$9,データシート3!A:AB,MATCH("ea_"&amp;"太陽光（土地系）"&amp;"_年間発電",データシート3!$A$1:$AB$1,0),0)/10^3</f>
        <v>1421010.9270000001</v>
      </c>
      <c r="BF136" s="35">
        <f>VLOOKUP(BC136&amp;"_"&amp;$AZ$9,データシート3!A:AB,MATCH("ea_"&amp;"風力（陸上）"&amp;"_年間発電",データシート3!$A$1:$AB$1,0),0)/10^3</f>
        <v>58129.249000000003</v>
      </c>
      <c r="BG136" s="35">
        <f>VLOOKUP(BC136&amp;"_"&amp;$AZ$9,データシート3!A:AB,MATCH("ea_"&amp;"中小水（河川）"&amp;"_年間発電",データシート3!$A$1:$AB$1,0),0)/10^3+VLOOKUP(BC136&amp;"_"&amp;$AZ$9,データシート3!A:AB,MATCH("ea_"&amp;"中小水（農業用水路）"&amp;"_年間発電",データシート3!$A$1:$AB$1,0),0)/10^3</f>
        <v>1344.981</v>
      </c>
      <c r="BH136" s="35">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0</v>
      </c>
      <c r="BI136" s="35">
        <f t="shared" si="26"/>
        <v>1480485.1570000001</v>
      </c>
      <c r="BJ136" s="35">
        <f>(VLOOKUP($BC136&amp;"_"&amp;$AZ$8,データシート3!$A:$AN,MATCH("da_合計",データシート3!$A$1:$AN$1,0),0))/10^3</f>
        <v>191659.82129150227</v>
      </c>
      <c r="BK136" s="35">
        <f t="shared" ref="BK136:BK167" si="30">BI136-BJ136</f>
        <v>1288825.3357084978</v>
      </c>
      <c r="BL136" s="35">
        <f t="shared" ref="BL136:BL167" si="31">IF(BK136&gt;0,0,BK136)</f>
        <v>0</v>
      </c>
      <c r="BM136" s="35">
        <f t="shared" ref="BM136:BM167" si="32">IF(BK136&gt;0,BK136,0)</f>
        <v>1288825.3357084978</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t="str">
        <f>比較地域マスタ!AD72</f>
        <v>01434</v>
      </c>
      <c r="AY137" s="19" t="str">
        <f>IF(IFERROR(比較地域マスタ!$AE72,"")=0,"",IFERROR(比較地域マスタ!$AE72,""))</f>
        <v>秩父別町</v>
      </c>
      <c r="AZ137" s="17"/>
      <c r="BA137" s="23">
        <v>66</v>
      </c>
      <c r="BB137" s="23">
        <v>1</v>
      </c>
      <c r="BC137" s="19" t="str">
        <f t="shared" ref="BC137:BC180" si="33">AX137</f>
        <v>01434</v>
      </c>
      <c r="BD137" s="19" t="str">
        <f t="shared" ref="BD137:BD180" si="34">AY137</f>
        <v>秩父別町</v>
      </c>
      <c r="BE137" s="35">
        <f>VLOOKUP(BC137&amp;"_"&amp;$AZ$9,データシート3!A:AB,MATCH("ea_"&amp;"太陽光（建物系）"&amp;"_年間発電",データシート3!$A$1:$AB$1,0),0)/10^3+VLOOKUP(BC137&amp;"_"&amp;$AZ$9,データシート3!A:AB,MATCH("ea_"&amp;"太陽光（土地系）"&amp;"_年間発電",データシート3!$A$1:$AB$1,0),0)/10^3</f>
        <v>618853.87600000005</v>
      </c>
      <c r="BF137" s="35">
        <f>VLOOKUP(BC137&amp;"_"&amp;$AZ$9,データシート3!A:AB,MATCH("ea_"&amp;"風力（陸上）"&amp;"_年間発電",データシート3!$A$1:$AB$1,0),0)/10^3</f>
        <v>26984.145</v>
      </c>
      <c r="BG137" s="35">
        <f>VLOOKUP(BC137&amp;"_"&amp;$AZ$9,データシート3!A:AB,MATCH("ea_"&amp;"中小水（河川）"&amp;"_年間発電",データシート3!$A$1:$AB$1,0),0)/10^3+VLOOKUP(BC137&amp;"_"&amp;$AZ$9,データシート3!A:AB,MATCH("ea_"&amp;"中小水（農業用水路）"&amp;"_年間発電",データシート3!$A$1:$AB$1,0),0)/10^3</f>
        <v>0</v>
      </c>
      <c r="BH137" s="35">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561.69100000000003</v>
      </c>
      <c r="BI137" s="35">
        <f t="shared" ref="BI137:BI200" si="35">SUM(BE137:BH137)</f>
        <v>646399.71200000006</v>
      </c>
      <c r="BJ137" s="35">
        <f>(VLOOKUP($BC137&amp;"_"&amp;$AZ$8,データシート3!$A:$AN,MATCH("da_合計",データシート3!$A$1:$AN$1,0),0))/10^3</f>
        <v>10552.983591962386</v>
      </c>
      <c r="BK137" s="35">
        <f t="shared" si="30"/>
        <v>635846.72840803768</v>
      </c>
      <c r="BL137" s="35">
        <f t="shared" si="31"/>
        <v>0</v>
      </c>
      <c r="BM137" s="35">
        <f t="shared" si="32"/>
        <v>635846.72840803768</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t="str">
        <f>比較地域マスタ!AD73</f>
        <v>01224</v>
      </c>
      <c r="AY138" s="19" t="str">
        <f>IF(IFERROR(比較地域マスタ!$AE73,"")=0,"",IFERROR(比較地域マスタ!$AE73,""))</f>
        <v>千歳市</v>
      </c>
      <c r="AZ138" s="17"/>
      <c r="BA138" s="23">
        <v>67</v>
      </c>
      <c r="BB138" s="23">
        <v>1</v>
      </c>
      <c r="BC138" s="19" t="str">
        <f t="shared" si="33"/>
        <v>01224</v>
      </c>
      <c r="BD138" s="19" t="str">
        <f t="shared" si="34"/>
        <v>千歳市</v>
      </c>
      <c r="BE138" s="35">
        <f>VLOOKUP(BC138&amp;"_"&amp;$AZ$9,データシート3!A:AB,MATCH("ea_"&amp;"太陽光（建物系）"&amp;"_年間発電",データシート3!$A$1:$AB$1,0),0)/10^3+VLOOKUP(BC138&amp;"_"&amp;$AZ$9,データシート3!A:AB,MATCH("ea_"&amp;"太陽光（土地系）"&amp;"_年間発電",データシート3!$A$1:$AB$1,0),0)/10^3</f>
        <v>2432708.2009999999</v>
      </c>
      <c r="BF138" s="35">
        <f>VLOOKUP(BC138&amp;"_"&amp;$AZ$9,データシート3!A:AB,MATCH("ea_"&amp;"風力（陸上）"&amp;"_年間発電",データシート3!$A$1:$AB$1,0),0)/10^3</f>
        <v>4477204.4850000003</v>
      </c>
      <c r="BG138" s="35">
        <f>VLOOKUP(BC138&amp;"_"&amp;$AZ$9,データシート3!A:AB,MATCH("ea_"&amp;"中小水（河川）"&amp;"_年間発電",データシート3!$A$1:$AB$1,0),0)/10^3+VLOOKUP(BC138&amp;"_"&amp;$AZ$9,データシート3!A:AB,MATCH("ea_"&amp;"中小水（農業用水路）"&amp;"_年間発電",データシート3!$A$1:$AB$1,0),0)/10^3</f>
        <v>3665.616</v>
      </c>
      <c r="BH138" s="35">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904861.77899999998</v>
      </c>
      <c r="BI138" s="35">
        <f t="shared" si="35"/>
        <v>7818440.0810000012</v>
      </c>
      <c r="BJ138" s="35">
        <f>(VLOOKUP($BC138&amp;"_"&amp;$AZ$8,データシート3!$A:$AN,MATCH("da_合計",データシート3!$A$1:$AN$1,0),0))/10^3</f>
        <v>701507.24928239826</v>
      </c>
      <c r="BK138" s="35">
        <f t="shared" si="30"/>
        <v>7116932.8317176029</v>
      </c>
      <c r="BL138" s="35">
        <f t="shared" si="31"/>
        <v>0</v>
      </c>
      <c r="BM138" s="35">
        <f t="shared" si="32"/>
        <v>7116932.8317176029</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t="str">
        <f>比較地域マスタ!AD74</f>
        <v>01430</v>
      </c>
      <c r="AY139" s="19" t="str">
        <f>IF(IFERROR(比較地域マスタ!$AE74,"")=0,"",IFERROR(比較地域マスタ!$AE74,""))</f>
        <v>月形町</v>
      </c>
      <c r="AZ139" s="17"/>
      <c r="BA139" s="23">
        <v>68</v>
      </c>
      <c r="BB139" s="23">
        <v>1</v>
      </c>
      <c r="BC139" s="19" t="str">
        <f t="shared" si="33"/>
        <v>01430</v>
      </c>
      <c r="BD139" s="19" t="str">
        <f t="shared" si="34"/>
        <v>月形町</v>
      </c>
      <c r="BE139" s="35">
        <f>VLOOKUP(BC139&amp;"_"&amp;$AZ$9,データシート3!A:AB,MATCH("ea_"&amp;"太陽光（建物系）"&amp;"_年間発電",データシート3!$A$1:$AB$1,0),0)/10^3+VLOOKUP(BC139&amp;"_"&amp;$AZ$9,データシート3!A:AB,MATCH("ea_"&amp;"太陽光（土地系）"&amp;"_年間発電",データシート3!$A$1:$AB$1,0),0)/10^3</f>
        <v>641928.74700000009</v>
      </c>
      <c r="BF139" s="35">
        <f>VLOOKUP(BC139&amp;"_"&amp;$AZ$9,データシート3!A:AB,MATCH("ea_"&amp;"風力（陸上）"&amp;"_年間発電",データシート3!$A$1:$AB$1,0),0)/10^3</f>
        <v>239146.46400000001</v>
      </c>
      <c r="BG139" s="35">
        <f>VLOOKUP(BC139&amp;"_"&amp;$AZ$9,データシート3!A:AB,MATCH("ea_"&amp;"中小水（河川）"&amp;"_年間発電",データシート3!$A$1:$AB$1,0),0)/10^3+VLOOKUP(BC139&amp;"_"&amp;$AZ$9,データシート3!A:AB,MATCH("ea_"&amp;"中小水（農業用水路）"&amp;"_年間発電",データシート3!$A$1:$AB$1,0),0)/10^3</f>
        <v>2552.732</v>
      </c>
      <c r="BH139" s="35">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0</v>
      </c>
      <c r="BI139" s="35">
        <f t="shared" si="35"/>
        <v>883627.94300000009</v>
      </c>
      <c r="BJ139" s="35">
        <f>(VLOOKUP($BC139&amp;"_"&amp;$AZ$8,データシート3!$A:$AN,MATCH("da_合計",データシート3!$A$1:$AN$1,0),0))/10^3</f>
        <v>15720.570518734217</v>
      </c>
      <c r="BK139" s="35">
        <f t="shared" si="30"/>
        <v>867907.37248126592</v>
      </c>
      <c r="BL139" s="35">
        <f t="shared" si="31"/>
        <v>0</v>
      </c>
      <c r="BM139" s="35">
        <f t="shared" si="32"/>
        <v>867907.37248126592</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t="str">
        <f>比較地域マスタ!AD75</f>
        <v>01303</v>
      </c>
      <c r="AY140" s="19" t="str">
        <f>IF(IFERROR(比較地域マスタ!$AE75,"")=0,"",IFERROR(比較地域マスタ!$AE75,""))</f>
        <v>当別町</v>
      </c>
      <c r="AZ140" s="17"/>
      <c r="BA140" s="23">
        <v>69</v>
      </c>
      <c r="BB140" s="23">
        <v>1</v>
      </c>
      <c r="BC140" s="19" t="str">
        <f t="shared" si="33"/>
        <v>01303</v>
      </c>
      <c r="BD140" s="19" t="str">
        <f t="shared" si="34"/>
        <v>当別町</v>
      </c>
      <c r="BE140" s="35">
        <f>VLOOKUP(BC140&amp;"_"&amp;$AZ$9,データシート3!A:AB,MATCH("ea_"&amp;"太陽光（建物系）"&amp;"_年間発電",データシート3!$A$1:$AB$1,0),0)/10^3+VLOOKUP(BC140&amp;"_"&amp;$AZ$9,データシート3!A:AB,MATCH("ea_"&amp;"太陽光（土地系）"&amp;"_年間発電",データシート3!$A$1:$AB$1,0),0)/10^3</f>
        <v>2084174.852</v>
      </c>
      <c r="BF140" s="35">
        <f>VLOOKUP(BC140&amp;"_"&amp;$AZ$9,データシート3!A:AB,MATCH("ea_"&amp;"風力（陸上）"&amp;"_年間発電",データシート3!$A$1:$AB$1,0),0)/10^3</f>
        <v>2175821.5260000001</v>
      </c>
      <c r="BG140" s="35">
        <f>VLOOKUP(BC140&amp;"_"&amp;$AZ$9,データシート3!A:AB,MATCH("ea_"&amp;"中小水（河川）"&amp;"_年間発電",データシート3!$A$1:$AB$1,0),0)/10^3+VLOOKUP(BC140&amp;"_"&amp;$AZ$9,データシート3!A:AB,MATCH("ea_"&amp;"中小水（農業用水路）"&amp;"_年間発電",データシート3!$A$1:$AB$1,0),0)/10^3</f>
        <v>18766.521000000001</v>
      </c>
      <c r="BH140" s="35">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20699.670000000002</v>
      </c>
      <c r="BI140" s="35">
        <f t="shared" si="35"/>
        <v>4299462.5690000001</v>
      </c>
      <c r="BJ140" s="35">
        <f>(VLOOKUP($BC140&amp;"_"&amp;$AZ$8,データシート3!$A:$AN,MATCH("da_合計",データシート3!$A$1:$AN$1,0),0))/10^3</f>
        <v>85437.716090750066</v>
      </c>
      <c r="BK140" s="35">
        <f t="shared" si="30"/>
        <v>4214024.8529092502</v>
      </c>
      <c r="BL140" s="35">
        <f t="shared" si="31"/>
        <v>0</v>
      </c>
      <c r="BM140" s="35">
        <f t="shared" si="32"/>
        <v>4214024.8529092502</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t="str">
        <f>比較地域マスタ!AD76</f>
        <v>01403</v>
      </c>
      <c r="AY141" s="19" t="str">
        <f>IF(IFERROR(比較地域マスタ!$AE76,"")=0,"",IFERROR(比較地域マスタ!$AE76,""))</f>
        <v>泊村</v>
      </c>
      <c r="AZ141" s="17"/>
      <c r="BA141" s="23">
        <v>70</v>
      </c>
      <c r="BB141" s="23">
        <v>1</v>
      </c>
      <c r="BC141" s="19" t="str">
        <f t="shared" si="33"/>
        <v>01403</v>
      </c>
      <c r="BD141" s="19" t="str">
        <f t="shared" si="34"/>
        <v>泊村</v>
      </c>
      <c r="BE141" s="35">
        <f>VLOOKUP(BC141&amp;"_"&amp;$AZ$9,データシート3!A:AB,MATCH("ea_"&amp;"太陽光（建物系）"&amp;"_年間発電",データシート3!$A$1:$AB$1,0),0)/10^3+VLOOKUP(BC141&amp;"_"&amp;$AZ$9,データシート3!A:AB,MATCH("ea_"&amp;"太陽光（土地系）"&amp;"_年間発電",データシート3!$A$1:$AB$1,0),0)/10^3</f>
        <v>17772.455999999998</v>
      </c>
      <c r="BF141" s="35">
        <f>VLOOKUP(BC141&amp;"_"&amp;$AZ$9,データシート3!A:AB,MATCH("ea_"&amp;"風力（陸上）"&amp;"_年間発電",データシート3!$A$1:$AB$1,0),0)/10^3</f>
        <v>228491.47299999997</v>
      </c>
      <c r="BG141" s="35">
        <f>VLOOKUP(BC141&amp;"_"&amp;$AZ$9,データシート3!A:AB,MATCH("ea_"&amp;"中小水（河川）"&amp;"_年間発電",データシート3!$A$1:$AB$1,0),0)/10^3+VLOOKUP(BC141&amp;"_"&amp;$AZ$9,データシート3!A:AB,MATCH("ea_"&amp;"中小水（農業用水路）"&amp;"_年間発電",データシート3!$A$1:$AB$1,0),0)/10^3</f>
        <v>8968.1350000000002</v>
      </c>
      <c r="BH141" s="35">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58.37700000000001</v>
      </c>
      <c r="BI141" s="35">
        <f t="shared" si="35"/>
        <v>255290.44099999999</v>
      </c>
      <c r="BJ141" s="35">
        <f>(VLOOKUP($BC141&amp;"_"&amp;$AZ$8,データシート3!$A:$AN,MATCH("da_合計",データシート3!$A$1:$AN$1,0),0))/10^3</f>
        <v>13849.473797728164</v>
      </c>
      <c r="BK141" s="35">
        <f t="shared" si="30"/>
        <v>241440.96720227183</v>
      </c>
      <c r="BL141" s="35">
        <f t="shared" si="31"/>
        <v>0</v>
      </c>
      <c r="BM141" s="35">
        <f t="shared" si="32"/>
        <v>241440.96720227183</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t="str">
        <f>比較地域マスタ!AD77</f>
        <v>01424</v>
      </c>
      <c r="AY142" s="19" t="str">
        <f>IF(IFERROR(比較地域マスタ!$AE77,"")=0,"",IFERROR(比較地域マスタ!$AE77,""))</f>
        <v>奈井江町</v>
      </c>
      <c r="AZ142" s="17"/>
      <c r="BA142" s="23">
        <v>71</v>
      </c>
      <c r="BB142" s="23">
        <v>1</v>
      </c>
      <c r="BC142" s="19" t="str">
        <f t="shared" si="33"/>
        <v>01424</v>
      </c>
      <c r="BD142" s="19" t="str">
        <f t="shared" si="34"/>
        <v>奈井江町</v>
      </c>
      <c r="BE142" s="35">
        <f>VLOOKUP(BC142&amp;"_"&amp;$AZ$9,データシート3!A:AB,MATCH("ea_"&amp;"太陽光（建物系）"&amp;"_年間発電",データシート3!$A$1:$AB$1,0),0)/10^3+VLOOKUP(BC142&amp;"_"&amp;$AZ$9,データシート3!A:AB,MATCH("ea_"&amp;"太陽光（土地系）"&amp;"_年間発電",データシート3!$A$1:$AB$1,0),0)/10^3</f>
        <v>384216.42799999996</v>
      </c>
      <c r="BF142" s="35">
        <f>VLOOKUP(BC142&amp;"_"&amp;$AZ$9,データシート3!A:AB,MATCH("ea_"&amp;"風力（陸上）"&amp;"_年間発電",データシート3!$A$1:$AB$1,0),0)/10^3</f>
        <v>399282.826</v>
      </c>
      <c r="BG142" s="35">
        <f>VLOOKUP(BC142&amp;"_"&amp;$AZ$9,データシート3!A:AB,MATCH("ea_"&amp;"中小水（河川）"&amp;"_年間発電",データシート3!$A$1:$AB$1,0),0)/10^3+VLOOKUP(BC142&amp;"_"&amp;$AZ$9,データシート3!A:AB,MATCH("ea_"&amp;"中小水（農業用水路）"&amp;"_年間発電",データシート3!$A$1:$AB$1,0),0)/10^3</f>
        <v>5240.317</v>
      </c>
      <c r="BH142" s="35">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5">
        <f t="shared" si="35"/>
        <v>788739.571</v>
      </c>
      <c r="BJ142" s="35">
        <f>(VLOOKUP($BC142&amp;"_"&amp;$AZ$8,データシート3!$A:$AN,MATCH("da_合計",データシート3!$A$1:$AN$1,0),0))/10^3</f>
        <v>42147.656089776494</v>
      </c>
      <c r="BK142" s="35">
        <f t="shared" si="30"/>
        <v>746591.91491022345</v>
      </c>
      <c r="BL142" s="35">
        <f t="shared" si="31"/>
        <v>0</v>
      </c>
      <c r="BM142" s="35">
        <f t="shared" si="32"/>
        <v>746591.91491022345</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t="str">
        <f>比較地域マスタ!AD78</f>
        <v>01428</v>
      </c>
      <c r="AY143" s="19" t="str">
        <f>IF(IFERROR(比較地域マスタ!$AE78,"")=0,"",IFERROR(比較地域マスタ!$AE78,""))</f>
        <v>長沼町</v>
      </c>
      <c r="AZ143" s="17"/>
      <c r="BA143" s="23">
        <v>72</v>
      </c>
      <c r="BB143" s="23">
        <v>1</v>
      </c>
      <c r="BC143" s="19" t="str">
        <f t="shared" si="33"/>
        <v>01428</v>
      </c>
      <c r="BD143" s="19" t="str">
        <f t="shared" si="34"/>
        <v>長沼町</v>
      </c>
      <c r="BE143" s="35">
        <f>VLOOKUP(BC143&amp;"_"&amp;$AZ$9,データシート3!A:AB,MATCH("ea_"&amp;"太陽光（建物系）"&amp;"_年間発電",データシート3!$A$1:$AB$1,0),0)/10^3+VLOOKUP(BC143&amp;"_"&amp;$AZ$9,データシート3!A:AB,MATCH("ea_"&amp;"太陽光（土地系）"&amp;"_年間発電",データシート3!$A$1:$AB$1,0),0)/10^3</f>
        <v>1911375.8119999999</v>
      </c>
      <c r="BF143" s="35">
        <f>VLOOKUP(BC143&amp;"_"&amp;$AZ$9,データシート3!A:AB,MATCH("ea_"&amp;"風力（陸上）"&amp;"_年間発電",データシート3!$A$1:$AB$1,0),0)/10^3</f>
        <v>144040.924</v>
      </c>
      <c r="BG143" s="35">
        <f>VLOOKUP(BC143&amp;"_"&amp;$AZ$9,データシート3!A:AB,MATCH("ea_"&amp;"中小水（河川）"&amp;"_年間発電",データシート3!$A$1:$AB$1,0),0)/10^3+VLOOKUP(BC143&amp;"_"&amp;$AZ$9,データシート3!A:AB,MATCH("ea_"&amp;"中小水（農業用水路）"&amp;"_年間発電",データシート3!$A$1:$AB$1,0),0)/10^3</f>
        <v>0</v>
      </c>
      <c r="BH143" s="35">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27518.699000000001</v>
      </c>
      <c r="BI143" s="35">
        <f t="shared" si="35"/>
        <v>2082935.4350000001</v>
      </c>
      <c r="BJ143" s="35">
        <f>(VLOOKUP($BC143&amp;"_"&amp;$AZ$8,データシート3!$A:$AN,MATCH("da_合計",データシート3!$A$1:$AN$1,0),0))/10^3</f>
        <v>50101.758368025206</v>
      </c>
      <c r="BK143" s="35">
        <f t="shared" si="30"/>
        <v>2032833.6766319748</v>
      </c>
      <c r="BL143" s="35">
        <f t="shared" si="31"/>
        <v>0</v>
      </c>
      <c r="BM143" s="35">
        <f t="shared" si="32"/>
        <v>2032833.6766319748</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t="str">
        <f>比較地域マスタ!AD79</f>
        <v>01423</v>
      </c>
      <c r="AY144" s="19" t="str">
        <f>IF(IFERROR(比較地域マスタ!$AE79,"")=0,"",IFERROR(比較地域マスタ!$AE79,""))</f>
        <v>南幌町</v>
      </c>
      <c r="AZ144" s="17"/>
      <c r="BA144" s="23">
        <v>73</v>
      </c>
      <c r="BB144" s="23">
        <v>1</v>
      </c>
      <c r="BC144" s="19" t="str">
        <f t="shared" si="33"/>
        <v>01423</v>
      </c>
      <c r="BD144" s="19" t="str">
        <f t="shared" si="34"/>
        <v>南幌町</v>
      </c>
      <c r="BE144" s="35">
        <f>VLOOKUP(BC144&amp;"_"&amp;$AZ$9,データシート3!A:AB,MATCH("ea_"&amp;"太陽光（建物系）"&amp;"_年間発電",データシート3!$A$1:$AB$1,0),0)/10^3+VLOOKUP(BC144&amp;"_"&amp;$AZ$9,データシート3!A:AB,MATCH("ea_"&amp;"太陽光（土地系）"&amp;"_年間発電",データシート3!$A$1:$AB$1,0),0)/10^3</f>
        <v>521852.42299999995</v>
      </c>
      <c r="BF144" s="35">
        <f>VLOOKUP(BC144&amp;"_"&amp;$AZ$9,データシート3!A:AB,MATCH("ea_"&amp;"風力（陸上）"&amp;"_年間発電",データシート3!$A$1:$AB$1,0),0)/10^3</f>
        <v>1875.5930000000001</v>
      </c>
      <c r="BG144" s="35">
        <f>VLOOKUP(BC144&amp;"_"&amp;$AZ$9,データシート3!A:AB,MATCH("ea_"&amp;"中小水（河川）"&amp;"_年間発電",データシート3!$A$1:$AB$1,0),0)/10^3+VLOOKUP(BC144&amp;"_"&amp;$AZ$9,データシート3!A:AB,MATCH("ea_"&amp;"中小水（農業用水路）"&amp;"_年間発電",データシート3!$A$1:$AB$1,0),0)/10^3</f>
        <v>0</v>
      </c>
      <c r="BH144" s="35">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12406.998</v>
      </c>
      <c r="BI144" s="35">
        <f t="shared" si="35"/>
        <v>536135.01399999997</v>
      </c>
      <c r="BJ144" s="35">
        <f>(VLOOKUP($BC144&amp;"_"&amp;$AZ$8,データシート3!$A:$AN,MATCH("da_合計",データシート3!$A$1:$AN$1,0),0))/10^3</f>
        <v>33238.048431832074</v>
      </c>
      <c r="BK144" s="35">
        <f t="shared" si="30"/>
        <v>502896.96556816791</v>
      </c>
      <c r="BL144" s="35">
        <f t="shared" si="31"/>
        <v>0</v>
      </c>
      <c r="BM144" s="35">
        <f t="shared" si="32"/>
        <v>502896.96556816791</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t="str">
        <f>比較地域マスタ!AD80</f>
        <v>01407</v>
      </c>
      <c r="AY145" s="19" t="str">
        <f>IF(IFERROR(比較地域マスタ!$AE80,"")=0,"",IFERROR(比較地域マスタ!$AE80,""))</f>
        <v>仁木町</v>
      </c>
      <c r="AZ145" s="17"/>
      <c r="BA145" s="23">
        <v>74</v>
      </c>
      <c r="BB145" s="23">
        <v>1</v>
      </c>
      <c r="BC145" s="19" t="str">
        <f t="shared" si="33"/>
        <v>01407</v>
      </c>
      <c r="BD145" s="19" t="str">
        <f t="shared" si="34"/>
        <v>仁木町</v>
      </c>
      <c r="BE145" s="35">
        <f>VLOOKUP(BC145&amp;"_"&amp;$AZ$9,データシート3!A:AB,MATCH("ea_"&amp;"太陽光（建物系）"&amp;"_年間発電",データシート3!$A$1:$AB$1,0),0)/10^3+VLOOKUP(BC145&amp;"_"&amp;$AZ$9,データシート3!A:AB,MATCH("ea_"&amp;"太陽光（土地系）"&amp;"_年間発電",データシート3!$A$1:$AB$1,0),0)/10^3</f>
        <v>532366.772</v>
      </c>
      <c r="BF145" s="35">
        <f>VLOOKUP(BC145&amp;"_"&amp;$AZ$9,データシート3!A:AB,MATCH("ea_"&amp;"風力（陸上）"&amp;"_年間発電",データシート3!$A$1:$AB$1,0),0)/10^3</f>
        <v>772182.61300000013</v>
      </c>
      <c r="BG145" s="35">
        <f>VLOOKUP(BC145&amp;"_"&amp;$AZ$9,データシート3!A:AB,MATCH("ea_"&amp;"中小水（河川）"&amp;"_年間発電",データシート3!$A$1:$AB$1,0),0)/10^3+VLOOKUP(BC145&amp;"_"&amp;$AZ$9,データシート3!A:AB,MATCH("ea_"&amp;"中小水（農業用水路）"&amp;"_年間発電",データシート3!$A$1:$AB$1,0),0)/10^3</f>
        <v>1082.335</v>
      </c>
      <c r="BH145" s="35">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1638.7159999999997</v>
      </c>
      <c r="BI145" s="35">
        <f t="shared" si="35"/>
        <v>1307270.4360000002</v>
      </c>
      <c r="BJ145" s="35">
        <f>(VLOOKUP($BC145&amp;"_"&amp;$AZ$8,データシート3!$A:$AN,MATCH("da_合計",データシート3!$A$1:$AN$1,0),0))/10^3</f>
        <v>22625.387401460153</v>
      </c>
      <c r="BK145" s="35">
        <f t="shared" si="30"/>
        <v>1284645.04859854</v>
      </c>
      <c r="BL145" s="35">
        <f t="shared" si="31"/>
        <v>0</v>
      </c>
      <c r="BM145" s="35">
        <f t="shared" si="32"/>
        <v>1284645.04859854</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t="str">
        <f>比較地域マスタ!AD81</f>
        <v>01395</v>
      </c>
      <c r="AY146" s="19" t="str">
        <f>IF(IFERROR(比較地域マスタ!$AE81,"")=0,"",IFERROR(比較地域マスタ!$AE81,""))</f>
        <v>ニセコ町</v>
      </c>
      <c r="AZ146" s="17"/>
      <c r="BA146" s="23">
        <v>75</v>
      </c>
      <c r="BB146" s="23">
        <v>1</v>
      </c>
      <c r="BC146" s="19" t="str">
        <f t="shared" si="33"/>
        <v>01395</v>
      </c>
      <c r="BD146" s="19" t="str">
        <f t="shared" si="34"/>
        <v>ニセコ町</v>
      </c>
      <c r="BE146" s="35">
        <f>VLOOKUP(BC146&amp;"_"&amp;$AZ$9,データシート3!A:AB,MATCH("ea_"&amp;"太陽光（建物系）"&amp;"_年間発電",データシート3!$A$1:$AB$1,0),0)/10^3+VLOOKUP(BC146&amp;"_"&amp;$AZ$9,データシート3!A:AB,MATCH("ea_"&amp;"太陽光（土地系）"&amp;"_年間発電",データシート3!$A$1:$AB$1,0),0)/10^3</f>
        <v>877311.04800000007</v>
      </c>
      <c r="BF146" s="35">
        <f>VLOOKUP(BC146&amp;"_"&amp;$AZ$9,データシート3!A:AB,MATCH("ea_"&amp;"風力（陸上）"&amp;"_年間発電",データシート3!$A$1:$AB$1,0),0)/10^3</f>
        <v>1054354.7189999998</v>
      </c>
      <c r="BG146" s="35">
        <f>VLOOKUP(BC146&amp;"_"&amp;$AZ$9,データシート3!A:AB,MATCH("ea_"&amp;"中小水（河川）"&amp;"_年間発電",データシート3!$A$1:$AB$1,0),0)/10^3+VLOOKUP(BC146&amp;"_"&amp;$AZ$9,データシート3!A:AB,MATCH("ea_"&amp;"中小水（農業用水路）"&amp;"_年間発電",データシート3!$A$1:$AB$1,0),0)/10^3</f>
        <v>16444.932000000001</v>
      </c>
      <c r="BH146" s="35">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13108.499</v>
      </c>
      <c r="BI146" s="35">
        <f t="shared" si="35"/>
        <v>1961219.1980000001</v>
      </c>
      <c r="BJ146" s="35">
        <f>(VLOOKUP($BC146&amp;"_"&amp;$AZ$8,データシート3!$A:$AN,MATCH("da_合計",データシート3!$A$1:$AN$1,0),0))/10^3</f>
        <v>26746.515011518037</v>
      </c>
      <c r="BK146" s="35">
        <f t="shared" si="30"/>
        <v>1934472.6829884821</v>
      </c>
      <c r="BL146" s="35">
        <f t="shared" si="31"/>
        <v>0</v>
      </c>
      <c r="BM146" s="35">
        <f t="shared" si="32"/>
        <v>1934472.6829884821</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t="str">
        <f>比較地域マスタ!AD82</f>
        <v>01438</v>
      </c>
      <c r="AY147" s="19" t="str">
        <f>IF(IFERROR(比較地域マスタ!$AE82,"")=0,"",IFERROR(比較地域マスタ!$AE82,""))</f>
        <v>沼田町</v>
      </c>
      <c r="AZ147" s="17"/>
      <c r="BA147" s="23">
        <v>76</v>
      </c>
      <c r="BB147" s="23">
        <v>1</v>
      </c>
      <c r="BC147" s="19" t="str">
        <f t="shared" si="33"/>
        <v>01438</v>
      </c>
      <c r="BD147" s="19" t="str">
        <f t="shared" si="34"/>
        <v>沼田町</v>
      </c>
      <c r="BE147" s="35">
        <f>VLOOKUP(BC147&amp;"_"&amp;$AZ$9,データシート3!A:AB,MATCH("ea_"&amp;"太陽光（建物系）"&amp;"_年間発電",データシート3!$A$1:$AB$1,0),0)/10^3+VLOOKUP(BC147&amp;"_"&amp;$AZ$9,データシート3!A:AB,MATCH("ea_"&amp;"太陽光（土地系）"&amp;"_年間発電",データシート3!$A$1:$AB$1,0),0)/10^3</f>
        <v>1143634.6640000001</v>
      </c>
      <c r="BF147" s="35">
        <f>VLOOKUP(BC147&amp;"_"&amp;$AZ$9,データシート3!A:AB,MATCH("ea_"&amp;"風力（陸上）"&amp;"_年間発電",データシート3!$A$1:$AB$1,0),0)/10^3</f>
        <v>1632510.6610000001</v>
      </c>
      <c r="BG147" s="35">
        <f>VLOOKUP(BC147&amp;"_"&amp;$AZ$9,データシート3!A:AB,MATCH("ea_"&amp;"中小水（河川）"&amp;"_年間発電",データシート3!$A$1:$AB$1,0),0)/10^3+VLOOKUP(BC147&amp;"_"&amp;$AZ$9,データシート3!A:AB,MATCH("ea_"&amp;"中小水（農業用水路）"&amp;"_年間発電",データシート3!$A$1:$AB$1,0),0)/10^3</f>
        <v>3361.4740000000006</v>
      </c>
      <c r="BH147" s="35">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1265.4000000000001</v>
      </c>
      <c r="BI147" s="35">
        <f t="shared" si="35"/>
        <v>2780772.199</v>
      </c>
      <c r="BJ147" s="35">
        <f>(VLOOKUP($BC147&amp;"_"&amp;$AZ$8,データシート3!$A:$AN,MATCH("da_合計",データシート3!$A$1:$AN$1,0),0))/10^3</f>
        <v>13760.433183737363</v>
      </c>
      <c r="BK147" s="35">
        <f t="shared" si="30"/>
        <v>2767011.7658162625</v>
      </c>
      <c r="BL147" s="35">
        <f t="shared" si="31"/>
        <v>0</v>
      </c>
      <c r="BM147" s="35">
        <f t="shared" si="32"/>
        <v>2767011.7658162625</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t="str">
        <f>比較地域マスタ!AD83</f>
        <v>01215</v>
      </c>
      <c r="AY148" s="19" t="str">
        <f>IF(IFERROR(比較地域マスタ!$AE83,"")=0,"",IFERROR(比較地域マスタ!$AE83,""))</f>
        <v>美唄市</v>
      </c>
      <c r="AZ148" s="17"/>
      <c r="BA148" s="23">
        <v>77</v>
      </c>
      <c r="BB148" s="23">
        <v>1</v>
      </c>
      <c r="BC148" s="19" t="str">
        <f t="shared" si="33"/>
        <v>01215</v>
      </c>
      <c r="BD148" s="19" t="str">
        <f t="shared" si="34"/>
        <v>美唄市</v>
      </c>
      <c r="BE148" s="35">
        <f>VLOOKUP(BC148&amp;"_"&amp;$AZ$9,データシート3!A:AB,MATCH("ea_"&amp;"太陽光（建物系）"&amp;"_年間発電",データシート3!$A$1:$AB$1,0),0)/10^3+VLOOKUP(BC148&amp;"_"&amp;$AZ$9,データシート3!A:AB,MATCH("ea_"&amp;"太陽光（土地系）"&amp;"_年間発電",データシート3!$A$1:$AB$1,0),0)/10^3</f>
        <v>1828620.105</v>
      </c>
      <c r="BF148" s="35">
        <f>VLOOKUP(BC148&amp;"_"&amp;$AZ$9,データシート3!A:AB,MATCH("ea_"&amp;"風力（陸上）"&amp;"_年間発電",データシート3!$A$1:$AB$1,0),0)/10^3</f>
        <v>781908.24699999997</v>
      </c>
      <c r="BG148" s="35">
        <f>VLOOKUP(BC148&amp;"_"&amp;$AZ$9,データシート3!A:AB,MATCH("ea_"&amp;"中小水（河川）"&amp;"_年間発電",データシート3!$A$1:$AB$1,0),0)/10^3+VLOOKUP(BC148&amp;"_"&amp;$AZ$9,データシート3!A:AB,MATCH("ea_"&amp;"中小水（農業用水路）"&amp;"_年間発電",データシート3!$A$1:$AB$1,0),0)/10^3</f>
        <v>32065.001000000004</v>
      </c>
      <c r="BH148" s="35">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0</v>
      </c>
      <c r="BI148" s="35">
        <f t="shared" si="35"/>
        <v>2642593.3530000001</v>
      </c>
      <c r="BJ148" s="35">
        <f>(VLOOKUP($BC148&amp;"_"&amp;$AZ$8,データシート3!$A:$AN,MATCH("da_合計",データシート3!$A$1:$AN$1,0),0))/10^3</f>
        <v>102227.846971463</v>
      </c>
      <c r="BK148" s="35">
        <f t="shared" si="30"/>
        <v>2540365.5060285372</v>
      </c>
      <c r="BL148" s="35">
        <f t="shared" si="31"/>
        <v>0</v>
      </c>
      <c r="BM148" s="35">
        <f t="shared" si="32"/>
        <v>2540365.5060285372</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t="str">
        <f>比較地域マスタ!AD84</f>
        <v>01228</v>
      </c>
      <c r="AY149" s="19" t="str">
        <f>IF(IFERROR(比較地域マスタ!$AE84,"")=0,"",IFERROR(比較地域マスタ!$AE84,""))</f>
        <v>深川市</v>
      </c>
      <c r="AZ149" s="17"/>
      <c r="BA149" s="23">
        <v>78</v>
      </c>
      <c r="BB149" s="23">
        <v>1</v>
      </c>
      <c r="BC149" s="19" t="str">
        <f t="shared" si="33"/>
        <v>01228</v>
      </c>
      <c r="BD149" s="19" t="str">
        <f t="shared" si="34"/>
        <v>深川市</v>
      </c>
      <c r="BE149" s="35">
        <f>VLOOKUP(BC149&amp;"_"&amp;$AZ$9,データシート3!A:AB,MATCH("ea_"&amp;"太陽光（建物系）"&amp;"_年間発電",データシート3!$A$1:$AB$1,0),0)/10^3+VLOOKUP(BC149&amp;"_"&amp;$AZ$9,データシート3!A:AB,MATCH("ea_"&amp;"太陽光（土地系）"&amp;"_年間発電",データシート3!$A$1:$AB$1,0),0)/10^3</f>
        <v>2820424.78</v>
      </c>
      <c r="BF149" s="35">
        <f>VLOOKUP(BC149&amp;"_"&amp;$AZ$9,データシート3!A:AB,MATCH("ea_"&amp;"風力（陸上）"&amp;"_年間発電",データシート3!$A$1:$AB$1,0),0)/10^3</f>
        <v>3114696.807</v>
      </c>
      <c r="BG149" s="35">
        <f>VLOOKUP(BC149&amp;"_"&amp;$AZ$9,データシート3!A:AB,MATCH("ea_"&amp;"中小水（河川）"&amp;"_年間発電",データシート3!$A$1:$AB$1,0),0)/10^3+VLOOKUP(BC149&amp;"_"&amp;$AZ$9,データシート3!A:AB,MATCH("ea_"&amp;"中小水（農業用水路）"&amp;"_年間発電",データシート3!$A$1:$AB$1,0),0)/10^3</f>
        <v>31178.536</v>
      </c>
      <c r="BH149" s="35">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652.69000000000017</v>
      </c>
      <c r="BI149" s="35">
        <f t="shared" si="35"/>
        <v>5966952.8130000001</v>
      </c>
      <c r="BJ149" s="35">
        <f>(VLOOKUP($BC149&amp;"_"&amp;$AZ$8,データシート3!$A:$AN,MATCH("da_合計",データシート3!$A$1:$AN$1,0),0))/10^3</f>
        <v>98921.43347192512</v>
      </c>
      <c r="BK149" s="35">
        <f t="shared" si="30"/>
        <v>5868031.3795280745</v>
      </c>
      <c r="BL149" s="35">
        <f t="shared" si="31"/>
        <v>0</v>
      </c>
      <c r="BM149" s="35">
        <f t="shared" si="32"/>
        <v>5868031.3795280745</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t="str">
        <f>比較地域マスタ!AD85</f>
        <v>01406</v>
      </c>
      <c r="AY150" s="19" t="str">
        <f>IF(IFERROR(比較地域マスタ!$AE85,"")=0,"",IFERROR(比較地域マスタ!$AE85,""))</f>
        <v>古平町</v>
      </c>
      <c r="AZ150" s="17"/>
      <c r="BA150" s="23">
        <v>79</v>
      </c>
      <c r="BB150" s="23">
        <v>1</v>
      </c>
      <c r="BC150" s="19" t="str">
        <f t="shared" si="33"/>
        <v>01406</v>
      </c>
      <c r="BD150" s="19" t="str">
        <f t="shared" si="34"/>
        <v>古平町</v>
      </c>
      <c r="BE150" s="35">
        <f>VLOOKUP(BC150&amp;"_"&amp;$AZ$9,データシート3!A:AB,MATCH("ea_"&amp;"太陽光（建物系）"&amp;"_年間発電",データシート3!$A$1:$AB$1,0),0)/10^3+VLOOKUP(BC150&amp;"_"&amp;$AZ$9,データシート3!A:AB,MATCH("ea_"&amp;"太陽光（土地系）"&amp;"_年間発電",データシート3!$A$1:$AB$1,0),0)/10^3</f>
        <v>27734.924999999999</v>
      </c>
      <c r="BF150" s="35">
        <f>VLOOKUP(BC150&amp;"_"&amp;$AZ$9,データシート3!A:AB,MATCH("ea_"&amp;"風力（陸上）"&amp;"_年間発電",データシート3!$A$1:$AB$1,0),0)/10^3</f>
        <v>2041543.7509999999</v>
      </c>
      <c r="BG150" s="35">
        <f>VLOOKUP(BC150&amp;"_"&amp;$AZ$9,データシート3!A:AB,MATCH("ea_"&amp;"中小水（河川）"&amp;"_年間発電",データシート3!$A$1:$AB$1,0),0)/10^3+VLOOKUP(BC150&amp;"_"&amp;$AZ$9,データシート3!A:AB,MATCH("ea_"&amp;"中小水（農業用水路）"&amp;"_年間発電",データシート3!$A$1:$AB$1,0),0)/10^3</f>
        <v>9057.8070000000007</v>
      </c>
      <c r="BH150" s="35">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4.66</v>
      </c>
      <c r="BI150" s="35">
        <f t="shared" si="35"/>
        <v>2078341.1429999999</v>
      </c>
      <c r="BJ150" s="35">
        <f>(VLOOKUP($BC150&amp;"_"&amp;$AZ$8,データシート3!$A:$AN,MATCH("da_合計",データシート3!$A$1:$AN$1,0),0))/10^3</f>
        <v>14823.37948494501</v>
      </c>
      <c r="BK150" s="35">
        <f t="shared" si="30"/>
        <v>2063517.7635150549</v>
      </c>
      <c r="BL150" s="35">
        <f t="shared" si="31"/>
        <v>0</v>
      </c>
      <c r="BM150" s="35">
        <f t="shared" si="32"/>
        <v>2063517.7635150549</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t="str">
        <f>比較地域マスタ!AD86</f>
        <v>01437</v>
      </c>
      <c r="AY151" s="19" t="str">
        <f>IF(IFERROR(比較地域マスタ!$AE86,"")=0,"",IFERROR(比較地域マスタ!$AE86,""))</f>
        <v>北竜町</v>
      </c>
      <c r="AZ151" s="17"/>
      <c r="BA151" s="23">
        <v>80</v>
      </c>
      <c r="BB151" s="23">
        <v>1</v>
      </c>
      <c r="BC151" s="19" t="str">
        <f t="shared" si="33"/>
        <v>01437</v>
      </c>
      <c r="BD151" s="19" t="str">
        <f t="shared" si="34"/>
        <v>北竜町</v>
      </c>
      <c r="BE151" s="35">
        <f>VLOOKUP(BC151&amp;"_"&amp;$AZ$9,データシート3!A:AB,MATCH("ea_"&amp;"太陽光（建物系）"&amp;"_年間発電",データシート3!$A$1:$AB$1,0),0)/10^3+VLOOKUP(BC151&amp;"_"&amp;$AZ$9,データシート3!A:AB,MATCH("ea_"&amp;"太陽光（土地系）"&amp;"_年間発電",データシート3!$A$1:$AB$1,0),0)/10^3</f>
        <v>943547.821</v>
      </c>
      <c r="BF151" s="35">
        <f>VLOOKUP(BC151&amp;"_"&amp;$AZ$9,データシート3!A:AB,MATCH("ea_"&amp;"風力（陸上）"&amp;"_年間発電",データシート3!$A$1:$AB$1,0),0)/10^3</f>
        <v>1347240.841</v>
      </c>
      <c r="BG151" s="35">
        <f>VLOOKUP(BC151&amp;"_"&amp;$AZ$9,データシート3!A:AB,MATCH("ea_"&amp;"中小水（河川）"&amp;"_年間発電",データシート3!$A$1:$AB$1,0),0)/10^3+VLOOKUP(BC151&amp;"_"&amp;$AZ$9,データシート3!A:AB,MATCH("ea_"&amp;"中小水（農業用水路）"&amp;"_年間発電",データシート3!$A$1:$AB$1,0),0)/10^3</f>
        <v>5512.5699999999988</v>
      </c>
      <c r="BH151" s="35">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553.10599999999999</v>
      </c>
      <c r="BI151" s="35">
        <f t="shared" si="35"/>
        <v>2296854.338</v>
      </c>
      <c r="BJ151" s="35">
        <f>(VLOOKUP($BC151&amp;"_"&amp;$AZ$8,データシート3!$A:$AN,MATCH("da_合計",データシート3!$A$1:$AN$1,0),0))/10^3</f>
        <v>7597.031310456864</v>
      </c>
      <c r="BK151" s="35">
        <f t="shared" si="30"/>
        <v>2289257.3066895432</v>
      </c>
      <c r="BL151" s="35">
        <f t="shared" si="31"/>
        <v>0</v>
      </c>
      <c r="BM151" s="35">
        <f t="shared" si="32"/>
        <v>2289257.3066895432</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t="str">
        <f>比較地域マスタ!AD87</f>
        <v>01396</v>
      </c>
      <c r="AY152" s="19" t="str">
        <f>IF(IFERROR(比較地域マスタ!$AE87,"")=0,"",IFERROR(比較地域マスタ!$AE87,""))</f>
        <v>真狩村</v>
      </c>
      <c r="AZ152" s="17"/>
      <c r="BA152" s="23">
        <v>81</v>
      </c>
      <c r="BB152" s="23">
        <v>1</v>
      </c>
      <c r="BC152" s="19" t="str">
        <f t="shared" si="33"/>
        <v>01396</v>
      </c>
      <c r="BD152" s="19" t="str">
        <f t="shared" si="34"/>
        <v>真狩村</v>
      </c>
      <c r="BE152" s="35">
        <f>VLOOKUP(BC152&amp;"_"&amp;$AZ$9,データシート3!A:AB,MATCH("ea_"&amp;"太陽光（建物系）"&amp;"_年間発電",データシート3!$A$1:$AB$1,0),0)/10^3+VLOOKUP(BC152&amp;"_"&amp;$AZ$9,データシート3!A:AB,MATCH("ea_"&amp;"太陽光（土地系）"&amp;"_年間発電",データシート3!$A$1:$AB$1,0),0)/10^3</f>
        <v>1231463.5769999998</v>
      </c>
      <c r="BF152" s="35">
        <f>VLOOKUP(BC152&amp;"_"&amp;$AZ$9,データシート3!A:AB,MATCH("ea_"&amp;"風力（陸上）"&amp;"_年間発電",データシート3!$A$1:$AB$1,0),0)/10^3</f>
        <v>127655.90399999998</v>
      </c>
      <c r="BG152" s="35">
        <f>VLOOKUP(BC152&amp;"_"&amp;$AZ$9,データシート3!A:AB,MATCH("ea_"&amp;"中小水（河川）"&amp;"_年間発電",データシート3!$A$1:$AB$1,0),0)/10^3+VLOOKUP(BC152&amp;"_"&amp;$AZ$9,データシート3!A:AB,MATCH("ea_"&amp;"中小水（農業用水路）"&amp;"_年間発電",データシート3!$A$1:$AB$1,0),0)/10^3</f>
        <v>0</v>
      </c>
      <c r="BH152" s="35">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8357.9159999999993</v>
      </c>
      <c r="BI152" s="35">
        <f t="shared" si="35"/>
        <v>1367477.3969999996</v>
      </c>
      <c r="BJ152" s="35">
        <f>(VLOOKUP($BC152&amp;"_"&amp;$AZ$8,データシート3!$A:$AN,MATCH("da_合計",データシート3!$A$1:$AN$1,0),0))/10^3</f>
        <v>9317.1317932857273</v>
      </c>
      <c r="BK152" s="35">
        <f t="shared" si="30"/>
        <v>1358160.2652067139</v>
      </c>
      <c r="BL152" s="35">
        <f t="shared" si="31"/>
        <v>0</v>
      </c>
      <c r="BM152" s="35">
        <f t="shared" si="32"/>
        <v>1358160.2652067139</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t="str">
        <f>比較地域マスタ!AD88</f>
        <v>01222</v>
      </c>
      <c r="AY153" s="19" t="str">
        <f>IF(IFERROR(比較地域マスタ!$AE88,"")=0,"",IFERROR(比較地域マスタ!$AE88,""))</f>
        <v>三笠市</v>
      </c>
      <c r="AZ153" s="17"/>
      <c r="BA153" s="23">
        <v>82</v>
      </c>
      <c r="BB153" s="23">
        <v>1</v>
      </c>
      <c r="BC153" s="19" t="str">
        <f t="shared" si="33"/>
        <v>01222</v>
      </c>
      <c r="BD153" s="19" t="str">
        <f t="shared" si="34"/>
        <v>三笠市</v>
      </c>
      <c r="BE153" s="35">
        <f>VLOOKUP(BC153&amp;"_"&amp;$AZ$9,データシート3!A:AB,MATCH("ea_"&amp;"太陽光（建物系）"&amp;"_年間発電",データシート3!$A$1:$AB$1,0),0)/10^3+VLOOKUP(BC153&amp;"_"&amp;$AZ$9,データシート3!A:AB,MATCH("ea_"&amp;"太陽光（土地系）"&amp;"_年間発電",データシート3!$A$1:$AB$1,0),0)/10^3</f>
        <v>334271.31800000003</v>
      </c>
      <c r="BF153" s="35">
        <f>VLOOKUP(BC153&amp;"_"&amp;$AZ$9,データシート3!A:AB,MATCH("ea_"&amp;"風力（陸上）"&amp;"_年間発電",データシート3!$A$1:$AB$1,0),0)/10^3</f>
        <v>1592613.2409999999</v>
      </c>
      <c r="BG153" s="35">
        <f>VLOOKUP(BC153&amp;"_"&amp;$AZ$9,データシート3!A:AB,MATCH("ea_"&amp;"中小水（河川）"&amp;"_年間発電",データシート3!$A$1:$AB$1,0),0)/10^3+VLOOKUP(BC153&amp;"_"&amp;$AZ$9,データシート3!A:AB,MATCH("ea_"&amp;"中小水（農業用水路）"&amp;"_年間発電",データシート3!$A$1:$AB$1,0),0)/10^3</f>
        <v>0</v>
      </c>
      <c r="BH153" s="35">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0</v>
      </c>
      <c r="BI153" s="35">
        <f t="shared" si="35"/>
        <v>1926884.5589999999</v>
      </c>
      <c r="BJ153" s="35">
        <f>(VLOOKUP($BC153&amp;"_"&amp;$AZ$8,データシート3!$A:$AN,MATCH("da_合計",データシート3!$A$1:$AN$1,0),0))/10^3</f>
        <v>47266.944598329937</v>
      </c>
      <c r="BK153" s="35">
        <f t="shared" si="30"/>
        <v>1879617.6144016699</v>
      </c>
      <c r="BL153" s="35">
        <f t="shared" si="31"/>
        <v>0</v>
      </c>
      <c r="BM153" s="35">
        <f t="shared" si="32"/>
        <v>1879617.6144016699</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t="str">
        <f>比較地域マスタ!AD89</f>
        <v>01433</v>
      </c>
      <c r="AY154" s="19" t="str">
        <f>IF(IFERROR(比較地域マスタ!$AE89,"")=0,"",IFERROR(比較地域マスタ!$AE89,""))</f>
        <v>妹背牛町</v>
      </c>
      <c r="AZ154" s="17"/>
      <c r="BA154" s="23">
        <v>83</v>
      </c>
      <c r="BB154" s="23">
        <v>1</v>
      </c>
      <c r="BC154" s="19" t="str">
        <f t="shared" si="33"/>
        <v>01433</v>
      </c>
      <c r="BD154" s="19" t="str">
        <f t="shared" si="34"/>
        <v>妹背牛町</v>
      </c>
      <c r="BE154" s="35">
        <f>VLOOKUP(BC154&amp;"_"&amp;$AZ$9,データシート3!A:AB,MATCH("ea_"&amp;"太陽光（建物系）"&amp;"_年間発電",データシート3!$A$1:$AB$1,0),0)/10^3+VLOOKUP(BC154&amp;"_"&amp;$AZ$9,データシート3!A:AB,MATCH("ea_"&amp;"太陽光（土地系）"&amp;"_年間発電",データシート3!$A$1:$AB$1,0),0)/10^3</f>
        <v>230836.08900000004</v>
      </c>
      <c r="BF154" s="35">
        <f>VLOOKUP(BC154&amp;"_"&amp;$AZ$9,データシート3!A:AB,MATCH("ea_"&amp;"風力（陸上）"&amp;"_年間発電",データシート3!$A$1:$AB$1,0),0)/10^3</f>
        <v>0</v>
      </c>
      <c r="BG154" s="35">
        <f>VLOOKUP(BC154&amp;"_"&amp;$AZ$9,データシート3!A:AB,MATCH("ea_"&amp;"中小水（河川）"&amp;"_年間発電",データシート3!$A$1:$AB$1,0),0)/10^3+VLOOKUP(BC154&amp;"_"&amp;$AZ$9,データシート3!A:AB,MATCH("ea_"&amp;"中小水（農業用水路）"&amp;"_年間発電",データシート3!$A$1:$AB$1,0),0)/10^3</f>
        <v>0</v>
      </c>
      <c r="BH154" s="35">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130.489</v>
      </c>
      <c r="BI154" s="35">
        <f t="shared" si="35"/>
        <v>230966.57800000004</v>
      </c>
      <c r="BJ154" s="35">
        <f>(VLOOKUP($BC154&amp;"_"&amp;$AZ$8,データシート3!$A:$AN,MATCH("da_合計",データシート3!$A$1:$AN$1,0),0))/10^3</f>
        <v>15550.777988418717</v>
      </c>
      <c r="BK154" s="35">
        <f t="shared" si="30"/>
        <v>215415.80001158133</v>
      </c>
      <c r="BL154" s="35">
        <f t="shared" si="31"/>
        <v>0</v>
      </c>
      <c r="BM154" s="35">
        <f t="shared" si="32"/>
        <v>215415.80001158133</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t="str">
        <f>比較地域マスタ!AD90</f>
        <v>01209</v>
      </c>
      <c r="AY155" s="19" t="str">
        <f>IF(IFERROR(比較地域マスタ!$AE90,"")=0,"",IFERROR(比較地域マスタ!$AE90,""))</f>
        <v>夕張市</v>
      </c>
      <c r="AZ155" s="17"/>
      <c r="BA155" s="23">
        <v>84</v>
      </c>
      <c r="BB155" s="23">
        <v>1</v>
      </c>
      <c r="BC155" s="19" t="str">
        <f t="shared" si="33"/>
        <v>01209</v>
      </c>
      <c r="BD155" s="19" t="str">
        <f t="shared" si="34"/>
        <v>夕張市</v>
      </c>
      <c r="BE155" s="35">
        <f>VLOOKUP(BC155&amp;"_"&amp;$AZ$9,データシート3!A:AB,MATCH("ea_"&amp;"太陽光（建物系）"&amp;"_年間発電",データシート3!$A$1:$AB$1,0),0)/10^3+VLOOKUP(BC155&amp;"_"&amp;$AZ$9,データシート3!A:AB,MATCH("ea_"&amp;"太陽光（土地系）"&amp;"_年間発電",データシート3!$A$1:$AB$1,0),0)/10^3</f>
        <v>305002.11200000002</v>
      </c>
      <c r="BF155" s="35">
        <f>VLOOKUP(BC155&amp;"_"&amp;$AZ$9,データシート3!A:AB,MATCH("ea_"&amp;"風力（陸上）"&amp;"_年間発電",データシート3!$A$1:$AB$1,0),0)/10^3</f>
        <v>5143931.54</v>
      </c>
      <c r="BG155" s="35">
        <f>VLOOKUP(BC155&amp;"_"&amp;$AZ$9,データシート3!A:AB,MATCH("ea_"&amp;"中小水（河川）"&amp;"_年間発電",データシート3!$A$1:$AB$1,0),0)/10^3+VLOOKUP(BC155&amp;"_"&amp;$AZ$9,データシート3!A:AB,MATCH("ea_"&amp;"中小水（農業用水路）"&amp;"_年間発電",データシート3!$A$1:$AB$1,0),0)/10^3</f>
        <v>4185.7849999999999</v>
      </c>
      <c r="BH155" s="35">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0</v>
      </c>
      <c r="BI155" s="35">
        <f t="shared" si="35"/>
        <v>5453119.4369999999</v>
      </c>
      <c r="BJ155" s="35">
        <f>(VLOOKUP($BC155&amp;"_"&amp;$AZ$8,データシート3!$A:$AN,MATCH("da_合計",データシート3!$A$1:$AN$1,0),0))/10^3</f>
        <v>35007.738761693508</v>
      </c>
      <c r="BK155" s="35">
        <f t="shared" si="30"/>
        <v>5418111.6982383067</v>
      </c>
      <c r="BL155" s="35">
        <f t="shared" si="31"/>
        <v>0</v>
      </c>
      <c r="BM155" s="35">
        <f t="shared" si="32"/>
        <v>5418111.6982383067</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t="str">
        <f>比較地域マスタ!AD91</f>
        <v>01427</v>
      </c>
      <c r="AY156" s="19" t="str">
        <f>IF(IFERROR(比較地域マスタ!$AE91,"")=0,"",IFERROR(比較地域マスタ!$AE91,""))</f>
        <v>由仁町</v>
      </c>
      <c r="AZ156" s="17"/>
      <c r="BA156" s="23">
        <v>85</v>
      </c>
      <c r="BB156" s="23">
        <v>1</v>
      </c>
      <c r="BC156" s="19" t="str">
        <f t="shared" si="33"/>
        <v>01427</v>
      </c>
      <c r="BD156" s="19" t="str">
        <f t="shared" si="34"/>
        <v>由仁町</v>
      </c>
      <c r="BE156" s="35">
        <f>VLOOKUP(BC156&amp;"_"&amp;$AZ$9,データシート3!A:AB,MATCH("ea_"&amp;"太陽光（建物系）"&amp;"_年間発電",データシート3!$A$1:$AB$1,0),0)/10^3+VLOOKUP(BC156&amp;"_"&amp;$AZ$9,データシート3!A:AB,MATCH("ea_"&amp;"太陽光（土地系）"&amp;"_年間発電",データシート3!$A$1:$AB$1,0),0)/10^3</f>
        <v>1986512.1029999997</v>
      </c>
      <c r="BF156" s="35">
        <f>VLOOKUP(BC156&amp;"_"&amp;$AZ$9,データシート3!A:AB,MATCH("ea_"&amp;"風力（陸上）"&amp;"_年間発電",データシート3!$A$1:$AB$1,0),0)/10^3</f>
        <v>574209.92500000005</v>
      </c>
      <c r="BG156" s="35">
        <f>VLOOKUP(BC156&amp;"_"&amp;$AZ$9,データシート3!A:AB,MATCH("ea_"&amp;"中小水（河川）"&amp;"_年間発電",データシート3!$A$1:$AB$1,0),0)/10^3+VLOOKUP(BC156&amp;"_"&amp;$AZ$9,データシート3!A:AB,MATCH("ea_"&amp;"中小水（農業用水路）"&amp;"_年間発電",データシート3!$A$1:$AB$1,0),0)/10^3</f>
        <v>0</v>
      </c>
      <c r="BH156" s="35">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13455.08</v>
      </c>
      <c r="BI156" s="35">
        <f t="shared" si="35"/>
        <v>2574177.108</v>
      </c>
      <c r="BJ156" s="35">
        <f>(VLOOKUP($BC156&amp;"_"&amp;$AZ$8,データシート3!$A:$AN,MATCH("da_合計",データシート3!$A$1:$AN$1,0),0))/10^3</f>
        <v>28392.675278741215</v>
      </c>
      <c r="BK156" s="35">
        <f t="shared" si="30"/>
        <v>2545784.4327212586</v>
      </c>
      <c r="BL156" s="35">
        <f t="shared" si="31"/>
        <v>0</v>
      </c>
      <c r="BM156" s="35">
        <f t="shared" si="32"/>
        <v>2545784.4327212586</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t="str">
        <f>比較地域マスタ!AD92</f>
        <v>01408</v>
      </c>
      <c r="AY157" s="19" t="str">
        <f>IF(IFERROR(比較地域マスタ!$AE92,"")=0,"",IFERROR(比較地域マスタ!$AE92,""))</f>
        <v>余市町</v>
      </c>
      <c r="AZ157" s="17"/>
      <c r="BA157" s="23">
        <v>86</v>
      </c>
      <c r="BB157" s="23">
        <v>1</v>
      </c>
      <c r="BC157" s="19" t="str">
        <f t="shared" si="33"/>
        <v>01408</v>
      </c>
      <c r="BD157" s="19" t="str">
        <f t="shared" si="34"/>
        <v>余市町</v>
      </c>
      <c r="BE157" s="35">
        <f>VLOOKUP(BC157&amp;"_"&amp;$AZ$9,データシート3!A:AB,MATCH("ea_"&amp;"太陽光（建物系）"&amp;"_年間発電",データシート3!$A$1:$AB$1,0),0)/10^3+VLOOKUP(BC157&amp;"_"&amp;$AZ$9,データシート3!A:AB,MATCH("ea_"&amp;"太陽光（土地系）"&amp;"_年間発電",データシート3!$A$1:$AB$1,0),0)/10^3</f>
        <v>578560.66999999993</v>
      </c>
      <c r="BF157" s="35">
        <f>VLOOKUP(BC157&amp;"_"&amp;$AZ$9,データシート3!A:AB,MATCH("ea_"&amp;"風力（陸上）"&amp;"_年間発電",データシート3!$A$1:$AB$1,0),0)/10^3</f>
        <v>955463.94200000016</v>
      </c>
      <c r="BG157" s="35">
        <f>VLOOKUP(BC157&amp;"_"&amp;$AZ$9,データシート3!A:AB,MATCH("ea_"&amp;"中小水（河川）"&amp;"_年間発電",データシート3!$A$1:$AB$1,0),0)/10^3+VLOOKUP(BC157&amp;"_"&amp;$AZ$9,データシート3!A:AB,MATCH("ea_"&amp;"中小水（農業用水路）"&amp;"_年間発電",データシート3!$A$1:$AB$1,0),0)/10^3</f>
        <v>433.75900000000001</v>
      </c>
      <c r="BH157" s="35">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3358.6190000000001</v>
      </c>
      <c r="BI157" s="35">
        <f t="shared" si="35"/>
        <v>1537816.9900000002</v>
      </c>
      <c r="BJ157" s="35">
        <f>(VLOOKUP($BC157&amp;"_"&amp;$AZ$8,データシート3!$A:$AN,MATCH("da_合計",データシート3!$A$1:$AN$1,0),0))/10^3</f>
        <v>84953.518209233356</v>
      </c>
      <c r="BK157" s="35">
        <f t="shared" si="30"/>
        <v>1452863.4717907668</v>
      </c>
      <c r="BL157" s="35">
        <f t="shared" si="31"/>
        <v>0</v>
      </c>
      <c r="BM157" s="35">
        <f t="shared" si="32"/>
        <v>1452863.4717907668</v>
      </c>
      <c r="BW157" s="999"/>
    </row>
    <row r="158" spans="1:75" ht="35.25">
      <c r="A158" s="183"/>
      <c r="B158" s="550" t="s">
        <v>495</v>
      </c>
      <c r="C158" s="551"/>
      <c r="D158" s="552"/>
      <c r="E158" s="552"/>
      <c r="F158" s="553"/>
      <c r="G158" s="475"/>
      <c r="H158" s="475"/>
      <c r="I158" s="475"/>
      <c r="J158" s="475"/>
      <c r="K158" s="475"/>
      <c r="L158" s="475"/>
      <c r="M158" s="554"/>
      <c r="N158" s="555"/>
      <c r="O158" s="478"/>
      <c r="P158" s="183"/>
      <c r="Q158" s="550" t="s">
        <v>496</v>
      </c>
      <c r="R158" s="475"/>
      <c r="S158" s="475"/>
      <c r="T158" s="475"/>
      <c r="U158" s="475"/>
      <c r="V158" s="475"/>
      <c r="W158" s="475"/>
      <c r="X158" s="475"/>
      <c r="Y158" s="475"/>
      <c r="Z158" s="475"/>
      <c r="AA158" s="554"/>
      <c r="AB158" s="475"/>
      <c r="AC158" s="555"/>
      <c r="AD158" s="557"/>
      <c r="AE158" s="558"/>
      <c r="AG158" s="560" t="s">
        <v>497</v>
      </c>
      <c r="AH158" s="561"/>
      <c r="AI158" s="561"/>
      <c r="AJ158" s="561"/>
      <c r="AK158" s="561"/>
      <c r="AL158" s="561"/>
      <c r="AM158" s="561"/>
      <c r="AN158" s="561"/>
      <c r="AO158" s="562"/>
      <c r="AP158" s="562"/>
      <c r="AQ158" s="554"/>
      <c r="AR158" s="554"/>
      <c r="AS158" s="554"/>
      <c r="AT158" s="558"/>
      <c r="AU158" s="183"/>
      <c r="AX158" s="19" t="str">
        <f>比較地域マスタ!AD93</f>
        <v>01394</v>
      </c>
      <c r="AY158" s="19" t="str">
        <f>IF(IFERROR(比較地域マスタ!$AE93,"")=0,"",IFERROR(比較地域マスタ!$AE93,""))</f>
        <v>蘭越町</v>
      </c>
      <c r="AZ158" s="17"/>
      <c r="BA158" s="23">
        <v>87</v>
      </c>
      <c r="BB158" s="23">
        <v>1</v>
      </c>
      <c r="BC158" s="19" t="str">
        <f t="shared" si="33"/>
        <v>01394</v>
      </c>
      <c r="BD158" s="19" t="str">
        <f t="shared" si="34"/>
        <v>蘭越町</v>
      </c>
      <c r="BE158" s="35">
        <f>VLOOKUP(BC158&amp;"_"&amp;$AZ$9,データシート3!A:AB,MATCH("ea_"&amp;"太陽光（建物系）"&amp;"_年間発電",データシート3!$A$1:$AB$1,0),0)/10^3+VLOOKUP(BC158&amp;"_"&amp;$AZ$9,データシート3!A:AB,MATCH("ea_"&amp;"太陽光（土地系）"&amp;"_年間発電",データシート3!$A$1:$AB$1,0),0)/10^3</f>
        <v>873162.67</v>
      </c>
      <c r="BF158" s="35">
        <f>VLOOKUP(BC158&amp;"_"&amp;$AZ$9,データシート3!A:AB,MATCH("ea_"&amp;"風力（陸上）"&amp;"_年間発電",データシート3!$A$1:$AB$1,0),0)/10^3</f>
        <v>2681210.517</v>
      </c>
      <c r="BG158" s="35">
        <f>VLOOKUP(BC158&amp;"_"&amp;$AZ$9,データシート3!A:AB,MATCH("ea_"&amp;"中小水（河川）"&amp;"_年間発電",データシート3!$A$1:$AB$1,0),0)/10^3+VLOOKUP(BC158&amp;"_"&amp;$AZ$9,データシート3!A:AB,MATCH("ea_"&amp;"中小水（農業用水路）"&amp;"_年間発電",データシート3!$A$1:$AB$1,0),0)/10^3</f>
        <v>77569.898000000001</v>
      </c>
      <c r="BH158" s="35">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32153.755999999994</v>
      </c>
      <c r="BI158" s="35">
        <f t="shared" si="35"/>
        <v>3664096.841</v>
      </c>
      <c r="BJ158" s="35">
        <f>(VLOOKUP($BC158&amp;"_"&amp;$AZ$8,データシート3!$A:$AN,MATCH("da_合計",データシート3!$A$1:$AN$1,0),0))/10^3</f>
        <v>19351.009805045971</v>
      </c>
      <c r="BK158" s="35">
        <f t="shared" si="30"/>
        <v>3644745.831194954</v>
      </c>
      <c r="BL158" s="35">
        <f t="shared" si="31"/>
        <v>0</v>
      </c>
      <c r="BM158" s="35">
        <f t="shared" si="32"/>
        <v>3644745.831194954</v>
      </c>
      <c r="BW158" s="999"/>
    </row>
    <row r="159" spans="1:75">
      <c r="A159" s="183"/>
      <c r="B159" s="556"/>
      <c r="C159" s="181"/>
      <c r="D159" s="182"/>
      <c r="E159" s="182"/>
      <c r="F159" s="181"/>
      <c r="G159" s="183"/>
      <c r="H159" s="183"/>
      <c r="I159" s="183"/>
      <c r="J159" s="183"/>
      <c r="K159" s="183"/>
      <c r="L159" s="183"/>
      <c r="M159" s="183"/>
      <c r="N159" s="183"/>
      <c r="O159" s="485"/>
      <c r="P159" s="183"/>
      <c r="Q159" s="479"/>
      <c r="R159" s="183"/>
      <c r="S159" s="183"/>
      <c r="T159" s="183"/>
      <c r="U159" s="183"/>
      <c r="V159" s="183"/>
      <c r="W159" s="183"/>
      <c r="X159" s="183"/>
      <c r="Y159" s="183"/>
      <c r="Z159" s="183"/>
      <c r="AA159" s="183"/>
      <c r="AB159" s="183"/>
      <c r="AC159" s="183"/>
      <c r="AD159" s="183"/>
      <c r="AE159" s="485"/>
      <c r="AF159" s="183"/>
      <c r="AG159" s="479"/>
      <c r="AH159" s="183"/>
      <c r="AI159" s="183"/>
      <c r="AJ159" s="183"/>
      <c r="AK159" s="183"/>
      <c r="AL159" s="183"/>
      <c r="AM159" s="183"/>
      <c r="AN159" s="183"/>
      <c r="AO159" s="183"/>
      <c r="AP159" s="183"/>
      <c r="AQ159" s="183"/>
      <c r="AR159" s="183"/>
      <c r="AS159" s="183"/>
      <c r="AT159" s="485"/>
      <c r="AU159" s="183"/>
      <c r="AX159" s="19" t="str">
        <f>比較地域マスタ!AD94</f>
        <v>01397</v>
      </c>
      <c r="AY159" s="19" t="str">
        <f>IF(IFERROR(比較地域マスタ!$AE94,"")=0,"",IFERROR(比較地域マスタ!$AE94,""))</f>
        <v>留寿都村</v>
      </c>
      <c r="AZ159" s="17"/>
      <c r="BA159" s="23">
        <v>88</v>
      </c>
      <c r="BB159" s="23">
        <v>1</v>
      </c>
      <c r="BC159" s="19" t="str">
        <f t="shared" si="33"/>
        <v>01397</v>
      </c>
      <c r="BD159" s="19" t="str">
        <f t="shared" si="34"/>
        <v>留寿都村</v>
      </c>
      <c r="BE159" s="35">
        <f>VLOOKUP(BC159&amp;"_"&amp;$AZ$9,データシート3!A:AB,MATCH("ea_"&amp;"太陽光（建物系）"&amp;"_年間発電",データシート3!$A$1:$AB$1,0),0)/10^3+VLOOKUP(BC159&amp;"_"&amp;$AZ$9,データシート3!A:AB,MATCH("ea_"&amp;"太陽光（土地系）"&amp;"_年間発電",データシート3!$A$1:$AB$1,0),0)/10^3</f>
        <v>980679.76399999997</v>
      </c>
      <c r="BF159" s="35">
        <f>VLOOKUP(BC159&amp;"_"&amp;$AZ$9,データシート3!A:AB,MATCH("ea_"&amp;"風力（陸上）"&amp;"_年間発電",データシート3!$A$1:$AB$1,0),0)/10^3</f>
        <v>994995.29599999986</v>
      </c>
      <c r="BG159" s="35">
        <f>VLOOKUP(BC159&amp;"_"&amp;$AZ$9,データシート3!A:AB,MATCH("ea_"&amp;"中小水（河川）"&amp;"_年間発電",データシート3!$A$1:$AB$1,0),0)/10^3+VLOOKUP(BC159&amp;"_"&amp;$AZ$9,データシート3!A:AB,MATCH("ea_"&amp;"中小水（農業用水路）"&amp;"_年間発電",データシート3!$A$1:$AB$1,0),0)/10^3</f>
        <v>2410.8530000000001</v>
      </c>
      <c r="BH159" s="35">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785.87699999999984</v>
      </c>
      <c r="BI159" s="35">
        <f t="shared" si="35"/>
        <v>1978871.7899999998</v>
      </c>
      <c r="BJ159" s="35">
        <f>(VLOOKUP($BC159&amp;"_"&amp;$AZ$8,データシート3!$A:$AN,MATCH("da_合計",データシート3!$A$1:$AN$1,0),0))/10^3</f>
        <v>9379.2767139144253</v>
      </c>
      <c r="BK159" s="35">
        <f t="shared" si="30"/>
        <v>1969492.5132860853</v>
      </c>
      <c r="BL159" s="35">
        <f t="shared" si="31"/>
        <v>0</v>
      </c>
      <c r="BM159" s="35">
        <f t="shared" si="32"/>
        <v>1969492.5132860853</v>
      </c>
      <c r="BW159" s="999"/>
    </row>
    <row r="160" spans="1:75">
      <c r="A160" s="183"/>
      <c r="B160" s="556"/>
      <c r="C160" s="181"/>
      <c r="D160" s="182"/>
      <c r="E160" s="182"/>
      <c r="F160" s="181"/>
      <c r="G160" s="183"/>
      <c r="H160" s="183"/>
      <c r="I160" s="183"/>
      <c r="J160" s="183"/>
      <c r="K160" s="183"/>
      <c r="L160" s="245"/>
      <c r="M160" s="245"/>
      <c r="N160" s="183"/>
      <c r="O160" s="485"/>
      <c r="P160" s="183"/>
      <c r="Q160" s="479"/>
      <c r="R160" s="183"/>
      <c r="S160" s="183"/>
      <c r="T160" s="183"/>
      <c r="U160" s="183"/>
      <c r="V160" s="183"/>
      <c r="W160" s="183"/>
      <c r="X160" s="183"/>
      <c r="Y160" s="183"/>
      <c r="Z160" s="183"/>
      <c r="AA160" s="238"/>
      <c r="AB160" s="246" t="s">
        <v>498</v>
      </c>
      <c r="AC160" s="183"/>
      <c r="AD160" s="183"/>
      <c r="AE160" s="485"/>
      <c r="AF160" s="183"/>
      <c r="AG160" s="479"/>
      <c r="AH160" s="183"/>
      <c r="AI160" s="183"/>
      <c r="AJ160" s="183"/>
      <c r="AK160" s="183"/>
      <c r="AL160" s="183"/>
      <c r="AM160" s="183"/>
      <c r="AN160" s="183"/>
      <c r="AO160" s="183"/>
      <c r="AP160" s="183"/>
      <c r="AQ160" s="183"/>
      <c r="AR160" s="183"/>
      <c r="AS160" s="183"/>
      <c r="AT160" s="485"/>
      <c r="AU160" s="183"/>
      <c r="AX160" s="19" t="str">
        <f>比較地域マスタ!AD95</f>
        <v>01456</v>
      </c>
      <c r="AY160" s="19" t="str">
        <f>IF(IFERROR(比較地域マスタ!$AE95,"")=0,"",IFERROR(比較地域マスタ!$AE95,""))</f>
        <v>愛別町</v>
      </c>
      <c r="AZ160" s="17"/>
      <c r="BA160" s="23">
        <v>89</v>
      </c>
      <c r="BB160" s="23">
        <v>1</v>
      </c>
      <c r="BC160" s="19" t="str">
        <f t="shared" si="33"/>
        <v>01456</v>
      </c>
      <c r="BD160" s="19" t="str">
        <f t="shared" si="34"/>
        <v>愛別町</v>
      </c>
      <c r="BE160" s="35">
        <f>VLOOKUP(BC160&amp;"_"&amp;$AZ$9,データシート3!A:AB,MATCH("ea_"&amp;"太陽光（建物系）"&amp;"_年間発電",データシート3!$A$1:$AB$1,0),0)/10^3+VLOOKUP(BC160&amp;"_"&amp;$AZ$9,データシート3!A:AB,MATCH("ea_"&amp;"太陽光（土地系）"&amp;"_年間発電",データシート3!$A$1:$AB$1,0),0)/10^3</f>
        <v>412389.22100000002</v>
      </c>
      <c r="BF160" s="35">
        <f>VLOOKUP(BC160&amp;"_"&amp;$AZ$9,データシート3!A:AB,MATCH("ea_"&amp;"風力（陸上）"&amp;"_年間発電",データシート3!$A$1:$AB$1,0),0)/10^3</f>
        <v>1433754.4790000001</v>
      </c>
      <c r="BG160" s="35">
        <f>VLOOKUP(BC160&amp;"_"&amp;$AZ$9,データシート3!A:AB,MATCH("ea_"&amp;"中小水（河川）"&amp;"_年間発電",データシート3!$A$1:$AB$1,0),0)/10^3+VLOOKUP(BC160&amp;"_"&amp;$AZ$9,データシート3!A:AB,MATCH("ea_"&amp;"中小水（農業用水路）"&amp;"_年間発電",データシート3!$A$1:$AB$1,0),0)/10^3</f>
        <v>23115.940999999999</v>
      </c>
      <c r="BH160" s="35">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0</v>
      </c>
      <c r="BI160" s="35">
        <f t="shared" si="35"/>
        <v>1869259.6410000003</v>
      </c>
      <c r="BJ160" s="35">
        <f>(VLOOKUP($BC160&amp;"_"&amp;$AZ$8,データシート3!$A:$AN,MATCH("da_合計",データシート3!$A$1:$AN$1,0),0))/10^3</f>
        <v>13680.263328734729</v>
      </c>
      <c r="BK160" s="35">
        <f t="shared" si="30"/>
        <v>1855579.3776712655</v>
      </c>
      <c r="BL160" s="35">
        <f t="shared" si="31"/>
        <v>0</v>
      </c>
      <c r="BM160" s="35">
        <f t="shared" si="32"/>
        <v>1855579.3776712655</v>
      </c>
      <c r="BW160" s="999"/>
    </row>
    <row r="161" spans="1:75">
      <c r="A161" s="183"/>
      <c r="B161" s="556"/>
      <c r="C161" s="181"/>
      <c r="D161" s="182"/>
      <c r="E161" s="182"/>
      <c r="F161" s="181"/>
      <c r="G161" s="183"/>
      <c r="H161" s="183"/>
      <c r="I161" s="183"/>
      <c r="J161" s="183"/>
      <c r="K161" s="183"/>
      <c r="L161" s="183"/>
      <c r="M161" s="183"/>
      <c r="N161" s="183"/>
      <c r="O161" s="485"/>
      <c r="P161" s="183"/>
      <c r="Q161" s="479"/>
      <c r="R161" s="183"/>
      <c r="S161" s="183"/>
      <c r="T161" s="183"/>
      <c r="U161" s="183"/>
      <c r="V161" s="183"/>
      <c r="W161" s="183"/>
      <c r="X161" s="183"/>
      <c r="Y161" s="183"/>
      <c r="Z161" s="183"/>
      <c r="AA161" s="183"/>
      <c r="AB161" s="183"/>
      <c r="AC161" s="183"/>
      <c r="AD161" s="183"/>
      <c r="AE161" s="485"/>
      <c r="AF161" s="183"/>
      <c r="AG161" s="479"/>
      <c r="AH161" s="183"/>
      <c r="AI161" s="183"/>
      <c r="AJ161" s="183"/>
      <c r="AK161" s="183"/>
      <c r="AL161" s="183"/>
      <c r="AM161" s="183"/>
      <c r="AN161" s="183"/>
      <c r="AO161" s="183"/>
      <c r="AP161" s="183"/>
      <c r="AQ161" s="183"/>
      <c r="AR161" s="183"/>
      <c r="AS161" s="183"/>
      <c r="AT161" s="485"/>
      <c r="AU161" s="183"/>
      <c r="AX161" s="19" t="str">
        <f>比較地域マスタ!AD96</f>
        <v>01204</v>
      </c>
      <c r="AY161" s="19" t="str">
        <f>IF(IFERROR(比較地域マスタ!$AE96,"")=0,"",IFERROR(比較地域マスタ!$AE96,""))</f>
        <v>旭川市</v>
      </c>
      <c r="AZ161" s="17"/>
      <c r="BA161" s="23">
        <v>90</v>
      </c>
      <c r="BB161" s="23">
        <v>1</v>
      </c>
      <c r="BC161" s="19" t="str">
        <f t="shared" si="33"/>
        <v>01204</v>
      </c>
      <c r="BD161" s="19" t="str">
        <f t="shared" si="34"/>
        <v>旭川市</v>
      </c>
      <c r="BE161" s="35">
        <f>VLOOKUP(BC161&amp;"_"&amp;$AZ$9,データシート3!A:AB,MATCH("ea_"&amp;"太陽光（建物系）"&amp;"_年間発電",データシート3!$A$1:$AB$1,0),0)/10^3+VLOOKUP(BC161&amp;"_"&amp;$AZ$9,データシート3!A:AB,MATCH("ea_"&amp;"太陽光（土地系）"&amp;"_年間発電",データシート3!$A$1:$AB$1,0),0)/10^3</f>
        <v>5592255.2870000005</v>
      </c>
      <c r="BF161" s="35">
        <f>VLOOKUP(BC161&amp;"_"&amp;$AZ$9,データシート3!A:AB,MATCH("ea_"&amp;"風力（陸上）"&amp;"_年間発電",データシート3!$A$1:$AB$1,0),0)/10^3</f>
        <v>4621669.1550000012</v>
      </c>
      <c r="BG161" s="35">
        <f>VLOOKUP(BC161&amp;"_"&amp;$AZ$9,データシート3!A:AB,MATCH("ea_"&amp;"中小水（河川）"&amp;"_年間発電",データシート3!$A$1:$AB$1,0),0)/10^3+VLOOKUP(BC161&amp;"_"&amp;$AZ$9,データシート3!A:AB,MATCH("ea_"&amp;"中小水（農業用水路）"&amp;"_年間発電",データシート3!$A$1:$AB$1,0),0)/10^3</f>
        <v>27268.401000000002</v>
      </c>
      <c r="BH161" s="35">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20.849</v>
      </c>
      <c r="BI161" s="35">
        <f t="shared" si="35"/>
        <v>10241213.692000002</v>
      </c>
      <c r="BJ161" s="35">
        <f>(VLOOKUP($BC161&amp;"_"&amp;$AZ$8,データシート3!$A:$AN,MATCH("da_合計",データシート3!$A$1:$AN$1,0),0))/10^3</f>
        <v>1765537.6434158781</v>
      </c>
      <c r="BK161" s="35">
        <f t="shared" si="30"/>
        <v>8475676.0485841241</v>
      </c>
      <c r="BL161" s="35">
        <f t="shared" si="31"/>
        <v>0</v>
      </c>
      <c r="BM161" s="35">
        <f t="shared" si="32"/>
        <v>8475676.0485841241</v>
      </c>
      <c r="BW161" s="999"/>
    </row>
    <row r="162" spans="1:75">
      <c r="A162" s="183"/>
      <c r="B162" s="556"/>
      <c r="C162" s="181"/>
      <c r="D162" s="182"/>
      <c r="E162" s="182"/>
      <c r="F162" s="181"/>
      <c r="G162" s="183"/>
      <c r="H162" s="183"/>
      <c r="I162" s="183"/>
      <c r="J162" s="183"/>
      <c r="K162" s="183"/>
      <c r="L162" s="183"/>
      <c r="M162" s="183"/>
      <c r="N162" s="183"/>
      <c r="O162" s="485"/>
      <c r="P162" s="183"/>
      <c r="Q162" s="479"/>
      <c r="R162" s="183"/>
      <c r="S162" s="183"/>
      <c r="T162" s="183"/>
      <c r="U162" s="183"/>
      <c r="V162" s="183"/>
      <c r="W162" s="183"/>
      <c r="X162" s="183"/>
      <c r="Y162" s="183"/>
      <c r="Z162" s="183"/>
      <c r="AA162" s="183"/>
      <c r="AB162" s="183"/>
      <c r="AC162" s="183"/>
      <c r="AD162" s="183"/>
      <c r="AE162" s="485"/>
      <c r="AF162" s="183"/>
      <c r="AG162" s="479"/>
      <c r="AH162" s="183"/>
      <c r="AI162" s="183"/>
      <c r="AJ162" s="183"/>
      <c r="AK162" s="183"/>
      <c r="AL162" s="183"/>
      <c r="AM162" s="183"/>
      <c r="AN162" s="183"/>
      <c r="AO162" s="183"/>
      <c r="AP162" s="183"/>
      <c r="AQ162" s="183"/>
      <c r="AR162" s="183"/>
      <c r="AS162" s="183"/>
      <c r="AT162" s="485"/>
      <c r="AU162" s="183"/>
      <c r="AX162" s="19" t="str">
        <f>比較地域マスタ!AD97</f>
        <v>01514</v>
      </c>
      <c r="AY162" s="19" t="str">
        <f>IF(IFERROR(比較地域マスタ!$AE97,"")=0,"",IFERROR(比較地域マスタ!$AE97,""))</f>
        <v>枝幸町</v>
      </c>
      <c r="AZ162" s="17"/>
      <c r="BA162" s="23">
        <v>91</v>
      </c>
      <c r="BB162" s="23">
        <v>2</v>
      </c>
      <c r="BC162" s="19" t="str">
        <f t="shared" si="33"/>
        <v>01514</v>
      </c>
      <c r="BD162" s="19" t="str">
        <f t="shared" si="34"/>
        <v>枝幸町</v>
      </c>
      <c r="BE162" s="35">
        <f>VLOOKUP(BC162&amp;"_"&amp;$AZ$9,データシート3!A:AB,MATCH("ea_"&amp;"太陽光（建物系）"&amp;"_年間発電",データシート3!$A$1:$AB$1,0),0)/10^3+VLOOKUP(BC162&amp;"_"&amp;$AZ$9,データシート3!A:AB,MATCH("ea_"&amp;"太陽光（土地系）"&amp;"_年間発電",データシート3!$A$1:$AB$1,0),0)/10^3</f>
        <v>3792070.412</v>
      </c>
      <c r="BF162" s="35">
        <f>VLOOKUP(BC162&amp;"_"&amp;$AZ$9,データシート3!A:AB,MATCH("ea_"&amp;"風力（陸上）"&amp;"_年間発電",データシート3!$A$1:$AB$1,0),0)/10^3</f>
        <v>22179261.022</v>
      </c>
      <c r="BG162" s="35">
        <f>VLOOKUP(BC162&amp;"_"&amp;$AZ$9,データシート3!A:AB,MATCH("ea_"&amp;"中小水（河川）"&amp;"_年間発電",データシート3!$A$1:$AB$1,0),0)/10^3+VLOOKUP(BC162&amp;"_"&amp;$AZ$9,データシート3!A:AB,MATCH("ea_"&amp;"中小水（農業用水路）"&amp;"_年間発電",データシート3!$A$1:$AB$1,0),0)/10^3</f>
        <v>5639.3360000000002</v>
      </c>
      <c r="BH162" s="35">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385.58</v>
      </c>
      <c r="BI162" s="35">
        <f t="shared" si="35"/>
        <v>25977356.349999998</v>
      </c>
      <c r="BJ162" s="35">
        <f>(VLOOKUP($BC162&amp;"_"&amp;$AZ$8,データシート3!$A:$AN,MATCH("da_合計",データシート3!$A$1:$AN$1,0),0))/10^3</f>
        <v>52324.45435309039</v>
      </c>
      <c r="BK162" s="35">
        <f t="shared" si="30"/>
        <v>25925031.895646907</v>
      </c>
      <c r="BL162" s="35">
        <f t="shared" si="31"/>
        <v>0</v>
      </c>
      <c r="BM162" s="35">
        <f t="shared" si="32"/>
        <v>25925031.895646907</v>
      </c>
      <c r="BW162" s="999"/>
    </row>
    <row r="163" spans="1:75">
      <c r="A163" s="183"/>
      <c r="B163" s="556"/>
      <c r="C163" s="181"/>
      <c r="D163" s="182"/>
      <c r="E163" s="182"/>
      <c r="F163" s="181"/>
      <c r="G163" s="183"/>
      <c r="H163" s="183"/>
      <c r="I163" s="183"/>
      <c r="J163" s="183"/>
      <c r="K163" s="183"/>
      <c r="L163" s="183"/>
      <c r="M163" s="183"/>
      <c r="N163" s="183"/>
      <c r="O163" s="485"/>
      <c r="P163" s="183"/>
      <c r="Q163" s="479"/>
      <c r="R163" s="183"/>
      <c r="S163" s="183"/>
      <c r="T163" s="183"/>
      <c r="U163" s="183"/>
      <c r="V163" s="183"/>
      <c r="W163" s="183"/>
      <c r="X163" s="183"/>
      <c r="Y163" s="183"/>
      <c r="Z163" s="183"/>
      <c r="AA163" s="183"/>
      <c r="AB163" s="183"/>
      <c r="AC163" s="183"/>
      <c r="AD163" s="183"/>
      <c r="AE163" s="485"/>
      <c r="AF163" s="183"/>
      <c r="AG163" s="479"/>
      <c r="AH163" s="183"/>
      <c r="AI163" s="183"/>
      <c r="AJ163" s="183"/>
      <c r="AK163" s="183"/>
      <c r="AL163" s="183"/>
      <c r="AM163" s="183"/>
      <c r="AN163" s="183"/>
      <c r="AO163" s="183"/>
      <c r="AP163" s="183"/>
      <c r="AQ163" s="183"/>
      <c r="AR163" s="183"/>
      <c r="AS163" s="183"/>
      <c r="AT163" s="485"/>
      <c r="AU163" s="183"/>
      <c r="AX163" s="19" t="str">
        <f>比較地域マスタ!AD98</f>
        <v>01486</v>
      </c>
      <c r="AY163" s="19" t="str">
        <f>IF(IFERROR(比較地域マスタ!$AE98,"")=0,"",IFERROR(比較地域マスタ!$AE98,""))</f>
        <v>遠別町</v>
      </c>
      <c r="AZ163" s="17"/>
      <c r="BA163" s="23">
        <v>92</v>
      </c>
      <c r="BB163" s="23">
        <v>2</v>
      </c>
      <c r="BC163" s="19" t="str">
        <f t="shared" si="33"/>
        <v>01486</v>
      </c>
      <c r="BD163" s="19" t="str">
        <f t="shared" si="34"/>
        <v>遠別町</v>
      </c>
      <c r="BE163" s="35">
        <f>VLOOKUP(BC163&amp;"_"&amp;$AZ$9,データシート3!A:AB,MATCH("ea_"&amp;"太陽光（建物系）"&amp;"_年間発電",データシート3!$A$1:$AB$1,0),0)/10^3+VLOOKUP(BC163&amp;"_"&amp;$AZ$9,データシート3!A:AB,MATCH("ea_"&amp;"太陽光（土地系）"&amp;"_年間発電",データシート3!$A$1:$AB$1,0),0)/10^3</f>
        <v>1290248.1130000001</v>
      </c>
      <c r="BF163" s="35">
        <f>VLOOKUP(BC163&amp;"_"&amp;$AZ$9,データシート3!A:AB,MATCH("ea_"&amp;"風力（陸上）"&amp;"_年間発電",データシート3!$A$1:$AB$1,0),0)/10^3</f>
        <v>8898521.193</v>
      </c>
      <c r="BG163" s="35">
        <f>VLOOKUP(BC163&amp;"_"&amp;$AZ$9,データシート3!A:AB,MATCH("ea_"&amp;"中小水（河川）"&amp;"_年間発電",データシート3!$A$1:$AB$1,0),0)/10^3+VLOOKUP(BC163&amp;"_"&amp;$AZ$9,データシート3!A:AB,MATCH("ea_"&amp;"中小水（農業用水路）"&amp;"_年間発電",データシート3!$A$1:$AB$1,0),0)/10^3</f>
        <v>1094.0530000000003</v>
      </c>
      <c r="BH163" s="35">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4373.0969999999998</v>
      </c>
      <c r="BI163" s="35">
        <f t="shared" si="35"/>
        <v>10194236.455999998</v>
      </c>
      <c r="BJ163" s="35">
        <f>(VLOOKUP($BC163&amp;"_"&amp;$AZ$8,データシート3!$A:$AN,MATCH("da_合計",データシート3!$A$1:$AN$1,0),0))/10^3</f>
        <v>12996.180012938539</v>
      </c>
      <c r="BK163" s="35">
        <f t="shared" si="30"/>
        <v>10181240.275987061</v>
      </c>
      <c r="BL163" s="35">
        <f t="shared" si="31"/>
        <v>0</v>
      </c>
      <c r="BM163" s="35">
        <f t="shared" si="32"/>
        <v>10181240.275987061</v>
      </c>
      <c r="BW163" s="999"/>
    </row>
    <row r="164" spans="1:75">
      <c r="A164" s="183"/>
      <c r="B164" s="556"/>
      <c r="C164" s="181"/>
      <c r="D164" s="182"/>
      <c r="E164" s="182"/>
      <c r="F164" s="181"/>
      <c r="G164" s="183"/>
      <c r="H164" s="183"/>
      <c r="I164" s="183"/>
      <c r="J164" s="183"/>
      <c r="K164" s="183"/>
      <c r="L164" s="183"/>
      <c r="M164" s="183"/>
      <c r="N164" s="183"/>
      <c r="O164" s="485"/>
      <c r="P164" s="183"/>
      <c r="Q164" s="479"/>
      <c r="R164" s="183"/>
      <c r="S164" s="183"/>
      <c r="T164" s="183"/>
      <c r="U164" s="183"/>
      <c r="V164" s="183"/>
      <c r="W164" s="183"/>
      <c r="X164" s="183"/>
      <c r="Y164" s="183"/>
      <c r="Z164" s="183"/>
      <c r="AA164" s="183"/>
      <c r="AB164" s="183"/>
      <c r="AC164" s="183"/>
      <c r="AD164" s="183"/>
      <c r="AE164" s="485"/>
      <c r="AF164" s="183"/>
      <c r="AG164" s="479"/>
      <c r="AH164" s="183"/>
      <c r="AI164" s="183"/>
      <c r="AJ164" s="183"/>
      <c r="AK164" s="183"/>
      <c r="AL164" s="183"/>
      <c r="AM164" s="183"/>
      <c r="AN164" s="183"/>
      <c r="AO164" s="183"/>
      <c r="AP164" s="183"/>
      <c r="AQ164" s="183"/>
      <c r="AR164" s="183"/>
      <c r="AS164" s="183"/>
      <c r="AT164" s="485"/>
      <c r="AU164" s="183"/>
      <c r="AX164" s="19" t="str">
        <f>比較地域マスタ!AD99</f>
        <v>01470</v>
      </c>
      <c r="AY164" s="19" t="str">
        <f>IF(IFERROR(比較地域マスタ!$AE99,"")=0,"",IFERROR(比較地域マスタ!$AE99,""))</f>
        <v>音威子府村</v>
      </c>
      <c r="AZ164" s="17"/>
      <c r="BA164" s="23">
        <v>93</v>
      </c>
      <c r="BB164" s="23">
        <v>2</v>
      </c>
      <c r="BC164" s="19" t="str">
        <f t="shared" si="33"/>
        <v>01470</v>
      </c>
      <c r="BD164" s="19" t="str">
        <f t="shared" si="34"/>
        <v>音威子府村</v>
      </c>
      <c r="BE164" s="35">
        <f>VLOOKUP(BC164&amp;"_"&amp;$AZ$9,データシート3!A:AB,MATCH("ea_"&amp;"太陽光（建物系）"&amp;"_年間発電",データシート3!$A$1:$AB$1,0),0)/10^3+VLOOKUP(BC164&amp;"_"&amp;$AZ$9,データシート3!A:AB,MATCH("ea_"&amp;"太陽光（土地系）"&amp;"_年間発電",データシート3!$A$1:$AB$1,0),0)/10^3</f>
        <v>410397.17300000001</v>
      </c>
      <c r="BF164" s="35">
        <f>VLOOKUP(BC164&amp;"_"&amp;$AZ$9,データシート3!A:AB,MATCH("ea_"&amp;"風力（陸上）"&amp;"_年間発電",データシート3!$A$1:$AB$1,0),0)/10^3</f>
        <v>3771317.8590000002</v>
      </c>
      <c r="BG164" s="35">
        <f>VLOOKUP(BC164&amp;"_"&amp;$AZ$9,データシート3!A:AB,MATCH("ea_"&amp;"中小水（河川）"&amp;"_年間発電",データシート3!$A$1:$AB$1,0),0)/10^3+VLOOKUP(BC164&amp;"_"&amp;$AZ$9,データシート3!A:AB,MATCH("ea_"&amp;"中小水（農業用水路）"&amp;"_年間発電",データシート3!$A$1:$AB$1,0),0)/10^3</f>
        <v>12379.156000000001</v>
      </c>
      <c r="BH164" s="35">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0</v>
      </c>
      <c r="BI164" s="35">
        <f t="shared" si="35"/>
        <v>4194094.1880000001</v>
      </c>
      <c r="BJ164" s="35">
        <f>(VLOOKUP($BC164&amp;"_"&amp;$AZ$8,データシート3!$A:$AN,MATCH("da_合計",データシート3!$A$1:$AN$1,0),0))/10^3</f>
        <v>3896.8600340384519</v>
      </c>
      <c r="BK164" s="35">
        <f t="shared" si="30"/>
        <v>4190197.3279659618</v>
      </c>
      <c r="BL164" s="35">
        <f t="shared" si="31"/>
        <v>0</v>
      </c>
      <c r="BM164" s="35">
        <f t="shared" si="32"/>
        <v>4190197.3279659618</v>
      </c>
      <c r="BW164" s="999"/>
    </row>
    <row r="165" spans="1:75">
      <c r="A165" s="183"/>
      <c r="B165" s="556"/>
      <c r="C165" s="181"/>
      <c r="D165" s="182"/>
      <c r="E165" s="182"/>
      <c r="F165" s="181"/>
      <c r="G165" s="183"/>
      <c r="H165" s="183"/>
      <c r="I165" s="183"/>
      <c r="J165" s="183"/>
      <c r="K165" s="183"/>
      <c r="L165" s="183"/>
      <c r="M165" s="183"/>
      <c r="N165" s="183"/>
      <c r="O165" s="485"/>
      <c r="P165" s="183"/>
      <c r="Q165" s="479"/>
      <c r="R165" s="183"/>
      <c r="S165" s="183"/>
      <c r="T165" s="183"/>
      <c r="U165" s="183"/>
      <c r="V165" s="183"/>
      <c r="W165" s="183"/>
      <c r="X165" s="183"/>
      <c r="Y165" s="183"/>
      <c r="Z165" s="183"/>
      <c r="AA165" s="183"/>
      <c r="AB165" s="183"/>
      <c r="AC165" s="183"/>
      <c r="AD165" s="183"/>
      <c r="AE165" s="485"/>
      <c r="AF165" s="183"/>
      <c r="AG165" s="479"/>
      <c r="AH165" s="183"/>
      <c r="AI165" s="183"/>
      <c r="AJ165" s="183"/>
      <c r="AK165" s="183"/>
      <c r="AL165" s="183"/>
      <c r="AM165" s="183"/>
      <c r="AN165" s="183"/>
      <c r="AO165" s="183"/>
      <c r="AP165" s="183"/>
      <c r="AQ165" s="183"/>
      <c r="AR165" s="183"/>
      <c r="AS165" s="183"/>
      <c r="AT165" s="485"/>
      <c r="AU165" s="183"/>
      <c r="AX165" s="19" t="str">
        <f>比較地域マスタ!AD100</f>
        <v>01482</v>
      </c>
      <c r="AY165" s="19" t="str">
        <f>IF(IFERROR(比較地域マスタ!$AE100,"")=0,"",IFERROR(比較地域マスタ!$AE100,""))</f>
        <v>小平町</v>
      </c>
      <c r="AZ165" s="17"/>
      <c r="BA165" s="23">
        <v>94</v>
      </c>
      <c r="BB165" s="23">
        <v>2</v>
      </c>
      <c r="BC165" s="19" t="str">
        <f t="shared" si="33"/>
        <v>01482</v>
      </c>
      <c r="BD165" s="19" t="str">
        <f t="shared" si="34"/>
        <v>小平町</v>
      </c>
      <c r="BE165" s="35">
        <f>VLOOKUP(BC165&amp;"_"&amp;$AZ$9,データシート3!A:AB,MATCH("ea_"&amp;"太陽光（建物系）"&amp;"_年間発電",データシート3!$A$1:$AB$1,0),0)/10^3+VLOOKUP(BC165&amp;"_"&amp;$AZ$9,データシート3!A:AB,MATCH("ea_"&amp;"太陽光（土地系）"&amp;"_年間発電",データシート3!$A$1:$AB$1,0),0)/10^3</f>
        <v>707470.83100000001</v>
      </c>
      <c r="BF165" s="35">
        <f>VLOOKUP(BC165&amp;"_"&amp;$AZ$9,データシート3!A:AB,MATCH("ea_"&amp;"風力（陸上）"&amp;"_年間発電",データシート3!$A$1:$AB$1,0),0)/10^3</f>
        <v>4942290.1380000003</v>
      </c>
      <c r="BG165" s="35">
        <f>VLOOKUP(BC165&amp;"_"&amp;$AZ$9,データシート3!A:AB,MATCH("ea_"&amp;"中小水（河川）"&amp;"_年間発電",データシート3!$A$1:$AB$1,0),0)/10^3+VLOOKUP(BC165&amp;"_"&amp;$AZ$9,データシート3!A:AB,MATCH("ea_"&amp;"中小水（農業用水路）"&amp;"_年間発電",データシート3!$A$1:$AB$1,0),0)/10^3</f>
        <v>555.98</v>
      </c>
      <c r="BH165" s="35">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1806.732</v>
      </c>
      <c r="BI165" s="35">
        <f t="shared" si="35"/>
        <v>5652123.6810000008</v>
      </c>
      <c r="BJ165" s="35">
        <f>(VLOOKUP($BC165&amp;"_"&amp;$AZ$8,データシート3!$A:$AN,MATCH("da_合計",データシート3!$A$1:$AN$1,0),0))/10^3</f>
        <v>14360.495139496397</v>
      </c>
      <c r="BK165" s="35">
        <f t="shared" si="30"/>
        <v>5637763.1858605044</v>
      </c>
      <c r="BL165" s="35">
        <f t="shared" si="31"/>
        <v>0</v>
      </c>
      <c r="BM165" s="35">
        <f t="shared" si="32"/>
        <v>5637763.1858605044</v>
      </c>
      <c r="BW165" s="999"/>
    </row>
    <row r="166" spans="1:75">
      <c r="A166" s="183"/>
      <c r="B166" s="556"/>
      <c r="C166" s="181"/>
      <c r="D166" s="182"/>
      <c r="E166" s="182"/>
      <c r="F166" s="181"/>
      <c r="G166" s="183"/>
      <c r="H166" s="183"/>
      <c r="I166" s="183"/>
      <c r="J166" s="183"/>
      <c r="K166" s="183"/>
      <c r="L166" s="183"/>
      <c r="M166" s="183"/>
      <c r="N166" s="183"/>
      <c r="O166" s="485"/>
      <c r="P166" s="183"/>
      <c r="Q166" s="479"/>
      <c r="R166" s="183"/>
      <c r="S166" s="183"/>
      <c r="T166" s="183"/>
      <c r="U166" s="183"/>
      <c r="V166" s="183"/>
      <c r="W166" s="183"/>
      <c r="X166" s="183"/>
      <c r="Y166" s="183"/>
      <c r="Z166" s="183"/>
      <c r="AA166" s="183"/>
      <c r="AB166" s="183"/>
      <c r="AC166" s="183"/>
      <c r="AD166" s="183"/>
      <c r="AE166" s="485"/>
      <c r="AF166" s="183"/>
      <c r="AG166" s="479"/>
      <c r="AH166" s="183"/>
      <c r="AI166" s="183"/>
      <c r="AJ166" s="183"/>
      <c r="AK166" s="183"/>
      <c r="AL166" s="183"/>
      <c r="AM166" s="183"/>
      <c r="AN166" s="183"/>
      <c r="AO166" s="183"/>
      <c r="AP166" s="183"/>
      <c r="AQ166" s="183"/>
      <c r="AR166" s="183"/>
      <c r="AS166" s="183"/>
      <c r="AT166" s="485"/>
      <c r="AU166" s="183"/>
      <c r="AX166" s="19" t="str">
        <f>比較地域マスタ!AD101</f>
        <v>01457</v>
      </c>
      <c r="AY166" s="19" t="str">
        <f>IF(IFERROR(比較地域マスタ!$AE101,"")=0,"",IFERROR(比較地域マスタ!$AE101,""))</f>
        <v>上川町</v>
      </c>
      <c r="AZ166" s="17"/>
      <c r="BA166" s="23">
        <v>95</v>
      </c>
      <c r="BB166" s="23">
        <v>2</v>
      </c>
      <c r="BC166" s="19" t="str">
        <f t="shared" si="33"/>
        <v>01457</v>
      </c>
      <c r="BD166" s="19" t="str">
        <f t="shared" si="34"/>
        <v>上川町</v>
      </c>
      <c r="BE166" s="35">
        <f>VLOOKUP(BC166&amp;"_"&amp;$AZ$9,データシート3!A:AB,MATCH("ea_"&amp;"太陽光（建物系）"&amp;"_年間発電",データシート3!$A$1:$AB$1,0),0)/10^3+VLOOKUP(BC166&amp;"_"&amp;$AZ$9,データシート3!A:AB,MATCH("ea_"&amp;"太陽光（土地系）"&amp;"_年間発電",データシート3!$A$1:$AB$1,0),0)/10^3</f>
        <v>730133.36100000003</v>
      </c>
      <c r="BF166" s="35">
        <f>VLOOKUP(BC166&amp;"_"&amp;$AZ$9,データシート3!A:AB,MATCH("ea_"&amp;"風力（陸上）"&amp;"_年間発電",データシート3!$A$1:$AB$1,0),0)/10^3</f>
        <v>6879887.7149999999</v>
      </c>
      <c r="BG166" s="35">
        <f>VLOOKUP(BC166&amp;"_"&amp;$AZ$9,データシート3!A:AB,MATCH("ea_"&amp;"中小水（河川）"&amp;"_年間発電",データシート3!$A$1:$AB$1,0),0)/10^3+VLOOKUP(BC166&amp;"_"&amp;$AZ$9,データシート3!A:AB,MATCH("ea_"&amp;"中小水（農業用水路）"&amp;"_年間発電",データシート3!$A$1:$AB$1,0),0)/10^3</f>
        <v>202882.90700000004</v>
      </c>
      <c r="BH166" s="35">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1640397.763</v>
      </c>
      <c r="BI166" s="35">
        <f t="shared" si="35"/>
        <v>9453301.7459999993</v>
      </c>
      <c r="BJ166" s="35">
        <f>(VLOOKUP($BC166&amp;"_"&amp;$AZ$8,データシート3!$A:$AN,MATCH("da_合計",データシート3!$A$1:$AN$1,0),0))/10^3</f>
        <v>19011.858655055501</v>
      </c>
      <c r="BK166" s="35">
        <f t="shared" si="30"/>
        <v>9434289.8873449434</v>
      </c>
      <c r="BL166" s="35">
        <f t="shared" si="31"/>
        <v>0</v>
      </c>
      <c r="BM166" s="35">
        <f t="shared" si="32"/>
        <v>9434289.8873449434</v>
      </c>
      <c r="BW166" s="999"/>
    </row>
    <row r="167" spans="1:75">
      <c r="A167" s="183"/>
      <c r="B167" s="556"/>
      <c r="C167" s="181"/>
      <c r="D167" s="182"/>
      <c r="E167" s="182"/>
      <c r="F167" s="181"/>
      <c r="G167" s="183"/>
      <c r="H167" s="183"/>
      <c r="I167" s="183"/>
      <c r="J167" s="183"/>
      <c r="K167" s="183"/>
      <c r="L167" s="183"/>
      <c r="M167" s="183"/>
      <c r="N167" s="183"/>
      <c r="O167" s="485"/>
      <c r="P167" s="183"/>
      <c r="Q167" s="479"/>
      <c r="R167" s="183"/>
      <c r="S167" s="183"/>
      <c r="T167" s="183"/>
      <c r="U167" s="183"/>
      <c r="V167" s="183"/>
      <c r="W167" s="183"/>
      <c r="X167" s="183"/>
      <c r="Y167" s="183"/>
      <c r="Z167" s="183"/>
      <c r="AA167" s="183"/>
      <c r="AB167" s="183"/>
      <c r="AC167" s="183"/>
      <c r="AD167" s="183"/>
      <c r="AE167" s="485"/>
      <c r="AF167" s="183"/>
      <c r="AG167" s="479"/>
      <c r="AH167" s="183"/>
      <c r="AI167" s="183"/>
      <c r="AJ167" s="183"/>
      <c r="AK167" s="183"/>
      <c r="AL167" s="183"/>
      <c r="AM167" s="183"/>
      <c r="AN167" s="183"/>
      <c r="AO167" s="183"/>
      <c r="AP167" s="183"/>
      <c r="AQ167" s="183"/>
      <c r="AR167" s="183"/>
      <c r="AS167" s="183"/>
      <c r="AT167" s="485"/>
      <c r="AU167" s="183"/>
      <c r="AX167" s="19" t="str">
        <f>比較地域マスタ!AD102</f>
        <v>01460</v>
      </c>
      <c r="AY167" s="19" t="str">
        <f>IF(IFERROR(比較地域マスタ!$AE102,"")=0,"",IFERROR(比較地域マスタ!$AE102,""))</f>
        <v>上富良野町</v>
      </c>
      <c r="AZ167" s="17"/>
      <c r="BA167" s="23">
        <v>96</v>
      </c>
      <c r="BB167" s="23">
        <v>2</v>
      </c>
      <c r="BC167" s="19" t="str">
        <f t="shared" si="33"/>
        <v>01460</v>
      </c>
      <c r="BD167" s="19" t="str">
        <f t="shared" si="34"/>
        <v>上富良野町</v>
      </c>
      <c r="BE167" s="35">
        <f>VLOOKUP(BC167&amp;"_"&amp;$AZ$9,データシート3!A:AB,MATCH("ea_"&amp;"太陽光（建物系）"&amp;"_年間発電",データシート3!$A$1:$AB$1,0),0)/10^3+VLOOKUP(BC167&amp;"_"&amp;$AZ$9,データシート3!A:AB,MATCH("ea_"&amp;"太陽光（土地系）"&amp;"_年間発電",データシート3!$A$1:$AB$1,0),0)/10^3</f>
        <v>2566604.162</v>
      </c>
      <c r="BF167" s="35">
        <f>VLOOKUP(BC167&amp;"_"&amp;$AZ$9,データシート3!A:AB,MATCH("ea_"&amp;"風力（陸上）"&amp;"_年間発電",データシート3!$A$1:$AB$1,0),0)/10^3</f>
        <v>185429.372</v>
      </c>
      <c r="BG167" s="35">
        <f>VLOOKUP(BC167&amp;"_"&amp;$AZ$9,データシート3!A:AB,MATCH("ea_"&amp;"中小水（河川）"&amp;"_年間発電",データシート3!$A$1:$AB$1,0),0)/10^3+VLOOKUP(BC167&amp;"_"&amp;$AZ$9,データシート3!A:AB,MATCH("ea_"&amp;"中小水（農業用水路）"&amp;"_年間発電",データシート3!$A$1:$AB$1,0),0)/10^3</f>
        <v>40369.519</v>
      </c>
      <c r="BH167" s="35">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75112.653000000006</v>
      </c>
      <c r="BI167" s="35">
        <f t="shared" si="35"/>
        <v>2867515.7059999998</v>
      </c>
      <c r="BJ167" s="35">
        <f>(VLOOKUP($BC167&amp;"_"&amp;$AZ$8,データシート3!$A:$AN,MATCH("da_合計",データシート3!$A$1:$AN$1,0),0))/10^3</f>
        <v>55582.735439806347</v>
      </c>
      <c r="BK167" s="35">
        <f t="shared" si="30"/>
        <v>2811932.9705601935</v>
      </c>
      <c r="BL167" s="35">
        <f t="shared" si="31"/>
        <v>0</v>
      </c>
      <c r="BM167" s="35">
        <f t="shared" si="32"/>
        <v>2811932.9705601935</v>
      </c>
      <c r="BW167" s="999"/>
    </row>
    <row r="168" spans="1:75">
      <c r="A168" s="183"/>
      <c r="B168" s="556"/>
      <c r="C168" s="181"/>
      <c r="D168" s="182"/>
      <c r="E168" s="182"/>
      <c r="F168" s="181"/>
      <c r="G168" s="183"/>
      <c r="H168" s="183"/>
      <c r="I168" s="183"/>
      <c r="J168" s="183"/>
      <c r="K168" s="183"/>
      <c r="L168" s="183"/>
      <c r="M168" s="183"/>
      <c r="N168" s="183"/>
      <c r="O168" s="485"/>
      <c r="P168" s="183"/>
      <c r="Q168" s="479"/>
      <c r="R168" s="183"/>
      <c r="S168" s="183"/>
      <c r="T168" s="183"/>
      <c r="U168" s="183"/>
      <c r="V168" s="183"/>
      <c r="W168" s="183"/>
      <c r="X168" s="183"/>
      <c r="Y168" s="183"/>
      <c r="Z168" s="183"/>
      <c r="AA168" s="183"/>
      <c r="AB168" s="183"/>
      <c r="AC168" s="183"/>
      <c r="AD168" s="183"/>
      <c r="AE168" s="485"/>
      <c r="AF168" s="183"/>
      <c r="AG168" s="479"/>
      <c r="AH168" s="183"/>
      <c r="AI168" s="183"/>
      <c r="AJ168" s="183"/>
      <c r="AK168" s="183"/>
      <c r="AL168" s="183"/>
      <c r="AM168" s="183"/>
      <c r="AN168" s="183"/>
      <c r="AO168" s="183"/>
      <c r="AP168" s="183"/>
      <c r="AQ168" s="183"/>
      <c r="AR168" s="183"/>
      <c r="AS168" s="183"/>
      <c r="AT168" s="485"/>
      <c r="AU168" s="183"/>
      <c r="AX168" s="19" t="str">
        <f>比較地域マスタ!AD103</f>
        <v>01465</v>
      </c>
      <c r="AY168" s="19" t="str">
        <f>IF(IFERROR(比較地域マスタ!$AE103,"")=0,"",IFERROR(比較地域マスタ!$AE103,""))</f>
        <v>剣淵町</v>
      </c>
      <c r="AZ168" s="17"/>
      <c r="BA168" s="23">
        <v>97</v>
      </c>
      <c r="BB168" s="23">
        <v>2</v>
      </c>
      <c r="BC168" s="19" t="str">
        <f t="shared" si="33"/>
        <v>01465</v>
      </c>
      <c r="BD168" s="19" t="str">
        <f t="shared" si="34"/>
        <v>剣淵町</v>
      </c>
      <c r="BE168" s="35">
        <f>VLOOKUP(BC168&amp;"_"&amp;$AZ$9,データシート3!A:AB,MATCH("ea_"&amp;"太陽光（建物系）"&amp;"_年間発電",データシート3!$A$1:$AB$1,0),0)/10^3+VLOOKUP(BC168&amp;"_"&amp;$AZ$9,データシート3!A:AB,MATCH("ea_"&amp;"太陽光（土地系）"&amp;"_年間発電",データシート3!$A$1:$AB$1,0),0)/10^3</f>
        <v>2359472.1330000004</v>
      </c>
      <c r="BF168" s="35">
        <f>VLOOKUP(BC168&amp;"_"&amp;$AZ$9,データシート3!A:AB,MATCH("ea_"&amp;"風力（陸上）"&amp;"_年間発電",データシート3!$A$1:$AB$1,0),0)/10^3</f>
        <v>735846.7</v>
      </c>
      <c r="BG168" s="35">
        <f>VLOOKUP(BC168&amp;"_"&amp;$AZ$9,データシート3!A:AB,MATCH("ea_"&amp;"中小水（河川）"&amp;"_年間発電",データシート3!$A$1:$AB$1,0),0)/10^3+VLOOKUP(BC168&amp;"_"&amp;$AZ$9,データシート3!A:AB,MATCH("ea_"&amp;"中小水（農業用水路）"&amp;"_年間発電",データシート3!$A$1:$AB$1,0),0)/10^3</f>
        <v>0</v>
      </c>
      <c r="BH168" s="35">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0</v>
      </c>
      <c r="BI168" s="35">
        <f t="shared" si="35"/>
        <v>3095318.8330000006</v>
      </c>
      <c r="BJ168" s="35">
        <f>(VLOOKUP($BC168&amp;"_"&amp;$AZ$8,データシート3!$A:$AN,MATCH("da_合計",データシート3!$A$1:$AN$1,0),0))/10^3</f>
        <v>12373.832040180856</v>
      </c>
      <c r="BK168" s="35">
        <f t="shared" ref="BK168:BK199" si="36">BI168-BJ168</f>
        <v>3082945.0009598196</v>
      </c>
      <c r="BL168" s="35">
        <f t="shared" ref="BL168:BL199" si="37">IF(BK168&gt;0,0,BK168)</f>
        <v>0</v>
      </c>
      <c r="BM168" s="35">
        <f t="shared" ref="BM168:BM199" si="38">IF(BK168&gt;0,BK168,0)</f>
        <v>3082945.0009598196</v>
      </c>
      <c r="BW168" s="999"/>
    </row>
    <row r="169" spans="1:75">
      <c r="A169" s="183"/>
      <c r="B169" s="556"/>
      <c r="C169" s="181"/>
      <c r="D169" s="182"/>
      <c r="E169" s="182"/>
      <c r="F169" s="181"/>
      <c r="G169" s="183"/>
      <c r="H169" s="183"/>
      <c r="I169" s="183"/>
      <c r="J169" s="183"/>
      <c r="K169" s="183"/>
      <c r="L169" s="183"/>
      <c r="M169" s="183"/>
      <c r="N169" s="183"/>
      <c r="O169" s="485"/>
      <c r="P169" s="183"/>
      <c r="Q169" s="479"/>
      <c r="R169" s="183"/>
      <c r="S169" s="183"/>
      <c r="T169" s="183"/>
      <c r="U169" s="183"/>
      <c r="V169" s="183"/>
      <c r="W169" s="183"/>
      <c r="X169" s="183"/>
      <c r="Y169" s="183"/>
      <c r="Z169" s="183"/>
      <c r="AA169" s="183"/>
      <c r="AB169" s="183"/>
      <c r="AC169" s="183"/>
      <c r="AD169" s="183"/>
      <c r="AE169" s="485"/>
      <c r="AF169" s="183"/>
      <c r="AG169" s="479"/>
      <c r="AH169" s="183"/>
      <c r="AI169" s="183"/>
      <c r="AJ169" s="183"/>
      <c r="AK169" s="183"/>
      <c r="AL169" s="183"/>
      <c r="AM169" s="183"/>
      <c r="AN169" s="183"/>
      <c r="AO169" s="183"/>
      <c r="AP169" s="183"/>
      <c r="AQ169" s="183"/>
      <c r="AR169" s="183"/>
      <c r="AS169" s="183"/>
      <c r="AT169" s="485"/>
      <c r="AU169" s="183"/>
      <c r="AX169" s="19" t="str">
        <f>比較地域マスタ!AD104</f>
        <v>01511</v>
      </c>
      <c r="AY169" s="19" t="str">
        <f>IF(IFERROR(比較地域マスタ!$AE104,"")=0,"",IFERROR(比較地域マスタ!$AE104,""))</f>
        <v>猿払村</v>
      </c>
      <c r="AZ169" s="17"/>
      <c r="BA169" s="23">
        <v>98</v>
      </c>
      <c r="BB169" s="23">
        <v>2</v>
      </c>
      <c r="BC169" s="19" t="str">
        <f t="shared" si="33"/>
        <v>01511</v>
      </c>
      <c r="BD169" s="19" t="str">
        <f t="shared" si="34"/>
        <v>猿払村</v>
      </c>
      <c r="BE169" s="35">
        <f>VLOOKUP(BC169&amp;"_"&amp;$AZ$9,データシート3!A:AB,MATCH("ea_"&amp;"太陽光（建物系）"&amp;"_年間発電",データシート3!$A$1:$AB$1,0),0)/10^3+VLOOKUP(BC169&amp;"_"&amp;$AZ$9,データシート3!A:AB,MATCH("ea_"&amp;"太陽光（土地系）"&amp;"_年間発電",データシート3!$A$1:$AB$1,0),0)/10^3</f>
        <v>2182303.6399999997</v>
      </c>
      <c r="BF169" s="35">
        <f>VLOOKUP(BC169&amp;"_"&amp;$AZ$9,データシート3!A:AB,MATCH("ea_"&amp;"風力（陸上）"&amp;"_年間発電",データシート3!$A$1:$AB$1,0),0)/10^3</f>
        <v>15202703.074999999</v>
      </c>
      <c r="BG169" s="35">
        <f>VLOOKUP(BC169&amp;"_"&amp;$AZ$9,データシート3!A:AB,MATCH("ea_"&amp;"中小水（河川）"&amp;"_年間発電",データシート3!$A$1:$AB$1,0),0)/10^3+VLOOKUP(BC169&amp;"_"&amp;$AZ$9,データシート3!A:AB,MATCH("ea_"&amp;"中小水（農業用水路）"&amp;"_年間発電",データシート3!$A$1:$AB$1,0),0)/10^3</f>
        <v>0</v>
      </c>
      <c r="BH169" s="35">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174.39400000000001</v>
      </c>
      <c r="BI169" s="35">
        <f t="shared" si="35"/>
        <v>17385181.109000001</v>
      </c>
      <c r="BJ169" s="35">
        <f>(VLOOKUP($BC169&amp;"_"&amp;$AZ$8,データシート3!$A:$AN,MATCH("da_合計",データシート3!$A$1:$AN$1,0),0))/10^3</f>
        <v>21908.564591084312</v>
      </c>
      <c r="BK169" s="35">
        <f t="shared" si="36"/>
        <v>17363272.544408917</v>
      </c>
      <c r="BL169" s="35">
        <f t="shared" si="37"/>
        <v>0</v>
      </c>
      <c r="BM169" s="35">
        <f t="shared" si="38"/>
        <v>17363272.544408917</v>
      </c>
      <c r="BW169" s="999"/>
    </row>
    <row r="170" spans="1:75">
      <c r="A170" s="183"/>
      <c r="B170" s="556"/>
      <c r="C170" s="181"/>
      <c r="D170" s="182"/>
      <c r="E170" s="182"/>
      <c r="F170" s="181"/>
      <c r="G170" s="183"/>
      <c r="H170" s="183"/>
      <c r="I170" s="183"/>
      <c r="J170" s="183"/>
      <c r="K170" s="183"/>
      <c r="L170" s="183"/>
      <c r="M170" s="183"/>
      <c r="N170" s="183"/>
      <c r="O170" s="485"/>
      <c r="P170" s="183"/>
      <c r="Q170" s="479"/>
      <c r="R170" s="183"/>
      <c r="S170" s="183"/>
      <c r="T170" s="183"/>
      <c r="U170" s="183"/>
      <c r="V170" s="183"/>
      <c r="W170" s="183"/>
      <c r="X170" s="183"/>
      <c r="Y170" s="183"/>
      <c r="Z170" s="183"/>
      <c r="AA170" s="183"/>
      <c r="AB170" s="183"/>
      <c r="AC170" s="183"/>
      <c r="AD170" s="183"/>
      <c r="AE170" s="485"/>
      <c r="AF170" s="183"/>
      <c r="AG170" s="479"/>
      <c r="AH170" s="183"/>
      <c r="AI170" s="183"/>
      <c r="AJ170" s="183"/>
      <c r="AK170" s="183"/>
      <c r="AL170" s="183"/>
      <c r="AM170" s="183"/>
      <c r="AN170" s="183"/>
      <c r="AO170" s="183"/>
      <c r="AP170" s="183"/>
      <c r="AQ170" s="183"/>
      <c r="AR170" s="183"/>
      <c r="AS170" s="183"/>
      <c r="AT170" s="485"/>
      <c r="AU170" s="183"/>
      <c r="AX170" s="19" t="str">
        <f>比較地域マスタ!AD105</f>
        <v>01220</v>
      </c>
      <c r="AY170" s="19" t="str">
        <f>IF(IFERROR(比較地域マスタ!$AE105,"")=0,"",IFERROR(比較地域マスタ!$AE105,""))</f>
        <v>士別市</v>
      </c>
      <c r="AZ170" s="17"/>
      <c r="BA170" s="23">
        <v>99</v>
      </c>
      <c r="BB170" s="23">
        <v>2</v>
      </c>
      <c r="BC170" s="19" t="str">
        <f t="shared" si="33"/>
        <v>01220</v>
      </c>
      <c r="BD170" s="19" t="str">
        <f t="shared" si="34"/>
        <v>士別市</v>
      </c>
      <c r="BE170" s="35">
        <f>VLOOKUP(BC170&amp;"_"&amp;$AZ$9,データシート3!A:AB,MATCH("ea_"&amp;"太陽光（建物系）"&amp;"_年間発電",データシート3!$A$1:$AB$1,0),0)/10^3+VLOOKUP(BC170&amp;"_"&amp;$AZ$9,データシート3!A:AB,MATCH("ea_"&amp;"太陽光（土地系）"&amp;"_年間発電",データシート3!$A$1:$AB$1,0),0)/10^3</f>
        <v>5339314.2410000004</v>
      </c>
      <c r="BF170" s="35">
        <f>VLOOKUP(BC170&amp;"_"&amp;$AZ$9,データシート3!A:AB,MATCH("ea_"&amp;"風力（陸上）"&amp;"_年間発電",データシート3!$A$1:$AB$1,0),0)/10^3</f>
        <v>9293738.0399999972</v>
      </c>
      <c r="BG170" s="35">
        <f>VLOOKUP(BC170&amp;"_"&amp;$AZ$9,データシート3!A:AB,MATCH("ea_"&amp;"中小水（河川）"&amp;"_年間発電",データシート3!$A$1:$AB$1,0),0)/10^3+VLOOKUP(BC170&amp;"_"&amp;$AZ$9,データシート3!A:AB,MATCH("ea_"&amp;"中小水（農業用水路）"&amp;"_年間発電",データシート3!$A$1:$AB$1,0),0)/10^3</f>
        <v>35158.063000000002</v>
      </c>
      <c r="BH170" s="35">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0</v>
      </c>
      <c r="BI170" s="35">
        <f t="shared" si="35"/>
        <v>14668210.343999997</v>
      </c>
      <c r="BJ170" s="35">
        <f>(VLOOKUP($BC170&amp;"_"&amp;$AZ$8,データシート3!$A:$AN,MATCH("da_合計",データシート3!$A$1:$AN$1,0),0))/10^3</f>
        <v>93800.601547401326</v>
      </c>
      <c r="BK170" s="35">
        <f t="shared" si="36"/>
        <v>14574409.742452595</v>
      </c>
      <c r="BL170" s="35">
        <f t="shared" si="37"/>
        <v>0</v>
      </c>
      <c r="BM170" s="35">
        <f t="shared" si="38"/>
        <v>14574409.742452595</v>
      </c>
      <c r="BW170" s="999"/>
    </row>
    <row r="171" spans="1:75">
      <c r="A171" s="183"/>
      <c r="B171" s="556"/>
      <c r="C171" s="181"/>
      <c r="D171" s="182"/>
      <c r="E171" s="182"/>
      <c r="F171" s="181"/>
      <c r="G171" s="183"/>
      <c r="H171" s="183"/>
      <c r="I171" s="183"/>
      <c r="J171" s="183"/>
      <c r="K171" s="183"/>
      <c r="L171" s="183"/>
      <c r="M171" s="183"/>
      <c r="N171" s="183"/>
      <c r="O171" s="485"/>
      <c r="P171" s="183"/>
      <c r="Q171" s="479"/>
      <c r="R171" s="183"/>
      <c r="S171" s="183"/>
      <c r="T171" s="183"/>
      <c r="U171" s="183"/>
      <c r="V171" s="183"/>
      <c r="W171" s="183"/>
      <c r="X171" s="183"/>
      <c r="Y171" s="183"/>
      <c r="Z171" s="183"/>
      <c r="AA171" s="183"/>
      <c r="AB171" s="183"/>
      <c r="AC171" s="183"/>
      <c r="AD171" s="183"/>
      <c r="AE171" s="485"/>
      <c r="AF171" s="183"/>
      <c r="AG171" s="479"/>
      <c r="AH171" s="183"/>
      <c r="AI171" s="183"/>
      <c r="AJ171" s="183"/>
      <c r="AK171" s="183"/>
      <c r="AL171" s="183"/>
      <c r="AM171" s="183"/>
      <c r="AN171" s="183"/>
      <c r="AO171" s="183"/>
      <c r="AP171" s="183"/>
      <c r="AQ171" s="183"/>
      <c r="AR171" s="183"/>
      <c r="AS171" s="183"/>
      <c r="AT171" s="485"/>
      <c r="AU171" s="183"/>
      <c r="AX171" s="19" t="str">
        <f>比較地域マスタ!AD106</f>
        <v>01463</v>
      </c>
      <c r="AY171" s="19" t="str">
        <f>IF(IFERROR(比較地域マスタ!$AE106,"")=0,"",IFERROR(比較地域マスタ!$AE106,""))</f>
        <v>占冠村</v>
      </c>
      <c r="AZ171" s="17"/>
      <c r="BA171" s="23">
        <v>100</v>
      </c>
      <c r="BB171" s="23">
        <v>2</v>
      </c>
      <c r="BC171" s="19" t="str">
        <f t="shared" si="33"/>
        <v>01463</v>
      </c>
      <c r="BD171" s="19" t="str">
        <f t="shared" si="34"/>
        <v>占冠村</v>
      </c>
      <c r="BE171" s="35">
        <f>VLOOKUP(BC171&amp;"_"&amp;$AZ$9,データシート3!A:AB,MATCH("ea_"&amp;"太陽光（建物系）"&amp;"_年間発電",データシート3!$A$1:$AB$1,0),0)/10^3+VLOOKUP(BC171&amp;"_"&amp;$AZ$9,データシート3!A:AB,MATCH("ea_"&amp;"太陽光（土地系）"&amp;"_年間発電",データシート3!$A$1:$AB$1,0),0)/10^3</f>
        <v>233625.01300000001</v>
      </c>
      <c r="BF171" s="35">
        <f>VLOOKUP(BC171&amp;"_"&amp;$AZ$9,データシート3!A:AB,MATCH("ea_"&amp;"風力（陸上）"&amp;"_年間発電",データシート3!$A$1:$AB$1,0),0)/10^3</f>
        <v>3522834.8820000002</v>
      </c>
      <c r="BG171" s="35">
        <f>VLOOKUP(BC171&amp;"_"&amp;$AZ$9,データシート3!A:AB,MATCH("ea_"&amp;"中小水（河川）"&amp;"_年間発電",データシート3!$A$1:$AB$1,0),0)/10^3+VLOOKUP(BC171&amp;"_"&amp;$AZ$9,データシート3!A:AB,MATCH("ea_"&amp;"中小水（農業用水路）"&amp;"_年間発電",データシート3!$A$1:$AB$1,0),0)/10^3</f>
        <v>43500.13</v>
      </c>
      <c r="BH171" s="35">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0</v>
      </c>
      <c r="BI171" s="35">
        <f t="shared" si="35"/>
        <v>3799960.0249999999</v>
      </c>
      <c r="BJ171" s="35">
        <f>(VLOOKUP($BC171&amp;"_"&amp;$AZ$8,データシート3!$A:$AN,MATCH("da_合計",データシート3!$A$1:$AN$1,0),0))/10^3</f>
        <v>9861.1682512277512</v>
      </c>
      <c r="BK171" s="35">
        <f t="shared" si="36"/>
        <v>3790098.8567487723</v>
      </c>
      <c r="BL171" s="35">
        <f t="shared" si="37"/>
        <v>0</v>
      </c>
      <c r="BM171" s="35">
        <f t="shared" si="38"/>
        <v>3790098.8567487723</v>
      </c>
      <c r="BW171" s="999"/>
    </row>
    <row r="172" spans="1:75">
      <c r="A172" s="183"/>
      <c r="B172" s="556"/>
      <c r="C172" s="181"/>
      <c r="D172" s="182"/>
      <c r="E172" s="182"/>
      <c r="F172" s="181"/>
      <c r="G172" s="183"/>
      <c r="H172" s="183"/>
      <c r="I172" s="183"/>
      <c r="J172" s="183"/>
      <c r="K172" s="183"/>
      <c r="L172" s="183"/>
      <c r="M172" s="183"/>
      <c r="N172" s="183"/>
      <c r="O172" s="485"/>
      <c r="P172" s="183"/>
      <c r="Q172" s="479"/>
      <c r="R172" s="183"/>
      <c r="S172" s="183"/>
      <c r="T172" s="183"/>
      <c r="U172" s="183"/>
      <c r="V172" s="183"/>
      <c r="W172" s="183"/>
      <c r="X172" s="183"/>
      <c r="Y172" s="183"/>
      <c r="Z172" s="183"/>
      <c r="AA172" s="183"/>
      <c r="AB172" s="183"/>
      <c r="AC172" s="183"/>
      <c r="AD172" s="183"/>
      <c r="AE172" s="485"/>
      <c r="AF172" s="183"/>
      <c r="AG172" s="479"/>
      <c r="AH172" s="183"/>
      <c r="AI172" s="183"/>
      <c r="AJ172" s="183"/>
      <c r="AK172" s="183"/>
      <c r="AL172" s="183"/>
      <c r="AM172" s="183"/>
      <c r="AN172" s="183"/>
      <c r="AO172" s="183"/>
      <c r="AP172" s="183"/>
      <c r="AQ172" s="183"/>
      <c r="AR172" s="183"/>
      <c r="AS172" s="183"/>
      <c r="AT172" s="485"/>
      <c r="AU172" s="183"/>
      <c r="AX172" s="19" t="str">
        <f>比較地域マスタ!AD107</f>
        <v>01468</v>
      </c>
      <c r="AY172" s="19" t="str">
        <f>IF(IFERROR(比較地域マスタ!$AE107,"")=0,"",IFERROR(比較地域マスタ!$AE107,""))</f>
        <v>下川町</v>
      </c>
      <c r="AZ172" s="17"/>
      <c r="BA172" s="23">
        <v>101</v>
      </c>
      <c r="BB172" s="23">
        <v>2</v>
      </c>
      <c r="BC172" s="19" t="str">
        <f t="shared" si="33"/>
        <v>01468</v>
      </c>
      <c r="BD172" s="19" t="str">
        <f t="shared" si="34"/>
        <v>下川町</v>
      </c>
      <c r="BE172" s="35">
        <f>VLOOKUP(BC172&amp;"_"&amp;$AZ$9,データシート3!A:AB,MATCH("ea_"&amp;"太陽光（建物系）"&amp;"_年間発電",データシート3!$A$1:$AB$1,0),0)/10^3+VLOOKUP(BC172&amp;"_"&amp;$AZ$9,データシート3!A:AB,MATCH("ea_"&amp;"太陽光（土地系）"&amp;"_年間発電",データシート3!$A$1:$AB$1,0),0)/10^3</f>
        <v>1215599.3090000001</v>
      </c>
      <c r="BF172" s="35">
        <f>VLOOKUP(BC172&amp;"_"&amp;$AZ$9,データシート3!A:AB,MATCH("ea_"&amp;"風力（陸上）"&amp;"_年間発電",データシート3!$A$1:$AB$1,0),0)/10^3</f>
        <v>7628921.5769999987</v>
      </c>
      <c r="BG172" s="35">
        <f>VLOOKUP(BC172&amp;"_"&amp;$AZ$9,データシート3!A:AB,MATCH("ea_"&amp;"中小水（河川）"&amp;"_年間発電",データシート3!$A$1:$AB$1,0),0)/10^3+VLOOKUP(BC172&amp;"_"&amp;$AZ$9,データシート3!A:AB,MATCH("ea_"&amp;"中小水（農業用水路）"&amp;"_年間発電",データシート3!$A$1:$AB$1,0),0)/10^3</f>
        <v>11764.74</v>
      </c>
      <c r="BH172" s="35">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0</v>
      </c>
      <c r="BI172" s="35">
        <f t="shared" si="35"/>
        <v>8856285.6259999983</v>
      </c>
      <c r="BJ172" s="35">
        <f>(VLOOKUP($BC172&amp;"_"&amp;$AZ$8,データシート3!$A:$AN,MATCH("da_合計",データシート3!$A$1:$AN$1,0),0))/10^3</f>
        <v>17386.207686417783</v>
      </c>
      <c r="BK172" s="35">
        <f t="shared" si="36"/>
        <v>8838899.4183135796</v>
      </c>
      <c r="BL172" s="35">
        <f t="shared" si="37"/>
        <v>0</v>
      </c>
      <c r="BM172" s="35">
        <f t="shared" si="38"/>
        <v>8838899.4183135796</v>
      </c>
      <c r="BW172" s="999"/>
    </row>
    <row r="173" spans="1:75">
      <c r="A173" s="183"/>
      <c r="B173" s="556"/>
      <c r="C173" s="181"/>
      <c r="D173" s="182"/>
      <c r="E173" s="182"/>
      <c r="F173" s="181"/>
      <c r="G173" s="183"/>
      <c r="H173" s="183"/>
      <c r="I173" s="183"/>
      <c r="J173" s="183"/>
      <c r="K173" s="183"/>
      <c r="L173" s="183"/>
      <c r="M173" s="183"/>
      <c r="N173" s="183"/>
      <c r="O173" s="485"/>
      <c r="P173" s="183"/>
      <c r="Q173" s="479"/>
      <c r="R173" s="183"/>
      <c r="S173" s="183"/>
      <c r="T173" s="183"/>
      <c r="U173" s="183"/>
      <c r="V173" s="183"/>
      <c r="W173" s="183"/>
      <c r="X173" s="183"/>
      <c r="Y173" s="183"/>
      <c r="Z173" s="183"/>
      <c r="AA173" s="183"/>
      <c r="AB173" s="183"/>
      <c r="AC173" s="183"/>
      <c r="AD173" s="183"/>
      <c r="AE173" s="485"/>
      <c r="AF173" s="183"/>
      <c r="AG173" s="479"/>
      <c r="AH173" s="183"/>
      <c r="AI173" s="183"/>
      <c r="AJ173" s="183"/>
      <c r="AK173" s="183"/>
      <c r="AL173" s="183"/>
      <c r="AM173" s="183"/>
      <c r="AN173" s="183"/>
      <c r="AO173" s="183"/>
      <c r="AP173" s="183"/>
      <c r="AQ173" s="183"/>
      <c r="AR173" s="183"/>
      <c r="AS173" s="183"/>
      <c r="AT173" s="485"/>
      <c r="AU173" s="183"/>
      <c r="AX173" s="19" t="str">
        <f>比較地域マスタ!AD108</f>
        <v>01485</v>
      </c>
      <c r="AY173" s="19" t="str">
        <f>IF(IFERROR(比較地域マスタ!$AE108,"")=0,"",IFERROR(比較地域マスタ!$AE108,""))</f>
        <v>初山別村</v>
      </c>
      <c r="AZ173" s="17"/>
      <c r="BA173" s="23">
        <v>102</v>
      </c>
      <c r="BB173" s="23">
        <v>2</v>
      </c>
      <c r="BC173" s="19" t="str">
        <f t="shared" si="33"/>
        <v>01485</v>
      </c>
      <c r="BD173" s="19" t="str">
        <f t="shared" si="34"/>
        <v>初山別村</v>
      </c>
      <c r="BE173" s="35">
        <f>VLOOKUP(BC173&amp;"_"&amp;$AZ$9,データシート3!A:AB,MATCH("ea_"&amp;"太陽光（建物系）"&amp;"_年間発電",データシート3!$A$1:$AB$1,0),0)/10^3+VLOOKUP(BC173&amp;"_"&amp;$AZ$9,データシート3!A:AB,MATCH("ea_"&amp;"太陽光（土地系）"&amp;"_年間発電",データシート3!$A$1:$AB$1,0),0)/10^3</f>
        <v>585699.48900000006</v>
      </c>
      <c r="BF173" s="35">
        <f>VLOOKUP(BC173&amp;"_"&amp;$AZ$9,データシート3!A:AB,MATCH("ea_"&amp;"風力（陸上）"&amp;"_年間発電",データシート3!$A$1:$AB$1,0),0)/10^3</f>
        <v>2763555.2009999994</v>
      </c>
      <c r="BG173" s="35">
        <f>VLOOKUP(BC173&amp;"_"&amp;$AZ$9,データシート3!A:AB,MATCH("ea_"&amp;"中小水（河川）"&amp;"_年間発電",データシート3!$A$1:$AB$1,0),0)/10^3+VLOOKUP(BC173&amp;"_"&amp;$AZ$9,データシート3!A:AB,MATCH("ea_"&amp;"中小水（農業用水路）"&amp;"_年間発電",データシート3!$A$1:$AB$1,0),0)/10^3</f>
        <v>0</v>
      </c>
      <c r="BH173" s="35">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0</v>
      </c>
      <c r="BI173" s="35">
        <f t="shared" si="35"/>
        <v>3349254.6899999995</v>
      </c>
      <c r="BJ173" s="35">
        <f>(VLOOKUP($BC173&amp;"_"&amp;$AZ$8,データシート3!$A:$AN,MATCH("da_合計",データシート3!$A$1:$AN$1,0),0))/10^3</f>
        <v>5015.2369625592873</v>
      </c>
      <c r="BK173" s="35">
        <f t="shared" si="36"/>
        <v>3344239.4530374403</v>
      </c>
      <c r="BL173" s="35">
        <f t="shared" si="37"/>
        <v>0</v>
      </c>
      <c r="BM173" s="35">
        <f t="shared" si="38"/>
        <v>3344239.4530374403</v>
      </c>
      <c r="BW173" s="999"/>
    </row>
    <row r="174" spans="1:75">
      <c r="A174" s="183"/>
      <c r="B174" s="556"/>
      <c r="C174" s="181"/>
      <c r="D174" s="182"/>
      <c r="E174" s="182"/>
      <c r="F174" s="181"/>
      <c r="G174" s="183"/>
      <c r="H174" s="183"/>
      <c r="I174" s="183"/>
      <c r="J174" s="183"/>
      <c r="K174" s="183"/>
      <c r="L174" s="183"/>
      <c r="M174" s="183"/>
      <c r="N174" s="183"/>
      <c r="O174" s="485"/>
      <c r="P174" s="183"/>
      <c r="Q174" s="479"/>
      <c r="R174" s="183"/>
      <c r="S174" s="183"/>
      <c r="T174" s="183"/>
      <c r="U174" s="183"/>
      <c r="V174" s="183"/>
      <c r="W174" s="183"/>
      <c r="X174" s="183"/>
      <c r="Y174" s="183"/>
      <c r="Z174" s="183"/>
      <c r="AA174" s="183"/>
      <c r="AB174" s="183"/>
      <c r="AC174" s="183"/>
      <c r="AD174" s="183"/>
      <c r="AE174" s="485"/>
      <c r="AF174" s="183"/>
      <c r="AG174" s="479"/>
      <c r="AH174" s="183"/>
      <c r="AI174" s="183"/>
      <c r="AJ174" s="183"/>
      <c r="AK174" s="183"/>
      <c r="AL174" s="183"/>
      <c r="AM174" s="183"/>
      <c r="AN174" s="183"/>
      <c r="AO174" s="183"/>
      <c r="AP174" s="183"/>
      <c r="AQ174" s="183"/>
      <c r="AR174" s="183"/>
      <c r="AS174" s="183"/>
      <c r="AT174" s="485"/>
      <c r="AU174" s="183"/>
      <c r="AX174" s="19" t="str">
        <f>比較地域マスタ!AD109</f>
        <v>01452</v>
      </c>
      <c r="AY174" s="19" t="str">
        <f>IF(IFERROR(比較地域マスタ!$AE109,"")=0,"",IFERROR(比較地域マスタ!$AE109,""))</f>
        <v>鷹栖町</v>
      </c>
      <c r="AZ174" s="17"/>
      <c r="BA174" s="23">
        <v>103</v>
      </c>
      <c r="BB174" s="23">
        <v>2</v>
      </c>
      <c r="BC174" s="19" t="str">
        <f t="shared" si="33"/>
        <v>01452</v>
      </c>
      <c r="BD174" s="19" t="str">
        <f t="shared" si="34"/>
        <v>鷹栖町</v>
      </c>
      <c r="BE174" s="35">
        <f>VLOOKUP(BC174&amp;"_"&amp;$AZ$9,データシート3!A:AB,MATCH("ea_"&amp;"太陽光（建物系）"&amp;"_年間発電",データシート3!$A$1:$AB$1,0),0)/10^3+VLOOKUP(BC174&amp;"_"&amp;$AZ$9,データシート3!A:AB,MATCH("ea_"&amp;"太陽光（土地系）"&amp;"_年間発電",データシート3!$A$1:$AB$1,0),0)/10^3</f>
        <v>1317420.267</v>
      </c>
      <c r="BF174" s="35">
        <f>VLOOKUP(BC174&amp;"_"&amp;$AZ$9,データシート3!A:AB,MATCH("ea_"&amp;"風力（陸上）"&amp;"_年間発電",データシート3!$A$1:$AB$1,0),0)/10^3</f>
        <v>332435.33600000001</v>
      </c>
      <c r="BG174" s="35">
        <f>VLOOKUP(BC174&amp;"_"&amp;$AZ$9,データシート3!A:AB,MATCH("ea_"&amp;"中小水（河川）"&amp;"_年間発電",データシート3!$A$1:$AB$1,0),0)/10^3+VLOOKUP(BC174&amp;"_"&amp;$AZ$9,データシート3!A:AB,MATCH("ea_"&amp;"中小水（農業用水路）"&amp;"_年間発電",データシート3!$A$1:$AB$1,0),0)/10^3</f>
        <v>0</v>
      </c>
      <c r="BH174" s="35">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0</v>
      </c>
      <c r="BI174" s="35">
        <f t="shared" si="35"/>
        <v>1649855.6030000001</v>
      </c>
      <c r="BJ174" s="35">
        <f>(VLOOKUP($BC174&amp;"_"&amp;$AZ$8,データシート3!$A:$AN,MATCH("da_合計",データシート3!$A$1:$AN$1,0),0))/10^3</f>
        <v>32560.438771587444</v>
      </c>
      <c r="BK174" s="35">
        <f t="shared" si="36"/>
        <v>1617295.1642284128</v>
      </c>
      <c r="BL174" s="35">
        <f t="shared" si="37"/>
        <v>0</v>
      </c>
      <c r="BM174" s="35">
        <f t="shared" si="38"/>
        <v>1617295.1642284128</v>
      </c>
      <c r="BW174" s="999"/>
    </row>
    <row r="175" spans="1:75">
      <c r="A175" s="183"/>
      <c r="B175" s="556"/>
      <c r="C175" s="181"/>
      <c r="D175" s="182"/>
      <c r="E175" s="182"/>
      <c r="F175" s="181"/>
      <c r="G175" s="183"/>
      <c r="H175" s="183"/>
      <c r="I175" s="183"/>
      <c r="J175" s="183"/>
      <c r="K175" s="183"/>
      <c r="L175" s="183"/>
      <c r="M175" s="183"/>
      <c r="N175" s="183"/>
      <c r="O175" s="485"/>
      <c r="P175" s="183"/>
      <c r="Q175" s="479"/>
      <c r="R175" s="183"/>
      <c r="S175" s="183"/>
      <c r="T175" s="183"/>
      <c r="U175" s="183"/>
      <c r="V175" s="183"/>
      <c r="W175" s="183"/>
      <c r="X175" s="183"/>
      <c r="Y175" s="183"/>
      <c r="Z175" s="183"/>
      <c r="AA175" s="183"/>
      <c r="AB175" s="183"/>
      <c r="AC175" s="183"/>
      <c r="AD175" s="183"/>
      <c r="AE175" s="485"/>
      <c r="AF175" s="183"/>
      <c r="AG175" s="479"/>
      <c r="AH175" s="183"/>
      <c r="AI175" s="183"/>
      <c r="AJ175" s="183"/>
      <c r="AK175" s="183"/>
      <c r="AL175" s="183"/>
      <c r="AM175" s="183"/>
      <c r="AN175" s="183"/>
      <c r="AO175" s="183"/>
      <c r="AP175" s="183"/>
      <c r="AQ175" s="183"/>
      <c r="AR175" s="183"/>
      <c r="AS175" s="183"/>
      <c r="AT175" s="485"/>
      <c r="AU175" s="183"/>
      <c r="AX175" s="19" t="str">
        <f>比較地域マスタ!AD110</f>
        <v>01487</v>
      </c>
      <c r="AY175" s="19" t="str">
        <f>IF(IFERROR(比較地域マスタ!$AE110,"")=0,"",IFERROR(比較地域マスタ!$AE110,""))</f>
        <v>天塩町</v>
      </c>
      <c r="AZ175" s="17"/>
      <c r="BA175" s="23">
        <v>104</v>
      </c>
      <c r="BB175" s="23">
        <v>2</v>
      </c>
      <c r="BC175" s="19" t="str">
        <f t="shared" si="33"/>
        <v>01487</v>
      </c>
      <c r="BD175" s="19" t="str">
        <f t="shared" si="34"/>
        <v>天塩町</v>
      </c>
      <c r="BE175" s="35">
        <f>VLOOKUP(BC175&amp;"_"&amp;$AZ$9,データシート3!A:AB,MATCH("ea_"&amp;"太陽光（建物系）"&amp;"_年間発電",データシート3!$A$1:$AB$1,0),0)/10^3+VLOOKUP(BC175&amp;"_"&amp;$AZ$9,データシート3!A:AB,MATCH("ea_"&amp;"太陽光（土地系）"&amp;"_年間発電",データシート3!$A$1:$AB$1,0),0)/10^3</f>
        <v>3136154.4739999999</v>
      </c>
      <c r="BF175" s="35">
        <f>VLOOKUP(BC175&amp;"_"&amp;$AZ$9,データシート3!A:AB,MATCH("ea_"&amp;"風力（陸上）"&amp;"_年間発電",データシート3!$A$1:$AB$1,0),0)/10^3</f>
        <v>5259600.8959999997</v>
      </c>
      <c r="BG175" s="35">
        <f>VLOOKUP(BC175&amp;"_"&amp;$AZ$9,データシート3!A:AB,MATCH("ea_"&amp;"中小水（河川）"&amp;"_年間発電",データシート3!$A$1:$AB$1,0),0)/10^3+VLOOKUP(BC175&amp;"_"&amp;$AZ$9,データシート3!A:AB,MATCH("ea_"&amp;"中小水（農業用水路）"&amp;"_年間発電",データシート3!$A$1:$AB$1,0),0)/10^3</f>
        <v>1060.7139999999999</v>
      </c>
      <c r="BH175" s="35">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55891.707999999999</v>
      </c>
      <c r="BI175" s="35">
        <f t="shared" si="35"/>
        <v>8452707.7919999994</v>
      </c>
      <c r="BJ175" s="35">
        <f>(VLOOKUP($BC175&amp;"_"&amp;$AZ$8,データシート3!$A:$AN,MATCH("da_合計",データシート3!$A$1:$AN$1,0),0))/10^3</f>
        <v>14424.368199080325</v>
      </c>
      <c r="BK175" s="35">
        <f t="shared" si="36"/>
        <v>8438283.4238009192</v>
      </c>
      <c r="BL175" s="35">
        <f t="shared" si="37"/>
        <v>0</v>
      </c>
      <c r="BM175" s="35">
        <f t="shared" si="38"/>
        <v>8438283.4238009192</v>
      </c>
      <c r="BW175" s="999"/>
    </row>
    <row r="176" spans="1:75">
      <c r="A176" s="183"/>
      <c r="B176" s="556"/>
      <c r="C176" s="181"/>
      <c r="D176" s="182"/>
      <c r="E176" s="182"/>
      <c r="F176" s="181"/>
      <c r="G176" s="183"/>
      <c r="H176" s="183"/>
      <c r="I176" s="183"/>
      <c r="J176" s="183"/>
      <c r="K176" s="183"/>
      <c r="L176" s="183"/>
      <c r="M176" s="183"/>
      <c r="N176" s="183"/>
      <c r="O176" s="485"/>
      <c r="P176" s="183"/>
      <c r="Q176" s="479"/>
      <c r="R176" s="183"/>
      <c r="S176" s="183"/>
      <c r="T176" s="183"/>
      <c r="U176" s="183"/>
      <c r="V176" s="183"/>
      <c r="W176" s="183"/>
      <c r="X176" s="183"/>
      <c r="Y176" s="183"/>
      <c r="Z176" s="183"/>
      <c r="AA176" s="183"/>
      <c r="AB176" s="183"/>
      <c r="AC176" s="183"/>
      <c r="AD176" s="183"/>
      <c r="AE176" s="485"/>
      <c r="AF176" s="183"/>
      <c r="AG176" s="479"/>
      <c r="AH176" s="183"/>
      <c r="AI176" s="183"/>
      <c r="AJ176" s="183"/>
      <c r="AK176" s="183"/>
      <c r="AL176" s="183"/>
      <c r="AM176" s="183"/>
      <c r="AN176" s="183"/>
      <c r="AO176" s="183"/>
      <c r="AP176" s="183"/>
      <c r="AQ176" s="183"/>
      <c r="AR176" s="183"/>
      <c r="AS176" s="183"/>
      <c r="AT176" s="485"/>
      <c r="AU176" s="183"/>
      <c r="AX176" s="19" t="str">
        <f>比較地域マスタ!AD111</f>
        <v>01454</v>
      </c>
      <c r="AY176" s="19" t="str">
        <f>IF(IFERROR(比較地域マスタ!$AE111,"")=0,"",IFERROR(比較地域マスタ!$AE111,""))</f>
        <v>当麻町</v>
      </c>
      <c r="AZ176" s="17"/>
      <c r="BA176" s="23">
        <v>105</v>
      </c>
      <c r="BB176" s="23">
        <v>2</v>
      </c>
      <c r="BC176" s="19" t="str">
        <f t="shared" si="33"/>
        <v>01454</v>
      </c>
      <c r="BD176" s="19" t="str">
        <f t="shared" si="34"/>
        <v>当麻町</v>
      </c>
      <c r="BE176" s="35">
        <f>VLOOKUP(BC176&amp;"_"&amp;$AZ$9,データシート3!A:AB,MATCH("ea_"&amp;"太陽光（建物系）"&amp;"_年間発電",データシート3!$A$1:$AB$1,0),0)/10^3+VLOOKUP(BC176&amp;"_"&amp;$AZ$9,データシート3!A:AB,MATCH("ea_"&amp;"太陽光（土地系）"&amp;"_年間発電",データシート3!$A$1:$AB$1,0),0)/10^3</f>
        <v>1353412.122</v>
      </c>
      <c r="BF176" s="35">
        <f>VLOOKUP(BC176&amp;"_"&amp;$AZ$9,データシート3!A:AB,MATCH("ea_"&amp;"風力（陸上）"&amp;"_年間発電",データシート3!$A$1:$AB$1,0),0)/10^3</f>
        <v>1064527.513</v>
      </c>
      <c r="BG176" s="35">
        <f>VLOOKUP(BC176&amp;"_"&amp;$AZ$9,データシート3!A:AB,MATCH("ea_"&amp;"中小水（河川）"&amp;"_年間発電",データシート3!$A$1:$AB$1,0),0)/10^3+VLOOKUP(BC176&amp;"_"&amp;$AZ$9,データシート3!A:AB,MATCH("ea_"&amp;"中小水（農業用水路）"&amp;"_年間発電",データシート3!$A$1:$AB$1,0),0)/10^3</f>
        <v>7043.0429999999997</v>
      </c>
      <c r="BH176" s="35">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0</v>
      </c>
      <c r="BI176" s="35">
        <f t="shared" si="35"/>
        <v>2424982.6779999998</v>
      </c>
      <c r="BJ176" s="35">
        <f>(VLOOKUP($BC176&amp;"_"&amp;$AZ$8,データシート3!$A:$AN,MATCH("da_合計",データシート3!$A$1:$AN$1,0),0))/10^3</f>
        <v>28935.383233424967</v>
      </c>
      <c r="BK176" s="35">
        <f t="shared" si="36"/>
        <v>2396047.2947665751</v>
      </c>
      <c r="BL176" s="35">
        <f t="shared" si="37"/>
        <v>0</v>
      </c>
      <c r="BM176" s="35">
        <f t="shared" si="38"/>
        <v>2396047.2947665751</v>
      </c>
      <c r="BW176" s="999"/>
    </row>
    <row r="177" spans="1:75">
      <c r="A177" s="183"/>
      <c r="B177" s="556"/>
      <c r="C177" s="181"/>
      <c r="D177" s="182"/>
      <c r="E177" s="182"/>
      <c r="F177" s="181"/>
      <c r="G177" s="183"/>
      <c r="H177" s="183"/>
      <c r="I177" s="183"/>
      <c r="J177" s="183"/>
      <c r="K177" s="183"/>
      <c r="L177" s="183"/>
      <c r="M177" s="183"/>
      <c r="N177" s="183"/>
      <c r="O177" s="485"/>
      <c r="P177" s="183"/>
      <c r="Q177" s="479"/>
      <c r="R177" s="183"/>
      <c r="S177" s="183"/>
      <c r="T177" s="183"/>
      <c r="U177" s="183"/>
      <c r="V177" s="183"/>
      <c r="W177" s="183"/>
      <c r="X177" s="183"/>
      <c r="Y177" s="183"/>
      <c r="Z177" s="183"/>
      <c r="AA177" s="183"/>
      <c r="AB177" s="183"/>
      <c r="AC177" s="183"/>
      <c r="AD177" s="183"/>
      <c r="AE177" s="485"/>
      <c r="AF177" s="183"/>
      <c r="AG177" s="479"/>
      <c r="AH177" s="183"/>
      <c r="AI177" s="183"/>
      <c r="AJ177" s="183"/>
      <c r="AK177" s="183"/>
      <c r="AL177" s="183"/>
      <c r="AM177" s="183"/>
      <c r="AN177" s="183"/>
      <c r="AO177" s="183"/>
      <c r="AP177" s="183"/>
      <c r="AQ177" s="183"/>
      <c r="AR177" s="183"/>
      <c r="AS177" s="183"/>
      <c r="AT177" s="485"/>
      <c r="AU177" s="183"/>
      <c r="AX177" s="19" t="str">
        <f>比較地域マスタ!AD112</f>
        <v>01483</v>
      </c>
      <c r="AY177" s="19" t="str">
        <f>IF(IFERROR(比較地域マスタ!$AE112,"")=0,"",IFERROR(比較地域マスタ!$AE112,""))</f>
        <v>苫前町</v>
      </c>
      <c r="AZ177" s="17"/>
      <c r="BA177" s="23">
        <v>106</v>
      </c>
      <c r="BB177" s="23">
        <v>2</v>
      </c>
      <c r="BC177" s="19" t="str">
        <f t="shared" si="33"/>
        <v>01483</v>
      </c>
      <c r="BD177" s="19" t="str">
        <f t="shared" si="34"/>
        <v>苫前町</v>
      </c>
      <c r="BE177" s="35">
        <f>VLOOKUP(BC177&amp;"_"&amp;$AZ$9,データシート3!A:AB,MATCH("ea_"&amp;"太陽光（建物系）"&amp;"_年間発電",データシート3!$A$1:$AB$1,0),0)/10^3+VLOOKUP(BC177&amp;"_"&amp;$AZ$9,データシート3!A:AB,MATCH("ea_"&amp;"太陽光（土地系）"&amp;"_年間発電",データシート3!$A$1:$AB$1,0),0)/10^3</f>
        <v>836620.99199999997</v>
      </c>
      <c r="BF177" s="35">
        <f>VLOOKUP(BC177&amp;"_"&amp;$AZ$9,データシート3!A:AB,MATCH("ea_"&amp;"風力（陸上）"&amp;"_年間発電",データシート3!$A$1:$AB$1,0),0)/10^3</f>
        <v>4400156.051</v>
      </c>
      <c r="BG177" s="35">
        <f>VLOOKUP(BC177&amp;"_"&amp;$AZ$9,データシート3!A:AB,MATCH("ea_"&amp;"中小水（河川）"&amp;"_年間発電",データシート3!$A$1:$AB$1,0),0)/10^3+VLOOKUP(BC177&amp;"_"&amp;$AZ$9,データシート3!A:AB,MATCH("ea_"&amp;"中小水（農業用水路）"&amp;"_年間発電",データシート3!$A$1:$AB$1,0),0)/10^3</f>
        <v>771.96000000000015</v>
      </c>
      <c r="BH177" s="35">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10412.380999999999</v>
      </c>
      <c r="BI177" s="35">
        <f t="shared" si="35"/>
        <v>5247961.3839999996</v>
      </c>
      <c r="BJ177" s="35">
        <f>(VLOOKUP($BC177&amp;"_"&amp;$AZ$8,データシート3!$A:$AN,MATCH("da_合計",データシート3!$A$1:$AN$1,0),0))/10^3</f>
        <v>14909.057653914197</v>
      </c>
      <c r="BK177" s="35">
        <f t="shared" si="36"/>
        <v>5233052.3263460854</v>
      </c>
      <c r="BL177" s="35">
        <f t="shared" si="37"/>
        <v>0</v>
      </c>
      <c r="BM177" s="35">
        <f t="shared" si="38"/>
        <v>5233052.3263460854</v>
      </c>
      <c r="BW177" s="999"/>
    </row>
    <row r="178" spans="1:75">
      <c r="A178" s="183"/>
      <c r="B178" s="556"/>
      <c r="C178" s="181"/>
      <c r="D178" s="182"/>
      <c r="E178" s="182"/>
      <c r="F178" s="181"/>
      <c r="G178" s="183"/>
      <c r="H178" s="183"/>
      <c r="I178" s="183"/>
      <c r="J178" s="183"/>
      <c r="K178" s="183"/>
      <c r="L178" s="183"/>
      <c r="M178" s="183"/>
      <c r="N178" s="183"/>
      <c r="O178" s="485"/>
      <c r="P178" s="183"/>
      <c r="Q178" s="479"/>
      <c r="R178" s="183"/>
      <c r="S178" s="183"/>
      <c r="T178" s="183"/>
      <c r="U178" s="183"/>
      <c r="V178" s="183"/>
      <c r="W178" s="183"/>
      <c r="X178" s="183"/>
      <c r="Y178" s="183"/>
      <c r="Z178" s="183"/>
      <c r="AA178" s="183"/>
      <c r="AB178" s="183"/>
      <c r="AC178" s="183"/>
      <c r="AD178" s="183"/>
      <c r="AE178" s="485"/>
      <c r="AF178" s="183"/>
      <c r="AG178" s="479"/>
      <c r="AH178" s="183"/>
      <c r="AI178" s="183"/>
      <c r="AJ178" s="183"/>
      <c r="AK178" s="183"/>
      <c r="AL178" s="183"/>
      <c r="AM178" s="183"/>
      <c r="AN178" s="183"/>
      <c r="AO178" s="183"/>
      <c r="AP178" s="183"/>
      <c r="AQ178" s="183"/>
      <c r="AR178" s="183"/>
      <c r="AS178" s="183"/>
      <c r="AT178" s="485"/>
      <c r="AU178" s="183"/>
      <c r="AX178" s="19" t="str">
        <f>比較地域マスタ!AD113</f>
        <v>01516</v>
      </c>
      <c r="AY178" s="19" t="str">
        <f>IF(IFERROR(比較地域マスタ!$AE113,"")=0,"",IFERROR(比較地域マスタ!$AE113,""))</f>
        <v>豊富町</v>
      </c>
      <c r="AZ178" s="17"/>
      <c r="BA178" s="23">
        <v>107</v>
      </c>
      <c r="BB178" s="23">
        <v>2</v>
      </c>
      <c r="BC178" s="19" t="str">
        <f t="shared" si="33"/>
        <v>01516</v>
      </c>
      <c r="BD178" s="19" t="str">
        <f t="shared" si="34"/>
        <v>豊富町</v>
      </c>
      <c r="BE178" s="35">
        <f>VLOOKUP(BC178&amp;"_"&amp;$AZ$9,データシート3!A:AB,MATCH("ea_"&amp;"太陽光（建物系）"&amp;"_年間発電",データシート3!$A$1:$AB$1,0),0)/10^3+VLOOKUP(BC178&amp;"_"&amp;$AZ$9,データシート3!A:AB,MATCH("ea_"&amp;"太陽光（土地系）"&amp;"_年間発電",データシート3!$A$1:$AB$1,0),0)/10^3</f>
        <v>5340719.8649999984</v>
      </c>
      <c r="BF178" s="35">
        <f>VLOOKUP(BC178&amp;"_"&amp;$AZ$9,データシート3!A:AB,MATCH("ea_"&amp;"風力（陸上）"&amp;"_年間発電",データシート3!$A$1:$AB$1,0),0)/10^3</f>
        <v>7886852.7680000002</v>
      </c>
      <c r="BG178" s="35">
        <f>VLOOKUP(BC178&amp;"_"&amp;$AZ$9,データシート3!A:AB,MATCH("ea_"&amp;"中小水（河川）"&amp;"_年間発電",データシート3!$A$1:$AB$1,0),0)/10^3+VLOOKUP(BC178&amp;"_"&amp;$AZ$9,データシート3!A:AB,MATCH("ea_"&amp;"中小水（農業用水路）"&amp;"_年間発電",データシート3!$A$1:$AB$1,0),0)/10^3</f>
        <v>0</v>
      </c>
      <c r="BH178" s="35">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91523.77899999998</v>
      </c>
      <c r="BI178" s="35">
        <f t="shared" si="35"/>
        <v>13319096.411999997</v>
      </c>
      <c r="BJ178" s="35">
        <f>(VLOOKUP($BC178&amp;"_"&amp;$AZ$8,データシート3!$A:$AN,MATCH("da_合計",データシート3!$A$1:$AN$1,0),0))/10^3</f>
        <v>24435.150306762313</v>
      </c>
      <c r="BK178" s="35">
        <f t="shared" si="36"/>
        <v>13294661.261693234</v>
      </c>
      <c r="BL178" s="35">
        <f t="shared" si="37"/>
        <v>0</v>
      </c>
      <c r="BM178" s="35">
        <f t="shared" si="38"/>
        <v>13294661.261693234</v>
      </c>
      <c r="BW178" s="999"/>
    </row>
    <row r="179" spans="1:75">
      <c r="A179" s="183"/>
      <c r="B179" s="556"/>
      <c r="C179" s="181"/>
      <c r="D179" s="182"/>
      <c r="E179" s="182"/>
      <c r="F179" s="181"/>
      <c r="G179" s="183"/>
      <c r="H179" s="183"/>
      <c r="I179" s="183"/>
      <c r="J179" s="183"/>
      <c r="K179" s="183"/>
      <c r="L179" s="183"/>
      <c r="M179" s="183"/>
      <c r="N179" s="183"/>
      <c r="O179" s="485"/>
      <c r="P179" s="183"/>
      <c r="Q179" s="479"/>
      <c r="R179" s="183"/>
      <c r="S179" s="183"/>
      <c r="T179" s="183"/>
      <c r="U179" s="183"/>
      <c r="V179" s="183"/>
      <c r="W179" s="183"/>
      <c r="X179" s="183"/>
      <c r="Y179" s="183"/>
      <c r="Z179" s="183"/>
      <c r="AA179" s="183"/>
      <c r="AB179" s="183"/>
      <c r="AC179" s="183"/>
      <c r="AD179" s="183"/>
      <c r="AE179" s="485"/>
      <c r="AF179" s="183"/>
      <c r="AG179" s="479"/>
      <c r="AH179" s="183"/>
      <c r="AI179" s="183"/>
      <c r="AJ179" s="183"/>
      <c r="AK179" s="183"/>
      <c r="AL179" s="183"/>
      <c r="AM179" s="183"/>
      <c r="AN179" s="183"/>
      <c r="AO179" s="183"/>
      <c r="AP179" s="183"/>
      <c r="AQ179" s="183"/>
      <c r="AR179" s="183"/>
      <c r="AS179" s="183"/>
      <c r="AT179" s="485"/>
      <c r="AU179" s="183"/>
      <c r="AX179" s="19" t="str">
        <f>比較地域マスタ!AD114</f>
        <v>01471</v>
      </c>
      <c r="AY179" s="19" t="str">
        <f>IF(IFERROR(比較地域マスタ!$AE114,"")=0,"",IFERROR(比較地域マスタ!$AE114,""))</f>
        <v>中川町</v>
      </c>
      <c r="AZ179" s="17"/>
      <c r="BA179" s="23">
        <v>108</v>
      </c>
      <c r="BB179" s="23">
        <v>2</v>
      </c>
      <c r="BC179" s="19" t="str">
        <f t="shared" si="33"/>
        <v>01471</v>
      </c>
      <c r="BD179" s="19" t="str">
        <f t="shared" si="34"/>
        <v>中川町</v>
      </c>
      <c r="BE179" s="35">
        <f>VLOOKUP(BC179&amp;"_"&amp;$AZ$9,データシート3!A:AB,MATCH("ea_"&amp;"太陽光（建物系）"&amp;"_年間発電",データシート3!$A$1:$AB$1,0),0)/10^3+VLOOKUP(BC179&amp;"_"&amp;$AZ$9,データシート3!A:AB,MATCH("ea_"&amp;"太陽光（土地系）"&amp;"_年間発電",データシート3!$A$1:$AB$1,0),0)/10^3</f>
        <v>528656.21799999999</v>
      </c>
      <c r="BF179" s="35">
        <f>VLOOKUP(BC179&amp;"_"&amp;$AZ$9,データシート3!A:AB,MATCH("ea_"&amp;"風力（陸上）"&amp;"_年間発電",データシート3!$A$1:$AB$1,0),0)/10^3</f>
        <v>8429027.3110000007</v>
      </c>
      <c r="BG179" s="35">
        <f>VLOOKUP(BC179&amp;"_"&amp;$AZ$9,データシート3!A:AB,MATCH("ea_"&amp;"中小水（河川）"&amp;"_年間発電",データシート3!$A$1:$AB$1,0),0)/10^3+VLOOKUP(BC179&amp;"_"&amp;$AZ$9,データシート3!A:AB,MATCH("ea_"&amp;"中小水（農業用水路）"&amp;"_年間発電",データシート3!$A$1:$AB$1,0),0)/10^3</f>
        <v>38057.05599999999</v>
      </c>
      <c r="BH179" s="35">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0</v>
      </c>
      <c r="BI179" s="35">
        <f t="shared" si="35"/>
        <v>8995740.5850000009</v>
      </c>
      <c r="BJ179" s="35">
        <f>(VLOOKUP($BC179&amp;"_"&amp;$AZ$8,データシート3!$A:$AN,MATCH("da_合計",データシート3!$A$1:$AN$1,0),0))/10^3</f>
        <v>7137.3246860955705</v>
      </c>
      <c r="BK179" s="35">
        <f t="shared" si="36"/>
        <v>8988603.2603139058</v>
      </c>
      <c r="BL179" s="35">
        <f t="shared" si="37"/>
        <v>0</v>
      </c>
      <c r="BM179" s="35">
        <f t="shared" si="38"/>
        <v>8988603.2603139058</v>
      </c>
      <c r="BW179" s="999"/>
    </row>
    <row r="180" spans="1:75">
      <c r="A180" s="183"/>
      <c r="B180" s="556"/>
      <c r="C180" s="181"/>
      <c r="D180" s="182"/>
      <c r="E180" s="182"/>
      <c r="F180" s="181"/>
      <c r="G180" s="183"/>
      <c r="H180" s="183"/>
      <c r="I180" s="183"/>
      <c r="J180" s="183"/>
      <c r="K180" s="183"/>
      <c r="L180" s="183"/>
      <c r="M180" s="183"/>
      <c r="N180" s="183"/>
      <c r="O180" s="485"/>
      <c r="P180" s="183"/>
      <c r="Q180" s="479"/>
      <c r="R180" s="183"/>
      <c r="S180" s="183"/>
      <c r="T180" s="183"/>
      <c r="U180" s="183"/>
      <c r="V180" s="183"/>
      <c r="W180" s="183"/>
      <c r="X180" s="183"/>
      <c r="Y180" s="183"/>
      <c r="Z180" s="183"/>
      <c r="AA180" s="183"/>
      <c r="AB180" s="183"/>
      <c r="AC180" s="183"/>
      <c r="AD180" s="183"/>
      <c r="AE180" s="485"/>
      <c r="AF180" s="183"/>
      <c r="AG180" s="479"/>
      <c r="AH180" s="183"/>
      <c r="AI180" s="183"/>
      <c r="AJ180" s="183"/>
      <c r="AK180" s="183"/>
      <c r="AL180" s="183"/>
      <c r="AM180" s="183"/>
      <c r="AN180" s="183"/>
      <c r="AO180" s="183"/>
      <c r="AP180" s="183"/>
      <c r="AQ180" s="183"/>
      <c r="AR180" s="183"/>
      <c r="AS180" s="183"/>
      <c r="AT180" s="485"/>
      <c r="AU180" s="183"/>
      <c r="AX180" s="19" t="str">
        <f>比較地域マスタ!AD115</f>
        <v>01513</v>
      </c>
      <c r="AY180" s="19" t="str">
        <f>IF(IFERROR(比較地域マスタ!$AE115,"")=0,"",IFERROR(比較地域マスタ!$AE115,""))</f>
        <v>中頓別町</v>
      </c>
      <c r="AZ180" s="17"/>
      <c r="BA180" s="23">
        <v>109</v>
      </c>
      <c r="BB180" s="23">
        <v>2</v>
      </c>
      <c r="BC180" s="19" t="str">
        <f t="shared" si="33"/>
        <v>01513</v>
      </c>
      <c r="BD180" s="19" t="str">
        <f t="shared" si="34"/>
        <v>中頓別町</v>
      </c>
      <c r="BE180" s="35">
        <f>VLOOKUP(BC180&amp;"_"&amp;$AZ$9,データシート3!A:AB,MATCH("ea_"&amp;"太陽光（建物系）"&amp;"_年間発電",データシート3!$A$1:$AB$1,0),0)/10^3+VLOOKUP(BC180&amp;"_"&amp;$AZ$9,データシート3!A:AB,MATCH("ea_"&amp;"太陽光（土地系）"&amp;"_年間発電",データシート3!$A$1:$AB$1,0),0)/10^3</f>
        <v>1185117.135</v>
      </c>
      <c r="BF180" s="35">
        <f>VLOOKUP(BC180&amp;"_"&amp;$AZ$9,データシート3!A:AB,MATCH("ea_"&amp;"風力（陸上）"&amp;"_年間発電",データシート3!$A$1:$AB$1,0),0)/10^3</f>
        <v>5873181.1200000001</v>
      </c>
      <c r="BG180" s="35">
        <f>VLOOKUP(BC180&amp;"_"&amp;$AZ$9,データシート3!A:AB,MATCH("ea_"&amp;"中小水（河川）"&amp;"_年間発電",データシート3!$A$1:$AB$1,0),0)/10^3+VLOOKUP(BC180&amp;"_"&amp;$AZ$9,データシート3!A:AB,MATCH("ea_"&amp;"中小水（農業用水路）"&amp;"_年間発電",データシート3!$A$1:$AB$1,0),0)/10^3</f>
        <v>0</v>
      </c>
      <c r="BH180" s="35">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0</v>
      </c>
      <c r="BI180" s="35">
        <f t="shared" si="35"/>
        <v>7058298.2549999999</v>
      </c>
      <c r="BJ180" s="35">
        <f>(VLOOKUP($BC180&amp;"_"&amp;$AZ$8,データシート3!$A:$AN,MATCH("da_合計",データシート3!$A$1:$AN$1,0),0))/10^3</f>
        <v>8983.8375932243725</v>
      </c>
      <c r="BK180" s="35">
        <f t="shared" si="36"/>
        <v>7049314.4174067751</v>
      </c>
      <c r="BL180" s="35">
        <f t="shared" si="37"/>
        <v>0</v>
      </c>
      <c r="BM180" s="35">
        <f t="shared" si="38"/>
        <v>7049314.4174067751</v>
      </c>
      <c r="BW180" s="999"/>
    </row>
    <row r="181" spans="1:75">
      <c r="A181" s="183"/>
      <c r="B181" s="556"/>
      <c r="C181" s="181"/>
      <c r="D181" s="182"/>
      <c r="E181" s="182"/>
      <c r="F181" s="181"/>
      <c r="G181" s="183"/>
      <c r="H181" s="183"/>
      <c r="I181" s="183"/>
      <c r="J181" s="183"/>
      <c r="K181" s="183"/>
      <c r="L181" s="183"/>
      <c r="M181" s="183"/>
      <c r="N181" s="183"/>
      <c r="O181" s="485"/>
      <c r="P181" s="183"/>
      <c r="Q181" s="479"/>
      <c r="R181" s="183"/>
      <c r="S181" s="183"/>
      <c r="T181" s="183"/>
      <c r="U181" s="183"/>
      <c r="V181" s="183"/>
      <c r="W181" s="183"/>
      <c r="X181" s="183"/>
      <c r="Y181" s="183"/>
      <c r="Z181" s="183"/>
      <c r="AA181" s="183"/>
      <c r="AB181" s="183"/>
      <c r="AC181" s="183"/>
      <c r="AD181" s="183"/>
      <c r="AE181" s="485"/>
      <c r="AF181" s="183"/>
      <c r="AG181" s="479"/>
      <c r="AH181" s="183"/>
      <c r="AI181" s="183"/>
      <c r="AJ181" s="183"/>
      <c r="AK181" s="183"/>
      <c r="AL181" s="183"/>
      <c r="AM181" s="183"/>
      <c r="AN181" s="183"/>
      <c r="AO181" s="183"/>
      <c r="AP181" s="183"/>
      <c r="AQ181" s="183"/>
      <c r="AR181" s="183"/>
      <c r="AS181" s="183"/>
      <c r="AT181" s="485"/>
      <c r="AU181" s="183"/>
      <c r="AX181" s="19" t="str">
        <f>比較地域マスタ!AD116</f>
        <v>01461</v>
      </c>
      <c r="AY181" s="19" t="str">
        <f>IF(IFERROR(比較地域マスタ!$AE116,"")=0,"",IFERROR(比較地域マスタ!$AE116,""))</f>
        <v>中富良野町</v>
      </c>
      <c r="AZ181" s="17"/>
      <c r="BA181" s="23">
        <v>110</v>
      </c>
      <c r="BB181" s="23">
        <v>2</v>
      </c>
      <c r="BC181" s="19" t="str">
        <f>AX181</f>
        <v>01461</v>
      </c>
      <c r="BD181" s="19" t="str">
        <f>AY181</f>
        <v>中富良野町</v>
      </c>
      <c r="BE181" s="35">
        <f>VLOOKUP(BC181&amp;"_"&amp;$AZ$9,データシート3!A:AB,MATCH("ea_"&amp;"太陽光（建物系）"&amp;"_年間発電",データシート3!$A$1:$AB$1,0),0)/10^3+VLOOKUP(BC181&amp;"_"&amp;$AZ$9,データシート3!A:AB,MATCH("ea_"&amp;"太陽光（土地系）"&amp;"_年間発電",データシート3!$A$1:$AB$1,0),0)/10^3</f>
        <v>1738597.5200000003</v>
      </c>
      <c r="BF181" s="35">
        <f>VLOOKUP(BC181&amp;"_"&amp;$AZ$9,データシート3!A:AB,MATCH("ea_"&amp;"風力（陸上）"&amp;"_年間発電",データシート3!$A$1:$AB$1,0),0)/10^3</f>
        <v>194865.274</v>
      </c>
      <c r="BG181" s="35">
        <f>VLOOKUP(BC181&amp;"_"&amp;$AZ$9,データシート3!A:AB,MATCH("ea_"&amp;"中小水（河川）"&amp;"_年間発電",データシート3!$A$1:$AB$1,0),0)/10^3+VLOOKUP(BC181&amp;"_"&amp;$AZ$9,データシート3!A:AB,MATCH("ea_"&amp;"中小水（農業用水路）"&amp;"_年間発電",データシート3!$A$1:$AB$1,0),0)/10^3</f>
        <v>258.45</v>
      </c>
      <c r="BH181" s="35">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0</v>
      </c>
      <c r="BI181" s="35">
        <f t="shared" si="35"/>
        <v>1933721.2440000002</v>
      </c>
      <c r="BJ181" s="35">
        <f>(VLOOKUP($BC181&amp;"_"&amp;$AZ$8,データシート3!$A:$AN,MATCH("da_合計",データシート3!$A$1:$AN$1,0),0))/10^3</f>
        <v>19557.015473461128</v>
      </c>
      <c r="BK181" s="35">
        <f t="shared" si="36"/>
        <v>1914164.2285265392</v>
      </c>
      <c r="BL181" s="35">
        <f t="shared" si="37"/>
        <v>0</v>
      </c>
      <c r="BM181" s="35">
        <f t="shared" si="38"/>
        <v>1914164.2285265392</v>
      </c>
      <c r="BW181" s="999"/>
    </row>
    <row r="182" spans="1:75">
      <c r="A182" s="183"/>
      <c r="B182" s="556"/>
      <c r="C182" s="181"/>
      <c r="D182" s="182"/>
      <c r="E182" s="182"/>
      <c r="F182" s="181"/>
      <c r="G182" s="183"/>
      <c r="H182" s="183"/>
      <c r="I182" s="183"/>
      <c r="J182" s="183"/>
      <c r="K182" s="183"/>
      <c r="L182" s="183"/>
      <c r="M182" s="183"/>
      <c r="N182" s="183"/>
      <c r="O182" s="485"/>
      <c r="P182" s="183"/>
      <c r="Q182" s="479"/>
      <c r="R182" s="183"/>
      <c r="S182" s="183"/>
      <c r="T182" s="183"/>
      <c r="U182" s="183"/>
      <c r="V182" s="183"/>
      <c r="W182" s="183"/>
      <c r="X182" s="183"/>
      <c r="Y182" s="183"/>
      <c r="Z182" s="183"/>
      <c r="AA182" s="183"/>
      <c r="AB182" s="183"/>
      <c r="AC182" s="183"/>
      <c r="AD182" s="183"/>
      <c r="AE182" s="485"/>
      <c r="AF182" s="183"/>
      <c r="AG182" s="479"/>
      <c r="AH182" s="183"/>
      <c r="AI182" s="183"/>
      <c r="AJ182" s="183"/>
      <c r="AK182" s="183"/>
      <c r="AL182" s="183"/>
      <c r="AM182" s="183"/>
      <c r="AN182" s="183"/>
      <c r="AO182" s="183"/>
      <c r="AP182" s="183"/>
      <c r="AQ182" s="183"/>
      <c r="AR182" s="183"/>
      <c r="AS182" s="183"/>
      <c r="AT182" s="485"/>
      <c r="AU182" s="183"/>
      <c r="AX182" s="19" t="str">
        <f>比較地域マスタ!AD117</f>
        <v>01221</v>
      </c>
      <c r="AY182" s="19" t="str">
        <f>IF(IFERROR(比較地域マスタ!$AE117,"")=0,"",IFERROR(比較地域マスタ!$AE117,""))</f>
        <v>名寄市</v>
      </c>
      <c r="BA182" s="23">
        <v>111</v>
      </c>
      <c r="BB182" s="23">
        <v>2</v>
      </c>
      <c r="BC182" s="19" t="str">
        <f t="shared" ref="BC182:BD245" si="39">AX182</f>
        <v>01221</v>
      </c>
      <c r="BD182" s="19" t="str">
        <f t="shared" si="39"/>
        <v>名寄市</v>
      </c>
      <c r="BE182" s="35">
        <f>VLOOKUP(BC182&amp;"_"&amp;$AZ$9,データシート3!A:AB,MATCH("ea_"&amp;"太陽光（建物系）"&amp;"_年間発電",データシート3!$A$1:$AB$1,0),0)/10^3+VLOOKUP(BC182&amp;"_"&amp;$AZ$9,データシート3!A:AB,MATCH("ea_"&amp;"太陽光（土地系）"&amp;"_年間発電",データシート3!$A$1:$AB$1,0),0)/10^3</f>
        <v>2731729.6289999993</v>
      </c>
      <c r="BF182" s="35">
        <f>VLOOKUP(BC182&amp;"_"&amp;$AZ$9,データシート3!A:AB,MATCH("ea_"&amp;"風力（陸上）"&amp;"_年間発電",データシート3!$A$1:$AB$1,0),0)/10^3</f>
        <v>3693206.4670000002</v>
      </c>
      <c r="BG182" s="35">
        <f>VLOOKUP(BC182&amp;"_"&amp;$AZ$9,データシート3!A:AB,MATCH("ea_"&amp;"中小水（河川）"&amp;"_年間発電",データシート3!$A$1:$AB$1,0),0)/10^3+VLOOKUP(BC182&amp;"_"&amp;$AZ$9,データシート3!A:AB,MATCH("ea_"&amp;"中小水（農業用水路）"&amp;"_年間発電",データシート3!$A$1:$AB$1,0),0)/10^3</f>
        <v>19593.580000000005</v>
      </c>
      <c r="BH182" s="35">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0</v>
      </c>
      <c r="BI182" s="35">
        <f t="shared" si="35"/>
        <v>6444529.675999999</v>
      </c>
      <c r="BJ182" s="35">
        <f>(VLOOKUP($BC182&amp;"_"&amp;$AZ$8,データシート3!$A:$AN,MATCH("da_合計",データシート3!$A$1:$AN$1,0),0))/10^3</f>
        <v>146262.32177188201</v>
      </c>
      <c r="BK182" s="35">
        <f t="shared" si="36"/>
        <v>6298267.3542281166</v>
      </c>
      <c r="BL182" s="35">
        <f t="shared" si="37"/>
        <v>0</v>
      </c>
      <c r="BM182" s="35">
        <f t="shared" si="38"/>
        <v>6298267.3542281166</v>
      </c>
      <c r="BW182" s="999"/>
    </row>
    <row r="183" spans="1:75">
      <c r="B183" s="556"/>
      <c r="C183" s="181"/>
      <c r="D183" s="182"/>
      <c r="E183" s="182"/>
      <c r="F183" s="181"/>
      <c r="G183" s="183"/>
      <c r="H183" s="183"/>
      <c r="I183" s="183"/>
      <c r="J183" s="183"/>
      <c r="K183" s="183"/>
      <c r="L183" s="183"/>
      <c r="M183" s="183"/>
      <c r="N183" s="183"/>
      <c r="O183" s="485"/>
      <c r="Q183" s="479"/>
      <c r="R183" s="183"/>
      <c r="S183" s="183"/>
      <c r="T183" s="183"/>
      <c r="U183" s="183"/>
      <c r="V183" s="183"/>
      <c r="W183" s="183"/>
      <c r="X183" s="183"/>
      <c r="Y183" s="183"/>
      <c r="Z183" s="183"/>
      <c r="AA183" s="183"/>
      <c r="AB183" s="183"/>
      <c r="AC183" s="183"/>
      <c r="AD183" s="183"/>
      <c r="AE183" s="485"/>
      <c r="AF183" s="183"/>
      <c r="AG183" s="479"/>
      <c r="AH183" s="183"/>
      <c r="AI183" s="183"/>
      <c r="AJ183" s="183"/>
      <c r="AK183" s="183"/>
      <c r="AL183" s="183"/>
      <c r="AM183" s="183"/>
      <c r="AN183" s="183"/>
      <c r="AO183" s="183"/>
      <c r="AP183" s="183"/>
      <c r="AQ183" s="183"/>
      <c r="AR183" s="183"/>
      <c r="AS183" s="183"/>
      <c r="AT183" s="485"/>
      <c r="AX183" s="19" t="str">
        <f>比較地域マスタ!AD118</f>
        <v>01484</v>
      </c>
      <c r="AY183" s="19" t="str">
        <f>IF(IFERROR(比較地域マスタ!$AE118,"")=0,"",IFERROR(比較地域マスタ!$AE118,""))</f>
        <v>羽幌町</v>
      </c>
      <c r="BA183" s="23">
        <v>112</v>
      </c>
      <c r="BB183" s="23">
        <v>2</v>
      </c>
      <c r="BC183" s="19" t="str">
        <f t="shared" si="39"/>
        <v>01484</v>
      </c>
      <c r="BD183" s="19" t="str">
        <f t="shared" si="39"/>
        <v>羽幌町</v>
      </c>
      <c r="BE183" s="35">
        <f>VLOOKUP(BC183&amp;"_"&amp;$AZ$9,データシート3!A:AB,MATCH("ea_"&amp;"太陽光（建物系）"&amp;"_年間発電",データシート3!$A$1:$AB$1,0),0)/10^3+VLOOKUP(BC183&amp;"_"&amp;$AZ$9,データシート3!A:AB,MATCH("ea_"&amp;"太陽光（土地系）"&amp;"_年間発電",データシート3!$A$1:$AB$1,0),0)/10^3</f>
        <v>983262.45700000005</v>
      </c>
      <c r="BF183" s="35">
        <f>VLOOKUP(BC183&amp;"_"&amp;$AZ$9,データシート3!A:AB,MATCH("ea_"&amp;"風力（陸上）"&amp;"_年間発電",データシート3!$A$1:$AB$1,0),0)/10^3</f>
        <v>3883470.0750000002</v>
      </c>
      <c r="BG183" s="35">
        <f>VLOOKUP(BC183&amp;"_"&amp;$AZ$9,データシート3!A:AB,MATCH("ea_"&amp;"中小水（河川）"&amp;"_年間発電",データシート3!$A$1:$AB$1,0),0)/10^3+VLOOKUP(BC183&amp;"_"&amp;$AZ$9,データシート3!A:AB,MATCH("ea_"&amp;"中小水（農業用水路）"&amp;"_年間発電",データシート3!$A$1:$AB$1,0),0)/10^3</f>
        <v>300.57</v>
      </c>
      <c r="BH183" s="35">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0</v>
      </c>
      <c r="BI183" s="35">
        <f t="shared" si="35"/>
        <v>4867033.1020000009</v>
      </c>
      <c r="BJ183" s="35">
        <f>(VLOOKUP($BC183&amp;"_"&amp;$AZ$8,データシート3!$A:$AN,MATCH("da_合計",データシート3!$A$1:$AN$1,0),0))/10^3</f>
        <v>35546.114305252631</v>
      </c>
      <c r="BK183" s="35">
        <f t="shared" si="36"/>
        <v>4831486.9876947487</v>
      </c>
      <c r="BL183" s="35">
        <f t="shared" si="37"/>
        <v>0</v>
      </c>
      <c r="BM183" s="35">
        <f t="shared" si="38"/>
        <v>4831486.9876947487</v>
      </c>
      <c r="BW183" s="999"/>
    </row>
    <row r="184" spans="1:75">
      <c r="B184" s="556"/>
      <c r="C184" s="181"/>
      <c r="D184" s="182"/>
      <c r="E184" s="182"/>
      <c r="F184" s="181"/>
      <c r="G184" s="183"/>
      <c r="H184" s="183"/>
      <c r="I184" s="183"/>
      <c r="J184" s="183"/>
      <c r="K184" s="183"/>
      <c r="L184" s="183"/>
      <c r="M184" s="183"/>
      <c r="N184" s="183"/>
      <c r="O184" s="485"/>
      <c r="Q184" s="479"/>
      <c r="R184" s="183"/>
      <c r="S184" s="183"/>
      <c r="T184" s="183"/>
      <c r="U184" s="183"/>
      <c r="V184" s="183"/>
      <c r="W184" s="183"/>
      <c r="X184" s="183"/>
      <c r="Y184" s="183"/>
      <c r="Z184" s="183"/>
      <c r="AA184" s="183"/>
      <c r="AB184" s="183"/>
      <c r="AC184" s="183"/>
      <c r="AD184" s="183"/>
      <c r="AE184" s="485"/>
      <c r="AF184" s="183"/>
      <c r="AG184" s="479"/>
      <c r="AH184" s="183"/>
      <c r="AI184" s="183"/>
      <c r="AJ184" s="183"/>
      <c r="AK184" s="183"/>
      <c r="AL184" s="183"/>
      <c r="AM184" s="183"/>
      <c r="AN184" s="183"/>
      <c r="AO184" s="183"/>
      <c r="AP184" s="183"/>
      <c r="AQ184" s="183"/>
      <c r="AR184" s="183"/>
      <c r="AS184" s="183"/>
      <c r="AT184" s="485"/>
      <c r="AX184" s="19" t="str">
        <f>比較地域マスタ!AD119</f>
        <v>01512</v>
      </c>
      <c r="AY184" s="19" t="str">
        <f>IF(IFERROR(比較地域マスタ!$AE119,"")=0,"",IFERROR(比較地域マスタ!$AE119,""))</f>
        <v>浜頓別町</v>
      </c>
      <c r="BA184" s="23">
        <v>113</v>
      </c>
      <c r="BB184" s="23">
        <v>2</v>
      </c>
      <c r="BC184" s="19" t="str">
        <f t="shared" si="39"/>
        <v>01512</v>
      </c>
      <c r="BD184" s="19" t="str">
        <f t="shared" si="39"/>
        <v>浜頓別町</v>
      </c>
      <c r="BE184" s="35">
        <f>VLOOKUP(BC184&amp;"_"&amp;$AZ$9,データシート3!A:AB,MATCH("ea_"&amp;"太陽光（建物系）"&amp;"_年間発電",データシート3!$A$1:$AB$1,0),0)/10^3+VLOOKUP(BC184&amp;"_"&amp;$AZ$9,データシート3!A:AB,MATCH("ea_"&amp;"太陽光（土地系）"&amp;"_年間発電",データシート3!$A$1:$AB$1,0),0)/10^3</f>
        <v>2175476.8939999994</v>
      </c>
      <c r="BF184" s="35">
        <f>VLOOKUP(BC184&amp;"_"&amp;$AZ$9,データシート3!A:AB,MATCH("ea_"&amp;"風力（陸上）"&amp;"_年間発電",データシート3!$A$1:$AB$1,0),0)/10^3</f>
        <v>7713054.9409999987</v>
      </c>
      <c r="BG184" s="35">
        <f>VLOOKUP(BC184&amp;"_"&amp;$AZ$9,データシート3!A:AB,MATCH("ea_"&amp;"中小水（河川）"&amp;"_年間発電",データシート3!$A$1:$AB$1,0),0)/10^3+VLOOKUP(BC184&amp;"_"&amp;$AZ$9,データシート3!A:AB,MATCH("ea_"&amp;"中小水（農業用水路）"&amp;"_年間発電",データシート3!$A$1:$AB$1,0),0)/10^3</f>
        <v>577.54100000000017</v>
      </c>
      <c r="BH184" s="35">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0</v>
      </c>
      <c r="BI184" s="35">
        <f t="shared" si="35"/>
        <v>9889109.3759999964</v>
      </c>
      <c r="BJ184" s="35">
        <f>(VLOOKUP($BC184&amp;"_"&amp;$AZ$8,データシート3!$A:$AN,MATCH("da_合計",データシート3!$A$1:$AN$1,0),0))/10^3</f>
        <v>25753.649302443151</v>
      </c>
      <c r="BK184" s="35">
        <f t="shared" si="36"/>
        <v>9863355.7266975529</v>
      </c>
      <c r="BL184" s="35">
        <f t="shared" si="37"/>
        <v>0</v>
      </c>
      <c r="BM184" s="35">
        <f t="shared" si="38"/>
        <v>9863355.7266975529</v>
      </c>
      <c r="BW184" s="999"/>
    </row>
    <row r="185" spans="1:75">
      <c r="B185" s="556"/>
      <c r="C185" s="181"/>
      <c r="D185" s="182"/>
      <c r="E185" s="182"/>
      <c r="F185" s="181"/>
      <c r="G185" s="183"/>
      <c r="H185" s="183"/>
      <c r="I185" s="183"/>
      <c r="J185" s="183"/>
      <c r="K185" s="183"/>
      <c r="L185" s="183"/>
      <c r="M185" s="183"/>
      <c r="N185" s="183"/>
      <c r="O185" s="485"/>
      <c r="Q185" s="479"/>
      <c r="R185" s="183"/>
      <c r="S185" s="183"/>
      <c r="T185" s="183"/>
      <c r="U185" s="183"/>
      <c r="V185" s="183"/>
      <c r="W185" s="183"/>
      <c r="X185" s="183"/>
      <c r="Y185" s="183"/>
      <c r="Z185" s="183"/>
      <c r="AA185" s="183"/>
      <c r="AB185" s="183"/>
      <c r="AC185" s="183"/>
      <c r="AD185" s="183"/>
      <c r="AE185" s="485"/>
      <c r="AF185" s="183"/>
      <c r="AG185" s="479"/>
      <c r="AH185" s="183"/>
      <c r="AI185" s="183"/>
      <c r="AJ185" s="183"/>
      <c r="AK185" s="183"/>
      <c r="AL185" s="183"/>
      <c r="AM185" s="183"/>
      <c r="AN185" s="183"/>
      <c r="AO185" s="183"/>
      <c r="AP185" s="183"/>
      <c r="AQ185" s="183"/>
      <c r="AR185" s="183"/>
      <c r="AS185" s="183"/>
      <c r="AT185" s="485"/>
      <c r="AX185" s="19" t="str">
        <f>比較地域マスタ!AD120</f>
        <v>01459</v>
      </c>
      <c r="AY185" s="19" t="str">
        <f>IF(IFERROR(比較地域マスタ!$AE120,"")=0,"",IFERROR(比較地域マスタ!$AE120,""))</f>
        <v>美瑛町</v>
      </c>
      <c r="BA185" s="23">
        <v>114</v>
      </c>
      <c r="BB185" s="23">
        <v>2</v>
      </c>
      <c r="BC185" s="19" t="str">
        <f t="shared" si="39"/>
        <v>01459</v>
      </c>
      <c r="BD185" s="19" t="str">
        <f t="shared" si="39"/>
        <v>美瑛町</v>
      </c>
      <c r="BE185" s="35">
        <f>VLOOKUP(BC185&amp;"_"&amp;$AZ$9,データシート3!A:AB,MATCH("ea_"&amp;"太陽光（建物系）"&amp;"_年間発電",データシート3!$A$1:$AB$1,0),0)/10^3+VLOOKUP(BC185&amp;"_"&amp;$AZ$9,データシート3!A:AB,MATCH("ea_"&amp;"太陽光（土地系）"&amp;"_年間発電",データシート3!$A$1:$AB$1,0),0)/10^3</f>
        <v>4971061.8259999994</v>
      </c>
      <c r="BF185" s="35">
        <f>VLOOKUP(BC185&amp;"_"&amp;$AZ$9,データシート3!A:AB,MATCH("ea_"&amp;"風力（陸上）"&amp;"_年間発電",データシート3!$A$1:$AB$1,0),0)/10^3</f>
        <v>1260876.936</v>
      </c>
      <c r="BG185" s="35">
        <f>VLOOKUP(BC185&amp;"_"&amp;$AZ$9,データシート3!A:AB,MATCH("ea_"&amp;"中小水（河川）"&amp;"_年間発電",データシート3!$A$1:$AB$1,0),0)/10^3+VLOOKUP(BC185&amp;"_"&amp;$AZ$9,データシート3!A:AB,MATCH("ea_"&amp;"中小水（農業用水路）"&amp;"_年間発電",データシート3!$A$1:$AB$1,0),0)/10^3</f>
        <v>98621.998000000007</v>
      </c>
      <c r="BH185" s="35">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61317.49</v>
      </c>
      <c r="BI185" s="35">
        <f t="shared" si="35"/>
        <v>6391878.2499999991</v>
      </c>
      <c r="BJ185" s="35">
        <f>(VLOOKUP($BC185&amp;"_"&amp;$AZ$8,データシート3!$A:$AN,MATCH("da_合計",データシート3!$A$1:$AN$1,0),0))/10^3</f>
        <v>50605.926371238464</v>
      </c>
      <c r="BK185" s="35">
        <f t="shared" si="36"/>
        <v>6341272.3236287609</v>
      </c>
      <c r="BL185" s="35">
        <f t="shared" si="37"/>
        <v>0</v>
      </c>
      <c r="BM185" s="35">
        <f t="shared" si="38"/>
        <v>6341272.3236287609</v>
      </c>
      <c r="BW185" s="999"/>
    </row>
    <row r="186" spans="1:75">
      <c r="B186" s="556"/>
      <c r="C186" s="181"/>
      <c r="D186" s="182"/>
      <c r="E186" s="182"/>
      <c r="F186" s="181"/>
      <c r="G186" s="183"/>
      <c r="H186" s="183"/>
      <c r="I186" s="183"/>
      <c r="J186" s="183"/>
      <c r="K186" s="183"/>
      <c r="L186" s="183"/>
      <c r="M186" s="183"/>
      <c r="N186" s="183"/>
      <c r="O186" s="485"/>
      <c r="Q186" s="479"/>
      <c r="R186" s="183"/>
      <c r="S186" s="183"/>
      <c r="T186" s="183"/>
      <c r="U186" s="183"/>
      <c r="V186" s="183"/>
      <c r="W186" s="183"/>
      <c r="X186" s="183"/>
      <c r="Y186" s="183"/>
      <c r="Z186" s="183"/>
      <c r="AA186" s="183"/>
      <c r="AB186" s="183"/>
      <c r="AC186" s="183"/>
      <c r="AD186" s="183"/>
      <c r="AE186" s="485"/>
      <c r="AF186" s="183"/>
      <c r="AG186" s="479"/>
      <c r="AH186" s="183"/>
      <c r="AI186" s="183"/>
      <c r="AJ186" s="183"/>
      <c r="AK186" s="183"/>
      <c r="AL186" s="183"/>
      <c r="AM186" s="183"/>
      <c r="AN186" s="183"/>
      <c r="AO186" s="183"/>
      <c r="AP186" s="183"/>
      <c r="AQ186" s="183"/>
      <c r="AR186" s="183"/>
      <c r="AS186" s="183"/>
      <c r="AT186" s="485"/>
      <c r="AX186" s="19" t="str">
        <f>比較地域マスタ!AD121</f>
        <v>01453</v>
      </c>
      <c r="AY186" s="19" t="str">
        <f>IF(IFERROR(比較地域マスタ!$AE121,"")=0,"",IFERROR(比較地域マスタ!$AE121,""))</f>
        <v>東神楽町</v>
      </c>
      <c r="BA186" s="23">
        <v>115</v>
      </c>
      <c r="BB186" s="23">
        <v>2</v>
      </c>
      <c r="BC186" s="19" t="str">
        <f t="shared" si="39"/>
        <v>01453</v>
      </c>
      <c r="BD186" s="19" t="str">
        <f t="shared" si="39"/>
        <v>東神楽町</v>
      </c>
      <c r="BE186" s="35">
        <f>VLOOKUP(BC186&amp;"_"&amp;$AZ$9,データシート3!A:AB,MATCH("ea_"&amp;"太陽光（建物系）"&amp;"_年間発電",データシート3!$A$1:$AB$1,0),0)/10^3+VLOOKUP(BC186&amp;"_"&amp;$AZ$9,データシート3!A:AB,MATCH("ea_"&amp;"太陽光（土地系）"&amp;"_年間発電",データシート3!$A$1:$AB$1,0),0)/10^3</f>
        <v>1171811.8099999998</v>
      </c>
      <c r="BF186" s="35">
        <f>VLOOKUP(BC186&amp;"_"&amp;$AZ$9,データシート3!A:AB,MATCH("ea_"&amp;"風力（陸上）"&amp;"_年間発電",データシート3!$A$1:$AB$1,0),0)/10^3</f>
        <v>4853.87</v>
      </c>
      <c r="BG186" s="35">
        <f>VLOOKUP(BC186&amp;"_"&amp;$AZ$9,データシート3!A:AB,MATCH("ea_"&amp;"中小水（河川）"&amp;"_年間発電",データシート3!$A$1:$AB$1,0),0)/10^3+VLOOKUP(BC186&amp;"_"&amp;$AZ$9,データシート3!A:AB,MATCH("ea_"&amp;"中小水（農業用水路）"&amp;"_年間発電",データシート3!$A$1:$AB$1,0),0)/10^3</f>
        <v>8419.4989999999998</v>
      </c>
      <c r="BH186" s="35">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0</v>
      </c>
      <c r="BI186" s="35">
        <f t="shared" si="35"/>
        <v>1185085.179</v>
      </c>
      <c r="BJ186" s="35">
        <f>(VLOOKUP($BC186&amp;"_"&amp;$AZ$8,データシート3!$A:$AN,MATCH("da_合計",データシート3!$A$1:$AN$1,0),0))/10^3</f>
        <v>41316.218034445643</v>
      </c>
      <c r="BK186" s="35">
        <f t="shared" si="36"/>
        <v>1143768.9609655545</v>
      </c>
      <c r="BL186" s="35">
        <f t="shared" si="37"/>
        <v>0</v>
      </c>
      <c r="BM186" s="35">
        <f t="shared" si="38"/>
        <v>1143768.9609655545</v>
      </c>
      <c r="BW186" s="999"/>
    </row>
    <row r="187" spans="1:75">
      <c r="B187" s="556"/>
      <c r="C187" s="181"/>
      <c r="D187" s="182"/>
      <c r="E187" s="182"/>
      <c r="F187" s="181"/>
      <c r="G187" s="183"/>
      <c r="H187" s="183"/>
      <c r="I187" s="183"/>
      <c r="J187" s="183"/>
      <c r="K187" s="183"/>
      <c r="L187" s="183"/>
      <c r="M187" s="183"/>
      <c r="N187" s="183"/>
      <c r="O187" s="485"/>
      <c r="Q187" s="479"/>
      <c r="R187" s="183"/>
      <c r="S187" s="183"/>
      <c r="T187" s="183"/>
      <c r="U187" s="183"/>
      <c r="V187" s="183"/>
      <c r="W187" s="183"/>
      <c r="X187" s="183"/>
      <c r="Y187" s="183"/>
      <c r="Z187" s="183"/>
      <c r="AA187" s="183"/>
      <c r="AB187" s="183"/>
      <c r="AC187" s="183"/>
      <c r="AD187" s="183"/>
      <c r="AE187" s="485"/>
      <c r="AF187" s="183"/>
      <c r="AG187" s="479"/>
      <c r="AH187" s="183"/>
      <c r="AI187" s="183"/>
      <c r="AJ187" s="183"/>
      <c r="AK187" s="183"/>
      <c r="AL187" s="183"/>
      <c r="AM187" s="183"/>
      <c r="AN187" s="183"/>
      <c r="AO187" s="183"/>
      <c r="AP187" s="183"/>
      <c r="AQ187" s="183"/>
      <c r="AR187" s="183"/>
      <c r="AS187" s="183"/>
      <c r="AT187" s="485"/>
      <c r="AX187" s="19" t="str">
        <f>比較地域マスタ!AD122</f>
        <v>01458</v>
      </c>
      <c r="AY187" s="19" t="str">
        <f>IF(IFERROR(比較地域マスタ!$AE122,"")=0,"",IFERROR(比較地域マスタ!$AE122,""))</f>
        <v>東川町</v>
      </c>
      <c r="BA187" s="23">
        <v>116</v>
      </c>
      <c r="BB187" s="23">
        <v>2</v>
      </c>
      <c r="BC187" s="19" t="str">
        <f t="shared" si="39"/>
        <v>01458</v>
      </c>
      <c r="BD187" s="19" t="str">
        <f t="shared" si="39"/>
        <v>東川町</v>
      </c>
      <c r="BE187" s="35">
        <f>VLOOKUP(BC187&amp;"_"&amp;$AZ$9,データシート3!A:AB,MATCH("ea_"&amp;"太陽光（建物系）"&amp;"_年間発電",データシート3!$A$1:$AB$1,0),0)/10^3+VLOOKUP(BC187&amp;"_"&amp;$AZ$9,データシート3!A:AB,MATCH("ea_"&amp;"太陽光（土地系）"&amp;"_年間発電",データシート3!$A$1:$AB$1,0),0)/10^3</f>
        <v>1201581.0759999997</v>
      </c>
      <c r="BF187" s="35">
        <f>VLOOKUP(BC187&amp;"_"&amp;$AZ$9,データシート3!A:AB,MATCH("ea_"&amp;"風力（陸上）"&amp;"_年間発電",データシート3!$A$1:$AB$1,0),0)/10^3</f>
        <v>170792.87599999996</v>
      </c>
      <c r="BG187" s="35">
        <f>VLOOKUP(BC187&amp;"_"&amp;$AZ$9,データシート3!A:AB,MATCH("ea_"&amp;"中小水（河川）"&amp;"_年間発電",データシート3!$A$1:$AB$1,0),0)/10^3+VLOOKUP(BC187&amp;"_"&amp;$AZ$9,データシート3!A:AB,MATCH("ea_"&amp;"中小水（農業用水路）"&amp;"_年間発電",データシート3!$A$1:$AB$1,0),0)/10^3</f>
        <v>46489.372000000003</v>
      </c>
      <c r="BH187" s="35">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5844.5070000000005</v>
      </c>
      <c r="BI187" s="35">
        <f t="shared" si="35"/>
        <v>1424707.8309999995</v>
      </c>
      <c r="BJ187" s="35">
        <f>(VLOOKUP($BC187&amp;"_"&amp;$AZ$8,データシート3!$A:$AN,MATCH("da_合計",データシート3!$A$1:$AN$1,0),0))/10^3</f>
        <v>44530.468384018226</v>
      </c>
      <c r="BK187" s="35">
        <f t="shared" si="36"/>
        <v>1380177.3626159814</v>
      </c>
      <c r="BL187" s="35">
        <f t="shared" si="37"/>
        <v>0</v>
      </c>
      <c r="BM187" s="35">
        <f t="shared" si="38"/>
        <v>1380177.3626159814</v>
      </c>
      <c r="BW187" s="999"/>
    </row>
    <row r="188" spans="1:75">
      <c r="B188" s="556"/>
      <c r="C188" s="181"/>
      <c r="D188" s="182"/>
      <c r="E188" s="182"/>
      <c r="F188" s="181"/>
      <c r="G188" s="183"/>
      <c r="H188" s="183"/>
      <c r="I188" s="183"/>
      <c r="J188" s="183"/>
      <c r="K188" s="183"/>
      <c r="L188" s="183"/>
      <c r="M188" s="183"/>
      <c r="N188" s="183"/>
      <c r="O188" s="485"/>
      <c r="Q188" s="479"/>
      <c r="R188" s="183"/>
      <c r="S188" s="183"/>
      <c r="T188" s="183"/>
      <c r="U188" s="183"/>
      <c r="V188" s="183"/>
      <c r="W188" s="183"/>
      <c r="X188" s="183"/>
      <c r="Y188" s="183"/>
      <c r="Z188" s="183"/>
      <c r="AA188" s="183"/>
      <c r="AB188" s="183"/>
      <c r="AC188" s="183"/>
      <c r="AD188" s="183"/>
      <c r="AE188" s="485"/>
      <c r="AF188" s="183"/>
      <c r="AG188" s="479"/>
      <c r="AH188" s="183"/>
      <c r="AI188" s="183"/>
      <c r="AJ188" s="183"/>
      <c r="AK188" s="183"/>
      <c r="AL188" s="183"/>
      <c r="AM188" s="183"/>
      <c r="AN188" s="183"/>
      <c r="AO188" s="183"/>
      <c r="AP188" s="183"/>
      <c r="AQ188" s="183"/>
      <c r="AR188" s="183"/>
      <c r="AS188" s="183"/>
      <c r="AT188" s="485"/>
      <c r="AX188" s="19" t="str">
        <f>比較地域マスタ!AD123</f>
        <v>01455</v>
      </c>
      <c r="AY188" s="19" t="str">
        <f>IF(IFERROR(比較地域マスタ!$AE123,"")=0,"",IFERROR(比較地域マスタ!$AE123,""))</f>
        <v>比布町</v>
      </c>
      <c r="BA188" s="23">
        <v>117</v>
      </c>
      <c r="BB188" s="23">
        <v>2</v>
      </c>
      <c r="BC188" s="19" t="str">
        <f t="shared" si="39"/>
        <v>01455</v>
      </c>
      <c r="BD188" s="19" t="str">
        <f t="shared" si="39"/>
        <v>比布町</v>
      </c>
      <c r="BE188" s="35">
        <f>VLOOKUP(BC188&amp;"_"&amp;$AZ$9,データシート3!A:AB,MATCH("ea_"&amp;"太陽光（建物系）"&amp;"_年間発電",データシート3!$A$1:$AB$1,0),0)/10^3+VLOOKUP(BC188&amp;"_"&amp;$AZ$9,データシート3!A:AB,MATCH("ea_"&amp;"太陽光（土地系）"&amp;"_年間発電",データシート3!$A$1:$AB$1,0),0)/10^3</f>
        <v>713444.24199999997</v>
      </c>
      <c r="BF188" s="35">
        <f>VLOOKUP(BC188&amp;"_"&amp;$AZ$9,データシート3!A:AB,MATCH("ea_"&amp;"風力（陸上）"&amp;"_年間発電",データシート3!$A$1:$AB$1,0),0)/10^3</f>
        <v>146986.005</v>
      </c>
      <c r="BG188" s="35">
        <f>VLOOKUP(BC188&amp;"_"&amp;$AZ$9,データシート3!A:AB,MATCH("ea_"&amp;"中小水（河川）"&amp;"_年間発電",データシート3!$A$1:$AB$1,0),0)/10^3+VLOOKUP(BC188&amp;"_"&amp;$AZ$9,データシート3!A:AB,MATCH("ea_"&amp;"中小水（農業用水路）"&amp;"_年間発電",データシート3!$A$1:$AB$1,0),0)/10^3</f>
        <v>0</v>
      </c>
      <c r="BH188" s="35">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0</v>
      </c>
      <c r="BI188" s="35">
        <f t="shared" si="35"/>
        <v>860430.24699999997</v>
      </c>
      <c r="BJ188" s="35">
        <f>(VLOOKUP($BC188&amp;"_"&amp;$AZ$8,データシート3!$A:$AN,MATCH("da_合計",データシート3!$A$1:$AN$1,0),0))/10^3</f>
        <v>15997.176229607969</v>
      </c>
      <c r="BK188" s="35">
        <f t="shared" si="36"/>
        <v>844433.07077039196</v>
      </c>
      <c r="BL188" s="35">
        <f t="shared" si="37"/>
        <v>0</v>
      </c>
      <c r="BM188" s="35">
        <f t="shared" si="38"/>
        <v>844433.07077039196</v>
      </c>
      <c r="BW188" s="999"/>
    </row>
    <row r="189" spans="1:75">
      <c r="B189" s="556"/>
      <c r="C189" s="181"/>
      <c r="D189" s="182"/>
      <c r="E189" s="182"/>
      <c r="F189" s="181"/>
      <c r="G189" s="183"/>
      <c r="H189" s="183"/>
      <c r="I189" s="183"/>
      <c r="J189" s="183"/>
      <c r="K189" s="183"/>
      <c r="L189" s="183"/>
      <c r="M189" s="183"/>
      <c r="N189" s="183"/>
      <c r="O189" s="485"/>
      <c r="Q189" s="479"/>
      <c r="R189" s="183"/>
      <c r="S189" s="183"/>
      <c r="T189" s="183"/>
      <c r="U189" s="183"/>
      <c r="V189" s="183"/>
      <c r="W189" s="183"/>
      <c r="X189" s="183"/>
      <c r="Y189" s="183"/>
      <c r="Z189" s="183"/>
      <c r="AA189" s="183"/>
      <c r="AB189" s="183"/>
      <c r="AC189" s="183"/>
      <c r="AD189" s="183"/>
      <c r="AE189" s="485"/>
      <c r="AF189" s="183"/>
      <c r="AG189" s="479"/>
      <c r="AH189" s="183"/>
      <c r="AI189" s="183"/>
      <c r="AJ189" s="183"/>
      <c r="AK189" s="183"/>
      <c r="AL189" s="183"/>
      <c r="AM189" s="183"/>
      <c r="AN189" s="183"/>
      <c r="AO189" s="183"/>
      <c r="AP189" s="183"/>
      <c r="AQ189" s="183"/>
      <c r="AR189" s="183"/>
      <c r="AS189" s="183"/>
      <c r="AT189" s="485"/>
      <c r="AX189" s="19" t="str">
        <f>比較地域マスタ!AD124</f>
        <v>01469</v>
      </c>
      <c r="AY189" s="19" t="str">
        <f>IF(IFERROR(比較地域マスタ!$AE124,"")=0,"",IFERROR(比較地域マスタ!$AE124,""))</f>
        <v>美深町</v>
      </c>
      <c r="BA189" s="23">
        <v>118</v>
      </c>
      <c r="BB189" s="23">
        <v>2</v>
      </c>
      <c r="BC189" s="19" t="str">
        <f t="shared" si="39"/>
        <v>01469</v>
      </c>
      <c r="BD189" s="19" t="str">
        <f t="shared" si="39"/>
        <v>美深町</v>
      </c>
      <c r="BE189" s="35">
        <f>VLOOKUP(BC189&amp;"_"&amp;$AZ$9,データシート3!A:AB,MATCH("ea_"&amp;"太陽光（建物系）"&amp;"_年間発電",データシート3!$A$1:$AB$1,0),0)/10^3+VLOOKUP(BC189&amp;"_"&amp;$AZ$9,データシート3!A:AB,MATCH("ea_"&amp;"太陽光（土地系）"&amp;"_年間発電",データシート3!$A$1:$AB$1,0),0)/10^3</f>
        <v>1310721.5149999999</v>
      </c>
      <c r="BF189" s="35">
        <f>VLOOKUP(BC189&amp;"_"&amp;$AZ$9,データシート3!A:AB,MATCH("ea_"&amp;"風力（陸上）"&amp;"_年間発電",データシート3!$A$1:$AB$1,0),0)/10^3</f>
        <v>7706014.6859999998</v>
      </c>
      <c r="BG189" s="35">
        <f>VLOOKUP(BC189&amp;"_"&amp;$AZ$9,データシート3!A:AB,MATCH("ea_"&amp;"中小水（河川）"&amp;"_年間発電",データシート3!$A$1:$AB$1,0),0)/10^3+VLOOKUP(BC189&amp;"_"&amp;$AZ$9,データシート3!A:AB,MATCH("ea_"&amp;"中小水（農業用水路）"&amp;"_年間発電",データシート3!$A$1:$AB$1,0),0)/10^3</f>
        <v>78466.540999999983</v>
      </c>
      <c r="BH189" s="35">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0</v>
      </c>
      <c r="BI189" s="35">
        <f t="shared" si="35"/>
        <v>9095202.7419999987</v>
      </c>
      <c r="BJ189" s="35">
        <f>(VLOOKUP($BC189&amp;"_"&amp;$AZ$8,データシート3!$A:$AN,MATCH("da_合計",データシート3!$A$1:$AN$1,0),0))/10^3</f>
        <v>21015.248944989289</v>
      </c>
      <c r="BK189" s="35">
        <f t="shared" si="36"/>
        <v>9074187.4930550102</v>
      </c>
      <c r="BL189" s="35">
        <f t="shared" si="37"/>
        <v>0</v>
      </c>
      <c r="BM189" s="35">
        <f t="shared" si="38"/>
        <v>9074187.4930550102</v>
      </c>
      <c r="BW189" s="999"/>
    </row>
    <row r="190" spans="1:75">
      <c r="B190" s="556"/>
      <c r="C190" s="181"/>
      <c r="D190" s="182"/>
      <c r="E190" s="182"/>
      <c r="F190" s="181"/>
      <c r="G190" s="183"/>
      <c r="H190" s="183"/>
      <c r="I190" s="183"/>
      <c r="J190" s="183"/>
      <c r="K190" s="183"/>
      <c r="L190" s="183"/>
      <c r="M190" s="183"/>
      <c r="N190" s="183"/>
      <c r="O190" s="485"/>
      <c r="Q190" s="479"/>
      <c r="R190" s="183"/>
      <c r="S190" s="183"/>
      <c r="T190" s="183"/>
      <c r="U190" s="183"/>
      <c r="V190" s="183"/>
      <c r="W190" s="183"/>
      <c r="X190" s="183"/>
      <c r="Y190" s="183"/>
      <c r="Z190" s="183"/>
      <c r="AA190" s="183"/>
      <c r="AB190" s="183"/>
      <c r="AC190" s="183"/>
      <c r="AD190" s="183"/>
      <c r="AE190" s="485"/>
      <c r="AF190" s="183"/>
      <c r="AG190" s="479"/>
      <c r="AH190" s="183"/>
      <c r="AI190" s="183"/>
      <c r="AJ190" s="183"/>
      <c r="AK190" s="183"/>
      <c r="AL190" s="183"/>
      <c r="AM190" s="183"/>
      <c r="AN190" s="183"/>
      <c r="AO190" s="183"/>
      <c r="AP190" s="183"/>
      <c r="AQ190" s="183"/>
      <c r="AR190" s="183"/>
      <c r="AS190" s="183"/>
      <c r="AT190" s="485"/>
      <c r="AX190" s="19" t="str">
        <f>比較地域マスタ!AD125</f>
        <v>01229</v>
      </c>
      <c r="AY190" s="19" t="str">
        <f>IF(IFERROR(比較地域マスタ!$AE125,"")=0,"",IFERROR(比較地域マスタ!$AE125,""))</f>
        <v>富良野市</v>
      </c>
      <c r="BA190" s="23">
        <v>119</v>
      </c>
      <c r="BB190" s="23">
        <v>2</v>
      </c>
      <c r="BC190" s="19" t="str">
        <f t="shared" si="39"/>
        <v>01229</v>
      </c>
      <c r="BD190" s="19" t="str">
        <f t="shared" si="39"/>
        <v>富良野市</v>
      </c>
      <c r="BE190" s="35">
        <f>VLOOKUP(BC190&amp;"_"&amp;$AZ$9,データシート3!A:AB,MATCH("ea_"&amp;"太陽光（建物系）"&amp;"_年間発電",データシート3!$A$1:$AB$1,0),0)/10^3+VLOOKUP(BC190&amp;"_"&amp;$AZ$9,データシート3!A:AB,MATCH("ea_"&amp;"太陽光（土地系）"&amp;"_年間発電",データシート3!$A$1:$AB$1,0),0)/10^3</f>
        <v>3823005.9609999997</v>
      </c>
      <c r="BF190" s="35">
        <f>VLOOKUP(BC190&amp;"_"&amp;$AZ$9,データシート3!A:AB,MATCH("ea_"&amp;"風力（陸上）"&amp;"_年間発電",データシート3!$A$1:$AB$1,0),0)/10^3</f>
        <v>2270496.531</v>
      </c>
      <c r="BG190" s="35">
        <f>VLOOKUP(BC190&amp;"_"&amp;$AZ$9,データシート3!A:AB,MATCH("ea_"&amp;"中小水（河川）"&amp;"_年間発電",データシート3!$A$1:$AB$1,0),0)/10^3+VLOOKUP(BC190&amp;"_"&amp;$AZ$9,データシート3!A:AB,MATCH("ea_"&amp;"中小水（農業用水路）"&amp;"_年間発電",データシート3!$A$1:$AB$1,0),0)/10^3</f>
        <v>64074.571000000011</v>
      </c>
      <c r="BH190" s="35">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0</v>
      </c>
      <c r="BI190" s="35">
        <f t="shared" si="35"/>
        <v>6157577.0630000001</v>
      </c>
      <c r="BJ190" s="35">
        <f>(VLOOKUP($BC190&amp;"_"&amp;$AZ$8,データシート3!$A:$AN,MATCH("da_合計",データシート3!$A$1:$AN$1,0),0))/10^3</f>
        <v>108460.43703276142</v>
      </c>
      <c r="BK190" s="35">
        <f t="shared" si="36"/>
        <v>6049116.625967239</v>
      </c>
      <c r="BL190" s="35">
        <f t="shared" si="37"/>
        <v>0</v>
      </c>
      <c r="BM190" s="35">
        <f t="shared" si="38"/>
        <v>6049116.625967239</v>
      </c>
      <c r="BW190" s="999"/>
    </row>
    <row r="191" spans="1:75">
      <c r="B191" s="556"/>
      <c r="C191" s="181"/>
      <c r="D191" s="182"/>
      <c r="E191" s="182"/>
      <c r="F191" s="181"/>
      <c r="G191" s="183"/>
      <c r="H191" s="183"/>
      <c r="I191" s="183"/>
      <c r="J191" s="183"/>
      <c r="K191" s="183"/>
      <c r="L191" s="183"/>
      <c r="M191" s="183"/>
      <c r="N191" s="183"/>
      <c r="O191" s="485"/>
      <c r="Q191" s="479"/>
      <c r="R191" s="183"/>
      <c r="S191" s="183"/>
      <c r="T191" s="183"/>
      <c r="U191" s="183"/>
      <c r="V191" s="183"/>
      <c r="W191" s="183"/>
      <c r="X191" s="183"/>
      <c r="Y191" s="183"/>
      <c r="Z191" s="183"/>
      <c r="AA191" s="183"/>
      <c r="AB191" s="183"/>
      <c r="AC191" s="183"/>
      <c r="AD191" s="183"/>
      <c r="AE191" s="485"/>
      <c r="AF191" s="183"/>
      <c r="AG191" s="479"/>
      <c r="AH191" s="183"/>
      <c r="AI191" s="183"/>
      <c r="AJ191" s="183"/>
      <c r="AK191" s="183"/>
      <c r="AL191" s="183"/>
      <c r="AM191" s="183"/>
      <c r="AN191" s="183"/>
      <c r="AO191" s="183"/>
      <c r="AP191" s="183"/>
      <c r="AQ191" s="183"/>
      <c r="AR191" s="183"/>
      <c r="AS191" s="183"/>
      <c r="AT191" s="485"/>
      <c r="AX191" s="19" t="str">
        <f>比較地域マスタ!AD126</f>
        <v>01472</v>
      </c>
      <c r="AY191" s="19" t="str">
        <f>IF(IFERROR(比較地域マスタ!$AE126,"")=0,"",IFERROR(比較地域マスタ!$AE126,""))</f>
        <v>幌加内町</v>
      </c>
      <c r="BA191" s="23">
        <v>120</v>
      </c>
      <c r="BB191" s="23">
        <v>2</v>
      </c>
      <c r="BC191" s="19" t="str">
        <f t="shared" si="39"/>
        <v>01472</v>
      </c>
      <c r="BD191" s="19" t="str">
        <f t="shared" si="39"/>
        <v>幌加内町</v>
      </c>
      <c r="BE191" s="35">
        <f>VLOOKUP(BC191&amp;"_"&amp;$AZ$9,データシート3!A:AB,MATCH("ea_"&amp;"太陽光（建物系）"&amp;"_年間発電",データシート3!$A$1:$AB$1,0),0)/10^3+VLOOKUP(BC191&amp;"_"&amp;$AZ$9,データシート3!A:AB,MATCH("ea_"&amp;"太陽光（土地系）"&amp;"_年間発電",データシート3!$A$1:$AB$1,0),0)/10^3</f>
        <v>1500799.7140000002</v>
      </c>
      <c r="BF191" s="35">
        <f>VLOOKUP(BC191&amp;"_"&amp;$AZ$9,データシート3!A:AB,MATCH("ea_"&amp;"風力（陸上）"&amp;"_年間発電",データシート3!$A$1:$AB$1,0),0)/10^3</f>
        <v>10181528.25</v>
      </c>
      <c r="BG191" s="35">
        <f>VLOOKUP(BC191&amp;"_"&amp;$AZ$9,データシート3!A:AB,MATCH("ea_"&amp;"中小水（河川）"&amp;"_年間発電",データシート3!$A$1:$AB$1,0),0)/10^3+VLOOKUP(BC191&amp;"_"&amp;$AZ$9,データシート3!A:AB,MATCH("ea_"&amp;"中小水（農業用水路）"&amp;"_年間発電",データシート3!$A$1:$AB$1,0),0)/10^3</f>
        <v>11522.454</v>
      </c>
      <c r="BH191" s="35">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0</v>
      </c>
      <c r="BI191" s="35">
        <f t="shared" si="35"/>
        <v>11693850.418</v>
      </c>
      <c r="BJ191" s="35">
        <f>(VLOOKUP($BC191&amp;"_"&amp;$AZ$8,データシート3!$A:$AN,MATCH("da_合計",データシート3!$A$1:$AN$1,0),0))/10^3</f>
        <v>7353.5116448260669</v>
      </c>
      <c r="BK191" s="35">
        <f t="shared" si="36"/>
        <v>11686496.906355174</v>
      </c>
      <c r="BL191" s="35">
        <f t="shared" si="37"/>
        <v>0</v>
      </c>
      <c r="BM191" s="35">
        <f t="shared" si="38"/>
        <v>11686496.906355174</v>
      </c>
      <c r="BW191" s="999"/>
    </row>
    <row r="192" spans="1:75">
      <c r="B192" s="556"/>
      <c r="C192" s="181"/>
      <c r="D192" s="182"/>
      <c r="E192" s="182"/>
      <c r="F192" s="181"/>
      <c r="G192" s="183"/>
      <c r="H192" s="183"/>
      <c r="I192" s="183"/>
      <c r="J192" s="183"/>
      <c r="K192" s="183"/>
      <c r="L192" s="183"/>
      <c r="M192" s="183"/>
      <c r="N192" s="183"/>
      <c r="O192" s="485"/>
      <c r="Q192" s="479"/>
      <c r="R192" s="183"/>
      <c r="S192" s="183"/>
      <c r="T192" s="183"/>
      <c r="U192" s="183"/>
      <c r="V192" s="183"/>
      <c r="W192" s="183"/>
      <c r="X192" s="183"/>
      <c r="Y192" s="183"/>
      <c r="Z192" s="183"/>
      <c r="AA192" s="183"/>
      <c r="AB192" s="183"/>
      <c r="AC192" s="183"/>
      <c r="AD192" s="183"/>
      <c r="AE192" s="485"/>
      <c r="AF192" s="183"/>
      <c r="AG192" s="479"/>
      <c r="AH192" s="183"/>
      <c r="AI192" s="183"/>
      <c r="AJ192" s="183"/>
      <c r="AK192" s="183"/>
      <c r="AL192" s="183"/>
      <c r="AM192" s="183"/>
      <c r="AN192" s="183"/>
      <c r="AO192" s="183"/>
      <c r="AP192" s="183"/>
      <c r="AQ192" s="183"/>
      <c r="AR192" s="183"/>
      <c r="AS192" s="183"/>
      <c r="AT192" s="485"/>
      <c r="AX192" s="19" t="str">
        <f>比較地域マスタ!AD127</f>
        <v>01520</v>
      </c>
      <c r="AY192" s="19" t="str">
        <f>IF(IFERROR(比較地域マスタ!$AE127,"")=0,"",IFERROR(比較地域マスタ!$AE127,""))</f>
        <v>幌延町</v>
      </c>
      <c r="BA192" s="23">
        <v>121</v>
      </c>
      <c r="BB192" s="23">
        <v>2</v>
      </c>
      <c r="BC192" s="19" t="str">
        <f t="shared" si="39"/>
        <v>01520</v>
      </c>
      <c r="BD192" s="19" t="str">
        <f t="shared" si="39"/>
        <v>幌延町</v>
      </c>
      <c r="BE192" s="35">
        <f>VLOOKUP(BC192&amp;"_"&amp;$AZ$9,データシート3!A:AB,MATCH("ea_"&amp;"太陽光（建物系）"&amp;"_年間発電",データシート3!$A$1:$AB$1,0),0)/10^3+VLOOKUP(BC192&amp;"_"&amp;$AZ$9,データシート3!A:AB,MATCH("ea_"&amp;"太陽光（土地系）"&amp;"_年間発電",データシート3!$A$1:$AB$1,0),0)/10^3</f>
        <v>1944532.8460000001</v>
      </c>
      <c r="BF192" s="35">
        <f>VLOOKUP(BC192&amp;"_"&amp;$AZ$9,データシート3!A:AB,MATCH("ea_"&amp;"風力（陸上）"&amp;"_年間発電",データシート3!$A$1:$AB$1,0),0)/10^3</f>
        <v>8520288.8680000026</v>
      </c>
      <c r="BG192" s="35">
        <f>VLOOKUP(BC192&amp;"_"&amp;$AZ$9,データシート3!A:AB,MATCH("ea_"&amp;"中小水（河川）"&amp;"_年間発電",データシート3!$A$1:$AB$1,0),0)/10^3+VLOOKUP(BC192&amp;"_"&amp;$AZ$9,データシート3!A:AB,MATCH("ea_"&amp;"中小水（農業用水路）"&amp;"_年間発電",データシート3!$A$1:$AB$1,0),0)/10^3</f>
        <v>3368.1990000000001</v>
      </c>
      <c r="BH192" s="35">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36206.271000000001</v>
      </c>
      <c r="BI192" s="35">
        <f t="shared" si="35"/>
        <v>10504396.184000002</v>
      </c>
      <c r="BJ192" s="35">
        <f>(VLOOKUP($BC192&amp;"_"&amp;$AZ$8,データシート3!$A:$AN,MATCH("da_合計",データシート3!$A$1:$AN$1,0),0))/10^3</f>
        <v>22556.359625084744</v>
      </c>
      <c r="BK192" s="35">
        <f t="shared" si="36"/>
        <v>10481839.824374918</v>
      </c>
      <c r="BL192" s="35">
        <f t="shared" si="37"/>
        <v>0</v>
      </c>
      <c r="BM192" s="35">
        <f t="shared" si="38"/>
        <v>10481839.824374918</v>
      </c>
      <c r="BW192" s="999"/>
    </row>
    <row r="193" spans="2:75">
      <c r="B193" s="556"/>
      <c r="C193" s="181"/>
      <c r="D193" s="182"/>
      <c r="E193" s="182"/>
      <c r="F193" s="181"/>
      <c r="G193" s="183"/>
      <c r="H193" s="183"/>
      <c r="I193" s="183"/>
      <c r="J193" s="183"/>
      <c r="K193" s="183"/>
      <c r="L193" s="183"/>
      <c r="M193" s="183"/>
      <c r="N193" s="183"/>
      <c r="O193" s="485"/>
      <c r="Q193" s="479"/>
      <c r="R193" s="183"/>
      <c r="S193" s="183"/>
      <c r="T193" s="183"/>
      <c r="U193" s="183"/>
      <c r="V193" s="183"/>
      <c r="W193" s="183"/>
      <c r="X193" s="183"/>
      <c r="Y193" s="183"/>
      <c r="Z193" s="183"/>
      <c r="AA193" s="183"/>
      <c r="AB193" s="183"/>
      <c r="AC193" s="183"/>
      <c r="AD193" s="183"/>
      <c r="AE193" s="485"/>
      <c r="AF193" s="183"/>
      <c r="AG193" s="479"/>
      <c r="AH193" s="183"/>
      <c r="AI193" s="183"/>
      <c r="AJ193" s="183"/>
      <c r="AK193" s="183"/>
      <c r="AL193" s="183"/>
      <c r="AM193" s="183"/>
      <c r="AN193" s="183"/>
      <c r="AO193" s="183"/>
      <c r="AP193" s="183"/>
      <c r="AQ193" s="183"/>
      <c r="AR193" s="183"/>
      <c r="AS193" s="183"/>
      <c r="AT193" s="485"/>
      <c r="AX193" s="19" t="str">
        <f>比較地域マスタ!AD128</f>
        <v>01481</v>
      </c>
      <c r="AY193" s="19" t="str">
        <f>IF(IFERROR(比較地域マスタ!$AE128,"")=0,"",IFERROR(比較地域マスタ!$AE128,""))</f>
        <v>増毛町</v>
      </c>
      <c r="BA193" s="23">
        <v>122</v>
      </c>
      <c r="BB193" s="23">
        <v>2</v>
      </c>
      <c r="BC193" s="19" t="str">
        <f t="shared" si="39"/>
        <v>01481</v>
      </c>
      <c r="BD193" s="19" t="str">
        <f t="shared" si="39"/>
        <v>増毛町</v>
      </c>
      <c r="BE193" s="35">
        <f>VLOOKUP(BC193&amp;"_"&amp;$AZ$9,データシート3!A:AB,MATCH("ea_"&amp;"太陽光（建物系）"&amp;"_年間発電",データシート3!$A$1:$AB$1,0),0)/10^3+VLOOKUP(BC193&amp;"_"&amp;$AZ$9,データシート3!A:AB,MATCH("ea_"&amp;"太陽光（土地系）"&amp;"_年間発電",データシート3!$A$1:$AB$1,0),0)/10^3</f>
        <v>231983.11899999995</v>
      </c>
      <c r="BF193" s="35">
        <f>VLOOKUP(BC193&amp;"_"&amp;$AZ$9,データシート3!A:AB,MATCH("ea_"&amp;"風力（陸上）"&amp;"_年間発電",データシート3!$A$1:$AB$1,0),0)/10^3</f>
        <v>4782810.3049999997</v>
      </c>
      <c r="BG193" s="35">
        <f>VLOOKUP(BC193&amp;"_"&amp;$AZ$9,データシート3!A:AB,MATCH("ea_"&amp;"中小水（河川）"&amp;"_年間発電",データシート3!$A$1:$AB$1,0),0)/10^3+VLOOKUP(BC193&amp;"_"&amp;$AZ$9,データシート3!A:AB,MATCH("ea_"&amp;"中小水（農業用水路）"&amp;"_年間発電",データシート3!$A$1:$AB$1,0),0)/10^3</f>
        <v>50366.692999999999</v>
      </c>
      <c r="BH193" s="35">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0</v>
      </c>
      <c r="BI193" s="35">
        <f t="shared" si="35"/>
        <v>5065160.1169999996</v>
      </c>
      <c r="BJ193" s="35">
        <f>(VLOOKUP($BC193&amp;"_"&amp;$AZ$8,データシート3!$A:$AN,MATCH("da_合計",データシート3!$A$1:$AN$1,0),0))/10^3</f>
        <v>24418.458072098481</v>
      </c>
      <c r="BK193" s="35">
        <f t="shared" si="36"/>
        <v>5040741.6589279007</v>
      </c>
      <c r="BL193" s="35">
        <f t="shared" si="37"/>
        <v>0</v>
      </c>
      <c r="BM193" s="35">
        <f t="shared" si="38"/>
        <v>5040741.6589279007</v>
      </c>
      <c r="BW193" s="999"/>
    </row>
    <row r="194" spans="2:75">
      <c r="B194" s="556"/>
      <c r="C194" s="181"/>
      <c r="D194" s="182"/>
      <c r="E194" s="182"/>
      <c r="F194" s="181"/>
      <c r="G194" s="183"/>
      <c r="H194" s="183"/>
      <c r="I194" s="183"/>
      <c r="J194" s="183"/>
      <c r="K194" s="183"/>
      <c r="L194" s="183"/>
      <c r="M194" s="183"/>
      <c r="N194" s="183"/>
      <c r="O194" s="485"/>
      <c r="Q194" s="479"/>
      <c r="R194" s="183"/>
      <c r="S194" s="183"/>
      <c r="T194" s="183"/>
      <c r="U194" s="183"/>
      <c r="V194" s="183"/>
      <c r="W194" s="183"/>
      <c r="X194" s="183"/>
      <c r="Y194" s="183"/>
      <c r="Z194" s="183"/>
      <c r="AA194" s="183"/>
      <c r="AB194" s="183"/>
      <c r="AC194" s="183"/>
      <c r="AD194" s="183"/>
      <c r="AE194" s="485"/>
      <c r="AF194" s="183"/>
      <c r="AG194" s="479"/>
      <c r="AH194" s="183"/>
      <c r="AI194" s="183"/>
      <c r="AJ194" s="183"/>
      <c r="AK194" s="183"/>
      <c r="AL194" s="183"/>
      <c r="AM194" s="183"/>
      <c r="AN194" s="183"/>
      <c r="AO194" s="183"/>
      <c r="AP194" s="183"/>
      <c r="AQ194" s="183"/>
      <c r="AR194" s="183"/>
      <c r="AS194" s="183"/>
      <c r="AT194" s="485"/>
      <c r="AX194" s="19" t="str">
        <f>比較地域マスタ!AD129</f>
        <v>01462</v>
      </c>
      <c r="AY194" s="19" t="str">
        <f>IF(IFERROR(比較地域マスタ!$AE129,"")=0,"",IFERROR(比較地域マスタ!$AE129,""))</f>
        <v>南富良野町</v>
      </c>
      <c r="BA194" s="23">
        <v>123</v>
      </c>
      <c r="BB194" s="23">
        <v>2</v>
      </c>
      <c r="BC194" s="19" t="str">
        <f t="shared" si="39"/>
        <v>01462</v>
      </c>
      <c r="BD194" s="19" t="str">
        <f t="shared" si="39"/>
        <v>南富良野町</v>
      </c>
      <c r="BE194" s="35">
        <f>VLOOKUP(BC194&amp;"_"&amp;$AZ$9,データシート3!A:AB,MATCH("ea_"&amp;"太陽光（建物系）"&amp;"_年間発電",データシート3!$A$1:$AB$1,0),0)/10^3+VLOOKUP(BC194&amp;"_"&amp;$AZ$9,データシート3!A:AB,MATCH("ea_"&amp;"太陽光（土地系）"&amp;"_年間発電",データシート3!$A$1:$AB$1,0),0)/10^3</f>
        <v>1165056.5020000001</v>
      </c>
      <c r="BF194" s="35">
        <f>VLOOKUP(BC194&amp;"_"&amp;$AZ$9,データシート3!A:AB,MATCH("ea_"&amp;"風力（陸上）"&amp;"_年間発電",データシート3!$A$1:$AB$1,0),0)/10^3</f>
        <v>7648149.296000001</v>
      </c>
      <c r="BG194" s="35">
        <f>VLOOKUP(BC194&amp;"_"&amp;$AZ$9,データシート3!A:AB,MATCH("ea_"&amp;"中小水（河川）"&amp;"_年間発電",データシート3!$A$1:$AB$1,0),0)/10^3+VLOOKUP(BC194&amp;"_"&amp;$AZ$9,データシート3!A:AB,MATCH("ea_"&amp;"中小水（農業用水路）"&amp;"_年間発電",データシート3!$A$1:$AB$1,0),0)/10^3</f>
        <v>46799.303</v>
      </c>
      <c r="BH194" s="35">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0</v>
      </c>
      <c r="BI194" s="35">
        <f t="shared" si="35"/>
        <v>8860005.1009999998</v>
      </c>
      <c r="BJ194" s="35">
        <f>(VLOOKUP($BC194&amp;"_"&amp;$AZ$8,データシート3!$A:$AN,MATCH("da_合計",データシート3!$A$1:$AN$1,0),0))/10^3</f>
        <v>13123.677567855377</v>
      </c>
      <c r="BK194" s="35">
        <f t="shared" si="36"/>
        <v>8846881.4234321453</v>
      </c>
      <c r="BL194" s="35">
        <f t="shared" si="37"/>
        <v>0</v>
      </c>
      <c r="BM194" s="35">
        <f t="shared" si="38"/>
        <v>8846881.4234321453</v>
      </c>
      <c r="BW194" s="999"/>
    </row>
    <row r="195" spans="2:75">
      <c r="B195" s="556"/>
      <c r="C195" s="181"/>
      <c r="D195" s="182"/>
      <c r="E195" s="182"/>
      <c r="F195" s="181"/>
      <c r="G195" s="183"/>
      <c r="H195" s="183"/>
      <c r="I195" s="183"/>
      <c r="J195" s="183"/>
      <c r="K195" s="183"/>
      <c r="L195" s="183"/>
      <c r="M195" s="183"/>
      <c r="N195" s="183"/>
      <c r="O195" s="485"/>
      <c r="Q195" s="479"/>
      <c r="R195" s="183"/>
      <c r="S195" s="183"/>
      <c r="T195" s="183"/>
      <c r="U195" s="183"/>
      <c r="V195" s="183"/>
      <c r="W195" s="183"/>
      <c r="X195" s="183"/>
      <c r="Y195" s="183"/>
      <c r="Z195" s="183"/>
      <c r="AA195" s="183"/>
      <c r="AB195" s="183"/>
      <c r="AC195" s="183"/>
      <c r="AD195" s="183"/>
      <c r="AE195" s="485"/>
      <c r="AF195" s="183"/>
      <c r="AG195" s="479"/>
      <c r="AH195" s="183"/>
      <c r="AI195" s="183"/>
      <c r="AJ195" s="183"/>
      <c r="AK195" s="183"/>
      <c r="AL195" s="183"/>
      <c r="AM195" s="183"/>
      <c r="AN195" s="183"/>
      <c r="AO195" s="183"/>
      <c r="AP195" s="183"/>
      <c r="AQ195" s="183"/>
      <c r="AR195" s="183"/>
      <c r="AS195" s="183"/>
      <c r="AT195" s="485"/>
      <c r="AX195" s="19" t="str">
        <f>比較地域マスタ!AD130</f>
        <v>01518</v>
      </c>
      <c r="AY195" s="19" t="str">
        <f>IF(IFERROR(比較地域マスタ!$AE130,"")=0,"",IFERROR(比較地域マスタ!$AE130,""))</f>
        <v>利尻町</v>
      </c>
      <c r="BA195" s="23">
        <v>124</v>
      </c>
      <c r="BB195" s="23">
        <v>2</v>
      </c>
      <c r="BC195" s="19" t="str">
        <f t="shared" si="39"/>
        <v>01518</v>
      </c>
      <c r="BD195" s="19" t="str">
        <f t="shared" si="39"/>
        <v>利尻町</v>
      </c>
      <c r="BE195" s="35">
        <f>VLOOKUP(BC195&amp;"_"&amp;$AZ$9,データシート3!A:AB,MATCH("ea_"&amp;"太陽光（建物系）"&amp;"_年間発電",データシート3!$A$1:$AB$1,0),0)/10^3+VLOOKUP(BC195&amp;"_"&amp;$AZ$9,データシート3!A:AB,MATCH("ea_"&amp;"太陽光（土地系）"&amp;"_年間発電",データシート3!$A$1:$AB$1,0),0)/10^3</f>
        <v>21915.473999999998</v>
      </c>
      <c r="BF195" s="35">
        <f>VLOOKUP(BC195&amp;"_"&amp;$AZ$9,データシート3!A:AB,MATCH("ea_"&amp;"風力（陸上）"&amp;"_年間発電",データシート3!$A$1:$AB$1,0),0)/10^3</f>
        <v>312689.60499999998</v>
      </c>
      <c r="BG195" s="35">
        <f>VLOOKUP(BC195&amp;"_"&amp;$AZ$9,データシート3!A:AB,MATCH("ea_"&amp;"中小水（河川）"&amp;"_年間発電",データシート3!$A$1:$AB$1,0),0)/10^3+VLOOKUP(BC195&amp;"_"&amp;$AZ$9,データシート3!A:AB,MATCH("ea_"&amp;"中小水（農業用水路）"&amp;"_年間発電",データシート3!$A$1:$AB$1,0),0)/10^3</f>
        <v>1120.1600000000001</v>
      </c>
      <c r="BH195" s="35">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0</v>
      </c>
      <c r="BI195" s="35">
        <f t="shared" si="35"/>
        <v>335725.23899999994</v>
      </c>
      <c r="BJ195" s="35">
        <f>(VLOOKUP($BC195&amp;"_"&amp;$AZ$8,データシート3!$A:$AN,MATCH("da_合計",データシート3!$A$1:$AN$1,0),0))/10^3</f>
        <v>10474.864762740677</v>
      </c>
      <c r="BK195" s="35">
        <f t="shared" si="36"/>
        <v>325250.37423725927</v>
      </c>
      <c r="BL195" s="35">
        <f t="shared" si="37"/>
        <v>0</v>
      </c>
      <c r="BM195" s="35">
        <f t="shared" si="38"/>
        <v>325250.37423725927</v>
      </c>
      <c r="BW195" s="999"/>
    </row>
    <row r="196" spans="2:75">
      <c r="B196" s="556"/>
      <c r="C196" s="181"/>
      <c r="D196" s="182"/>
      <c r="E196" s="182"/>
      <c r="F196" s="181"/>
      <c r="G196" s="183"/>
      <c r="H196" s="183"/>
      <c r="I196" s="183"/>
      <c r="J196" s="183"/>
      <c r="K196" s="183"/>
      <c r="L196" s="183"/>
      <c r="M196" s="183"/>
      <c r="N196" s="183"/>
      <c r="O196" s="485"/>
      <c r="Q196" s="479"/>
      <c r="R196" s="183"/>
      <c r="S196" s="183"/>
      <c r="T196" s="183"/>
      <c r="U196" s="183"/>
      <c r="V196" s="183"/>
      <c r="W196" s="183"/>
      <c r="X196" s="183"/>
      <c r="Y196" s="183"/>
      <c r="Z196" s="183"/>
      <c r="AA196" s="183"/>
      <c r="AB196" s="183"/>
      <c r="AC196" s="183"/>
      <c r="AD196" s="183"/>
      <c r="AE196" s="485"/>
      <c r="AF196" s="183"/>
      <c r="AG196" s="479"/>
      <c r="AH196" s="183"/>
      <c r="AI196" s="183"/>
      <c r="AJ196" s="183"/>
      <c r="AK196" s="183"/>
      <c r="AL196" s="183"/>
      <c r="AM196" s="183"/>
      <c r="AN196" s="183"/>
      <c r="AO196" s="183"/>
      <c r="AP196" s="183"/>
      <c r="AQ196" s="183"/>
      <c r="AR196" s="183"/>
      <c r="AS196" s="183"/>
      <c r="AT196" s="485"/>
      <c r="AX196" s="19" t="str">
        <f>比較地域マスタ!AD131</f>
        <v>01519</v>
      </c>
      <c r="AY196" s="19" t="str">
        <f>IF(IFERROR(比較地域マスタ!$AE131,"")=0,"",IFERROR(比較地域マスタ!$AE131,""))</f>
        <v>利尻富士町</v>
      </c>
      <c r="BA196" s="23">
        <v>125</v>
      </c>
      <c r="BB196" s="23">
        <v>2</v>
      </c>
      <c r="BC196" s="19" t="str">
        <f t="shared" si="39"/>
        <v>01519</v>
      </c>
      <c r="BD196" s="19" t="str">
        <f t="shared" si="39"/>
        <v>利尻富士町</v>
      </c>
      <c r="BE196" s="35">
        <f>VLOOKUP(BC196&amp;"_"&amp;$AZ$9,データシート3!A:AB,MATCH("ea_"&amp;"太陽光（建物系）"&amp;"_年間発電",データシート3!$A$1:$AB$1,0),0)/10^3+VLOOKUP(BC196&amp;"_"&amp;$AZ$9,データシート3!A:AB,MATCH("ea_"&amp;"太陽光（土地系）"&amp;"_年間発電",データシート3!$A$1:$AB$1,0),0)/10^3</f>
        <v>29979.877</v>
      </c>
      <c r="BF196" s="35">
        <f>VLOOKUP(BC196&amp;"_"&amp;$AZ$9,データシート3!A:AB,MATCH("ea_"&amp;"風力（陸上）"&amp;"_年間発電",データシート3!$A$1:$AB$1,0),0)/10^3</f>
        <v>1129611.2879999997</v>
      </c>
      <c r="BG196" s="35">
        <f>VLOOKUP(BC196&amp;"_"&amp;$AZ$9,データシート3!A:AB,MATCH("ea_"&amp;"中小水（河川）"&amp;"_年間発電",データシート3!$A$1:$AB$1,0),0)/10^3+VLOOKUP(BC196&amp;"_"&amp;$AZ$9,データシート3!A:AB,MATCH("ea_"&amp;"中小水（農業用水路）"&amp;"_年間発電",データシート3!$A$1:$AB$1,0),0)/10^3</f>
        <v>1468.2850000000001</v>
      </c>
      <c r="BH196" s="35">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419.42899999999997</v>
      </c>
      <c r="BI196" s="35">
        <f t="shared" si="35"/>
        <v>1161478.8789999997</v>
      </c>
      <c r="BJ196" s="35">
        <f>(VLOOKUP($BC196&amp;"_"&amp;$AZ$8,データシート3!$A:$AN,MATCH("da_合計",データシート3!$A$1:$AN$1,0),0))/10^3</f>
        <v>11899.859199435379</v>
      </c>
      <c r="BK196" s="35">
        <f t="shared" si="36"/>
        <v>1149579.0198005643</v>
      </c>
      <c r="BL196" s="35">
        <f t="shared" si="37"/>
        <v>0</v>
      </c>
      <c r="BM196" s="35">
        <f t="shared" si="38"/>
        <v>1149579.0198005643</v>
      </c>
      <c r="BW196" s="999"/>
    </row>
    <row r="197" spans="2:75">
      <c r="B197" s="556"/>
      <c r="C197" s="181"/>
      <c r="D197" s="182"/>
      <c r="E197" s="182"/>
      <c r="F197" s="181"/>
      <c r="G197" s="183"/>
      <c r="H197" s="183"/>
      <c r="I197" s="183"/>
      <c r="J197" s="183"/>
      <c r="K197" s="183"/>
      <c r="L197" s="183"/>
      <c r="M197" s="183"/>
      <c r="N197" s="183"/>
      <c r="O197" s="485"/>
      <c r="Q197" s="479"/>
      <c r="R197" s="183"/>
      <c r="S197" s="183"/>
      <c r="T197" s="183"/>
      <c r="U197" s="183"/>
      <c r="V197" s="183"/>
      <c r="W197" s="183"/>
      <c r="X197" s="183"/>
      <c r="Y197" s="183"/>
      <c r="Z197" s="183"/>
      <c r="AA197" s="183"/>
      <c r="AB197" s="183"/>
      <c r="AC197" s="183"/>
      <c r="AD197" s="183"/>
      <c r="AE197" s="485"/>
      <c r="AF197" s="183"/>
      <c r="AG197" s="479"/>
      <c r="AH197" s="183"/>
      <c r="AI197" s="183"/>
      <c r="AJ197" s="183"/>
      <c r="AK197" s="183"/>
      <c r="AL197" s="183"/>
      <c r="AM197" s="183"/>
      <c r="AN197" s="183"/>
      <c r="AO197" s="183"/>
      <c r="AP197" s="183"/>
      <c r="AQ197" s="183"/>
      <c r="AR197" s="183"/>
      <c r="AS197" s="183"/>
      <c r="AT197" s="485"/>
      <c r="AX197" s="19" t="str">
        <f>比較地域マスタ!AD132</f>
        <v>01212</v>
      </c>
      <c r="AY197" s="19" t="str">
        <f>IF(IFERROR(比較地域マスタ!$AE132,"")=0,"",IFERROR(比較地域マスタ!$AE132,""))</f>
        <v>留萌市</v>
      </c>
      <c r="BA197" s="23">
        <v>126</v>
      </c>
      <c r="BB197" s="23">
        <v>2</v>
      </c>
      <c r="BC197" s="19" t="str">
        <f t="shared" si="39"/>
        <v>01212</v>
      </c>
      <c r="BD197" s="19" t="str">
        <f t="shared" si="39"/>
        <v>留萌市</v>
      </c>
      <c r="BE197" s="35">
        <f>VLOOKUP(BC197&amp;"_"&amp;$AZ$9,データシート3!A:AB,MATCH("ea_"&amp;"太陽光（建物系）"&amp;"_年間発電",データシート3!$A$1:$AB$1,0),0)/10^3+VLOOKUP(BC197&amp;"_"&amp;$AZ$9,データシート3!A:AB,MATCH("ea_"&amp;"太陽光（土地系）"&amp;"_年間発電",データシート3!$A$1:$AB$1,0),0)/10^3</f>
        <v>249227.39700000006</v>
      </c>
      <c r="BF197" s="35">
        <f>VLOOKUP(BC197&amp;"_"&amp;$AZ$9,データシート3!A:AB,MATCH("ea_"&amp;"風力（陸上）"&amp;"_年間発電",データシート3!$A$1:$AB$1,0),0)/10^3</f>
        <v>2417092.9569999999</v>
      </c>
      <c r="BG197" s="35">
        <f>VLOOKUP(BC197&amp;"_"&amp;$AZ$9,データシート3!A:AB,MATCH("ea_"&amp;"中小水（河川）"&amp;"_年間発電",データシート3!$A$1:$AB$1,0),0)/10^3+VLOOKUP(BC197&amp;"_"&amp;$AZ$9,データシート3!A:AB,MATCH("ea_"&amp;"中小水（農業用水路）"&amp;"_年間発電",データシート3!$A$1:$AB$1,0),0)/10^3</f>
        <v>0</v>
      </c>
      <c r="BH197" s="35">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0</v>
      </c>
      <c r="BI197" s="35">
        <f t="shared" si="35"/>
        <v>2666320.3539999998</v>
      </c>
      <c r="BJ197" s="35">
        <f>(VLOOKUP($BC197&amp;"_"&amp;$AZ$8,データシート3!$A:$AN,MATCH("da_合計",データシート3!$A$1:$AN$1,0),0))/10^3</f>
        <v>109570.17026438474</v>
      </c>
      <c r="BK197" s="35">
        <f t="shared" si="36"/>
        <v>2556750.1837356151</v>
      </c>
      <c r="BL197" s="35">
        <f t="shared" si="37"/>
        <v>0</v>
      </c>
      <c r="BM197" s="35">
        <f t="shared" si="38"/>
        <v>2556750.1837356151</v>
      </c>
      <c r="BW197" s="999"/>
    </row>
    <row r="198" spans="2:75">
      <c r="B198" s="556"/>
      <c r="C198" s="181"/>
      <c r="D198" s="182"/>
      <c r="E198" s="182"/>
      <c r="F198" s="181"/>
      <c r="G198" s="183"/>
      <c r="H198" s="183"/>
      <c r="I198" s="183"/>
      <c r="J198" s="183"/>
      <c r="K198" s="183"/>
      <c r="L198" s="183"/>
      <c r="M198" s="183"/>
      <c r="N198" s="183"/>
      <c r="O198" s="485"/>
      <c r="Q198" s="479"/>
      <c r="R198" s="183"/>
      <c r="S198" s="183"/>
      <c r="T198" s="183"/>
      <c r="U198" s="183"/>
      <c r="V198" s="183"/>
      <c r="W198" s="183"/>
      <c r="X198" s="183"/>
      <c r="Y198" s="183"/>
      <c r="Z198" s="183"/>
      <c r="AA198" s="183"/>
      <c r="AB198" s="183"/>
      <c r="AC198" s="183"/>
      <c r="AD198" s="183"/>
      <c r="AE198" s="485"/>
      <c r="AF198" s="183"/>
      <c r="AG198" s="479"/>
      <c r="AH198" s="183"/>
      <c r="AI198" s="183"/>
      <c r="AJ198" s="183"/>
      <c r="AK198" s="183"/>
      <c r="AL198" s="183"/>
      <c r="AM198" s="183"/>
      <c r="AN198" s="183"/>
      <c r="AO198" s="183"/>
      <c r="AP198" s="183"/>
      <c r="AQ198" s="183"/>
      <c r="AR198" s="183"/>
      <c r="AS198" s="183"/>
      <c r="AT198" s="485"/>
      <c r="AX198" s="19" t="str">
        <f>比較地域マスタ!AD133</f>
        <v>01517</v>
      </c>
      <c r="AY198" s="19" t="str">
        <f>IF(IFERROR(比較地域マスタ!$AE133,"")=0,"",IFERROR(比較地域マスタ!$AE133,""))</f>
        <v>礼文町</v>
      </c>
      <c r="BA198" s="23">
        <v>127</v>
      </c>
      <c r="BB198" s="23">
        <v>2</v>
      </c>
      <c r="BC198" s="19" t="str">
        <f t="shared" si="39"/>
        <v>01517</v>
      </c>
      <c r="BD198" s="19" t="str">
        <f t="shared" si="39"/>
        <v>礼文町</v>
      </c>
      <c r="BE198" s="35">
        <f>VLOOKUP(BC198&amp;"_"&amp;$AZ$9,データシート3!A:AB,MATCH("ea_"&amp;"太陽光（建物系）"&amp;"_年間発電",データシート3!$A$1:$AB$1,0),0)/10^3+VLOOKUP(BC198&amp;"_"&amp;$AZ$9,データシート3!A:AB,MATCH("ea_"&amp;"太陽光（土地系）"&amp;"_年間発電",データシート3!$A$1:$AB$1,0),0)/10^3</f>
        <v>22916.503000000001</v>
      </c>
      <c r="BF198" s="35">
        <f>VLOOKUP(BC198&amp;"_"&amp;$AZ$9,データシート3!A:AB,MATCH("ea_"&amp;"風力（陸上）"&amp;"_年間発電",データシート3!$A$1:$AB$1,0),0)/10^3</f>
        <v>1043866.7269999998</v>
      </c>
      <c r="BG198" s="35">
        <f>VLOOKUP(BC198&amp;"_"&amp;$AZ$9,データシート3!A:AB,MATCH("ea_"&amp;"中小水（河川）"&amp;"_年間発電",データシート3!$A$1:$AB$1,0),0)/10^3+VLOOKUP(BC198&amp;"_"&amp;$AZ$9,データシート3!A:AB,MATCH("ea_"&amp;"中小水（農業用水路）"&amp;"_年間発電",データシート3!$A$1:$AB$1,0),0)/10^3</f>
        <v>0</v>
      </c>
      <c r="BH198" s="35">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0</v>
      </c>
      <c r="BI198" s="35">
        <f t="shared" si="35"/>
        <v>1066783.2299999997</v>
      </c>
      <c r="BJ198" s="35">
        <f>(VLOOKUP($BC198&amp;"_"&amp;$AZ$8,データシート3!$A:$AN,MATCH("da_合計",データシート3!$A$1:$AN$1,0),0))/10^3</f>
        <v>13404.183019410904</v>
      </c>
      <c r="BK198" s="35">
        <f t="shared" si="36"/>
        <v>1053379.0469805889</v>
      </c>
      <c r="BL198" s="35">
        <f t="shared" si="37"/>
        <v>0</v>
      </c>
      <c r="BM198" s="35">
        <f t="shared" si="38"/>
        <v>1053379.0469805889</v>
      </c>
      <c r="BW198" s="999"/>
    </row>
    <row r="199" spans="2:75">
      <c r="B199" s="556"/>
      <c r="C199" s="181"/>
      <c r="D199" s="182"/>
      <c r="E199" s="182"/>
      <c r="F199" s="181"/>
      <c r="G199" s="183"/>
      <c r="H199" s="183"/>
      <c r="I199" s="183"/>
      <c r="J199" s="183"/>
      <c r="K199" s="183"/>
      <c r="L199" s="183"/>
      <c r="M199" s="183"/>
      <c r="N199" s="183"/>
      <c r="O199" s="485"/>
      <c r="Q199" s="479"/>
      <c r="R199" s="183"/>
      <c r="S199" s="183"/>
      <c r="T199" s="183"/>
      <c r="U199" s="183"/>
      <c r="V199" s="183"/>
      <c r="W199" s="242"/>
      <c r="X199" s="242"/>
      <c r="Y199" s="242"/>
      <c r="Z199" s="242"/>
      <c r="AA199" s="242"/>
      <c r="AB199" s="242"/>
      <c r="AC199" s="242"/>
      <c r="AD199" s="242"/>
      <c r="AE199" s="480"/>
      <c r="AF199" s="242"/>
      <c r="AG199" s="496"/>
      <c r="AH199" s="242"/>
      <c r="AI199" s="242"/>
      <c r="AJ199" s="242"/>
      <c r="AK199" s="242"/>
      <c r="AL199" s="242"/>
      <c r="AM199" s="242"/>
      <c r="AN199" s="242"/>
      <c r="AO199" s="242"/>
      <c r="AP199" s="242"/>
      <c r="AQ199" s="242"/>
      <c r="AR199" s="242"/>
      <c r="AS199" s="242"/>
      <c r="AT199" s="485"/>
      <c r="AX199" s="19" t="str">
        <f>比較地域マスタ!AD134</f>
        <v>01214</v>
      </c>
      <c r="AY199" s="19" t="str">
        <f>IF(IFERROR(比較地域マスタ!$AE134,"")=0,"",IFERROR(比較地域マスタ!$AE134,""))</f>
        <v>稚内市</v>
      </c>
      <c r="BA199" s="23">
        <v>128</v>
      </c>
      <c r="BB199" s="23">
        <v>2</v>
      </c>
      <c r="BC199" s="19" t="str">
        <f t="shared" si="39"/>
        <v>01214</v>
      </c>
      <c r="BD199" s="19" t="str">
        <f t="shared" si="39"/>
        <v>稚内市</v>
      </c>
      <c r="BE199" s="35">
        <f>VLOOKUP(BC199&amp;"_"&amp;$AZ$9,データシート3!A:AB,MATCH("ea_"&amp;"太陽光（建物系）"&amp;"_年間発電",データシート3!$A$1:$AB$1,0),0)/10^3+VLOOKUP(BC199&amp;"_"&amp;$AZ$9,データシート3!A:AB,MATCH("ea_"&amp;"太陽光（土地系）"&amp;"_年間発電",データシート3!$A$1:$AB$1,0),0)/10^3</f>
        <v>5946798.6179999998</v>
      </c>
      <c r="BF199" s="35">
        <f>VLOOKUP(BC199&amp;"_"&amp;$AZ$9,データシート3!A:AB,MATCH("ea_"&amp;"風力（陸上）"&amp;"_年間発電",データシート3!$A$1:$AB$1,0),0)/10^3</f>
        <v>15575364.018999998</v>
      </c>
      <c r="BG199" s="35">
        <f>VLOOKUP(BC199&amp;"_"&amp;$AZ$9,データシート3!A:AB,MATCH("ea_"&amp;"中小水（河川）"&amp;"_年間発電",データシート3!$A$1:$AB$1,0),0)/10^3+VLOOKUP(BC199&amp;"_"&amp;$AZ$9,データシート3!A:AB,MATCH("ea_"&amp;"中小水（農業用水路）"&amp;"_年間発電",データシート3!$A$1:$AB$1,0),0)/10^3</f>
        <v>0</v>
      </c>
      <c r="BH199" s="35">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28840.022000000001</v>
      </c>
      <c r="BI199" s="35">
        <f t="shared" si="35"/>
        <v>21551002.658999998</v>
      </c>
      <c r="BJ199" s="35">
        <f>(VLOOKUP($BC199&amp;"_"&amp;$AZ$8,データシート3!$A:$AN,MATCH("da_合計",データシート3!$A$1:$AN$1,0),0))/10^3</f>
        <v>206228.78046643129</v>
      </c>
      <c r="BK199" s="35">
        <f t="shared" si="36"/>
        <v>21344773.878533568</v>
      </c>
      <c r="BL199" s="35">
        <f t="shared" si="37"/>
        <v>0</v>
      </c>
      <c r="BM199" s="35">
        <f t="shared" si="38"/>
        <v>21344773.878533568</v>
      </c>
      <c r="BW199" s="999"/>
    </row>
    <row r="200" spans="2:75">
      <c r="B200" s="556"/>
      <c r="C200" s="181"/>
      <c r="D200" s="182"/>
      <c r="E200" s="182"/>
      <c r="F200" s="181"/>
      <c r="G200" s="183"/>
      <c r="H200" s="183"/>
      <c r="I200" s="183"/>
      <c r="J200" s="183"/>
      <c r="K200" s="183"/>
      <c r="L200" s="183"/>
      <c r="M200" s="183"/>
      <c r="N200" s="183"/>
      <c r="O200" s="485"/>
      <c r="Q200" s="479"/>
      <c r="R200" s="183"/>
      <c r="S200" s="183"/>
      <c r="T200" s="183"/>
      <c r="U200" s="183"/>
      <c r="V200" s="183"/>
      <c r="W200" s="183"/>
      <c r="X200" s="183"/>
      <c r="Y200" s="183"/>
      <c r="Z200" s="183"/>
      <c r="AA200" s="183"/>
      <c r="AB200" s="183"/>
      <c r="AC200" s="183"/>
      <c r="AD200" s="183"/>
      <c r="AE200" s="485"/>
      <c r="AF200" s="183"/>
      <c r="AG200" s="479"/>
      <c r="AH200" s="183"/>
      <c r="AI200" s="183"/>
      <c r="AJ200" s="183"/>
      <c r="AK200" s="183"/>
      <c r="AL200" s="183"/>
      <c r="AM200" s="183"/>
      <c r="AN200" s="183"/>
      <c r="AO200" s="183"/>
      <c r="AP200" s="183"/>
      <c r="AQ200" s="183"/>
      <c r="AR200" s="183"/>
      <c r="AS200" s="183"/>
      <c r="AT200" s="485"/>
      <c r="AX200" s="19" t="str">
        <f>比較地域マスタ!AD135</f>
        <v>01464</v>
      </c>
      <c r="AY200" s="19" t="str">
        <f>IF(IFERROR(比較地域マスタ!$AE135,"")=0,"",IFERROR(比較地域マスタ!$AE135,""))</f>
        <v>和寒町</v>
      </c>
      <c r="BA200" s="23">
        <v>129</v>
      </c>
      <c r="BB200" s="23">
        <v>2</v>
      </c>
      <c r="BC200" s="19" t="str">
        <f t="shared" si="39"/>
        <v>01464</v>
      </c>
      <c r="BD200" s="19" t="str">
        <f t="shared" si="39"/>
        <v>和寒町</v>
      </c>
      <c r="BE200" s="35">
        <f>VLOOKUP(BC200&amp;"_"&amp;$AZ$9,データシート3!A:AB,MATCH("ea_"&amp;"太陽光（建物系）"&amp;"_年間発電",データシート3!$A$1:$AB$1,0),0)/10^3+VLOOKUP(BC200&amp;"_"&amp;$AZ$9,データシート3!A:AB,MATCH("ea_"&amp;"太陽光（土地系）"&amp;"_年間発電",データシート3!$A$1:$AB$1,0),0)/10^3</f>
        <v>1647745.7209999999</v>
      </c>
      <c r="BF200" s="35">
        <f>VLOOKUP(BC200&amp;"_"&amp;$AZ$9,データシート3!A:AB,MATCH("ea_"&amp;"風力（陸上）"&amp;"_年間発電",データシート3!$A$1:$AB$1,0),0)/10^3</f>
        <v>1749886.612</v>
      </c>
      <c r="BG200" s="35">
        <f>VLOOKUP(BC200&amp;"_"&amp;$AZ$9,データシート3!A:AB,MATCH("ea_"&amp;"中小水（河川）"&amp;"_年間発電",データシート3!$A$1:$AB$1,0),0)/10^3+VLOOKUP(BC200&amp;"_"&amp;$AZ$9,データシート3!A:AB,MATCH("ea_"&amp;"中小水（農業用水路）"&amp;"_年間発電",データシート3!$A$1:$AB$1,0),0)/10^3</f>
        <v>224.18700000000004</v>
      </c>
      <c r="BH200" s="35">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0</v>
      </c>
      <c r="BI200" s="35">
        <f t="shared" si="35"/>
        <v>3397856.5199999996</v>
      </c>
      <c r="BJ200" s="35">
        <f>(VLOOKUP($BC200&amp;"_"&amp;$AZ$8,データシート3!$A:$AN,MATCH("da_合計",データシート3!$A$1:$AN$1,0),0))/10^3</f>
        <v>14451.944762853003</v>
      </c>
      <c r="BK200" s="35">
        <f t="shared" ref="BK200:BK231" si="40">BI200-BJ200</f>
        <v>3383404.5752371466</v>
      </c>
      <c r="BL200" s="35">
        <f t="shared" ref="BL200:BL231" si="41">IF(BK200&gt;0,0,BK200)</f>
        <v>0</v>
      </c>
      <c r="BM200" s="35">
        <f t="shared" ref="BM200:BM231" si="42">IF(BK200&gt;0,BK200,0)</f>
        <v>3383404.5752371466</v>
      </c>
      <c r="BW200" s="999"/>
    </row>
    <row r="201" spans="2:75">
      <c r="B201" s="556"/>
      <c r="C201" s="181"/>
      <c r="D201" s="182"/>
      <c r="E201" s="182"/>
      <c r="F201" s="181"/>
      <c r="G201" s="183"/>
      <c r="H201" s="183"/>
      <c r="I201" s="183"/>
      <c r="J201" s="183"/>
      <c r="K201" s="183"/>
      <c r="L201" s="183"/>
      <c r="M201" s="183"/>
      <c r="N201" s="183"/>
      <c r="O201" s="485"/>
      <c r="Q201" s="479"/>
      <c r="R201" s="183"/>
      <c r="S201" s="183"/>
      <c r="T201" s="183"/>
      <c r="U201" s="183"/>
      <c r="V201" s="183"/>
      <c r="W201" s="183"/>
      <c r="X201" s="183"/>
      <c r="Y201" s="183"/>
      <c r="Z201" s="183"/>
      <c r="AA201" s="183"/>
      <c r="AB201" s="183"/>
      <c r="AC201" s="183"/>
      <c r="AD201" s="183"/>
      <c r="AE201" s="485"/>
      <c r="AF201" s="183"/>
      <c r="AG201" s="479"/>
      <c r="AH201" s="183"/>
      <c r="AI201" s="183"/>
      <c r="AJ201" s="183"/>
      <c r="AK201" s="183"/>
      <c r="AL201" s="183"/>
      <c r="AM201" s="183"/>
      <c r="AN201" s="183"/>
      <c r="AO201" s="183"/>
      <c r="AP201" s="183"/>
      <c r="AQ201" s="183"/>
      <c r="AR201" s="183"/>
      <c r="AS201" s="183"/>
      <c r="AT201" s="485"/>
      <c r="AX201" s="19" t="str">
        <f>比較地域マスタ!AD136</f>
        <v>01647</v>
      </c>
      <c r="AY201" s="19" t="str">
        <f>IF(IFERROR(比較地域マスタ!$AE136,"")=0,"",IFERROR(比較地域マスタ!$AE136,""))</f>
        <v>足寄町</v>
      </c>
      <c r="BA201" s="23">
        <v>130</v>
      </c>
      <c r="BB201" s="23">
        <v>2</v>
      </c>
      <c r="BC201" s="19" t="str">
        <f t="shared" si="39"/>
        <v>01647</v>
      </c>
      <c r="BD201" s="19" t="str">
        <f t="shared" si="39"/>
        <v>足寄町</v>
      </c>
      <c r="BE201" s="35">
        <f>VLOOKUP(BC201&amp;"_"&amp;$AZ$9,データシート3!A:AB,MATCH("ea_"&amp;"太陽光（建物系）"&amp;"_年間発電",データシート3!$A$1:$AB$1,0),0)/10^3+VLOOKUP(BC201&amp;"_"&amp;$AZ$9,データシート3!A:AB,MATCH("ea_"&amp;"太陽光（土地系）"&amp;"_年間発電",データシート3!$A$1:$AB$1,0),0)/10^3</f>
        <v>5789704.4139999999</v>
      </c>
      <c r="BF201" s="35">
        <f>VLOOKUP(BC201&amp;"_"&amp;$AZ$9,データシート3!A:AB,MATCH("ea_"&amp;"風力（陸上）"&amp;"_年間発電",データシート3!$A$1:$AB$1,0),0)/10^3</f>
        <v>8958639.4409999996</v>
      </c>
      <c r="BG201" s="35">
        <f>VLOOKUP(BC201&amp;"_"&amp;$AZ$9,データシート3!A:AB,MATCH("ea_"&amp;"中小水（河川）"&amp;"_年間発電",データシート3!$A$1:$AB$1,0),0)/10^3+VLOOKUP(BC201&amp;"_"&amp;$AZ$9,データシート3!A:AB,MATCH("ea_"&amp;"中小水（農業用水路）"&amp;"_年間発電",データシート3!$A$1:$AB$1,0),0)/10^3</f>
        <v>81203.334000000003</v>
      </c>
      <c r="BH201" s="35">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33291.364000000001</v>
      </c>
      <c r="BI201" s="35">
        <f t="shared" ref="BI201:BI249" si="43">SUM(BE201:BH201)</f>
        <v>14862838.553000001</v>
      </c>
      <c r="BJ201" s="35">
        <f>(VLOOKUP($BC201&amp;"_"&amp;$AZ$8,データシート3!$A:$AN,MATCH("da_合計",データシート3!$A$1:$AN$1,0),0))/10^3</f>
        <v>32867.437045062739</v>
      </c>
      <c r="BK201" s="35">
        <f t="shared" si="40"/>
        <v>14829971.115954939</v>
      </c>
      <c r="BL201" s="35">
        <f t="shared" si="41"/>
        <v>0</v>
      </c>
      <c r="BM201" s="35">
        <f t="shared" si="42"/>
        <v>14829971.115954939</v>
      </c>
      <c r="BW201" s="999"/>
    </row>
    <row r="202" spans="2:75">
      <c r="B202" s="556"/>
      <c r="C202" s="181"/>
      <c r="D202" s="182"/>
      <c r="E202" s="182"/>
      <c r="F202" s="181"/>
      <c r="G202" s="183"/>
      <c r="H202" s="183"/>
      <c r="I202" s="183"/>
      <c r="J202" s="183"/>
      <c r="K202" s="183"/>
      <c r="L202" s="183"/>
      <c r="M202" s="183"/>
      <c r="N202" s="183"/>
      <c r="O202" s="485"/>
      <c r="Q202" s="479"/>
      <c r="R202" s="183"/>
      <c r="S202" s="183"/>
      <c r="T202" s="183"/>
      <c r="U202" s="183"/>
      <c r="V202" s="183"/>
      <c r="W202" s="183"/>
      <c r="X202" s="183"/>
      <c r="Y202" s="183"/>
      <c r="Z202" s="183"/>
      <c r="AA202" s="183"/>
      <c r="AB202" s="183"/>
      <c r="AC202" s="183"/>
      <c r="AD202" s="183"/>
      <c r="AE202" s="485"/>
      <c r="AF202" s="183"/>
      <c r="AG202" s="479"/>
      <c r="AH202" s="183"/>
      <c r="AI202" s="183"/>
      <c r="AJ202" s="183"/>
      <c r="AK202" s="183"/>
      <c r="AL202" s="183"/>
      <c r="AM202" s="183"/>
      <c r="AN202" s="183"/>
      <c r="AO202" s="183"/>
      <c r="AP202" s="183"/>
      <c r="AQ202" s="183"/>
      <c r="AR202" s="183"/>
      <c r="AS202" s="183"/>
      <c r="AT202" s="485"/>
      <c r="AX202" s="19" t="str">
        <f>比較地域マスタ!AD137</f>
        <v>01662</v>
      </c>
      <c r="AY202" s="19" t="str">
        <f>IF(IFERROR(比較地域マスタ!$AE137,"")=0,"",IFERROR(比較地域マスタ!$AE137,""))</f>
        <v>厚岸町</v>
      </c>
      <c r="BA202" s="23">
        <v>131</v>
      </c>
      <c r="BB202" s="23">
        <v>2</v>
      </c>
      <c r="BC202" s="19" t="str">
        <f t="shared" si="39"/>
        <v>01662</v>
      </c>
      <c r="BD202" s="19" t="str">
        <f t="shared" si="39"/>
        <v>厚岸町</v>
      </c>
      <c r="BE202" s="35">
        <f>VLOOKUP(BC202&amp;"_"&amp;$AZ$9,データシート3!A:AB,MATCH("ea_"&amp;"太陽光（建物系）"&amp;"_年間発電",データシート3!$A$1:$AB$1,0),0)/10^3+VLOOKUP(BC202&amp;"_"&amp;$AZ$9,データシート3!A:AB,MATCH("ea_"&amp;"太陽光（土地系）"&amp;"_年間発電",データシート3!$A$1:$AB$1,0),0)/10^3</f>
        <v>3935168.2420000001</v>
      </c>
      <c r="BF202" s="35">
        <f>VLOOKUP(BC202&amp;"_"&amp;$AZ$9,データシート3!A:AB,MATCH("ea_"&amp;"風力（陸上）"&amp;"_年間発電",データシート3!$A$1:$AB$1,0),0)/10^3</f>
        <v>10135208.824999999</v>
      </c>
      <c r="BG202" s="35">
        <f>VLOOKUP(BC202&amp;"_"&amp;$AZ$9,データシート3!A:AB,MATCH("ea_"&amp;"中小水（河川）"&amp;"_年間発電",データシート3!$A$1:$AB$1,0),0)/10^3+VLOOKUP(BC202&amp;"_"&amp;$AZ$9,データシート3!A:AB,MATCH("ea_"&amp;"中小水（農業用水路）"&amp;"_年間発電",データシート3!$A$1:$AB$1,0),0)/10^3</f>
        <v>0</v>
      </c>
      <c r="BH202" s="35">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0</v>
      </c>
      <c r="BI202" s="35">
        <f t="shared" si="43"/>
        <v>14070377.067</v>
      </c>
      <c r="BJ202" s="35">
        <f>(VLOOKUP($BC202&amp;"_"&amp;$AZ$8,データシート3!$A:$AN,MATCH("da_合計",データシート3!$A$1:$AN$1,0),0))/10^3</f>
        <v>49316.238961645096</v>
      </c>
      <c r="BK202" s="35">
        <f t="shared" si="40"/>
        <v>14021060.828038355</v>
      </c>
      <c r="BL202" s="35">
        <f t="shared" si="41"/>
        <v>0</v>
      </c>
      <c r="BM202" s="35">
        <f t="shared" si="42"/>
        <v>14021060.828038355</v>
      </c>
      <c r="BW202" s="999"/>
    </row>
    <row r="203" spans="2:75">
      <c r="B203" s="556"/>
      <c r="C203" s="181"/>
      <c r="D203" s="182"/>
      <c r="E203" s="182"/>
      <c r="F203" s="181"/>
      <c r="G203" s="183"/>
      <c r="H203" s="183"/>
      <c r="I203" s="183"/>
      <c r="J203" s="183"/>
      <c r="K203" s="183"/>
      <c r="L203" s="183"/>
      <c r="M203" s="183"/>
      <c r="N203" s="183"/>
      <c r="O203" s="485"/>
      <c r="Q203" s="479"/>
      <c r="R203" s="183"/>
      <c r="S203" s="183"/>
      <c r="T203" s="183"/>
      <c r="U203" s="183"/>
      <c r="V203" s="183"/>
      <c r="W203" s="183"/>
      <c r="X203" s="183"/>
      <c r="Y203" s="183"/>
      <c r="Z203" s="183"/>
      <c r="AA203" s="183"/>
      <c r="AB203" s="183"/>
      <c r="AC203" s="183"/>
      <c r="AD203" s="183"/>
      <c r="AE203" s="485"/>
      <c r="AF203" s="183"/>
      <c r="AG203" s="479"/>
      <c r="AH203" s="183"/>
      <c r="AI203" s="183"/>
      <c r="AJ203" s="183"/>
      <c r="AK203" s="183"/>
      <c r="AL203" s="183"/>
      <c r="AM203" s="183"/>
      <c r="AN203" s="183"/>
      <c r="AO203" s="183"/>
      <c r="AP203" s="183"/>
      <c r="AQ203" s="183"/>
      <c r="AR203" s="183"/>
      <c r="AS203" s="183"/>
      <c r="AT203" s="485"/>
      <c r="AX203" s="19" t="str">
        <f>比較地域マスタ!AD138</f>
        <v>01211</v>
      </c>
      <c r="AY203" s="19" t="str">
        <f>IF(IFERROR(比較地域マスタ!$AE138,"")=0,"",IFERROR(比較地域マスタ!$AE138,""))</f>
        <v>網走市</v>
      </c>
      <c r="BA203" s="23">
        <v>132</v>
      </c>
      <c r="BB203" s="23">
        <v>2</v>
      </c>
      <c r="BC203" s="19" t="str">
        <f t="shared" si="39"/>
        <v>01211</v>
      </c>
      <c r="BD203" s="19" t="str">
        <f t="shared" si="39"/>
        <v>網走市</v>
      </c>
      <c r="BE203" s="35">
        <f>VLOOKUP(BC203&amp;"_"&amp;$AZ$9,データシート3!A:AB,MATCH("ea_"&amp;"太陽光（建物系）"&amp;"_年間発電",データシート3!$A$1:$AB$1,0),0)/10^3+VLOOKUP(BC203&amp;"_"&amp;$AZ$9,データシート3!A:AB,MATCH("ea_"&amp;"太陽光（土地系）"&amp;"_年間発電",データシート3!$A$1:$AB$1,0),0)/10^3</f>
        <v>6255785.0430000005</v>
      </c>
      <c r="BF203" s="35">
        <f>VLOOKUP(BC203&amp;"_"&amp;$AZ$9,データシート3!A:AB,MATCH("ea_"&amp;"風力（陸上）"&amp;"_年間発電",データシート3!$A$1:$AB$1,0),0)/10^3</f>
        <v>2806310.571</v>
      </c>
      <c r="BG203" s="35">
        <f>VLOOKUP(BC203&amp;"_"&amp;$AZ$9,データシート3!A:AB,MATCH("ea_"&amp;"中小水（河川）"&amp;"_年間発電",データシート3!$A$1:$AB$1,0),0)/10^3+VLOOKUP(BC203&amp;"_"&amp;$AZ$9,データシート3!A:AB,MATCH("ea_"&amp;"中小水（農業用水路）"&amp;"_年間発電",データシート3!$A$1:$AB$1,0),0)/10^3</f>
        <v>0</v>
      </c>
      <c r="BH203" s="35">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272.99700000000001</v>
      </c>
      <c r="BI203" s="35">
        <f t="shared" si="43"/>
        <v>9062368.6109999996</v>
      </c>
      <c r="BJ203" s="35">
        <f>(VLOOKUP($BC203&amp;"_"&amp;$AZ$8,データシート3!$A:$AN,MATCH("da_合計",データシート3!$A$1:$AN$1,0),0))/10^3</f>
        <v>208996.31303575725</v>
      </c>
      <c r="BK203" s="35">
        <f t="shared" si="40"/>
        <v>8853372.2979642432</v>
      </c>
      <c r="BL203" s="35">
        <f t="shared" si="41"/>
        <v>0</v>
      </c>
      <c r="BM203" s="35">
        <f t="shared" si="42"/>
        <v>8853372.2979642432</v>
      </c>
      <c r="BW203" s="999"/>
    </row>
    <row r="204" spans="2:75">
      <c r="B204" s="556"/>
      <c r="C204" s="181"/>
      <c r="D204" s="182"/>
      <c r="E204" s="182"/>
      <c r="F204" s="181"/>
      <c r="G204" s="183"/>
      <c r="H204" s="183"/>
      <c r="I204" s="183"/>
      <c r="J204" s="183"/>
      <c r="K204" s="183"/>
      <c r="L204" s="183"/>
      <c r="M204" s="183"/>
      <c r="N204" s="183"/>
      <c r="O204" s="485"/>
      <c r="Q204" s="479"/>
      <c r="R204" s="183"/>
      <c r="S204" s="183"/>
      <c r="T204" s="183"/>
      <c r="U204" s="183"/>
      <c r="V204" s="183"/>
      <c r="W204" s="183"/>
      <c r="X204" s="183"/>
      <c r="Y204" s="183"/>
      <c r="Z204" s="183"/>
      <c r="AA204" s="183"/>
      <c r="AB204" s="183"/>
      <c r="AC204" s="183"/>
      <c r="AD204" s="183"/>
      <c r="AE204" s="485"/>
      <c r="AF204" s="183"/>
      <c r="AG204" s="479"/>
      <c r="AH204" s="183"/>
      <c r="AI204" s="183"/>
      <c r="AJ204" s="183"/>
      <c r="AK204" s="183"/>
      <c r="AL204" s="183"/>
      <c r="AM204" s="183"/>
      <c r="AN204" s="183"/>
      <c r="AO204" s="183"/>
      <c r="AP204" s="183"/>
      <c r="AQ204" s="183"/>
      <c r="AR204" s="183"/>
      <c r="AS204" s="183"/>
      <c r="AT204" s="485"/>
      <c r="AX204" s="19" t="str">
        <f>比較地域マスタ!AD139</f>
        <v>01644</v>
      </c>
      <c r="AY204" s="19" t="str">
        <f>IF(IFERROR(比較地域マスタ!$AE139,"")=0,"",IFERROR(比較地域マスタ!$AE139,""))</f>
        <v>池田町</v>
      </c>
      <c r="BA204" s="23">
        <v>133</v>
      </c>
      <c r="BB204" s="23">
        <v>2</v>
      </c>
      <c r="BC204" s="19" t="str">
        <f t="shared" si="39"/>
        <v>01644</v>
      </c>
      <c r="BD204" s="19" t="str">
        <f t="shared" si="39"/>
        <v>池田町</v>
      </c>
      <c r="BE204" s="35">
        <f>VLOOKUP(BC204&amp;"_"&amp;$AZ$9,データシート3!A:AB,MATCH("ea_"&amp;"太陽光（建物系）"&amp;"_年間発電",データシート3!$A$1:$AB$1,0),0)/10^3+VLOOKUP(BC204&amp;"_"&amp;$AZ$9,データシート3!A:AB,MATCH("ea_"&amp;"太陽光（土地系）"&amp;"_年間発電",データシート3!$A$1:$AB$1,0),0)/10^3</f>
        <v>2790519.7690000008</v>
      </c>
      <c r="BF204" s="35">
        <f>VLOOKUP(BC204&amp;"_"&amp;$AZ$9,データシート3!A:AB,MATCH("ea_"&amp;"風力（陸上）"&amp;"_年間発電",データシート3!$A$1:$AB$1,0),0)/10^3</f>
        <v>2437250.1830000002</v>
      </c>
      <c r="BG204" s="35">
        <f>VLOOKUP(BC204&amp;"_"&amp;$AZ$9,データシート3!A:AB,MATCH("ea_"&amp;"中小水（河川）"&amp;"_年間発電",データシート3!$A$1:$AB$1,0),0)/10^3+VLOOKUP(BC204&amp;"_"&amp;$AZ$9,データシート3!A:AB,MATCH("ea_"&amp;"中小水（農業用水路）"&amp;"_年間発電",データシート3!$A$1:$AB$1,0),0)/10^3</f>
        <v>0</v>
      </c>
      <c r="BH204" s="35">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0</v>
      </c>
      <c r="BI204" s="35">
        <f t="shared" si="43"/>
        <v>5227769.9520000014</v>
      </c>
      <c r="BJ204" s="35">
        <f>(VLOOKUP($BC204&amp;"_"&amp;$AZ$8,データシート3!$A:$AN,MATCH("da_合計",データシート3!$A$1:$AN$1,0),0))/10^3</f>
        <v>35918.549534566766</v>
      </c>
      <c r="BK204" s="35">
        <f t="shared" si="40"/>
        <v>5191851.4024654347</v>
      </c>
      <c r="BL204" s="35">
        <f t="shared" si="41"/>
        <v>0</v>
      </c>
      <c r="BM204" s="35">
        <f t="shared" si="42"/>
        <v>5191851.4024654347</v>
      </c>
      <c r="BW204" s="999"/>
    </row>
    <row r="205" spans="2:75">
      <c r="B205" s="556"/>
      <c r="C205" s="181"/>
      <c r="D205" s="182"/>
      <c r="E205" s="182"/>
      <c r="F205" s="181"/>
      <c r="G205" s="183"/>
      <c r="H205" s="183"/>
      <c r="I205" s="183"/>
      <c r="J205" s="183"/>
      <c r="K205" s="183"/>
      <c r="L205" s="183"/>
      <c r="M205" s="183"/>
      <c r="N205" s="183"/>
      <c r="O205" s="485"/>
      <c r="Q205" s="479"/>
      <c r="R205" s="183"/>
      <c r="S205" s="183"/>
      <c r="T205" s="183"/>
      <c r="U205" s="183"/>
      <c r="V205" s="183"/>
      <c r="W205" s="183"/>
      <c r="X205" s="183"/>
      <c r="Y205" s="183"/>
      <c r="Z205" s="183"/>
      <c r="AA205" s="183"/>
      <c r="AB205" s="183"/>
      <c r="AC205" s="183"/>
      <c r="AD205" s="183"/>
      <c r="AE205" s="485"/>
      <c r="AF205" s="183"/>
      <c r="AG205" s="479"/>
      <c r="AH205" s="183"/>
      <c r="AI205" s="183"/>
      <c r="AJ205" s="183"/>
      <c r="AK205" s="183"/>
      <c r="AL205" s="183"/>
      <c r="AM205" s="183"/>
      <c r="AN205" s="183"/>
      <c r="AO205" s="183"/>
      <c r="AP205" s="183"/>
      <c r="AQ205" s="183"/>
      <c r="AR205" s="183"/>
      <c r="AS205" s="183"/>
      <c r="AT205" s="485"/>
      <c r="AX205" s="19" t="str">
        <f>比較地域マスタ!AD140</f>
        <v>01649</v>
      </c>
      <c r="AY205" s="19" t="str">
        <f>IF(IFERROR(比較地域マスタ!$AE140,"")=0,"",IFERROR(比較地域マスタ!$AE140,""))</f>
        <v>浦幌町</v>
      </c>
      <c r="BA205" s="23">
        <v>134</v>
      </c>
      <c r="BB205" s="23">
        <v>2</v>
      </c>
      <c r="BC205" s="19" t="str">
        <f t="shared" si="39"/>
        <v>01649</v>
      </c>
      <c r="BD205" s="19" t="str">
        <f t="shared" si="39"/>
        <v>浦幌町</v>
      </c>
      <c r="BE205" s="35">
        <f>VLOOKUP(BC205&amp;"_"&amp;$AZ$9,データシート3!A:AB,MATCH("ea_"&amp;"太陽光（建物系）"&amp;"_年間発電",データシート3!$A$1:$AB$1,0),0)/10^3+VLOOKUP(BC205&amp;"_"&amp;$AZ$9,データシート3!A:AB,MATCH("ea_"&amp;"太陽光（土地系）"&amp;"_年間発電",データシート3!$A$1:$AB$1,0),0)/10^3</f>
        <v>4103844.773</v>
      </c>
      <c r="BF205" s="35">
        <f>VLOOKUP(BC205&amp;"_"&amp;$AZ$9,データシート3!A:AB,MATCH("ea_"&amp;"風力（陸上）"&amp;"_年間発電",データシート3!$A$1:$AB$1,0),0)/10^3</f>
        <v>5495693.6330000013</v>
      </c>
      <c r="BG205" s="35">
        <f>VLOOKUP(BC205&amp;"_"&amp;$AZ$9,データシート3!A:AB,MATCH("ea_"&amp;"中小水（河川）"&amp;"_年間発電",データシート3!$A$1:$AB$1,0),0)/10^3+VLOOKUP(BC205&amp;"_"&amp;$AZ$9,データシート3!A:AB,MATCH("ea_"&amp;"中小水（農業用水路）"&amp;"_年間発電",データシート3!$A$1:$AB$1,0),0)/10^3</f>
        <v>0</v>
      </c>
      <c r="BH205" s="35">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581.80399999999997</v>
      </c>
      <c r="BI205" s="35">
        <f t="shared" si="43"/>
        <v>9600120.2100000009</v>
      </c>
      <c r="BJ205" s="35">
        <f>(VLOOKUP($BC205&amp;"_"&amp;$AZ$8,データシート3!$A:$AN,MATCH("da_合計",データシート3!$A$1:$AN$1,0),0))/10^3</f>
        <v>33142.54739583475</v>
      </c>
      <c r="BK205" s="35">
        <f t="shared" si="40"/>
        <v>9566977.6626041662</v>
      </c>
      <c r="BL205" s="35">
        <f t="shared" si="41"/>
        <v>0</v>
      </c>
      <c r="BM205" s="35">
        <f t="shared" si="42"/>
        <v>9566977.6626041662</v>
      </c>
      <c r="BW205" s="999"/>
    </row>
    <row r="206" spans="2:75">
      <c r="B206" s="556"/>
      <c r="C206" s="181"/>
      <c r="D206" s="182"/>
      <c r="E206" s="182"/>
      <c r="F206" s="181"/>
      <c r="G206" s="183"/>
      <c r="H206" s="183"/>
      <c r="I206" s="183"/>
      <c r="J206" s="183"/>
      <c r="K206" s="183"/>
      <c r="L206" s="183"/>
      <c r="M206" s="183"/>
      <c r="N206" s="183"/>
      <c r="O206" s="485"/>
      <c r="Q206" s="479"/>
      <c r="R206" s="183"/>
      <c r="S206" s="183"/>
      <c r="T206" s="183"/>
      <c r="U206" s="183"/>
      <c r="V206" s="183"/>
      <c r="W206" s="183"/>
      <c r="X206" s="183"/>
      <c r="Y206" s="183"/>
      <c r="Z206" s="183"/>
      <c r="AA206" s="183"/>
      <c r="AB206" s="183"/>
      <c r="AC206" s="183"/>
      <c r="AD206" s="183"/>
      <c r="AE206" s="485"/>
      <c r="AF206" s="183"/>
      <c r="AG206" s="479"/>
      <c r="AH206" s="183"/>
      <c r="AI206" s="183"/>
      <c r="AJ206" s="183"/>
      <c r="AK206" s="183"/>
      <c r="AL206" s="183"/>
      <c r="AM206" s="183"/>
      <c r="AN206" s="183"/>
      <c r="AO206" s="183"/>
      <c r="AP206" s="183"/>
      <c r="AQ206" s="183"/>
      <c r="AR206" s="183"/>
      <c r="AS206" s="183"/>
      <c r="AT206" s="485"/>
      <c r="AX206" s="19" t="str">
        <f>比較地域マスタ!AD141</f>
        <v>01555</v>
      </c>
      <c r="AY206" s="19" t="str">
        <f>IF(IFERROR(比較地域マスタ!$AE141,"")=0,"",IFERROR(比較地域マスタ!$AE141,""))</f>
        <v>遠軽町</v>
      </c>
      <c r="BA206" s="23">
        <v>135</v>
      </c>
      <c r="BB206" s="23">
        <v>2</v>
      </c>
      <c r="BC206" s="19" t="str">
        <f t="shared" si="39"/>
        <v>01555</v>
      </c>
      <c r="BD206" s="19" t="str">
        <f t="shared" si="39"/>
        <v>遠軽町</v>
      </c>
      <c r="BE206" s="35">
        <f>VLOOKUP(BC206&amp;"_"&amp;$AZ$9,データシート3!A:AB,MATCH("ea_"&amp;"太陽光（建物系）"&amp;"_年間発電",データシート3!$A$1:$AB$1,0),0)/10^3+VLOOKUP(BC206&amp;"_"&amp;$AZ$9,データシート3!A:AB,MATCH("ea_"&amp;"太陽光（土地系）"&amp;"_年間発電",データシート3!$A$1:$AB$1,0),0)/10^3</f>
        <v>3160922.8990000002</v>
      </c>
      <c r="BF206" s="35">
        <f>VLOOKUP(BC206&amp;"_"&amp;$AZ$9,データシート3!A:AB,MATCH("ea_"&amp;"風力（陸上）"&amp;"_年間発電",データシート3!$A$1:$AB$1,0),0)/10^3</f>
        <v>11469027.208000002</v>
      </c>
      <c r="BG206" s="35">
        <f>VLOOKUP(BC206&amp;"_"&amp;$AZ$9,データシート3!A:AB,MATCH("ea_"&amp;"中小水（河川）"&amp;"_年間発電",データシート3!$A$1:$AB$1,0),0)/10^3+VLOOKUP(BC206&amp;"_"&amp;$AZ$9,データシート3!A:AB,MATCH("ea_"&amp;"中小水（農業用水路）"&amp;"_年間発電",データシート3!$A$1:$AB$1,0),0)/10^3</f>
        <v>34433.678999999996</v>
      </c>
      <c r="BH206" s="35">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2468.0070000000001</v>
      </c>
      <c r="BI206" s="35">
        <f t="shared" si="43"/>
        <v>14666851.793000001</v>
      </c>
      <c r="BJ206" s="35">
        <f>(VLOOKUP($BC206&amp;"_"&amp;$AZ$8,データシート3!$A:$AN,MATCH("da_合計",データシート3!$A$1:$AN$1,0),0))/10^3</f>
        <v>96492.553094613148</v>
      </c>
      <c r="BK206" s="35">
        <f t="shared" si="40"/>
        <v>14570359.239905389</v>
      </c>
      <c r="BL206" s="35">
        <f t="shared" si="41"/>
        <v>0</v>
      </c>
      <c r="BM206" s="35">
        <f t="shared" si="42"/>
        <v>14570359.239905389</v>
      </c>
      <c r="BW206" s="999"/>
    </row>
    <row r="207" spans="2:75">
      <c r="B207" s="556"/>
      <c r="C207" s="181"/>
      <c r="D207" s="182"/>
      <c r="E207" s="182"/>
      <c r="F207" s="181"/>
      <c r="G207" s="183"/>
      <c r="H207" s="183"/>
      <c r="I207" s="183"/>
      <c r="J207" s="183"/>
      <c r="K207" s="183"/>
      <c r="L207" s="183"/>
      <c r="M207" s="183"/>
      <c r="N207" s="183"/>
      <c r="O207" s="485"/>
      <c r="Q207" s="479"/>
      <c r="R207" s="183"/>
      <c r="S207" s="183"/>
      <c r="T207" s="183"/>
      <c r="U207" s="183"/>
      <c r="V207" s="183"/>
      <c r="W207" s="183"/>
      <c r="X207" s="183"/>
      <c r="Y207" s="183"/>
      <c r="Z207" s="183"/>
      <c r="AA207" s="183"/>
      <c r="AB207" s="183"/>
      <c r="AC207" s="183"/>
      <c r="AD207" s="183"/>
      <c r="AE207" s="485"/>
      <c r="AF207" s="183"/>
      <c r="AG207" s="479"/>
      <c r="AH207" s="183"/>
      <c r="AI207" s="183"/>
      <c r="AJ207" s="183"/>
      <c r="AK207" s="183"/>
      <c r="AL207" s="183"/>
      <c r="AM207" s="183"/>
      <c r="AN207" s="183"/>
      <c r="AO207" s="183"/>
      <c r="AP207" s="183"/>
      <c r="AQ207" s="183"/>
      <c r="AR207" s="183"/>
      <c r="AS207" s="183"/>
      <c r="AT207" s="485"/>
      <c r="AX207" s="19" t="str">
        <f>比較地域マスタ!AD142</f>
        <v>01563</v>
      </c>
      <c r="AY207" s="19" t="str">
        <f>IF(IFERROR(比較地域マスタ!$AE142,"")=0,"",IFERROR(比較地域マスタ!$AE142,""))</f>
        <v>雄武町</v>
      </c>
      <c r="BA207" s="23">
        <v>136</v>
      </c>
      <c r="BB207" s="23">
        <v>2</v>
      </c>
      <c r="BC207" s="19" t="str">
        <f t="shared" si="39"/>
        <v>01563</v>
      </c>
      <c r="BD207" s="19" t="str">
        <f t="shared" si="39"/>
        <v>雄武町</v>
      </c>
      <c r="BE207" s="35">
        <f>VLOOKUP(BC207&amp;"_"&amp;$AZ$9,データシート3!A:AB,MATCH("ea_"&amp;"太陽光（建物系）"&amp;"_年間発電",データシート3!$A$1:$AB$1,0),0)/10^3+VLOOKUP(BC207&amp;"_"&amp;$AZ$9,データシート3!A:AB,MATCH("ea_"&amp;"太陽光（土地系）"&amp;"_年間発電",データシート3!$A$1:$AB$1,0),0)/10^3</f>
        <v>3828201.7709999997</v>
      </c>
      <c r="BF207" s="35">
        <f>VLOOKUP(BC207&amp;"_"&amp;$AZ$9,データシート3!A:AB,MATCH("ea_"&amp;"風力（陸上）"&amp;"_年間発電",データシート3!$A$1:$AB$1,0),0)/10^3</f>
        <v>13389848.154999999</v>
      </c>
      <c r="BG207" s="35">
        <f>VLOOKUP(BC207&amp;"_"&amp;$AZ$9,データシート3!A:AB,MATCH("ea_"&amp;"中小水（河川）"&amp;"_年間発電",データシート3!$A$1:$AB$1,0),0)/10^3+VLOOKUP(BC207&amp;"_"&amp;$AZ$9,データシート3!A:AB,MATCH("ea_"&amp;"中小水（農業用水路）"&amp;"_年間発電",データシート3!$A$1:$AB$1,0),0)/10^3</f>
        <v>4505.3630000000003</v>
      </c>
      <c r="BH207" s="35">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0</v>
      </c>
      <c r="BI207" s="35">
        <f t="shared" si="43"/>
        <v>17222555.289000001</v>
      </c>
      <c r="BJ207" s="35">
        <f>(VLOOKUP($BC207&amp;"_"&amp;$AZ$8,データシート3!$A:$AN,MATCH("da_合計",データシート3!$A$1:$AN$1,0),0))/10^3</f>
        <v>32013.761650705332</v>
      </c>
      <c r="BK207" s="35">
        <f t="shared" si="40"/>
        <v>17190541.527349297</v>
      </c>
      <c r="BL207" s="35">
        <f t="shared" si="41"/>
        <v>0</v>
      </c>
      <c r="BM207" s="35">
        <f t="shared" si="42"/>
        <v>17190541.527349297</v>
      </c>
      <c r="BW207" s="999"/>
    </row>
    <row r="208" spans="2:75">
      <c r="B208" s="556"/>
      <c r="C208" s="181"/>
      <c r="D208" s="182"/>
      <c r="E208" s="182"/>
      <c r="F208" s="181"/>
      <c r="G208" s="183"/>
      <c r="H208" s="183"/>
      <c r="I208" s="183"/>
      <c r="J208" s="183"/>
      <c r="K208" s="183"/>
      <c r="L208" s="183"/>
      <c r="M208" s="183"/>
      <c r="N208" s="183"/>
      <c r="O208" s="485"/>
      <c r="Q208" s="479"/>
      <c r="R208" s="183"/>
      <c r="S208" s="183"/>
      <c r="T208" s="183"/>
      <c r="U208" s="183"/>
      <c r="V208" s="183"/>
      <c r="W208" s="183"/>
      <c r="X208" s="183"/>
      <c r="Y208" s="183"/>
      <c r="Z208" s="183"/>
      <c r="AA208" s="183"/>
      <c r="AB208" s="183"/>
      <c r="AC208" s="183"/>
      <c r="AD208" s="183"/>
      <c r="AE208" s="485"/>
      <c r="AF208" s="183"/>
      <c r="AG208" s="479"/>
      <c r="AH208" s="183"/>
      <c r="AI208" s="183"/>
      <c r="AJ208" s="183"/>
      <c r="AK208" s="183"/>
      <c r="AL208" s="183"/>
      <c r="AM208" s="183"/>
      <c r="AN208" s="183"/>
      <c r="AO208" s="183"/>
      <c r="AP208" s="183"/>
      <c r="AQ208" s="183"/>
      <c r="AR208" s="183"/>
      <c r="AS208" s="183"/>
      <c r="AT208" s="485"/>
      <c r="AX208" s="19" t="str">
        <f>比較地域マスタ!AD143</f>
        <v>01564</v>
      </c>
      <c r="AY208" s="19" t="str">
        <f>IF(IFERROR(比較地域マスタ!$AE143,"")=0,"",IFERROR(比較地域マスタ!$AE143,""))</f>
        <v>大空町</v>
      </c>
      <c r="BA208" s="23">
        <v>137</v>
      </c>
      <c r="BB208" s="23">
        <v>2</v>
      </c>
      <c r="BC208" s="19" t="str">
        <f t="shared" si="39"/>
        <v>01564</v>
      </c>
      <c r="BD208" s="19" t="str">
        <f t="shared" si="39"/>
        <v>大空町</v>
      </c>
      <c r="BE208" s="35">
        <f>VLOOKUP(BC208&amp;"_"&amp;$AZ$9,データシート3!A:AB,MATCH("ea_"&amp;"太陽光（建物系）"&amp;"_年間発電",データシート3!$A$1:$AB$1,0),0)/10^3+VLOOKUP(BC208&amp;"_"&amp;$AZ$9,データシート3!A:AB,MATCH("ea_"&amp;"太陽光（土地系）"&amp;"_年間発電",データシート3!$A$1:$AB$1,0),0)/10^3</f>
        <v>5124621.2980000004</v>
      </c>
      <c r="BF208" s="35">
        <f>VLOOKUP(BC208&amp;"_"&amp;$AZ$9,データシート3!A:AB,MATCH("ea_"&amp;"風力（陸上）"&amp;"_年間発電",データシート3!$A$1:$AB$1,0),0)/10^3</f>
        <v>3054967.483</v>
      </c>
      <c r="BG208" s="35">
        <f>VLOOKUP(BC208&amp;"_"&amp;$AZ$9,データシート3!A:AB,MATCH("ea_"&amp;"中小水（河川）"&amp;"_年間発電",データシート3!$A$1:$AB$1,0),0)/10^3+VLOOKUP(BC208&amp;"_"&amp;$AZ$9,データシート3!A:AB,MATCH("ea_"&amp;"中小水（農業用水路）"&amp;"_年間発電",データシート3!$A$1:$AB$1,0),0)/10^3</f>
        <v>0</v>
      </c>
      <c r="BH208" s="35">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27531.453000000001</v>
      </c>
      <c r="BI208" s="35">
        <f t="shared" si="43"/>
        <v>8207120.2340000002</v>
      </c>
      <c r="BJ208" s="35">
        <f>(VLOOKUP($BC208&amp;"_"&amp;$AZ$8,データシート3!$A:$AN,MATCH("da_合計",データシート3!$A$1:$AN$1,0),0))/10^3</f>
        <v>31968.139315492226</v>
      </c>
      <c r="BK208" s="35">
        <f t="shared" si="40"/>
        <v>8175152.0946845077</v>
      </c>
      <c r="BL208" s="35">
        <f t="shared" si="41"/>
        <v>0</v>
      </c>
      <c r="BM208" s="35">
        <f t="shared" si="42"/>
        <v>8175152.0946845077</v>
      </c>
      <c r="BW208" s="999"/>
    </row>
    <row r="209" spans="2:75">
      <c r="B209" s="556"/>
      <c r="C209" s="181"/>
      <c r="D209" s="182"/>
      <c r="E209" s="182"/>
      <c r="F209" s="181"/>
      <c r="G209" s="183"/>
      <c r="H209" s="183"/>
      <c r="I209" s="183"/>
      <c r="J209" s="183"/>
      <c r="K209" s="183"/>
      <c r="L209" s="183"/>
      <c r="M209" s="183"/>
      <c r="N209" s="183"/>
      <c r="O209" s="485"/>
      <c r="Q209" s="479"/>
      <c r="R209" s="183"/>
      <c r="S209" s="183"/>
      <c r="T209" s="183"/>
      <c r="U209" s="183"/>
      <c r="V209" s="183"/>
      <c r="W209" s="183"/>
      <c r="X209" s="183"/>
      <c r="Y209" s="183"/>
      <c r="Z209" s="183"/>
      <c r="AA209" s="183"/>
      <c r="AB209" s="183"/>
      <c r="AC209" s="183"/>
      <c r="AD209" s="183"/>
      <c r="AE209" s="485"/>
      <c r="AF209" s="183"/>
      <c r="AG209" s="479"/>
      <c r="AH209" s="183"/>
      <c r="AI209" s="183"/>
      <c r="AJ209" s="183"/>
      <c r="AK209" s="183"/>
      <c r="AL209" s="183"/>
      <c r="AM209" s="183"/>
      <c r="AN209" s="183"/>
      <c r="AO209" s="183"/>
      <c r="AP209" s="183"/>
      <c r="AQ209" s="183"/>
      <c r="AR209" s="183"/>
      <c r="AS209" s="183"/>
      <c r="AT209" s="485"/>
      <c r="AX209" s="19" t="str">
        <f>比較地域マスタ!AD144</f>
        <v>01550</v>
      </c>
      <c r="AY209" s="19" t="str">
        <f>IF(IFERROR(比較地域マスタ!$AE144,"")=0,"",IFERROR(比較地域マスタ!$AE144,""))</f>
        <v>置戸町</v>
      </c>
      <c r="BA209" s="23">
        <v>138</v>
      </c>
      <c r="BB209" s="23">
        <v>2</v>
      </c>
      <c r="BC209" s="19" t="str">
        <f t="shared" si="39"/>
        <v>01550</v>
      </c>
      <c r="BD209" s="19" t="str">
        <f t="shared" si="39"/>
        <v>置戸町</v>
      </c>
      <c r="BE209" s="35">
        <f>VLOOKUP(BC209&amp;"_"&amp;$AZ$9,データシート3!A:AB,MATCH("ea_"&amp;"太陽光（建物系）"&amp;"_年間発電",データシート3!$A$1:$AB$1,0),0)/10^3+VLOOKUP(BC209&amp;"_"&amp;$AZ$9,データシート3!A:AB,MATCH("ea_"&amp;"太陽光（土地系）"&amp;"_年間発電",データシート3!$A$1:$AB$1,0),0)/10^3</f>
        <v>1968801.38</v>
      </c>
      <c r="BF209" s="35">
        <f>VLOOKUP(BC209&amp;"_"&amp;$AZ$9,データシート3!A:AB,MATCH("ea_"&amp;"風力（陸上）"&amp;"_年間発電",データシート3!$A$1:$AB$1,0),0)/10^3</f>
        <v>4682305.0070000002</v>
      </c>
      <c r="BG209" s="35">
        <f>VLOOKUP(BC209&amp;"_"&amp;$AZ$9,データシート3!A:AB,MATCH("ea_"&amp;"中小水（河川）"&amp;"_年間発電",データシート3!$A$1:$AB$1,0),0)/10^3+VLOOKUP(BC209&amp;"_"&amp;$AZ$9,データシート3!A:AB,MATCH("ea_"&amp;"中小水（農業用水路）"&amp;"_年間発電",データシート3!$A$1:$AB$1,0),0)/10^3</f>
        <v>14283.795</v>
      </c>
      <c r="BH209" s="35">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28.943000000000001</v>
      </c>
      <c r="BI209" s="35">
        <f t="shared" si="43"/>
        <v>6665419.125</v>
      </c>
      <c r="BJ209" s="35">
        <f>(VLOOKUP($BC209&amp;"_"&amp;$AZ$8,データシート3!$A:$AN,MATCH("da_合計",データシート3!$A$1:$AN$1,0),0))/10^3</f>
        <v>13559.416810187811</v>
      </c>
      <c r="BK209" s="35">
        <f t="shared" si="40"/>
        <v>6651859.7081898125</v>
      </c>
      <c r="BL209" s="35">
        <f t="shared" si="41"/>
        <v>0</v>
      </c>
      <c r="BM209" s="35">
        <f t="shared" si="42"/>
        <v>6651859.7081898125</v>
      </c>
      <c r="BW209" s="999"/>
    </row>
    <row r="210" spans="2:75">
      <c r="B210" s="556"/>
      <c r="C210" s="181"/>
      <c r="D210" s="182"/>
      <c r="E210" s="182"/>
      <c r="F210" s="181"/>
      <c r="G210" s="183"/>
      <c r="H210" s="183"/>
      <c r="I210" s="183"/>
      <c r="J210" s="183"/>
      <c r="K210" s="183"/>
      <c r="L210" s="183"/>
      <c r="M210" s="183"/>
      <c r="N210" s="183"/>
      <c r="O210" s="485"/>
      <c r="Q210" s="479"/>
      <c r="R210" s="183"/>
      <c r="S210" s="183"/>
      <c r="T210" s="183"/>
      <c r="U210" s="183"/>
      <c r="V210" s="183"/>
      <c r="W210" s="183"/>
      <c r="X210" s="183"/>
      <c r="Y210" s="183"/>
      <c r="Z210" s="183"/>
      <c r="AA210" s="183"/>
      <c r="AB210" s="183"/>
      <c r="AC210" s="183"/>
      <c r="AD210" s="183"/>
      <c r="AE210" s="485"/>
      <c r="AF210" s="183"/>
      <c r="AG210" s="479"/>
      <c r="AH210" s="183"/>
      <c r="AI210" s="183"/>
      <c r="AJ210" s="183"/>
      <c r="AK210" s="183"/>
      <c r="AL210" s="183"/>
      <c r="AM210" s="183"/>
      <c r="AN210" s="183"/>
      <c r="AO210" s="183"/>
      <c r="AP210" s="183"/>
      <c r="AQ210" s="183"/>
      <c r="AR210" s="183"/>
      <c r="AS210" s="183"/>
      <c r="AT210" s="485"/>
      <c r="AX210" s="19" t="str">
        <f>比較地域マスタ!AD145</f>
        <v>01561</v>
      </c>
      <c r="AY210" s="19" t="str">
        <f>IF(IFERROR(比較地域マスタ!$AE145,"")=0,"",IFERROR(比較地域マスタ!$AE145,""))</f>
        <v>興部町</v>
      </c>
      <c r="BA210" s="23">
        <v>139</v>
      </c>
      <c r="BB210" s="23">
        <v>2</v>
      </c>
      <c r="BC210" s="19" t="str">
        <f t="shared" si="39"/>
        <v>01561</v>
      </c>
      <c r="BD210" s="19" t="str">
        <f t="shared" si="39"/>
        <v>興部町</v>
      </c>
      <c r="BE210" s="35">
        <f>VLOOKUP(BC210&amp;"_"&amp;$AZ$9,データシート3!A:AB,MATCH("ea_"&amp;"太陽光（建物系）"&amp;"_年間発電",データシート3!$A$1:$AB$1,0),0)/10^3+VLOOKUP(BC210&amp;"_"&amp;$AZ$9,データシート3!A:AB,MATCH("ea_"&amp;"太陽光（土地系）"&amp;"_年間発電",データシート3!$A$1:$AB$1,0),0)/10^3</f>
        <v>2304699.0010000002</v>
      </c>
      <c r="BF210" s="35">
        <f>VLOOKUP(BC210&amp;"_"&amp;$AZ$9,データシート3!A:AB,MATCH("ea_"&amp;"風力（陸上）"&amp;"_年間発電",データシート3!$A$1:$AB$1,0),0)/10^3</f>
        <v>5690768.4630000005</v>
      </c>
      <c r="BG210" s="35">
        <f>VLOOKUP(BC210&amp;"_"&amp;$AZ$9,データシート3!A:AB,MATCH("ea_"&amp;"中小水（河川）"&amp;"_年間発電",データシート3!$A$1:$AB$1,0),0)/10^3+VLOOKUP(BC210&amp;"_"&amp;$AZ$9,データシート3!A:AB,MATCH("ea_"&amp;"中小水（農業用水路）"&amp;"_年間発電",データシート3!$A$1:$AB$1,0),0)/10^3</f>
        <v>820.10500000000002</v>
      </c>
      <c r="BH210" s="35">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0</v>
      </c>
      <c r="BI210" s="35">
        <f t="shared" si="43"/>
        <v>7996287.5690000011</v>
      </c>
      <c r="BJ210" s="35">
        <f>(VLOOKUP($BC210&amp;"_"&amp;$AZ$8,データシート3!$A:$AN,MATCH("da_合計",データシート3!$A$1:$AN$1,0),0))/10^3</f>
        <v>24455.316085198283</v>
      </c>
      <c r="BK210" s="35">
        <f t="shared" si="40"/>
        <v>7971832.2529148031</v>
      </c>
      <c r="BL210" s="35">
        <f t="shared" si="41"/>
        <v>0</v>
      </c>
      <c r="BM210" s="35">
        <f t="shared" si="42"/>
        <v>7971832.2529148031</v>
      </c>
      <c r="BW210" s="999"/>
    </row>
    <row r="211" spans="2:75">
      <c r="B211" s="556"/>
      <c r="C211" s="181"/>
      <c r="D211" s="182"/>
      <c r="E211" s="182"/>
      <c r="F211" s="181"/>
      <c r="G211" s="183"/>
      <c r="H211" s="183"/>
      <c r="I211" s="183"/>
      <c r="J211" s="183"/>
      <c r="K211" s="183"/>
      <c r="L211" s="183"/>
      <c r="M211" s="183"/>
      <c r="N211" s="183"/>
      <c r="O211" s="485"/>
      <c r="Q211" s="479"/>
      <c r="R211" s="183"/>
      <c r="S211" s="183"/>
      <c r="T211" s="183"/>
      <c r="U211" s="183"/>
      <c r="V211" s="183"/>
      <c r="W211" s="183"/>
      <c r="X211" s="183"/>
      <c r="Y211" s="183"/>
      <c r="Z211" s="183"/>
      <c r="AA211" s="183"/>
      <c r="AB211" s="183"/>
      <c r="AC211" s="183"/>
      <c r="AD211" s="183"/>
      <c r="AE211" s="485"/>
      <c r="AF211" s="183"/>
      <c r="AG211" s="479"/>
      <c r="AH211" s="183"/>
      <c r="AI211" s="183"/>
      <c r="AJ211" s="183"/>
      <c r="AK211" s="183"/>
      <c r="AL211" s="183"/>
      <c r="AM211" s="183"/>
      <c r="AN211" s="183"/>
      <c r="AO211" s="183"/>
      <c r="AP211" s="183"/>
      <c r="AQ211" s="183"/>
      <c r="AR211" s="183"/>
      <c r="AS211" s="183"/>
      <c r="AT211" s="485"/>
      <c r="AX211" s="19" t="str">
        <f>比較地域マスタ!AD146</f>
        <v>01631</v>
      </c>
      <c r="AY211" s="19" t="str">
        <f>IF(IFERROR(比較地域マスタ!$AE146,"")=0,"",IFERROR(比較地域マスタ!$AE146,""))</f>
        <v>音更町</v>
      </c>
      <c r="BA211" s="23">
        <v>140</v>
      </c>
      <c r="BB211" s="23">
        <v>2</v>
      </c>
      <c r="BC211" s="19" t="str">
        <f t="shared" si="39"/>
        <v>01631</v>
      </c>
      <c r="BD211" s="19" t="str">
        <f t="shared" si="39"/>
        <v>音更町</v>
      </c>
      <c r="BE211" s="35">
        <f>VLOOKUP(BC211&amp;"_"&amp;$AZ$9,データシート3!A:AB,MATCH("ea_"&amp;"太陽光（建物系）"&amp;"_年間発電",データシート3!$A$1:$AB$1,0),0)/10^3+VLOOKUP(BC211&amp;"_"&amp;$AZ$9,データシート3!A:AB,MATCH("ea_"&amp;"太陽光（土地系）"&amp;"_年間発電",データシート3!$A$1:$AB$1,0),0)/10^3</f>
        <v>11237636.923</v>
      </c>
      <c r="BF211" s="35">
        <f>VLOOKUP(BC211&amp;"_"&amp;$AZ$9,データシート3!A:AB,MATCH("ea_"&amp;"風力（陸上）"&amp;"_年間発電",データシート3!$A$1:$AB$1,0),0)/10^3</f>
        <v>1393663.273</v>
      </c>
      <c r="BG211" s="35">
        <f>VLOOKUP(BC211&amp;"_"&amp;$AZ$9,データシート3!A:AB,MATCH("ea_"&amp;"中小水（河川）"&amp;"_年間発電",データシート3!$A$1:$AB$1,0),0)/10^3+VLOOKUP(BC211&amp;"_"&amp;$AZ$9,データシート3!A:AB,MATCH("ea_"&amp;"中小水（農業用水路）"&amp;"_年間発電",データシート3!$A$1:$AB$1,0),0)/10^3</f>
        <v>16763.18</v>
      </c>
      <c r="BH211" s="35">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972.29</v>
      </c>
      <c r="BI211" s="35">
        <f t="shared" si="43"/>
        <v>12649035.665999999</v>
      </c>
      <c r="BJ211" s="35">
        <f>(VLOOKUP($BC211&amp;"_"&amp;$AZ$8,データシート3!$A:$AN,MATCH("da_合計",データシート3!$A$1:$AN$1,0),0))/10^3</f>
        <v>225368.95257070285</v>
      </c>
      <c r="BK211" s="35">
        <f t="shared" si="40"/>
        <v>12423666.713429296</v>
      </c>
      <c r="BL211" s="35">
        <f t="shared" si="41"/>
        <v>0</v>
      </c>
      <c r="BM211" s="35">
        <f t="shared" si="42"/>
        <v>12423666.713429296</v>
      </c>
      <c r="BW211" s="999"/>
    </row>
    <row r="212" spans="2:75">
      <c r="B212" s="556"/>
      <c r="C212" s="181"/>
      <c r="D212" s="182"/>
      <c r="E212" s="182"/>
      <c r="F212" s="181"/>
      <c r="G212" s="183"/>
      <c r="H212" s="183"/>
      <c r="I212" s="183"/>
      <c r="J212" s="183"/>
      <c r="K212" s="183"/>
      <c r="L212" s="183"/>
      <c r="M212" s="183"/>
      <c r="N212" s="183"/>
      <c r="O212" s="485"/>
      <c r="Q212" s="479"/>
      <c r="R212" s="183"/>
      <c r="S212" s="183"/>
      <c r="T212" s="183"/>
      <c r="U212" s="183"/>
      <c r="V212" s="183"/>
      <c r="W212" s="183"/>
      <c r="X212" s="183"/>
      <c r="Y212" s="183"/>
      <c r="Z212" s="183"/>
      <c r="AA212" s="183"/>
      <c r="AB212" s="183"/>
      <c r="AC212" s="183"/>
      <c r="AD212" s="183"/>
      <c r="AE212" s="485"/>
      <c r="AF212" s="183"/>
      <c r="AG212" s="479"/>
      <c r="AH212" s="183"/>
      <c r="AI212" s="183"/>
      <c r="AJ212" s="183"/>
      <c r="AK212" s="183"/>
      <c r="AL212" s="183"/>
      <c r="AM212" s="183"/>
      <c r="AN212" s="183"/>
      <c r="AO212" s="183"/>
      <c r="AP212" s="183"/>
      <c r="AQ212" s="242"/>
      <c r="AR212" s="247"/>
      <c r="AS212" s="242"/>
      <c r="AT212" s="480"/>
      <c r="AX212" s="19" t="str">
        <f>比較地域マスタ!AD147</f>
        <v>01207</v>
      </c>
      <c r="AY212" s="19" t="str">
        <f>IF(IFERROR(比較地域マスタ!$AE147,"")=0,"",IFERROR(比較地域マスタ!$AE147,""))</f>
        <v>帯広市</v>
      </c>
      <c r="BA212" s="23">
        <v>141</v>
      </c>
      <c r="BB212" s="23">
        <v>2</v>
      </c>
      <c r="BC212" s="19" t="str">
        <f t="shared" si="39"/>
        <v>01207</v>
      </c>
      <c r="BD212" s="19" t="str">
        <f t="shared" si="39"/>
        <v>帯広市</v>
      </c>
      <c r="BE212" s="35">
        <f>VLOOKUP(BC212&amp;"_"&amp;$AZ$9,データシート3!A:AB,MATCH("ea_"&amp;"太陽光（建物系）"&amp;"_年間発電",データシート3!$A$1:$AB$1,0),0)/10^3+VLOOKUP(BC212&amp;"_"&amp;$AZ$9,データシート3!A:AB,MATCH("ea_"&amp;"太陽光（土地系）"&amp;"_年間発電",データシート3!$A$1:$AB$1,0),0)/10^3</f>
        <v>10856740.892999999</v>
      </c>
      <c r="BF212" s="35">
        <f>VLOOKUP(BC212&amp;"_"&amp;$AZ$9,データシート3!A:AB,MATCH("ea_"&amp;"風力（陸上）"&amp;"_年間発電",データシート3!$A$1:$AB$1,0),0)/10^3</f>
        <v>141060.41800000001</v>
      </c>
      <c r="BG212" s="35">
        <f>VLOOKUP(BC212&amp;"_"&amp;$AZ$9,データシート3!A:AB,MATCH("ea_"&amp;"中小水（河川）"&amp;"_年間発電",データシート3!$A$1:$AB$1,0),0)/10^3+VLOOKUP(BC212&amp;"_"&amp;$AZ$9,データシート3!A:AB,MATCH("ea_"&amp;"中小水（農業用水路）"&amp;"_年間発電",データシート3!$A$1:$AB$1,0),0)/10^3</f>
        <v>156341.99600000004</v>
      </c>
      <c r="BH212" s="35">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9.0749999999999993</v>
      </c>
      <c r="BI212" s="35">
        <f t="shared" si="43"/>
        <v>11154152.381999997</v>
      </c>
      <c r="BJ212" s="35">
        <f>(VLOOKUP($BC212&amp;"_"&amp;$AZ$8,データシート3!$A:$AN,MATCH("da_合計",データシート3!$A$1:$AN$1,0),0))/10^3</f>
        <v>980799.23933838017</v>
      </c>
      <c r="BK212" s="35">
        <f t="shared" si="40"/>
        <v>10173353.142661618</v>
      </c>
      <c r="BL212" s="35">
        <f t="shared" si="41"/>
        <v>0</v>
      </c>
      <c r="BM212" s="35">
        <f t="shared" si="42"/>
        <v>10173353.142661618</v>
      </c>
      <c r="BW212" s="999"/>
    </row>
    <row r="213" spans="2:75">
      <c r="B213" s="556"/>
      <c r="C213" s="181"/>
      <c r="D213" s="182"/>
      <c r="E213" s="182"/>
      <c r="F213" s="181"/>
      <c r="G213" s="183"/>
      <c r="H213" s="183"/>
      <c r="I213" s="183"/>
      <c r="J213" s="183"/>
      <c r="K213" s="183"/>
      <c r="L213" s="183"/>
      <c r="M213" s="183"/>
      <c r="N213" s="183"/>
      <c r="O213" s="485"/>
      <c r="Q213" s="479"/>
      <c r="R213" s="183"/>
      <c r="S213" s="183"/>
      <c r="T213" s="183"/>
      <c r="U213" s="183"/>
      <c r="V213" s="183"/>
      <c r="W213" s="183"/>
      <c r="X213" s="183"/>
      <c r="Y213" s="183"/>
      <c r="Z213" s="183"/>
      <c r="AA213" s="183"/>
      <c r="AB213" s="183"/>
      <c r="AC213" s="183"/>
      <c r="AD213" s="242"/>
      <c r="AE213" s="559"/>
      <c r="AF213" s="242"/>
      <c r="AG213" s="496"/>
      <c r="AH213" s="242"/>
      <c r="AI213" s="242"/>
      <c r="AJ213" s="242"/>
      <c r="AK213" s="242"/>
      <c r="AL213" s="242"/>
      <c r="AM213" s="242"/>
      <c r="AN213" s="242"/>
      <c r="AO213" s="242"/>
      <c r="AP213" s="242"/>
      <c r="AQ213" s="242"/>
      <c r="AR213" s="247"/>
      <c r="AS213" s="242"/>
      <c r="AT213" s="480"/>
      <c r="AX213" s="19" t="str">
        <f>比較地域マスタ!AD148</f>
        <v>01633</v>
      </c>
      <c r="AY213" s="19" t="str">
        <f>IF(IFERROR(比較地域マスタ!$AE148,"")=0,"",IFERROR(比較地域マスタ!$AE148,""))</f>
        <v>上士幌町</v>
      </c>
      <c r="BA213" s="23">
        <v>142</v>
      </c>
      <c r="BB213" s="23">
        <v>2</v>
      </c>
      <c r="BC213" s="19" t="str">
        <f t="shared" si="39"/>
        <v>01633</v>
      </c>
      <c r="BD213" s="19" t="str">
        <f t="shared" si="39"/>
        <v>上士幌町</v>
      </c>
      <c r="BE213" s="35">
        <f>VLOOKUP(BC213&amp;"_"&amp;$AZ$9,データシート3!A:AB,MATCH("ea_"&amp;"太陽光（建物系）"&amp;"_年間発電",データシート3!$A$1:$AB$1,0),0)/10^3+VLOOKUP(BC213&amp;"_"&amp;$AZ$9,データシート3!A:AB,MATCH("ea_"&amp;"太陽光（土地系）"&amp;"_年間発電",データシート3!$A$1:$AB$1,0),0)/10^3</f>
        <v>4751183.3310000012</v>
      </c>
      <c r="BF213" s="35">
        <f>VLOOKUP(BC213&amp;"_"&amp;$AZ$9,データシート3!A:AB,MATCH("ea_"&amp;"風力（陸上）"&amp;"_年間発電",データシート3!$A$1:$AB$1,0),0)/10^3</f>
        <v>2782375.6090000002</v>
      </c>
      <c r="BG213" s="35">
        <f>VLOOKUP(BC213&amp;"_"&amp;$AZ$9,データシート3!A:AB,MATCH("ea_"&amp;"中小水（河川）"&amp;"_年間発電",データシート3!$A$1:$AB$1,0),0)/10^3+VLOOKUP(BC213&amp;"_"&amp;$AZ$9,データシート3!A:AB,MATCH("ea_"&amp;"中小水（農業用水路）"&amp;"_年間発電",データシート3!$A$1:$AB$1,0),0)/10^3</f>
        <v>52481.294000000002</v>
      </c>
      <c r="BH213" s="35">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962.47900000000016</v>
      </c>
      <c r="BI213" s="35">
        <f t="shared" si="43"/>
        <v>7587002.7130000014</v>
      </c>
      <c r="BJ213" s="35">
        <f>(VLOOKUP($BC213&amp;"_"&amp;$AZ$8,データシート3!$A:$AN,MATCH("da_合計",データシート3!$A$1:$AN$1,0),0))/10^3</f>
        <v>26855.088948531236</v>
      </c>
      <c r="BK213" s="35">
        <f t="shared" si="40"/>
        <v>7560147.6240514703</v>
      </c>
      <c r="BL213" s="35">
        <f t="shared" si="41"/>
        <v>0</v>
      </c>
      <c r="BM213" s="35">
        <f t="shared" si="42"/>
        <v>7560147.6240514703</v>
      </c>
      <c r="BW213" s="999"/>
    </row>
    <row r="214" spans="2:75">
      <c r="B214" s="556"/>
      <c r="C214" s="181"/>
      <c r="D214" s="182"/>
      <c r="E214" s="182"/>
      <c r="F214" s="181"/>
      <c r="G214" s="183"/>
      <c r="H214" s="183"/>
      <c r="I214" s="183"/>
      <c r="J214" s="183"/>
      <c r="K214" s="183"/>
      <c r="L214" s="183"/>
      <c r="M214" s="183"/>
      <c r="N214" s="183"/>
      <c r="O214" s="485"/>
      <c r="Q214" s="479"/>
      <c r="R214" s="183"/>
      <c r="S214" s="183"/>
      <c r="T214" s="183"/>
      <c r="U214" s="183"/>
      <c r="V214" s="183"/>
      <c r="W214" s="183"/>
      <c r="X214" s="183"/>
      <c r="Y214" s="183"/>
      <c r="Z214" s="183"/>
      <c r="AA214" s="183"/>
      <c r="AB214" s="183"/>
      <c r="AC214" s="183"/>
      <c r="AD214" s="183"/>
      <c r="AE214" s="485"/>
      <c r="AF214" s="183"/>
      <c r="AG214" s="479"/>
      <c r="AH214" s="183"/>
      <c r="AI214" s="183"/>
      <c r="AJ214" s="183"/>
      <c r="AK214" s="183"/>
      <c r="AL214" s="183"/>
      <c r="AM214" s="183"/>
      <c r="AN214" s="183"/>
      <c r="AO214" s="183"/>
      <c r="AP214" s="183"/>
      <c r="AQ214" s="242"/>
      <c r="AR214" s="247"/>
      <c r="AS214" s="242"/>
      <c r="AT214" s="480"/>
      <c r="AX214" s="19" t="str">
        <f>比較地域マスタ!AD149</f>
        <v>01208</v>
      </c>
      <c r="AY214" s="19" t="str">
        <f>IF(IFERROR(比較地域マスタ!$AE149,"")=0,"",IFERROR(比較地域マスタ!$AE149,""))</f>
        <v>北見市</v>
      </c>
      <c r="BA214" s="23">
        <v>143</v>
      </c>
      <c r="BB214" s="23">
        <v>2</v>
      </c>
      <c r="BC214" s="19" t="str">
        <f t="shared" si="39"/>
        <v>01208</v>
      </c>
      <c r="BD214" s="19" t="str">
        <f t="shared" si="39"/>
        <v>北見市</v>
      </c>
      <c r="BE214" s="35">
        <f>VLOOKUP(BC214&amp;"_"&amp;$AZ$9,データシート3!A:AB,MATCH("ea_"&amp;"太陽光（建物系）"&amp;"_年間発電",データシート3!$A$1:$AB$1,0),0)/10^3+VLOOKUP(BC214&amp;"_"&amp;$AZ$9,データシート3!A:AB,MATCH("ea_"&amp;"太陽光（土地系）"&amp;"_年間発電",データシート3!$A$1:$AB$1,0),0)/10^3</f>
        <v>8258509.9069999997</v>
      </c>
      <c r="BF214" s="35">
        <f>VLOOKUP(BC214&amp;"_"&amp;$AZ$9,データシート3!A:AB,MATCH("ea_"&amp;"風力（陸上）"&amp;"_年間発電",データシート3!$A$1:$AB$1,0),0)/10^3</f>
        <v>10298985.789000001</v>
      </c>
      <c r="BG214" s="35">
        <f>VLOOKUP(BC214&amp;"_"&amp;$AZ$9,データシート3!A:AB,MATCH("ea_"&amp;"中小水（河川）"&amp;"_年間発電",データシート3!$A$1:$AB$1,0),0)/10^3+VLOOKUP(BC214&amp;"_"&amp;$AZ$9,データシート3!A:AB,MATCH("ea_"&amp;"中小水（農業用水路）"&amp;"_年間発電",データシート3!$A$1:$AB$1,0),0)/10^3</f>
        <v>20633.915000000001</v>
      </c>
      <c r="BH214" s="35">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13</v>
      </c>
      <c r="BI214" s="35">
        <f t="shared" si="43"/>
        <v>18578142.611000001</v>
      </c>
      <c r="BJ214" s="35">
        <f>(VLOOKUP($BC214&amp;"_"&amp;$AZ$8,データシート3!$A:$AN,MATCH("da_合計",データシート3!$A$1:$AN$1,0),0))/10^3</f>
        <v>628349.84607779107</v>
      </c>
      <c r="BK214" s="35">
        <f t="shared" si="40"/>
        <v>17949792.764922209</v>
      </c>
      <c r="BL214" s="35">
        <f t="shared" si="41"/>
        <v>0</v>
      </c>
      <c r="BM214" s="35">
        <f t="shared" si="42"/>
        <v>17949792.764922209</v>
      </c>
      <c r="BW214" s="999"/>
    </row>
    <row r="215" spans="2:75">
      <c r="B215" s="556"/>
      <c r="C215" s="181"/>
      <c r="D215" s="182"/>
      <c r="E215" s="182"/>
      <c r="F215" s="181"/>
      <c r="G215" s="183"/>
      <c r="H215" s="183"/>
      <c r="I215" s="183"/>
      <c r="J215" s="183"/>
      <c r="K215" s="183"/>
      <c r="L215" s="183"/>
      <c r="M215" s="183"/>
      <c r="N215" s="183"/>
      <c r="O215" s="485"/>
      <c r="Q215" s="479"/>
      <c r="R215" s="183"/>
      <c r="S215" s="183"/>
      <c r="T215" s="183"/>
      <c r="U215" s="183"/>
      <c r="V215" s="183"/>
      <c r="W215" s="183"/>
      <c r="X215" s="183"/>
      <c r="Y215" s="183"/>
      <c r="Z215" s="183"/>
      <c r="AA215" s="183"/>
      <c r="AB215" s="183"/>
      <c r="AC215" s="183"/>
      <c r="AD215" s="183"/>
      <c r="AE215" s="485"/>
      <c r="AF215" s="183"/>
      <c r="AG215" s="479"/>
      <c r="AH215" s="183"/>
      <c r="AI215" s="183"/>
      <c r="AJ215" s="183"/>
      <c r="AK215" s="183"/>
      <c r="AL215" s="183"/>
      <c r="AM215" s="183"/>
      <c r="AN215" s="183"/>
      <c r="AO215" s="183"/>
      <c r="AP215" s="183"/>
      <c r="AQ215" s="242"/>
      <c r="AR215" s="247"/>
      <c r="AS215" s="242"/>
      <c r="AT215" s="480"/>
      <c r="AX215" s="19" t="str">
        <f>比較地域マスタ!AD150</f>
        <v>01546</v>
      </c>
      <c r="AY215" s="19" t="str">
        <f>IF(IFERROR(比較地域マスタ!$AE150,"")=0,"",IFERROR(比較地域マスタ!$AE150,""))</f>
        <v>清里町</v>
      </c>
      <c r="BA215" s="23">
        <v>144</v>
      </c>
      <c r="BB215" s="23">
        <v>2</v>
      </c>
      <c r="BC215" s="19" t="str">
        <f t="shared" si="39"/>
        <v>01546</v>
      </c>
      <c r="BD215" s="19" t="str">
        <f t="shared" si="39"/>
        <v>清里町</v>
      </c>
      <c r="BE215" s="35">
        <f>VLOOKUP(BC215&amp;"_"&amp;$AZ$9,データシート3!A:AB,MATCH("ea_"&amp;"太陽光（建物系）"&amp;"_年間発電",データシート3!$A$1:$AB$1,0),0)/10^3+VLOOKUP(BC215&amp;"_"&amp;$AZ$9,データシート3!A:AB,MATCH("ea_"&amp;"太陽光（土地系）"&amp;"_年間発電",データシート3!$A$1:$AB$1,0),0)/10^3</f>
        <v>3478514.2930000001</v>
      </c>
      <c r="BF215" s="35">
        <f>VLOOKUP(BC215&amp;"_"&amp;$AZ$9,データシート3!A:AB,MATCH("ea_"&amp;"風力（陸上）"&amp;"_年間発電",データシート3!$A$1:$AB$1,0),0)/10^3</f>
        <v>4741552.2060000002</v>
      </c>
      <c r="BG215" s="35">
        <f>VLOOKUP(BC215&amp;"_"&amp;$AZ$9,データシート3!A:AB,MATCH("ea_"&amp;"中小水（河川）"&amp;"_年間発電",データシート3!$A$1:$AB$1,0),0)/10^3+VLOOKUP(BC215&amp;"_"&amp;$AZ$9,データシート3!A:AB,MATCH("ea_"&amp;"中小水（農業用水路）"&amp;"_年間発電",データシート3!$A$1:$AB$1,0),0)/10^3</f>
        <v>7696.3580000000002</v>
      </c>
      <c r="BH215" s="35">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37039.733</v>
      </c>
      <c r="BI215" s="35">
        <f t="shared" si="43"/>
        <v>8264802.5899999999</v>
      </c>
      <c r="BJ215" s="35">
        <f>(VLOOKUP($BC215&amp;"_"&amp;$AZ$8,データシート3!$A:$AN,MATCH("da_合計",データシート3!$A$1:$AN$1,0),0))/10^3</f>
        <v>13889.717228699781</v>
      </c>
      <c r="BK215" s="35">
        <f t="shared" si="40"/>
        <v>8250912.8727713004</v>
      </c>
      <c r="BL215" s="35">
        <f t="shared" si="41"/>
        <v>0</v>
      </c>
      <c r="BM215" s="35">
        <f t="shared" si="42"/>
        <v>8250912.8727713004</v>
      </c>
      <c r="BW215" s="999"/>
    </row>
    <row r="216" spans="2:75">
      <c r="B216" s="556"/>
      <c r="C216" s="181"/>
      <c r="D216" s="182"/>
      <c r="E216" s="182"/>
      <c r="F216" s="181"/>
      <c r="G216" s="183"/>
      <c r="H216" s="183"/>
      <c r="I216" s="183"/>
      <c r="J216" s="183"/>
      <c r="K216" s="183"/>
      <c r="L216" s="183"/>
      <c r="M216" s="183"/>
      <c r="N216" s="183"/>
      <c r="O216" s="485"/>
      <c r="Q216" s="479"/>
      <c r="R216" s="183"/>
      <c r="S216" s="183"/>
      <c r="T216" s="183"/>
      <c r="U216" s="183"/>
      <c r="V216" s="183"/>
      <c r="W216" s="183"/>
      <c r="X216" s="183"/>
      <c r="Y216" s="183"/>
      <c r="Z216" s="183"/>
      <c r="AA216" s="183"/>
      <c r="AB216" s="183"/>
      <c r="AC216" s="183"/>
      <c r="AD216" s="183"/>
      <c r="AE216" s="485"/>
      <c r="AF216" s="183"/>
      <c r="AG216" s="479"/>
      <c r="AH216" s="183"/>
      <c r="AI216" s="183"/>
      <c r="AJ216" s="183"/>
      <c r="AK216" s="183"/>
      <c r="AL216" s="183"/>
      <c r="AM216" s="183"/>
      <c r="AN216" s="183"/>
      <c r="AO216" s="183"/>
      <c r="AP216" s="183"/>
      <c r="AQ216" s="242"/>
      <c r="AR216" s="247"/>
      <c r="AS216" s="242"/>
      <c r="AT216" s="480"/>
      <c r="AX216" s="19" t="str">
        <f>比較地域マスタ!AD151</f>
        <v>01206</v>
      </c>
      <c r="AY216" s="19" t="str">
        <f>IF(IFERROR(比較地域マスタ!$AE151,"")=0,"",IFERROR(比較地域マスタ!$AE151,""))</f>
        <v>釧路市</v>
      </c>
      <c r="BA216" s="23">
        <v>145</v>
      </c>
      <c r="BB216" s="23">
        <v>2</v>
      </c>
      <c r="BC216" s="19" t="str">
        <f t="shared" si="39"/>
        <v>01206</v>
      </c>
      <c r="BD216" s="19" t="str">
        <f t="shared" si="39"/>
        <v>釧路市</v>
      </c>
      <c r="BE216" s="35">
        <f>VLOOKUP(BC216&amp;"_"&amp;$AZ$9,データシート3!A:AB,MATCH("ea_"&amp;"太陽光（建物系）"&amp;"_年間発電",データシート3!$A$1:$AB$1,0),0)/10^3+VLOOKUP(BC216&amp;"_"&amp;$AZ$9,データシート3!A:AB,MATCH("ea_"&amp;"太陽光（土地系）"&amp;"_年間発電",データシート3!$A$1:$AB$1,0),0)/10^3</f>
        <v>5556687.2139999988</v>
      </c>
      <c r="BF216" s="35">
        <f>VLOOKUP(BC216&amp;"_"&amp;$AZ$9,データシート3!A:AB,MATCH("ea_"&amp;"風力（陸上）"&amp;"_年間発電",データシート3!$A$1:$AB$1,0),0)/10^3</f>
        <v>11379357.924000001</v>
      </c>
      <c r="BG216" s="35">
        <f>VLOOKUP(BC216&amp;"_"&amp;$AZ$9,データシート3!A:AB,MATCH("ea_"&amp;"中小水（河川）"&amp;"_年間発電",データシート3!$A$1:$AB$1,0),0)/10^3+VLOOKUP(BC216&amp;"_"&amp;$AZ$9,データシート3!A:AB,MATCH("ea_"&amp;"中小水（農業用水路）"&amp;"_年間発電",データシート3!$A$1:$AB$1,0),0)/10^3</f>
        <v>40828.821000000011</v>
      </c>
      <c r="BH216" s="35">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3194457.605</v>
      </c>
      <c r="BI216" s="35">
        <f t="shared" si="43"/>
        <v>20171331.563999999</v>
      </c>
      <c r="BJ216" s="35">
        <f>(VLOOKUP($BC216&amp;"_"&amp;$AZ$8,データシート3!$A:$AN,MATCH("da_合計",データシート3!$A$1:$AN$1,0),0))/10^3</f>
        <v>969904.67616716237</v>
      </c>
      <c r="BK216" s="35">
        <f t="shared" si="40"/>
        <v>19201426.887832835</v>
      </c>
      <c r="BL216" s="35">
        <f t="shared" si="41"/>
        <v>0</v>
      </c>
      <c r="BM216" s="35">
        <f t="shared" si="42"/>
        <v>19201426.887832835</v>
      </c>
      <c r="BW216" s="999"/>
    </row>
    <row r="217" spans="2:75">
      <c r="B217" s="556"/>
      <c r="C217" s="181"/>
      <c r="D217" s="182"/>
      <c r="E217" s="182"/>
      <c r="F217" s="181"/>
      <c r="G217" s="183"/>
      <c r="H217" s="183"/>
      <c r="I217" s="183"/>
      <c r="J217" s="183"/>
      <c r="K217" s="183"/>
      <c r="L217" s="183"/>
      <c r="M217" s="183"/>
      <c r="N217" s="183"/>
      <c r="O217" s="485"/>
      <c r="Q217" s="479"/>
      <c r="R217" s="183"/>
      <c r="S217" s="183"/>
      <c r="T217" s="183"/>
      <c r="U217" s="183"/>
      <c r="V217" s="183"/>
      <c r="W217" s="183"/>
      <c r="X217" s="183"/>
      <c r="Y217" s="183"/>
      <c r="Z217" s="183"/>
      <c r="AA217" s="183"/>
      <c r="AB217" s="183"/>
      <c r="AC217" s="183"/>
      <c r="AD217" s="183"/>
      <c r="AE217" s="485"/>
      <c r="AF217" s="183"/>
      <c r="AG217" s="479"/>
      <c r="AH217" s="183"/>
      <c r="AI217" s="183"/>
      <c r="AJ217" s="183"/>
      <c r="AK217" s="183"/>
      <c r="AL217" s="183"/>
      <c r="AM217" s="183"/>
      <c r="AN217" s="183"/>
      <c r="AO217" s="183"/>
      <c r="AP217" s="183"/>
      <c r="AQ217" s="242"/>
      <c r="AR217" s="247"/>
      <c r="AS217" s="242"/>
      <c r="AT217" s="480"/>
      <c r="AX217" s="19" t="str">
        <f>比較地域マスタ!AD152</f>
        <v>01661</v>
      </c>
      <c r="AY217" s="19" t="str">
        <f>IF(IFERROR(比較地域マスタ!$AE152,"")=0,"",IFERROR(比較地域マスタ!$AE152,""))</f>
        <v>釧路町</v>
      </c>
      <c r="BA217" s="23">
        <v>146</v>
      </c>
      <c r="BB217" s="23">
        <v>2</v>
      </c>
      <c r="BC217" s="19" t="str">
        <f t="shared" si="39"/>
        <v>01661</v>
      </c>
      <c r="BD217" s="19" t="str">
        <f t="shared" si="39"/>
        <v>釧路町</v>
      </c>
      <c r="BE217" s="35">
        <f>VLOOKUP(BC217&amp;"_"&amp;$AZ$9,データシート3!A:AB,MATCH("ea_"&amp;"太陽光（建物系）"&amp;"_年間発電",データシート3!$A$1:$AB$1,0),0)/10^3+VLOOKUP(BC217&amp;"_"&amp;$AZ$9,データシート3!A:AB,MATCH("ea_"&amp;"太陽光（土地系）"&amp;"_年間発電",データシート3!$A$1:$AB$1,0),0)/10^3</f>
        <v>398991.87000000011</v>
      </c>
      <c r="BF217" s="35">
        <f>VLOOKUP(BC217&amp;"_"&amp;$AZ$9,データシート3!A:AB,MATCH("ea_"&amp;"風力（陸上）"&amp;"_年間発電",データシート3!$A$1:$AB$1,0),0)/10^3</f>
        <v>3239611.2280000001</v>
      </c>
      <c r="BG217" s="35">
        <f>VLOOKUP(BC217&amp;"_"&amp;$AZ$9,データシート3!A:AB,MATCH("ea_"&amp;"中小水（河川）"&amp;"_年間発電",データシート3!$A$1:$AB$1,0),0)/10^3+VLOOKUP(BC217&amp;"_"&amp;$AZ$9,データシート3!A:AB,MATCH("ea_"&amp;"中小水（農業用水路）"&amp;"_年間発電",データシート3!$A$1:$AB$1,0),0)/10^3</f>
        <v>0</v>
      </c>
      <c r="BH217" s="35">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0</v>
      </c>
      <c r="BI217" s="35">
        <f t="shared" si="43"/>
        <v>3638603.0980000002</v>
      </c>
      <c r="BJ217" s="35">
        <f>(VLOOKUP($BC217&amp;"_"&amp;$AZ$8,データシート3!$A:$AN,MATCH("da_合計",データシート3!$A$1:$AN$1,0),0))/10^3</f>
        <v>103019.7593208379</v>
      </c>
      <c r="BK217" s="35">
        <f t="shared" si="40"/>
        <v>3535583.3386791623</v>
      </c>
      <c r="BL217" s="35">
        <f t="shared" si="41"/>
        <v>0</v>
      </c>
      <c r="BM217" s="35">
        <f t="shared" si="42"/>
        <v>3535583.3386791623</v>
      </c>
      <c r="BW217" s="999"/>
    </row>
    <row r="218" spans="2:75">
      <c r="B218" s="479"/>
      <c r="C218" s="183"/>
      <c r="D218" s="183"/>
      <c r="E218" s="183"/>
      <c r="F218" s="183"/>
      <c r="G218" s="183"/>
      <c r="H218" s="183"/>
      <c r="I218" s="183"/>
      <c r="J218" s="183"/>
      <c r="K218" s="183"/>
      <c r="L218" s="183"/>
      <c r="M218" s="183"/>
      <c r="N218" s="183"/>
      <c r="O218" s="485"/>
      <c r="Q218" s="479"/>
      <c r="R218" s="183"/>
      <c r="S218" s="183"/>
      <c r="T218" s="183"/>
      <c r="U218" s="183"/>
      <c r="V218" s="183"/>
      <c r="W218" s="183"/>
      <c r="X218" s="183"/>
      <c r="Y218" s="183"/>
      <c r="Z218" s="183"/>
      <c r="AA218" s="183"/>
      <c r="AB218" s="183"/>
      <c r="AC218" s="183"/>
      <c r="AD218" s="183"/>
      <c r="AE218" s="485"/>
      <c r="AF218" s="183"/>
      <c r="AG218" s="479"/>
      <c r="AH218" s="183"/>
      <c r="AI218" s="183"/>
      <c r="AJ218" s="183"/>
      <c r="AK218" s="183"/>
      <c r="AL218" s="183"/>
      <c r="AM218" s="183"/>
      <c r="AN218" s="183"/>
      <c r="AO218" s="183"/>
      <c r="AP218" s="183"/>
      <c r="AQ218" s="242"/>
      <c r="AR218" s="247"/>
      <c r="AS218" s="242"/>
      <c r="AT218" s="480"/>
      <c r="AX218" s="19" t="str">
        <f>比較地域マスタ!AD153</f>
        <v>01549</v>
      </c>
      <c r="AY218" s="19" t="str">
        <f>IF(IFERROR(比較地域マスタ!$AE153,"")=0,"",IFERROR(比較地域マスタ!$AE153,""))</f>
        <v>訓子府町</v>
      </c>
      <c r="BA218" s="23">
        <v>147</v>
      </c>
      <c r="BB218" s="23">
        <v>2</v>
      </c>
      <c r="BC218" s="19" t="str">
        <f t="shared" si="39"/>
        <v>01549</v>
      </c>
      <c r="BD218" s="19" t="str">
        <f t="shared" si="39"/>
        <v>訓子府町</v>
      </c>
      <c r="BE218" s="35">
        <f>VLOOKUP(BC218&amp;"_"&amp;$AZ$9,データシート3!A:AB,MATCH("ea_"&amp;"太陽光（建物系）"&amp;"_年間発電",データシート3!$A$1:$AB$1,0),0)/10^3+VLOOKUP(BC218&amp;"_"&amp;$AZ$9,データシート3!A:AB,MATCH("ea_"&amp;"太陽光（土地系）"&amp;"_年間発電",データシート3!$A$1:$AB$1,0),0)/10^3</f>
        <v>3048281.29</v>
      </c>
      <c r="BF218" s="35">
        <f>VLOOKUP(BC218&amp;"_"&amp;$AZ$9,データシート3!A:AB,MATCH("ea_"&amp;"風力（陸上）"&amp;"_年間発電",データシート3!$A$1:$AB$1,0),0)/10^3</f>
        <v>1519440.5589999999</v>
      </c>
      <c r="BG218" s="35">
        <f>VLOOKUP(BC218&amp;"_"&amp;$AZ$9,データシート3!A:AB,MATCH("ea_"&amp;"中小水（河川）"&amp;"_年間発電",データシート3!$A$1:$AB$1,0),0)/10^3+VLOOKUP(BC218&amp;"_"&amp;$AZ$9,データシート3!A:AB,MATCH("ea_"&amp;"中小水（農業用水路）"&amp;"_年間発電",データシート3!$A$1:$AB$1,0),0)/10^3</f>
        <v>0</v>
      </c>
      <c r="BH218" s="35">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0</v>
      </c>
      <c r="BI218" s="35">
        <f t="shared" si="43"/>
        <v>4567721.8489999995</v>
      </c>
      <c r="BJ218" s="35">
        <f>(VLOOKUP($BC218&amp;"_"&amp;$AZ$8,データシート3!$A:$AN,MATCH("da_合計",データシート3!$A$1:$AN$1,0),0))/10^3</f>
        <v>21905.251520761361</v>
      </c>
      <c r="BK218" s="35">
        <f t="shared" si="40"/>
        <v>4545816.5974792382</v>
      </c>
      <c r="BL218" s="35">
        <f t="shared" si="41"/>
        <v>0</v>
      </c>
      <c r="BM218" s="35">
        <f t="shared" si="42"/>
        <v>4545816.5974792382</v>
      </c>
      <c r="BW218" s="999"/>
    </row>
    <row r="219" spans="2:75">
      <c r="B219" s="479"/>
      <c r="C219" s="183"/>
      <c r="D219" s="183"/>
      <c r="E219" s="183"/>
      <c r="F219" s="183"/>
      <c r="G219" s="183"/>
      <c r="H219" s="183"/>
      <c r="I219" s="183"/>
      <c r="J219" s="183"/>
      <c r="K219" s="183"/>
      <c r="L219" s="183"/>
      <c r="M219" s="183"/>
      <c r="N219" s="183"/>
      <c r="O219" s="485"/>
      <c r="Q219" s="479"/>
      <c r="R219" s="183"/>
      <c r="S219" s="183"/>
      <c r="T219" s="183"/>
      <c r="U219" s="183"/>
      <c r="V219" s="183"/>
      <c r="W219" s="183"/>
      <c r="X219" s="183"/>
      <c r="Y219" s="183"/>
      <c r="Z219" s="183"/>
      <c r="AA219" s="183"/>
      <c r="AB219" s="183"/>
      <c r="AC219" s="183"/>
      <c r="AD219" s="183"/>
      <c r="AE219" s="485"/>
      <c r="AF219" s="183"/>
      <c r="AG219" s="479"/>
      <c r="AH219" s="183"/>
      <c r="AI219" s="183"/>
      <c r="AJ219" s="183"/>
      <c r="AK219" s="183"/>
      <c r="AL219" s="183"/>
      <c r="AM219" s="183"/>
      <c r="AN219" s="183"/>
      <c r="AO219" s="183"/>
      <c r="AP219" s="183"/>
      <c r="AQ219" s="242"/>
      <c r="AR219" s="247"/>
      <c r="AS219" s="242"/>
      <c r="AT219" s="480"/>
      <c r="AX219" s="19" t="str">
        <f>比較地域マスタ!AD154</f>
        <v>01547</v>
      </c>
      <c r="AY219" s="19" t="str">
        <f>IF(IFERROR(比較地域マスタ!$AE154,"")=0,"",IFERROR(比較地域マスタ!$AE154,""))</f>
        <v>小清水町</v>
      </c>
      <c r="BA219" s="23">
        <v>148</v>
      </c>
      <c r="BB219" s="23">
        <v>2</v>
      </c>
      <c r="BC219" s="19" t="str">
        <f t="shared" si="39"/>
        <v>01547</v>
      </c>
      <c r="BD219" s="19" t="str">
        <f t="shared" si="39"/>
        <v>小清水町</v>
      </c>
      <c r="BE219" s="35">
        <f>VLOOKUP(BC219&amp;"_"&amp;$AZ$9,データシート3!A:AB,MATCH("ea_"&amp;"太陽光（建物系）"&amp;"_年間発電",データシート3!$A$1:$AB$1,0),0)/10^3+VLOOKUP(BC219&amp;"_"&amp;$AZ$9,データシート3!A:AB,MATCH("ea_"&amp;"太陽光（土地系）"&amp;"_年間発電",データシート3!$A$1:$AB$1,0),0)/10^3</f>
        <v>4751071.7580000004</v>
      </c>
      <c r="BF219" s="35">
        <f>VLOOKUP(BC219&amp;"_"&amp;$AZ$9,データシート3!A:AB,MATCH("ea_"&amp;"風力（陸上）"&amp;"_年間発電",データシート3!$A$1:$AB$1,0),0)/10^3</f>
        <v>4157763.5320000001</v>
      </c>
      <c r="BG219" s="35">
        <f>VLOOKUP(BC219&amp;"_"&amp;$AZ$9,データシート3!A:AB,MATCH("ea_"&amp;"中小水（河川）"&amp;"_年間発電",データシート3!$A$1:$AB$1,0),0)/10^3+VLOOKUP(BC219&amp;"_"&amp;$AZ$9,データシート3!A:AB,MATCH("ea_"&amp;"中小水（農業用水路）"&amp;"_年間発電",データシート3!$A$1:$AB$1,0),0)/10^3</f>
        <v>0</v>
      </c>
      <c r="BH219" s="35">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2859.2289999999998</v>
      </c>
      <c r="BI219" s="35">
        <f t="shared" si="43"/>
        <v>8911694.5190000013</v>
      </c>
      <c r="BJ219" s="35">
        <f>(VLOOKUP($BC219&amp;"_"&amp;$AZ$8,データシート3!$A:$AN,MATCH("da_合計",データシート3!$A$1:$AN$1,0),0))/10^3</f>
        <v>22190.660958671357</v>
      </c>
      <c r="BK219" s="35">
        <f t="shared" si="40"/>
        <v>8889503.8580413293</v>
      </c>
      <c r="BL219" s="35">
        <f t="shared" si="41"/>
        <v>0</v>
      </c>
      <c r="BM219" s="35">
        <f t="shared" si="42"/>
        <v>8889503.8580413293</v>
      </c>
      <c r="BW219" s="999"/>
    </row>
    <row r="220" spans="2:75">
      <c r="B220" s="479"/>
      <c r="C220" s="183"/>
      <c r="D220" s="183"/>
      <c r="E220" s="183"/>
      <c r="F220" s="183"/>
      <c r="G220" s="183"/>
      <c r="H220" s="183"/>
      <c r="I220" s="183"/>
      <c r="J220" s="183"/>
      <c r="K220" s="183"/>
      <c r="L220" s="183"/>
      <c r="M220" s="183"/>
      <c r="N220" s="183"/>
      <c r="O220" s="485"/>
      <c r="Q220" s="479"/>
      <c r="R220" s="183"/>
      <c r="S220" s="183"/>
      <c r="T220" s="183"/>
      <c r="U220" s="183"/>
      <c r="V220" s="183"/>
      <c r="W220" s="183"/>
      <c r="X220" s="183"/>
      <c r="Y220" s="183"/>
      <c r="Z220" s="183"/>
      <c r="AA220" s="183"/>
      <c r="AB220" s="183"/>
      <c r="AC220" s="183"/>
      <c r="AD220" s="183"/>
      <c r="AE220" s="485"/>
      <c r="AF220" s="183"/>
      <c r="AG220" s="479"/>
      <c r="AH220" s="183"/>
      <c r="AI220" s="183"/>
      <c r="AJ220" s="183"/>
      <c r="AK220" s="183"/>
      <c r="AL220" s="183"/>
      <c r="AM220" s="183"/>
      <c r="AN220" s="183"/>
      <c r="AO220" s="183"/>
      <c r="AP220" s="183"/>
      <c r="AQ220" s="242"/>
      <c r="AR220" s="247"/>
      <c r="AS220" s="242"/>
      <c r="AT220" s="480"/>
      <c r="AX220" s="19" t="str">
        <f>比較地域マスタ!AD155</f>
        <v>01639</v>
      </c>
      <c r="AY220" s="19" t="str">
        <f>IF(IFERROR(比較地域マスタ!$AE155,"")=0,"",IFERROR(比較地域マスタ!$AE155,""))</f>
        <v>更別村</v>
      </c>
      <c r="BA220" s="23">
        <v>149</v>
      </c>
      <c r="BB220" s="23">
        <v>2</v>
      </c>
      <c r="BC220" s="19" t="str">
        <f t="shared" si="39"/>
        <v>01639</v>
      </c>
      <c r="BD220" s="19" t="str">
        <f t="shared" si="39"/>
        <v>更別村</v>
      </c>
      <c r="BE220" s="35">
        <f>VLOOKUP(BC220&amp;"_"&amp;$AZ$9,データシート3!A:AB,MATCH("ea_"&amp;"太陽光（建物系）"&amp;"_年間発電",データシート3!$A$1:$AB$1,0),0)/10^3+VLOOKUP(BC220&amp;"_"&amp;$AZ$9,データシート3!A:AB,MATCH("ea_"&amp;"太陽光（土地系）"&amp;"_年間発電",データシート3!$A$1:$AB$1,0),0)/10^3</f>
        <v>5728597.8110000016</v>
      </c>
      <c r="BF220" s="35">
        <f>VLOOKUP(BC220&amp;"_"&amp;$AZ$9,データシート3!A:AB,MATCH("ea_"&amp;"風力（陸上）"&amp;"_年間発電",データシート3!$A$1:$AB$1,0),0)/10^3</f>
        <v>19322.841</v>
      </c>
      <c r="BG220" s="35">
        <f>VLOOKUP(BC220&amp;"_"&amp;$AZ$9,データシート3!A:AB,MATCH("ea_"&amp;"中小水（河川）"&amp;"_年間発電",データシート3!$A$1:$AB$1,0),0)/10^3+VLOOKUP(BC220&amp;"_"&amp;$AZ$9,データシート3!A:AB,MATCH("ea_"&amp;"中小水（農業用水路）"&amp;"_年間発電",データシート3!$A$1:$AB$1,0),0)/10^3</f>
        <v>0</v>
      </c>
      <c r="BH220" s="35">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0</v>
      </c>
      <c r="BI220" s="35">
        <f t="shared" si="43"/>
        <v>5747920.6520000016</v>
      </c>
      <c r="BJ220" s="35">
        <f>(VLOOKUP($BC220&amp;"_"&amp;$AZ$8,データシート3!$A:$AN,MATCH("da_合計",データシート3!$A$1:$AN$1,0),0))/10^3</f>
        <v>15239.643672460872</v>
      </c>
      <c r="BK220" s="35">
        <f t="shared" si="40"/>
        <v>5732681.0083275409</v>
      </c>
      <c r="BL220" s="35">
        <f t="shared" si="41"/>
        <v>0</v>
      </c>
      <c r="BM220" s="35">
        <f t="shared" si="42"/>
        <v>5732681.0083275409</v>
      </c>
      <c r="BW220" s="999"/>
    </row>
    <row r="221" spans="2:75">
      <c r="B221" s="479"/>
      <c r="C221" s="183"/>
      <c r="D221" s="183"/>
      <c r="E221" s="183"/>
      <c r="F221" s="183"/>
      <c r="G221" s="183"/>
      <c r="H221" s="183"/>
      <c r="I221" s="183"/>
      <c r="J221" s="183"/>
      <c r="K221" s="183"/>
      <c r="L221" s="183"/>
      <c r="M221" s="183"/>
      <c r="N221" s="183"/>
      <c r="O221" s="485"/>
      <c r="Q221" s="479"/>
      <c r="R221" s="183"/>
      <c r="S221" s="183"/>
      <c r="T221" s="183"/>
      <c r="U221" s="183"/>
      <c r="V221" s="183"/>
      <c r="W221" s="183"/>
      <c r="X221" s="183"/>
      <c r="Y221" s="183"/>
      <c r="Z221" s="183"/>
      <c r="AA221" s="183"/>
      <c r="AB221" s="183"/>
      <c r="AC221" s="183"/>
      <c r="AD221" s="183"/>
      <c r="AE221" s="485"/>
      <c r="AF221" s="183"/>
      <c r="AG221" s="479"/>
      <c r="AH221" s="183"/>
      <c r="AI221" s="183"/>
      <c r="AJ221" s="183"/>
      <c r="AK221" s="183"/>
      <c r="AL221" s="183"/>
      <c r="AM221" s="183"/>
      <c r="AN221" s="183"/>
      <c r="AO221" s="183"/>
      <c r="AP221" s="183"/>
      <c r="AQ221" s="242"/>
      <c r="AR221" s="247"/>
      <c r="AS221" s="242"/>
      <c r="AT221" s="480"/>
      <c r="AX221" s="19" t="str">
        <f>比較地域マスタ!AD156</f>
        <v>01552</v>
      </c>
      <c r="AY221" s="19" t="str">
        <f>IF(IFERROR(比較地域マスタ!$AE156,"")=0,"",IFERROR(比較地域マスタ!$AE156,""))</f>
        <v>佐呂間町</v>
      </c>
      <c r="BA221" s="23">
        <v>150</v>
      </c>
      <c r="BB221" s="23">
        <v>2</v>
      </c>
      <c r="BC221" s="19" t="str">
        <f t="shared" si="39"/>
        <v>01552</v>
      </c>
      <c r="BD221" s="19" t="str">
        <f t="shared" si="39"/>
        <v>佐呂間町</v>
      </c>
      <c r="BE221" s="35">
        <f>VLOOKUP(BC221&amp;"_"&amp;$AZ$9,データシート3!A:AB,MATCH("ea_"&amp;"太陽光（建物系）"&amp;"_年間発電",データシート3!$A$1:$AB$1,0),0)/10^3+VLOOKUP(BC221&amp;"_"&amp;$AZ$9,データシート3!A:AB,MATCH("ea_"&amp;"太陽光（土地系）"&amp;"_年間発電",データシート3!$A$1:$AB$1,0),0)/10^3</f>
        <v>2997880.1880000001</v>
      </c>
      <c r="BF221" s="35">
        <f>VLOOKUP(BC221&amp;"_"&amp;$AZ$9,データシート3!A:AB,MATCH("ea_"&amp;"風力（陸上）"&amp;"_年間発電",データシート3!$A$1:$AB$1,0),0)/10^3</f>
        <v>3008342.2960000006</v>
      </c>
      <c r="BG221" s="35">
        <f>VLOOKUP(BC221&amp;"_"&amp;$AZ$9,データシート3!A:AB,MATCH("ea_"&amp;"中小水（河川）"&amp;"_年間発電",データシート3!$A$1:$AB$1,0),0)/10^3+VLOOKUP(BC221&amp;"_"&amp;$AZ$9,データシート3!A:AB,MATCH("ea_"&amp;"中小水（農業用水路）"&amp;"_年間発電",データシート3!$A$1:$AB$1,0),0)/10^3</f>
        <v>0</v>
      </c>
      <c r="BH221" s="35">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0</v>
      </c>
      <c r="BI221" s="35">
        <f t="shared" si="43"/>
        <v>6006222.4840000011</v>
      </c>
      <c r="BJ221" s="35">
        <f>(VLOOKUP($BC221&amp;"_"&amp;$AZ$8,データシート3!$A:$AN,MATCH("da_合計",データシート3!$A$1:$AN$1,0),0))/10^3</f>
        <v>54847.335413686444</v>
      </c>
      <c r="BK221" s="35">
        <f t="shared" si="40"/>
        <v>5951375.1485863151</v>
      </c>
      <c r="BL221" s="35">
        <f t="shared" si="41"/>
        <v>0</v>
      </c>
      <c r="BM221" s="35">
        <f t="shared" si="42"/>
        <v>5951375.1485863151</v>
      </c>
      <c r="BW221" s="999"/>
    </row>
    <row r="222" spans="2:75">
      <c r="B222" s="479"/>
      <c r="C222" s="183"/>
      <c r="D222" s="183"/>
      <c r="E222" s="183"/>
      <c r="F222" s="183"/>
      <c r="G222" s="183"/>
      <c r="H222" s="183"/>
      <c r="I222" s="183"/>
      <c r="J222" s="183"/>
      <c r="K222" s="183"/>
      <c r="L222" s="183"/>
      <c r="M222" s="183"/>
      <c r="N222" s="183"/>
      <c r="O222" s="485"/>
      <c r="Q222" s="479"/>
      <c r="R222" s="183"/>
      <c r="S222" s="183"/>
      <c r="T222" s="183"/>
      <c r="U222" s="183"/>
      <c r="V222" s="183"/>
      <c r="W222" s="183"/>
      <c r="X222" s="183"/>
      <c r="Y222" s="183"/>
      <c r="Z222" s="183"/>
      <c r="AA222" s="183"/>
      <c r="AB222" s="183"/>
      <c r="AC222" s="183"/>
      <c r="AD222" s="183"/>
      <c r="AE222" s="485"/>
      <c r="AF222" s="183"/>
      <c r="AG222" s="479"/>
      <c r="AH222" s="183"/>
      <c r="AI222" s="183"/>
      <c r="AJ222" s="183"/>
      <c r="AK222" s="183"/>
      <c r="AL222" s="183"/>
      <c r="AM222" s="183"/>
      <c r="AN222" s="183"/>
      <c r="AO222" s="183"/>
      <c r="AP222" s="183"/>
      <c r="AQ222" s="242"/>
      <c r="AR222" s="247"/>
      <c r="AS222" s="242"/>
      <c r="AT222" s="480"/>
      <c r="AX222" s="19" t="str">
        <f>比較地域マスタ!AD157</f>
        <v>01634</v>
      </c>
      <c r="AY222" s="19" t="str">
        <f>IF(IFERROR(比較地域マスタ!$AE157,"")=0,"",IFERROR(比較地域マスタ!$AE157,""))</f>
        <v>鹿追町</v>
      </c>
      <c r="BA222" s="23">
        <v>151</v>
      </c>
      <c r="BB222" s="23">
        <v>2</v>
      </c>
      <c r="BC222" s="19" t="str">
        <f t="shared" si="39"/>
        <v>01634</v>
      </c>
      <c r="BD222" s="19" t="str">
        <f t="shared" si="39"/>
        <v>鹿追町</v>
      </c>
      <c r="BE222" s="35">
        <f>VLOOKUP(BC222&amp;"_"&amp;$AZ$9,データシート3!A:AB,MATCH("ea_"&amp;"太陽光（建物系）"&amp;"_年間発電",データシート3!$A$1:$AB$1,0),0)/10^3+VLOOKUP(BC222&amp;"_"&amp;$AZ$9,データシート3!A:AB,MATCH("ea_"&amp;"太陽光（土地系）"&amp;"_年間発電",データシート3!$A$1:$AB$1,0),0)/10^3</f>
        <v>5548983.6260000002</v>
      </c>
      <c r="BF222" s="35">
        <f>VLOOKUP(BC222&amp;"_"&amp;$AZ$9,データシート3!A:AB,MATCH("ea_"&amp;"風力（陸上）"&amp;"_年間発電",データシート3!$A$1:$AB$1,0),0)/10^3</f>
        <v>924214.272</v>
      </c>
      <c r="BG222" s="35">
        <f>VLOOKUP(BC222&amp;"_"&amp;$AZ$9,データシート3!A:AB,MATCH("ea_"&amp;"中小水（河川）"&amp;"_年間発電",データシート3!$A$1:$AB$1,0),0)/10^3+VLOOKUP(BC222&amp;"_"&amp;$AZ$9,データシート3!A:AB,MATCH("ea_"&amp;"中小水（農業用水路）"&amp;"_年間発電",データシート3!$A$1:$AB$1,0),0)/10^3</f>
        <v>23717.687999999998</v>
      </c>
      <c r="BH222" s="35">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21749.036999999997</v>
      </c>
      <c r="BI222" s="35">
        <f t="shared" si="43"/>
        <v>6518664.6229999997</v>
      </c>
      <c r="BJ222" s="35">
        <f>(VLOOKUP($BC222&amp;"_"&amp;$AZ$8,データシート3!$A:$AN,MATCH("da_合計",データシート3!$A$1:$AN$1,0),0))/10^3</f>
        <v>24827.46954822891</v>
      </c>
      <c r="BK222" s="35">
        <f t="shared" si="40"/>
        <v>6493837.1534517705</v>
      </c>
      <c r="BL222" s="35">
        <f t="shared" si="41"/>
        <v>0</v>
      </c>
      <c r="BM222" s="35">
        <f t="shared" si="42"/>
        <v>6493837.1534517705</v>
      </c>
      <c r="BW222" s="999"/>
    </row>
    <row r="223" spans="2:75">
      <c r="B223" s="479"/>
      <c r="C223" s="183"/>
      <c r="D223" s="183"/>
      <c r="E223" s="183"/>
      <c r="F223" s="183"/>
      <c r="G223" s="183"/>
      <c r="H223" s="183"/>
      <c r="I223" s="183"/>
      <c r="J223" s="183"/>
      <c r="K223" s="183"/>
      <c r="L223" s="183"/>
      <c r="M223" s="183"/>
      <c r="N223" s="183"/>
      <c r="O223" s="485"/>
      <c r="Q223" s="479"/>
      <c r="R223" s="183"/>
      <c r="S223" s="183"/>
      <c r="T223" s="183"/>
      <c r="U223" s="183"/>
      <c r="V223" s="183"/>
      <c r="W223" s="183"/>
      <c r="X223" s="183"/>
      <c r="Y223" s="183"/>
      <c r="Z223" s="183"/>
      <c r="AA223" s="183"/>
      <c r="AB223" s="183"/>
      <c r="AC223" s="183"/>
      <c r="AD223" s="183"/>
      <c r="AE223" s="485"/>
      <c r="AF223" s="183"/>
      <c r="AG223" s="479"/>
      <c r="AH223" s="183"/>
      <c r="AI223" s="183"/>
      <c r="AJ223" s="183"/>
      <c r="AK223" s="183"/>
      <c r="AL223" s="183"/>
      <c r="AM223" s="183"/>
      <c r="AN223" s="183"/>
      <c r="AO223" s="183"/>
      <c r="AP223" s="183"/>
      <c r="AQ223" s="242"/>
      <c r="AR223" s="247"/>
      <c r="AS223" s="242"/>
      <c r="AT223" s="480"/>
      <c r="AX223" s="19" t="str">
        <f>比較地域マスタ!AD158</f>
        <v>01664</v>
      </c>
      <c r="AY223" s="19" t="str">
        <f>IF(IFERROR(比較地域マスタ!$AE158,"")=0,"",IFERROR(比較地域マスタ!$AE158,""))</f>
        <v>標茶町</v>
      </c>
      <c r="BA223" s="23">
        <v>152</v>
      </c>
      <c r="BB223" s="23">
        <v>2</v>
      </c>
      <c r="BC223" s="19" t="str">
        <f t="shared" si="39"/>
        <v>01664</v>
      </c>
      <c r="BD223" s="19" t="str">
        <f t="shared" si="39"/>
        <v>標茶町</v>
      </c>
      <c r="BE223" s="35">
        <f>VLOOKUP(BC223&amp;"_"&amp;$AZ$9,データシート3!A:AB,MATCH("ea_"&amp;"太陽光（建物系）"&amp;"_年間発電",データシート3!$A$1:$AB$1,0),0)/10^3+VLOOKUP(BC223&amp;"_"&amp;$AZ$9,データシート3!A:AB,MATCH("ea_"&amp;"太陽光（土地系）"&amp;"_年間発電",データシート3!$A$1:$AB$1,0),0)/10^3</f>
        <v>12551183.975</v>
      </c>
      <c r="BF223" s="35">
        <f>VLOOKUP(BC223&amp;"_"&amp;$AZ$9,データシート3!A:AB,MATCH("ea_"&amp;"風力（陸上）"&amp;"_年間発電",データシート3!$A$1:$AB$1,0),0)/10^3</f>
        <v>11020079.445</v>
      </c>
      <c r="BG223" s="35">
        <f>VLOOKUP(BC223&amp;"_"&amp;$AZ$9,データシート3!A:AB,MATCH("ea_"&amp;"中小水（河川）"&amp;"_年間発電",データシート3!$A$1:$AB$1,0),0)/10^3+VLOOKUP(BC223&amp;"_"&amp;$AZ$9,データシート3!A:AB,MATCH("ea_"&amp;"中小水（農業用水路）"&amp;"_年間発電",データシート3!$A$1:$AB$1,0),0)/10^3</f>
        <v>0</v>
      </c>
      <c r="BH223" s="35">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7344.1739999999991</v>
      </c>
      <c r="BI223" s="35">
        <f t="shared" si="43"/>
        <v>23578607.594000001</v>
      </c>
      <c r="BJ223" s="35">
        <f>(VLOOKUP($BC223&amp;"_"&amp;$AZ$8,データシート3!$A:$AN,MATCH("da_合計",データシート3!$A$1:$AN$1,0),0))/10^3</f>
        <v>49211.036991037574</v>
      </c>
      <c r="BK223" s="35">
        <f t="shared" si="40"/>
        <v>23529396.557008963</v>
      </c>
      <c r="BL223" s="35">
        <f t="shared" si="41"/>
        <v>0</v>
      </c>
      <c r="BM223" s="35">
        <f t="shared" si="42"/>
        <v>23529396.557008963</v>
      </c>
      <c r="BW223" s="999"/>
    </row>
    <row r="224" spans="2:75">
      <c r="B224" s="479"/>
      <c r="C224" s="183"/>
      <c r="D224" s="183"/>
      <c r="E224" s="183"/>
      <c r="F224" s="183"/>
      <c r="G224" s="183"/>
      <c r="H224" s="183"/>
      <c r="I224" s="183"/>
      <c r="J224" s="183"/>
      <c r="K224" s="183"/>
      <c r="L224" s="183"/>
      <c r="M224" s="183"/>
      <c r="N224" s="183"/>
      <c r="O224" s="485"/>
      <c r="Q224" s="479"/>
      <c r="R224" s="183"/>
      <c r="S224" s="183"/>
      <c r="T224" s="183"/>
      <c r="U224" s="183"/>
      <c r="V224" s="183"/>
      <c r="W224" s="183"/>
      <c r="X224" s="183"/>
      <c r="Y224" s="183"/>
      <c r="Z224" s="183"/>
      <c r="AA224" s="183"/>
      <c r="AB224" s="183"/>
      <c r="AC224" s="183"/>
      <c r="AD224" s="183"/>
      <c r="AE224" s="485"/>
      <c r="AF224" s="183"/>
      <c r="AG224" s="479"/>
      <c r="AH224" s="183"/>
      <c r="AI224" s="183"/>
      <c r="AJ224" s="183"/>
      <c r="AK224" s="183"/>
      <c r="AL224" s="183"/>
      <c r="AM224" s="183"/>
      <c r="AN224" s="183"/>
      <c r="AO224" s="183"/>
      <c r="AP224" s="183"/>
      <c r="AQ224" s="242"/>
      <c r="AR224" s="247"/>
      <c r="AS224" s="242"/>
      <c r="AT224" s="480"/>
      <c r="AX224" s="19" t="str">
        <f>比較地域マスタ!AD159</f>
        <v>01693</v>
      </c>
      <c r="AY224" s="19" t="str">
        <f>IF(IFERROR(比較地域マスタ!$AE159,"")=0,"",IFERROR(比較地域マスタ!$AE159,""))</f>
        <v>標津町</v>
      </c>
      <c r="BA224" s="23">
        <v>153</v>
      </c>
      <c r="BB224" s="23">
        <v>2</v>
      </c>
      <c r="BC224" s="19" t="str">
        <f t="shared" si="39"/>
        <v>01693</v>
      </c>
      <c r="BD224" s="19" t="str">
        <f t="shared" si="39"/>
        <v>標津町</v>
      </c>
      <c r="BE224" s="35">
        <f>VLOOKUP(BC224&amp;"_"&amp;$AZ$9,データシート3!A:AB,MATCH("ea_"&amp;"太陽光（建物系）"&amp;"_年間発電",データシート3!$A$1:$AB$1,0),0)/10^3+VLOOKUP(BC224&amp;"_"&amp;$AZ$9,データシート3!A:AB,MATCH("ea_"&amp;"太陽光（土地系）"&amp;"_年間発電",データシート3!$A$1:$AB$1,0),0)/10^3</f>
        <v>5523080.2960000001</v>
      </c>
      <c r="BF224" s="35">
        <f>VLOOKUP(BC224&amp;"_"&amp;$AZ$9,データシート3!A:AB,MATCH("ea_"&amp;"風力（陸上）"&amp;"_年間発電",データシート3!$A$1:$AB$1,0),0)/10^3</f>
        <v>8772873.9179999996</v>
      </c>
      <c r="BG224" s="35">
        <f>VLOOKUP(BC224&amp;"_"&amp;$AZ$9,データシート3!A:AB,MATCH("ea_"&amp;"中小水（河川）"&amp;"_年間発電",データシート3!$A$1:$AB$1,0),0)/10^3+VLOOKUP(BC224&amp;"_"&amp;$AZ$9,データシート3!A:AB,MATCH("ea_"&amp;"中小水（農業用水路）"&amp;"_年間発電",データシート3!$A$1:$AB$1,0),0)/10^3</f>
        <v>6231.1009999999997</v>
      </c>
      <c r="BH224" s="35">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2247884.4210000001</v>
      </c>
      <c r="BI224" s="35">
        <f t="shared" si="43"/>
        <v>16550069.736</v>
      </c>
      <c r="BJ224" s="35">
        <f>(VLOOKUP($BC224&amp;"_"&amp;$AZ$8,データシート3!$A:$AN,MATCH("da_合計",データシート3!$A$1:$AN$1,0),0))/10^3</f>
        <v>31102.711675506362</v>
      </c>
      <c r="BK224" s="35">
        <f t="shared" si="40"/>
        <v>16518967.024324493</v>
      </c>
      <c r="BL224" s="35">
        <f t="shared" si="41"/>
        <v>0</v>
      </c>
      <c r="BM224" s="35">
        <f t="shared" si="42"/>
        <v>16518967.024324493</v>
      </c>
      <c r="BW224" s="999"/>
    </row>
    <row r="225" spans="2:75">
      <c r="B225" s="479"/>
      <c r="C225" s="183"/>
      <c r="D225" s="183"/>
      <c r="E225" s="183"/>
      <c r="F225" s="183"/>
      <c r="G225" s="183"/>
      <c r="H225" s="183"/>
      <c r="I225" s="183"/>
      <c r="J225" s="183"/>
      <c r="K225" s="183"/>
      <c r="L225" s="183"/>
      <c r="M225" s="183"/>
      <c r="N225" s="183"/>
      <c r="O225" s="485"/>
      <c r="Q225" s="479"/>
      <c r="R225" s="183"/>
      <c r="S225" s="183"/>
      <c r="T225" s="183"/>
      <c r="U225" s="183"/>
      <c r="V225" s="183"/>
      <c r="W225" s="183"/>
      <c r="X225" s="183"/>
      <c r="Y225" s="183"/>
      <c r="Z225" s="183"/>
      <c r="AA225" s="183"/>
      <c r="AB225" s="183"/>
      <c r="AC225" s="183"/>
      <c r="AD225" s="183"/>
      <c r="AE225" s="485"/>
      <c r="AF225" s="183"/>
      <c r="AG225" s="479"/>
      <c r="AH225" s="183"/>
      <c r="AI225" s="183"/>
      <c r="AJ225" s="183"/>
      <c r="AK225" s="183"/>
      <c r="AL225" s="183"/>
      <c r="AM225" s="183"/>
      <c r="AN225" s="183"/>
      <c r="AO225" s="183"/>
      <c r="AP225" s="183"/>
      <c r="AQ225" s="242"/>
      <c r="AR225" s="247"/>
      <c r="AS225" s="242"/>
      <c r="AT225" s="480"/>
      <c r="AX225" s="19" t="str">
        <f>比較地域マスタ!AD160</f>
        <v>01632</v>
      </c>
      <c r="AY225" s="19" t="str">
        <f>IF(IFERROR(比較地域マスタ!$AE160,"")=0,"",IFERROR(比較地域マスタ!$AE160,""))</f>
        <v>士幌町</v>
      </c>
      <c r="BA225" s="23">
        <v>154</v>
      </c>
      <c r="BB225" s="23">
        <v>2</v>
      </c>
      <c r="BC225" s="19" t="str">
        <f t="shared" si="39"/>
        <v>01632</v>
      </c>
      <c r="BD225" s="19" t="str">
        <f t="shared" si="39"/>
        <v>士幌町</v>
      </c>
      <c r="BE225" s="35">
        <f>VLOOKUP(BC225&amp;"_"&amp;$AZ$9,データシート3!A:AB,MATCH("ea_"&amp;"太陽光（建物系）"&amp;"_年間発電",データシート3!$A$1:$AB$1,0),0)/10^3+VLOOKUP(BC225&amp;"_"&amp;$AZ$9,データシート3!A:AB,MATCH("ea_"&amp;"太陽光（土地系）"&amp;"_年間発電",データシート3!$A$1:$AB$1,0),0)/10^3</f>
        <v>6900245.7310000015</v>
      </c>
      <c r="BF225" s="35">
        <f>VLOOKUP(BC225&amp;"_"&amp;$AZ$9,データシート3!A:AB,MATCH("ea_"&amp;"風力（陸上）"&amp;"_年間発電",データシート3!$A$1:$AB$1,0),0)/10^3</f>
        <v>262471.15300000005</v>
      </c>
      <c r="BG225" s="35">
        <f>VLOOKUP(BC225&amp;"_"&amp;$AZ$9,データシート3!A:AB,MATCH("ea_"&amp;"中小水（河川）"&amp;"_年間発電",データシート3!$A$1:$AB$1,0),0)/10^3+VLOOKUP(BC225&amp;"_"&amp;$AZ$9,データシート3!A:AB,MATCH("ea_"&amp;"中小水（農業用水路）"&amp;"_年間発電",データシート3!$A$1:$AB$1,0),0)/10^3</f>
        <v>64395.358999999997</v>
      </c>
      <c r="BH225" s="35">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418.93799999999999</v>
      </c>
      <c r="BI225" s="35">
        <f t="shared" si="43"/>
        <v>7227531.1810000017</v>
      </c>
      <c r="BJ225" s="35">
        <f>(VLOOKUP($BC225&amp;"_"&amp;$AZ$8,データシート3!$A:$AN,MATCH("da_合計",データシート3!$A$1:$AN$1,0),0))/10^3</f>
        <v>43428.299140654592</v>
      </c>
      <c r="BK225" s="35">
        <f t="shared" si="40"/>
        <v>7184102.8818593472</v>
      </c>
      <c r="BL225" s="35">
        <f t="shared" si="41"/>
        <v>0</v>
      </c>
      <c r="BM225" s="35">
        <f t="shared" si="42"/>
        <v>7184102.8818593472</v>
      </c>
      <c r="BW225" s="999"/>
    </row>
    <row r="226" spans="2:75">
      <c r="B226" s="479"/>
      <c r="C226" s="183"/>
      <c r="D226" s="183"/>
      <c r="E226" s="183"/>
      <c r="F226" s="183"/>
      <c r="G226" s="183"/>
      <c r="H226" s="183"/>
      <c r="I226" s="183"/>
      <c r="J226" s="183"/>
      <c r="K226" s="183"/>
      <c r="L226" s="183"/>
      <c r="M226" s="183"/>
      <c r="N226" s="183"/>
      <c r="O226" s="485"/>
      <c r="Q226" s="479"/>
      <c r="R226" s="183"/>
      <c r="S226" s="183"/>
      <c r="T226" s="183"/>
      <c r="U226" s="183"/>
      <c r="V226" s="183"/>
      <c r="W226" s="183"/>
      <c r="X226" s="183"/>
      <c r="Y226" s="183"/>
      <c r="Z226" s="183"/>
      <c r="AA226" s="183"/>
      <c r="AB226" s="183"/>
      <c r="AC226" s="183"/>
      <c r="AD226" s="183"/>
      <c r="AE226" s="485"/>
      <c r="AF226" s="183"/>
      <c r="AG226" s="479"/>
      <c r="AH226" s="183"/>
      <c r="AI226" s="183"/>
      <c r="AJ226" s="183"/>
      <c r="AK226" s="183"/>
      <c r="AL226" s="183"/>
      <c r="AM226" s="183"/>
      <c r="AN226" s="183"/>
      <c r="AO226" s="183"/>
      <c r="AP226" s="183"/>
      <c r="AQ226" s="242"/>
      <c r="AR226" s="247"/>
      <c r="AS226" s="242"/>
      <c r="AT226" s="480"/>
      <c r="AX226" s="19" t="str">
        <f>比較地域マスタ!AD161</f>
        <v>01636</v>
      </c>
      <c r="AY226" s="19" t="str">
        <f>IF(IFERROR(比較地域マスタ!$AE161,"")=0,"",IFERROR(比較地域マスタ!$AE161,""))</f>
        <v>清水町</v>
      </c>
      <c r="BA226" s="23">
        <v>155</v>
      </c>
      <c r="BB226" s="23">
        <v>2</v>
      </c>
      <c r="BC226" s="19" t="str">
        <f t="shared" si="39"/>
        <v>01636</v>
      </c>
      <c r="BD226" s="19" t="str">
        <f t="shared" si="39"/>
        <v>清水町</v>
      </c>
      <c r="BE226" s="35">
        <f>VLOOKUP(BC226&amp;"_"&amp;$AZ$9,データシート3!A:AB,MATCH("ea_"&amp;"太陽光（建物系）"&amp;"_年間発電",データシート3!$A$1:$AB$1,0),0)/10^3+VLOOKUP(BC226&amp;"_"&amp;$AZ$9,データシート3!A:AB,MATCH("ea_"&amp;"太陽光（土地系）"&amp;"_年間発電",データシート3!$A$1:$AB$1,0),0)/10^3</f>
        <v>6564710.4519999996</v>
      </c>
      <c r="BF226" s="35">
        <f>VLOOKUP(BC226&amp;"_"&amp;$AZ$9,データシート3!A:AB,MATCH("ea_"&amp;"風力（陸上）"&amp;"_年間発電",データシート3!$A$1:$AB$1,0),0)/10^3</f>
        <v>1492616.821</v>
      </c>
      <c r="BG226" s="35">
        <f>VLOOKUP(BC226&amp;"_"&amp;$AZ$9,データシート3!A:AB,MATCH("ea_"&amp;"中小水（河川）"&amp;"_年間発電",データシート3!$A$1:$AB$1,0),0)/10^3+VLOOKUP(BC226&amp;"_"&amp;$AZ$9,データシート3!A:AB,MATCH("ea_"&amp;"中小水（農業用水路）"&amp;"_年間発電",データシート3!$A$1:$AB$1,0),0)/10^3</f>
        <v>50924.531999999999</v>
      </c>
      <c r="BH226" s="35">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0</v>
      </c>
      <c r="BI226" s="35">
        <f t="shared" si="43"/>
        <v>8108251.8049999997</v>
      </c>
      <c r="BJ226" s="35">
        <f>(VLOOKUP($BC226&amp;"_"&amp;$AZ$8,データシート3!$A:$AN,MATCH("da_合計",データシート3!$A$1:$AN$1,0),0))/10^3</f>
        <v>60574.053206099336</v>
      </c>
      <c r="BK226" s="35">
        <f t="shared" si="40"/>
        <v>8047677.7517939005</v>
      </c>
      <c r="BL226" s="35">
        <f t="shared" si="41"/>
        <v>0</v>
      </c>
      <c r="BM226" s="35">
        <f t="shared" si="42"/>
        <v>8047677.7517939005</v>
      </c>
      <c r="BW226" s="999"/>
    </row>
    <row r="227" spans="2:75">
      <c r="B227" s="479"/>
      <c r="C227" s="183"/>
      <c r="D227" s="183"/>
      <c r="E227" s="183"/>
      <c r="F227" s="183"/>
      <c r="G227" s="183"/>
      <c r="H227" s="183"/>
      <c r="I227" s="183"/>
      <c r="J227" s="183"/>
      <c r="K227" s="183"/>
      <c r="L227" s="183"/>
      <c r="M227" s="183"/>
      <c r="N227" s="183"/>
      <c r="O227" s="485"/>
      <c r="Q227" s="479"/>
      <c r="R227" s="183"/>
      <c r="S227" s="183"/>
      <c r="T227" s="183"/>
      <c r="U227" s="183"/>
      <c r="V227" s="183"/>
      <c r="W227" s="183"/>
      <c r="X227" s="183"/>
      <c r="Y227" s="183"/>
      <c r="Z227" s="183"/>
      <c r="AA227" s="183"/>
      <c r="AB227" s="183"/>
      <c r="AC227" s="183"/>
      <c r="AD227" s="183"/>
      <c r="AE227" s="485"/>
      <c r="AF227" s="183"/>
      <c r="AG227" s="479"/>
      <c r="AH227" s="183"/>
      <c r="AI227" s="183"/>
      <c r="AJ227" s="183"/>
      <c r="AK227" s="183"/>
      <c r="AL227" s="183"/>
      <c r="AM227" s="183"/>
      <c r="AN227" s="183"/>
      <c r="AO227" s="183"/>
      <c r="AP227" s="183"/>
      <c r="AQ227" s="242"/>
      <c r="AR227" s="247"/>
      <c r="AS227" s="242"/>
      <c r="AT227" s="480"/>
      <c r="AX227" s="19" t="str">
        <f>比較地域マスタ!AD162</f>
        <v>01545</v>
      </c>
      <c r="AY227" s="19" t="str">
        <f>IF(IFERROR(比較地域マスタ!$AE162,"")=0,"",IFERROR(比較地域マスタ!$AE162,""))</f>
        <v>斜里町</v>
      </c>
      <c r="BA227" s="23">
        <v>156</v>
      </c>
      <c r="BB227" s="23">
        <v>2</v>
      </c>
      <c r="BC227" s="19" t="str">
        <f t="shared" si="39"/>
        <v>01545</v>
      </c>
      <c r="BD227" s="19" t="str">
        <f t="shared" si="39"/>
        <v>斜里町</v>
      </c>
      <c r="BE227" s="35">
        <f>VLOOKUP(BC227&amp;"_"&amp;$AZ$9,データシート3!A:AB,MATCH("ea_"&amp;"太陽光（建物系）"&amp;"_年間発電",データシート3!$A$1:$AB$1,0),0)/10^3+VLOOKUP(BC227&amp;"_"&amp;$AZ$9,データシート3!A:AB,MATCH("ea_"&amp;"太陽光（土地系）"&amp;"_年間発電",データシート3!$A$1:$AB$1,0),0)/10^3</f>
        <v>3761632.1519999998</v>
      </c>
      <c r="BF227" s="35">
        <f>VLOOKUP(BC227&amp;"_"&amp;$AZ$9,データシート3!A:AB,MATCH("ea_"&amp;"風力（陸上）"&amp;"_年間発電",データシート3!$A$1:$AB$1,0),0)/10^3</f>
        <v>5259610.9210000001</v>
      </c>
      <c r="BG227" s="35">
        <f>VLOOKUP(BC227&amp;"_"&amp;$AZ$9,データシート3!A:AB,MATCH("ea_"&amp;"中小水（河川）"&amp;"_年間発電",データシート3!$A$1:$AB$1,0),0)/10^3+VLOOKUP(BC227&amp;"_"&amp;$AZ$9,データシート3!A:AB,MATCH("ea_"&amp;"中小水（農業用水路）"&amp;"_年間発電",データシート3!$A$1:$AB$1,0),0)/10^3</f>
        <v>11360.616</v>
      </c>
      <c r="BH227" s="35">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55936.349999999991</v>
      </c>
      <c r="BI227" s="35">
        <f t="shared" si="43"/>
        <v>9088540.0389999989</v>
      </c>
      <c r="BJ227" s="35">
        <f>(VLOOKUP($BC227&amp;"_"&amp;$AZ$8,データシート3!$A:$AN,MATCH("da_合計",データシート3!$A$1:$AN$1,0),0))/10^3</f>
        <v>81819.996562378888</v>
      </c>
      <c r="BK227" s="35">
        <f t="shared" si="40"/>
        <v>9006720.0424376205</v>
      </c>
      <c r="BL227" s="35">
        <f t="shared" si="41"/>
        <v>0</v>
      </c>
      <c r="BM227" s="35">
        <f t="shared" si="42"/>
        <v>9006720.0424376205</v>
      </c>
      <c r="BW227" s="999"/>
    </row>
    <row r="228" spans="2:75">
      <c r="B228" s="479"/>
      <c r="C228" s="183"/>
      <c r="D228" s="183"/>
      <c r="E228" s="183"/>
      <c r="F228" s="183"/>
      <c r="G228" s="183"/>
      <c r="H228" s="183"/>
      <c r="I228" s="183"/>
      <c r="J228" s="183"/>
      <c r="K228" s="183"/>
      <c r="L228" s="183"/>
      <c r="M228" s="183"/>
      <c r="N228" s="183"/>
      <c r="O228" s="485"/>
      <c r="Q228" s="479"/>
      <c r="R228" s="183"/>
      <c r="S228" s="183"/>
      <c r="T228" s="183"/>
      <c r="U228" s="183"/>
      <c r="V228" s="183"/>
      <c r="W228" s="183"/>
      <c r="X228" s="183"/>
      <c r="Y228" s="183"/>
      <c r="Z228" s="183"/>
      <c r="AA228" s="183"/>
      <c r="AB228" s="183"/>
      <c r="AC228" s="183"/>
      <c r="AD228" s="183"/>
      <c r="AE228" s="485"/>
      <c r="AF228" s="183"/>
      <c r="AG228" s="479"/>
      <c r="AH228" s="183"/>
      <c r="AI228" s="183"/>
      <c r="AJ228" s="183"/>
      <c r="AK228" s="183"/>
      <c r="AL228" s="183"/>
      <c r="AM228" s="183"/>
      <c r="AN228" s="183"/>
      <c r="AO228" s="183"/>
      <c r="AP228" s="183"/>
      <c r="AQ228" s="242"/>
      <c r="AR228" s="247"/>
      <c r="AS228" s="242"/>
      <c r="AT228" s="480"/>
      <c r="AX228" s="19" t="str">
        <f>比較地域マスタ!AD163</f>
        <v>01668</v>
      </c>
      <c r="AY228" s="19" t="str">
        <f>IF(IFERROR(比較地域マスタ!$AE163,"")=0,"",IFERROR(比較地域マスタ!$AE163,""))</f>
        <v>白糠町</v>
      </c>
      <c r="BA228" s="23">
        <v>157</v>
      </c>
      <c r="BB228" s="23">
        <v>2</v>
      </c>
      <c r="BC228" s="19" t="str">
        <f t="shared" si="39"/>
        <v>01668</v>
      </c>
      <c r="BD228" s="19" t="str">
        <f t="shared" si="39"/>
        <v>白糠町</v>
      </c>
      <c r="BE228" s="35">
        <f>VLOOKUP(BC228&amp;"_"&amp;$AZ$9,データシート3!A:AB,MATCH("ea_"&amp;"太陽光（建物系）"&amp;"_年間発電",データシート3!$A$1:$AB$1,0),0)/10^3+VLOOKUP(BC228&amp;"_"&amp;$AZ$9,データシート3!A:AB,MATCH("ea_"&amp;"太陽光（土地系）"&amp;"_年間発電",データシート3!$A$1:$AB$1,0),0)/10^3</f>
        <v>2260494.3089999999</v>
      </c>
      <c r="BF228" s="35">
        <f>VLOOKUP(BC228&amp;"_"&amp;$AZ$9,データシート3!A:AB,MATCH("ea_"&amp;"風力（陸上）"&amp;"_年間発電",データシート3!$A$1:$AB$1,0),0)/10^3</f>
        <v>5051289.8590000002</v>
      </c>
      <c r="BG228" s="35">
        <f>VLOOKUP(BC228&amp;"_"&amp;$AZ$9,データシート3!A:AB,MATCH("ea_"&amp;"中小水（河川）"&amp;"_年間発電",データシート3!$A$1:$AB$1,0),0)/10^3+VLOOKUP(BC228&amp;"_"&amp;$AZ$9,データシート3!A:AB,MATCH("ea_"&amp;"中小水（農業用水路）"&amp;"_年間発電",データシート3!$A$1:$AB$1,0),0)/10^3</f>
        <v>25808.970000000005</v>
      </c>
      <c r="BH228" s="35">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1890.373</v>
      </c>
      <c r="BI228" s="35">
        <f t="shared" si="43"/>
        <v>7339483.510999999</v>
      </c>
      <c r="BJ228" s="35">
        <f>(VLOOKUP($BC228&amp;"_"&amp;$AZ$8,データシート3!$A:$AN,MATCH("da_合計",データシート3!$A$1:$AN$1,0),0))/10^3</f>
        <v>62074.24825145716</v>
      </c>
      <c r="BK228" s="35">
        <f t="shared" si="40"/>
        <v>7277409.2627485422</v>
      </c>
      <c r="BL228" s="35">
        <f t="shared" si="41"/>
        <v>0</v>
      </c>
      <c r="BM228" s="35">
        <f t="shared" si="42"/>
        <v>7277409.2627485422</v>
      </c>
      <c r="BW228" s="999"/>
    </row>
    <row r="229" spans="2:75">
      <c r="B229" s="479"/>
      <c r="C229" s="183"/>
      <c r="D229" s="183"/>
      <c r="E229" s="183"/>
      <c r="F229" s="183"/>
      <c r="G229" s="183"/>
      <c r="H229" s="183"/>
      <c r="I229" s="183"/>
      <c r="J229" s="183"/>
      <c r="K229" s="183"/>
      <c r="L229" s="183"/>
      <c r="M229" s="183"/>
      <c r="N229" s="183"/>
      <c r="O229" s="485"/>
      <c r="Q229" s="479"/>
      <c r="R229" s="183"/>
      <c r="S229" s="183"/>
      <c r="T229" s="183"/>
      <c r="U229" s="183"/>
      <c r="V229" s="183"/>
      <c r="W229" s="183"/>
      <c r="X229" s="183"/>
      <c r="Y229" s="183"/>
      <c r="Z229" s="183"/>
      <c r="AA229" s="183"/>
      <c r="AB229" s="183"/>
      <c r="AC229" s="183"/>
      <c r="AD229" s="183"/>
      <c r="AE229" s="485"/>
      <c r="AF229" s="183"/>
      <c r="AG229" s="479"/>
      <c r="AH229" s="183"/>
      <c r="AI229" s="183"/>
      <c r="AJ229" s="183"/>
      <c r="AK229" s="183"/>
      <c r="AL229" s="183"/>
      <c r="AM229" s="183"/>
      <c r="AN229" s="183"/>
      <c r="AO229" s="183"/>
      <c r="AP229" s="183"/>
      <c r="AQ229" s="242"/>
      <c r="AR229" s="247"/>
      <c r="AS229" s="242"/>
      <c r="AT229" s="480"/>
      <c r="AX229" s="19" t="str">
        <f>比較地域マスタ!AD164</f>
        <v>01635</v>
      </c>
      <c r="AY229" s="19" t="str">
        <f>IF(IFERROR(比較地域マスタ!$AE164,"")=0,"",IFERROR(比較地域マスタ!$AE164,""))</f>
        <v>新得町</v>
      </c>
      <c r="BA229" s="23">
        <v>158</v>
      </c>
      <c r="BB229" s="23">
        <v>2</v>
      </c>
      <c r="BC229" s="19" t="str">
        <f t="shared" si="39"/>
        <v>01635</v>
      </c>
      <c r="BD229" s="19" t="str">
        <f t="shared" si="39"/>
        <v>新得町</v>
      </c>
      <c r="BE229" s="35">
        <f>VLOOKUP(BC229&amp;"_"&amp;$AZ$9,データシート3!A:AB,MATCH("ea_"&amp;"太陽光（建物系）"&amp;"_年間発電",データシート3!$A$1:$AB$1,0),0)/10^3+VLOOKUP(BC229&amp;"_"&amp;$AZ$9,データシート3!A:AB,MATCH("ea_"&amp;"太陽光（土地系）"&amp;"_年間発電",データシート3!$A$1:$AB$1,0),0)/10^3</f>
        <v>2862283.1630000006</v>
      </c>
      <c r="BF229" s="35">
        <f>VLOOKUP(BC229&amp;"_"&amp;$AZ$9,データシート3!A:AB,MATCH("ea_"&amp;"風力（陸上）"&amp;"_年間発電",データシート3!$A$1:$AB$1,0),0)/10^3</f>
        <v>5073677.6270000003</v>
      </c>
      <c r="BG229" s="35">
        <f>VLOOKUP(BC229&amp;"_"&amp;$AZ$9,データシート3!A:AB,MATCH("ea_"&amp;"中小水（河川）"&amp;"_年間発電",データシート3!$A$1:$AB$1,0),0)/10^3+VLOOKUP(BC229&amp;"_"&amp;$AZ$9,データシート3!A:AB,MATCH("ea_"&amp;"中小水（農業用水路）"&amp;"_年間発電",データシート3!$A$1:$AB$1,0),0)/10^3</f>
        <v>183550.05600000001</v>
      </c>
      <c r="BH229" s="35">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36786.514000000003</v>
      </c>
      <c r="BI229" s="35">
        <f t="shared" si="43"/>
        <v>8156297.3600000013</v>
      </c>
      <c r="BJ229" s="35">
        <f>(VLOOKUP($BC229&amp;"_"&amp;$AZ$8,データシート3!$A:$AN,MATCH("da_合計",データシート3!$A$1:$AN$1,0),0))/10^3</f>
        <v>34420.397290222289</v>
      </c>
      <c r="BK229" s="35">
        <f t="shared" si="40"/>
        <v>8121876.9627097789</v>
      </c>
      <c r="BL229" s="35">
        <f t="shared" si="41"/>
        <v>0</v>
      </c>
      <c r="BM229" s="35">
        <f t="shared" si="42"/>
        <v>8121876.9627097789</v>
      </c>
      <c r="BW229" s="999"/>
    </row>
    <row r="230" spans="2:75">
      <c r="B230" s="479"/>
      <c r="C230" s="183"/>
      <c r="D230" s="183"/>
      <c r="E230" s="183"/>
      <c r="F230" s="183"/>
      <c r="G230" s="183"/>
      <c r="H230" s="183"/>
      <c r="I230" s="183"/>
      <c r="J230" s="183"/>
      <c r="K230" s="183"/>
      <c r="L230" s="183"/>
      <c r="M230" s="183"/>
      <c r="N230" s="183"/>
      <c r="O230" s="485"/>
      <c r="Q230" s="479"/>
      <c r="R230" s="183"/>
      <c r="S230" s="183"/>
      <c r="T230" s="183"/>
      <c r="U230" s="183"/>
      <c r="V230" s="183"/>
      <c r="W230" s="183"/>
      <c r="X230" s="183"/>
      <c r="Y230" s="183"/>
      <c r="Z230" s="183"/>
      <c r="AA230" s="183"/>
      <c r="AB230" s="183"/>
      <c r="AC230" s="183"/>
      <c r="AD230" s="183"/>
      <c r="AE230" s="485"/>
      <c r="AF230" s="183"/>
      <c r="AG230" s="479"/>
      <c r="AH230" s="183"/>
      <c r="AI230" s="183"/>
      <c r="AJ230" s="183"/>
      <c r="AK230" s="183"/>
      <c r="AL230" s="183"/>
      <c r="AM230" s="183"/>
      <c r="AN230" s="183"/>
      <c r="AO230" s="183"/>
      <c r="AP230" s="183"/>
      <c r="AQ230" s="242"/>
      <c r="AR230" s="247"/>
      <c r="AS230" s="242"/>
      <c r="AT230" s="480"/>
      <c r="AX230" s="19" t="str">
        <f>比較地域マスタ!AD165</f>
        <v>01641</v>
      </c>
      <c r="AY230" s="19" t="str">
        <f>IF(IFERROR(比較地域マスタ!$AE165,"")=0,"",IFERROR(比較地域マスタ!$AE165,""))</f>
        <v>大樹町</v>
      </c>
      <c r="BA230" s="23">
        <v>159</v>
      </c>
      <c r="BB230" s="23">
        <v>2</v>
      </c>
      <c r="BC230" s="19" t="str">
        <f t="shared" si="39"/>
        <v>01641</v>
      </c>
      <c r="BD230" s="19" t="str">
        <f t="shared" si="39"/>
        <v>大樹町</v>
      </c>
      <c r="BE230" s="35">
        <f>VLOOKUP(BC230&amp;"_"&amp;$AZ$9,データシート3!A:AB,MATCH("ea_"&amp;"太陽光（建物系）"&amp;"_年間発電",データシート3!$A$1:$AB$1,0),0)/10^3+VLOOKUP(BC230&amp;"_"&amp;$AZ$9,データシート3!A:AB,MATCH("ea_"&amp;"太陽光（土地系）"&amp;"_年間発電",データシート3!$A$1:$AB$1,0),0)/10^3</f>
        <v>6592129.7239999995</v>
      </c>
      <c r="BF230" s="35">
        <f>VLOOKUP(BC230&amp;"_"&amp;$AZ$9,データシート3!A:AB,MATCH("ea_"&amp;"風力（陸上）"&amp;"_年間発電",データシート3!$A$1:$AB$1,0),0)/10^3</f>
        <v>3099551.7540000002</v>
      </c>
      <c r="BG230" s="35">
        <f>VLOOKUP(BC230&amp;"_"&amp;$AZ$9,データシート3!A:AB,MATCH("ea_"&amp;"中小水（河川）"&amp;"_年間発電",データシート3!$A$1:$AB$1,0),0)/10^3+VLOOKUP(BC230&amp;"_"&amp;$AZ$9,データシート3!A:AB,MATCH("ea_"&amp;"中小水（農業用水路）"&amp;"_年間発電",データシート3!$A$1:$AB$1,0),0)/10^3</f>
        <v>73105.822</v>
      </c>
      <c r="BH230" s="35">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1566.1129999999998</v>
      </c>
      <c r="BI230" s="35">
        <f t="shared" si="43"/>
        <v>9766353.4130000006</v>
      </c>
      <c r="BJ230" s="35">
        <f>(VLOOKUP($BC230&amp;"_"&amp;$AZ$8,データシート3!$A:$AN,MATCH("da_合計",データシート3!$A$1:$AN$1,0),0))/10^3</f>
        <v>39345.098129256847</v>
      </c>
      <c r="BK230" s="35">
        <f t="shared" si="40"/>
        <v>9727008.3148707431</v>
      </c>
      <c r="BL230" s="35">
        <f t="shared" si="41"/>
        <v>0</v>
      </c>
      <c r="BM230" s="35">
        <f t="shared" si="42"/>
        <v>9727008.3148707431</v>
      </c>
      <c r="BW230" s="999"/>
    </row>
    <row r="231" spans="2:75">
      <c r="B231" s="479"/>
      <c r="C231" s="183"/>
      <c r="D231" s="183"/>
      <c r="E231" s="183"/>
      <c r="F231" s="183"/>
      <c r="G231" s="183"/>
      <c r="H231" s="183"/>
      <c r="I231" s="183"/>
      <c r="J231" s="183"/>
      <c r="K231" s="183"/>
      <c r="L231" s="183"/>
      <c r="M231" s="183"/>
      <c r="N231" s="183"/>
      <c r="O231" s="485"/>
      <c r="Q231" s="479"/>
      <c r="R231" s="183"/>
      <c r="S231" s="183"/>
      <c r="T231" s="183"/>
      <c r="U231" s="183"/>
      <c r="V231" s="183"/>
      <c r="W231" s="183"/>
      <c r="X231" s="183"/>
      <c r="Y231" s="183"/>
      <c r="Z231" s="183"/>
      <c r="AA231" s="183"/>
      <c r="AB231" s="183"/>
      <c r="AC231" s="183"/>
      <c r="AD231" s="183"/>
      <c r="AE231" s="485"/>
      <c r="AF231" s="183"/>
      <c r="AG231" s="479"/>
      <c r="AH231" s="183"/>
      <c r="AI231" s="183"/>
      <c r="AJ231" s="183"/>
      <c r="AK231" s="183"/>
      <c r="AL231" s="183"/>
      <c r="AM231" s="183"/>
      <c r="AN231" s="183"/>
      <c r="AO231" s="183"/>
      <c r="AP231" s="183"/>
      <c r="AQ231" s="242"/>
      <c r="AR231" s="247"/>
      <c r="AS231" s="242"/>
      <c r="AT231" s="480"/>
      <c r="AX231" s="19" t="str">
        <f>比較地域マスタ!AD166</f>
        <v>01560</v>
      </c>
      <c r="AY231" s="19" t="str">
        <f>IF(IFERROR(比較地域マスタ!$AE166,"")=0,"",IFERROR(比較地域マスタ!$AE166,""))</f>
        <v>滝上町</v>
      </c>
      <c r="BA231" s="23">
        <v>160</v>
      </c>
      <c r="BB231" s="23">
        <v>2</v>
      </c>
      <c r="BC231" s="19" t="str">
        <f t="shared" si="39"/>
        <v>01560</v>
      </c>
      <c r="BD231" s="19" t="str">
        <f t="shared" si="39"/>
        <v>滝上町</v>
      </c>
      <c r="BE231" s="35">
        <f>VLOOKUP(BC231&amp;"_"&amp;$AZ$9,データシート3!A:AB,MATCH("ea_"&amp;"太陽光（建物系）"&amp;"_年間発電",データシート3!$A$1:$AB$1,0),0)/10^3+VLOOKUP(BC231&amp;"_"&amp;$AZ$9,データシート3!A:AB,MATCH("ea_"&amp;"太陽光（土地系）"&amp;"_年間発電",データシート3!$A$1:$AB$1,0),0)/10^3</f>
        <v>1513352.3769999999</v>
      </c>
      <c r="BF231" s="35">
        <f>VLOOKUP(BC231&amp;"_"&amp;$AZ$9,データシート3!A:AB,MATCH("ea_"&amp;"風力（陸上）"&amp;"_年間発電",データシート3!$A$1:$AB$1,0),0)/10^3</f>
        <v>6047348.6059999997</v>
      </c>
      <c r="BG231" s="35">
        <f>VLOOKUP(BC231&amp;"_"&amp;$AZ$9,データシート3!A:AB,MATCH("ea_"&amp;"中小水（河川）"&amp;"_年間発電",データシート3!$A$1:$AB$1,0),0)/10^3+VLOOKUP(BC231&amp;"_"&amp;$AZ$9,データシート3!A:AB,MATCH("ea_"&amp;"中小水（農業用水路）"&amp;"_年間発電",データシート3!$A$1:$AB$1,0),0)/10^3</f>
        <v>16206</v>
      </c>
      <c r="BH231" s="35">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0</v>
      </c>
      <c r="BI231" s="35">
        <f t="shared" si="43"/>
        <v>7576906.9829999991</v>
      </c>
      <c r="BJ231" s="35">
        <f>(VLOOKUP($BC231&amp;"_"&amp;$AZ$8,データシート3!$A:$AN,MATCH("da_合計",データシート3!$A$1:$AN$1,0),0))/10^3</f>
        <v>12754.044349438022</v>
      </c>
      <c r="BK231" s="35">
        <f t="shared" si="40"/>
        <v>7564152.9386505615</v>
      </c>
      <c r="BL231" s="35">
        <f t="shared" si="41"/>
        <v>0</v>
      </c>
      <c r="BM231" s="35">
        <f t="shared" si="42"/>
        <v>7564152.9386505615</v>
      </c>
      <c r="BW231" s="999"/>
    </row>
    <row r="232" spans="2:75">
      <c r="B232" s="479"/>
      <c r="C232" s="183"/>
      <c r="D232" s="183"/>
      <c r="E232" s="183"/>
      <c r="F232" s="183"/>
      <c r="G232" s="183"/>
      <c r="H232" s="183"/>
      <c r="I232" s="183"/>
      <c r="J232" s="183"/>
      <c r="K232" s="183"/>
      <c r="L232" s="183"/>
      <c r="M232" s="183"/>
      <c r="N232" s="183"/>
      <c r="O232" s="485"/>
      <c r="Q232" s="479"/>
      <c r="R232" s="183"/>
      <c r="S232" s="183"/>
      <c r="T232" s="183"/>
      <c r="U232" s="183"/>
      <c r="V232" s="183"/>
      <c r="W232" s="183"/>
      <c r="X232" s="183"/>
      <c r="Y232" s="183"/>
      <c r="Z232" s="183"/>
      <c r="AA232" s="183"/>
      <c r="AB232" s="183"/>
      <c r="AC232" s="183"/>
      <c r="AD232" s="183"/>
      <c r="AE232" s="485"/>
      <c r="AF232" s="183"/>
      <c r="AG232" s="479"/>
      <c r="AH232" s="183"/>
      <c r="AI232" s="183"/>
      <c r="AJ232" s="183"/>
      <c r="AK232" s="183"/>
      <c r="AL232" s="183"/>
      <c r="AM232" s="183"/>
      <c r="AN232" s="183"/>
      <c r="AO232" s="183"/>
      <c r="AP232" s="183"/>
      <c r="AQ232" s="242"/>
      <c r="AR232" s="247"/>
      <c r="AS232" s="242"/>
      <c r="AT232" s="480"/>
      <c r="AX232" s="19" t="str">
        <f>比較地域マスタ!AD167</f>
        <v>01544</v>
      </c>
      <c r="AY232" s="19" t="str">
        <f>IF(IFERROR(比較地域マスタ!$AE167,"")=0,"",IFERROR(比較地域マスタ!$AE167,""))</f>
        <v>津別町</v>
      </c>
      <c r="BA232" s="23">
        <v>161</v>
      </c>
      <c r="BB232" s="23">
        <v>2</v>
      </c>
      <c r="BC232" s="19" t="str">
        <f t="shared" si="39"/>
        <v>01544</v>
      </c>
      <c r="BD232" s="19" t="str">
        <f t="shared" si="39"/>
        <v>津別町</v>
      </c>
      <c r="BE232" s="35">
        <f>VLOOKUP(BC232&amp;"_"&amp;$AZ$9,データシート3!A:AB,MATCH("ea_"&amp;"太陽光（建物系）"&amp;"_年間発電",データシート3!$A$1:$AB$1,0),0)/10^3+VLOOKUP(BC232&amp;"_"&amp;$AZ$9,データシート3!A:AB,MATCH("ea_"&amp;"太陽光（土地系）"&amp;"_年間発電",データシート3!$A$1:$AB$1,0),0)/10^3</f>
        <v>2475274.5659999996</v>
      </c>
      <c r="BF232" s="35">
        <f>VLOOKUP(BC232&amp;"_"&amp;$AZ$9,データシート3!A:AB,MATCH("ea_"&amp;"風力（陸上）"&amp;"_年間発電",データシート3!$A$1:$AB$1,0),0)/10^3</f>
        <v>9664159.4499999993</v>
      </c>
      <c r="BG232" s="35">
        <f>VLOOKUP(BC232&amp;"_"&amp;$AZ$9,データシート3!A:AB,MATCH("ea_"&amp;"中小水（河川）"&amp;"_年間発電",データシート3!$A$1:$AB$1,0),0)/10^3+VLOOKUP(BC232&amp;"_"&amp;$AZ$9,データシート3!A:AB,MATCH("ea_"&amp;"中小水（農業用水路）"&amp;"_年間発電",データシート3!$A$1:$AB$1,0),0)/10^3</f>
        <v>260.93799999999999</v>
      </c>
      <c r="BH232" s="35">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5904.625</v>
      </c>
      <c r="BI232" s="35">
        <f t="shared" si="43"/>
        <v>12145599.578999998</v>
      </c>
      <c r="BJ232" s="35">
        <f>(VLOOKUP($BC232&amp;"_"&amp;$AZ$8,データシート3!$A:$AN,MATCH("da_合計",データシート3!$A$1:$AN$1,0),0))/10^3</f>
        <v>38407.994086401763</v>
      </c>
      <c r="BK232" s="35">
        <f t="shared" ref="BK232:BK249" si="44">BI232-BJ232</f>
        <v>12107191.584913597</v>
      </c>
      <c r="BL232" s="35">
        <f t="shared" ref="BL232:BL249" si="45">IF(BK232&gt;0,0,BK232)</f>
        <v>0</v>
      </c>
      <c r="BM232" s="35">
        <f t="shared" ref="BM232:BM249" si="46">IF(BK232&gt;0,BK232,0)</f>
        <v>12107191.584913597</v>
      </c>
      <c r="BW232" s="999"/>
    </row>
    <row r="233" spans="2:75">
      <c r="B233" s="479"/>
      <c r="C233" s="183"/>
      <c r="D233" s="183"/>
      <c r="E233" s="183"/>
      <c r="F233" s="183"/>
      <c r="G233" s="183"/>
      <c r="H233" s="183"/>
      <c r="I233" s="183"/>
      <c r="J233" s="183"/>
      <c r="K233" s="183"/>
      <c r="L233" s="183"/>
      <c r="M233" s="183"/>
      <c r="N233" s="183"/>
      <c r="O233" s="485"/>
      <c r="Q233" s="479"/>
      <c r="R233" s="183"/>
      <c r="S233" s="183"/>
      <c r="T233" s="183"/>
      <c r="U233" s="183"/>
      <c r="V233" s="183"/>
      <c r="W233" s="183"/>
      <c r="X233" s="183"/>
      <c r="Y233" s="183"/>
      <c r="Z233" s="183"/>
      <c r="AA233" s="183"/>
      <c r="AB233" s="183"/>
      <c r="AC233" s="183"/>
      <c r="AD233" s="183"/>
      <c r="AE233" s="485"/>
      <c r="AF233" s="183"/>
      <c r="AG233" s="479"/>
      <c r="AH233" s="183"/>
      <c r="AI233" s="183"/>
      <c r="AJ233" s="183"/>
      <c r="AK233" s="183"/>
      <c r="AL233" s="183"/>
      <c r="AM233" s="183"/>
      <c r="AN233" s="183"/>
      <c r="AO233" s="183"/>
      <c r="AP233" s="183"/>
      <c r="AQ233" s="242"/>
      <c r="AR233" s="247"/>
      <c r="AS233" s="242"/>
      <c r="AT233" s="480"/>
      <c r="AX233" s="19" t="str">
        <f>比較地域マスタ!AD168</f>
        <v>01667</v>
      </c>
      <c r="AY233" s="19" t="str">
        <f>IF(IFERROR(比較地域マスタ!$AE168,"")=0,"",IFERROR(比較地域マスタ!$AE168,""))</f>
        <v>鶴居村</v>
      </c>
      <c r="BA233" s="23">
        <v>162</v>
      </c>
      <c r="BB233" s="23">
        <v>2</v>
      </c>
      <c r="BC233" s="19" t="str">
        <f t="shared" si="39"/>
        <v>01667</v>
      </c>
      <c r="BD233" s="19" t="str">
        <f t="shared" si="39"/>
        <v>鶴居村</v>
      </c>
      <c r="BE233" s="35">
        <f>VLOOKUP(BC233&amp;"_"&amp;$AZ$9,データシート3!A:AB,MATCH("ea_"&amp;"太陽光（建物系）"&amp;"_年間発電",データシート3!$A$1:$AB$1,0),0)/10^3+VLOOKUP(BC233&amp;"_"&amp;$AZ$9,データシート3!A:AB,MATCH("ea_"&amp;"太陽光（土地系）"&amp;"_年間発電",データシート3!$A$1:$AB$1,0),0)/10^3</f>
        <v>4038131.5129999998</v>
      </c>
      <c r="BF233" s="35">
        <f>VLOOKUP(BC233&amp;"_"&amp;$AZ$9,データシート3!A:AB,MATCH("ea_"&amp;"風力（陸上）"&amp;"_年間発電",データシート3!$A$1:$AB$1,0),0)/10^3</f>
        <v>5246615.93</v>
      </c>
      <c r="BG233" s="35">
        <f>VLOOKUP(BC233&amp;"_"&amp;$AZ$9,データシート3!A:AB,MATCH("ea_"&amp;"中小水（河川）"&amp;"_年間発電",データシート3!$A$1:$AB$1,0),0)/10^3+VLOOKUP(BC233&amp;"_"&amp;$AZ$9,データシート3!A:AB,MATCH("ea_"&amp;"中小水（農業用水路）"&amp;"_年間発電",データシート3!$A$1:$AB$1,0),0)/10^3</f>
        <v>1834.672</v>
      </c>
      <c r="BH233" s="35">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3196.9500000000003</v>
      </c>
      <c r="BI233" s="35">
        <f t="shared" si="43"/>
        <v>9289779.0649999995</v>
      </c>
      <c r="BJ233" s="35">
        <f>(VLOOKUP($BC233&amp;"_"&amp;$AZ$8,データシート3!$A:$AN,MATCH("da_合計",データシート3!$A$1:$AN$1,0),0))/10^3</f>
        <v>13364.967225683204</v>
      </c>
      <c r="BK233" s="35">
        <f t="shared" si="44"/>
        <v>9276414.0977743156</v>
      </c>
      <c r="BL233" s="35">
        <f t="shared" si="45"/>
        <v>0</v>
      </c>
      <c r="BM233" s="35">
        <f t="shared" si="46"/>
        <v>9276414.0977743156</v>
      </c>
      <c r="BW233" s="999"/>
    </row>
    <row r="234" spans="2:75">
      <c r="B234" s="479"/>
      <c r="C234" s="183"/>
      <c r="D234" s="183"/>
      <c r="E234" s="183"/>
      <c r="F234" s="183"/>
      <c r="G234" s="183"/>
      <c r="H234" s="183"/>
      <c r="I234" s="183"/>
      <c r="J234" s="183"/>
      <c r="K234" s="183"/>
      <c r="L234" s="183"/>
      <c r="M234" s="183"/>
      <c r="N234" s="183"/>
      <c r="O234" s="485"/>
      <c r="Q234" s="479"/>
      <c r="R234" s="183"/>
      <c r="S234" s="183"/>
      <c r="T234" s="183"/>
      <c r="U234" s="183"/>
      <c r="V234" s="183"/>
      <c r="W234" s="183"/>
      <c r="X234" s="183"/>
      <c r="Y234" s="183"/>
      <c r="Z234" s="183"/>
      <c r="AA234" s="183"/>
      <c r="AB234" s="183"/>
      <c r="AC234" s="183"/>
      <c r="AD234" s="183"/>
      <c r="AE234" s="485"/>
      <c r="AF234" s="183"/>
      <c r="AG234" s="479"/>
      <c r="AH234" s="183"/>
      <c r="AI234" s="183"/>
      <c r="AJ234" s="183"/>
      <c r="AK234" s="183"/>
      <c r="AL234" s="183"/>
      <c r="AM234" s="183"/>
      <c r="AN234" s="183"/>
      <c r="AO234" s="183"/>
      <c r="AP234" s="183"/>
      <c r="AQ234" s="242"/>
      <c r="AR234" s="247"/>
      <c r="AS234" s="242"/>
      <c r="AT234" s="480"/>
      <c r="AX234" s="19" t="str">
        <f>比較地域マスタ!AD169</f>
        <v>01665</v>
      </c>
      <c r="AY234" s="19" t="str">
        <f>IF(IFERROR(比較地域マスタ!$AE169,"")=0,"",IFERROR(比較地域マスタ!$AE169,""))</f>
        <v>弟子屈町</v>
      </c>
      <c r="BA234" s="23">
        <v>163</v>
      </c>
      <c r="BB234" s="23">
        <v>2</v>
      </c>
      <c r="BC234" s="19" t="str">
        <f t="shared" si="39"/>
        <v>01665</v>
      </c>
      <c r="BD234" s="19" t="str">
        <f t="shared" si="39"/>
        <v>弟子屈町</v>
      </c>
      <c r="BE234" s="35">
        <f>VLOOKUP(BC234&amp;"_"&amp;$AZ$9,データシート3!A:AB,MATCH("ea_"&amp;"太陽光（建物系）"&amp;"_年間発電",データシート3!$A$1:$AB$1,0),0)/10^3+VLOOKUP(BC234&amp;"_"&amp;$AZ$9,データシート3!A:AB,MATCH("ea_"&amp;"太陽光（土地系）"&amp;"_年間発電",データシート3!$A$1:$AB$1,0),0)/10^3</f>
        <v>4359311.307</v>
      </c>
      <c r="BF234" s="35">
        <f>VLOOKUP(BC234&amp;"_"&amp;$AZ$9,データシート3!A:AB,MATCH("ea_"&amp;"風力（陸上）"&amp;"_年間発電",データシート3!$A$1:$AB$1,0),0)/10^3</f>
        <v>6919596.3459999999</v>
      </c>
      <c r="BG234" s="35">
        <f>VLOOKUP(BC234&amp;"_"&amp;$AZ$9,データシート3!A:AB,MATCH("ea_"&amp;"中小水（河川）"&amp;"_年間発電",データシート3!$A$1:$AB$1,0),0)/10^3+VLOOKUP(BC234&amp;"_"&amp;$AZ$9,データシート3!A:AB,MATCH("ea_"&amp;"中小水（農業用水路）"&amp;"_年間発電",データシート3!$A$1:$AB$1,0),0)/10^3</f>
        <v>3117.6849999999999</v>
      </c>
      <c r="BH234" s="35">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391223.40700000001</v>
      </c>
      <c r="BI234" s="35">
        <f t="shared" si="43"/>
        <v>11673248.745000001</v>
      </c>
      <c r="BJ234" s="35">
        <f>(VLOOKUP($BC234&amp;"_"&amp;$AZ$8,データシート3!$A:$AN,MATCH("da_合計",データシート3!$A$1:$AN$1,0),0))/10^3</f>
        <v>35876.228110059754</v>
      </c>
      <c r="BK234" s="35">
        <f t="shared" si="44"/>
        <v>11637372.516889941</v>
      </c>
      <c r="BL234" s="35">
        <f t="shared" si="45"/>
        <v>0</v>
      </c>
      <c r="BM234" s="35">
        <f t="shared" si="46"/>
        <v>11637372.516889941</v>
      </c>
      <c r="BW234" s="999"/>
    </row>
    <row r="235" spans="2:75">
      <c r="B235" s="479"/>
      <c r="C235" s="183"/>
      <c r="D235" s="183"/>
      <c r="E235" s="183"/>
      <c r="F235" s="183"/>
      <c r="G235" s="183"/>
      <c r="H235" s="183"/>
      <c r="I235" s="183"/>
      <c r="J235" s="183"/>
      <c r="K235" s="183"/>
      <c r="L235" s="183"/>
      <c r="M235" s="183"/>
      <c r="N235" s="183"/>
      <c r="O235" s="485"/>
      <c r="Q235" s="479"/>
      <c r="R235" s="183"/>
      <c r="S235" s="183"/>
      <c r="T235" s="183"/>
      <c r="U235" s="183"/>
      <c r="V235" s="183"/>
      <c r="W235" s="183"/>
      <c r="X235" s="183"/>
      <c r="Y235" s="183"/>
      <c r="Z235" s="183"/>
      <c r="AA235" s="183"/>
      <c r="AB235" s="183"/>
      <c r="AC235" s="183"/>
      <c r="AD235" s="183"/>
      <c r="AE235" s="485"/>
      <c r="AF235" s="183"/>
      <c r="AG235" s="479"/>
      <c r="AH235" s="183"/>
      <c r="AI235" s="183"/>
      <c r="AJ235" s="183"/>
      <c r="AK235" s="183"/>
      <c r="AL235" s="183"/>
      <c r="AM235" s="183"/>
      <c r="AN235" s="183"/>
      <c r="AO235" s="183"/>
      <c r="AP235" s="183"/>
      <c r="AQ235" s="242"/>
      <c r="AR235" s="247"/>
      <c r="AS235" s="242"/>
      <c r="AT235" s="480"/>
      <c r="AX235" s="19" t="str">
        <f>比較地域マスタ!AD170</f>
        <v>01645</v>
      </c>
      <c r="AY235" s="19" t="str">
        <f>IF(IFERROR(比較地域マスタ!$AE170,"")=0,"",IFERROR(比較地域マスタ!$AE170,""))</f>
        <v>豊頃町</v>
      </c>
      <c r="BA235" s="23">
        <v>164</v>
      </c>
      <c r="BB235" s="23">
        <v>2</v>
      </c>
      <c r="BC235" s="19" t="str">
        <f t="shared" si="39"/>
        <v>01645</v>
      </c>
      <c r="BD235" s="19" t="str">
        <f t="shared" si="39"/>
        <v>豊頃町</v>
      </c>
      <c r="BE235" s="35">
        <f>VLOOKUP(BC235&amp;"_"&amp;$AZ$9,データシート3!A:AB,MATCH("ea_"&amp;"太陽光（建物系）"&amp;"_年間発電",データシート3!$A$1:$AB$1,0),0)/10^3+VLOOKUP(BC235&amp;"_"&amp;$AZ$9,データシート3!A:AB,MATCH("ea_"&amp;"太陽光（土地系）"&amp;"_年間発電",データシート3!$A$1:$AB$1,0),0)/10^3</f>
        <v>3635442.6600000006</v>
      </c>
      <c r="BF235" s="35">
        <f>VLOOKUP(BC235&amp;"_"&amp;$AZ$9,データシート3!A:AB,MATCH("ea_"&amp;"風力（陸上）"&amp;"_年間発電",データシート3!$A$1:$AB$1,0),0)/10^3</f>
        <v>4862119.6529999999</v>
      </c>
      <c r="BG235" s="35">
        <f>VLOOKUP(BC235&amp;"_"&amp;$AZ$9,データシート3!A:AB,MATCH("ea_"&amp;"中小水（河川）"&amp;"_年間発電",データシート3!$A$1:$AB$1,0),0)/10^3+VLOOKUP(BC235&amp;"_"&amp;$AZ$9,データシート3!A:AB,MATCH("ea_"&amp;"中小水（農業用水路）"&amp;"_年間発電",データシート3!$A$1:$AB$1,0),0)/10^3</f>
        <v>91.286000000000001</v>
      </c>
      <c r="BH235" s="35">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15876.728999999999</v>
      </c>
      <c r="BI235" s="35">
        <f t="shared" si="43"/>
        <v>8513530.3280000016</v>
      </c>
      <c r="BJ235" s="35">
        <f>(VLOOKUP($BC235&amp;"_"&amp;$AZ$8,データシート3!$A:$AN,MATCH("da_合計",データシート3!$A$1:$AN$1,0),0))/10^3</f>
        <v>13336.772077856562</v>
      </c>
      <c r="BK235" s="35">
        <f t="shared" si="44"/>
        <v>8500193.555922145</v>
      </c>
      <c r="BL235" s="35">
        <f t="shared" si="45"/>
        <v>0</v>
      </c>
      <c r="BM235" s="35">
        <f t="shared" si="46"/>
        <v>8500193.555922145</v>
      </c>
    </row>
    <row r="236" spans="2:75">
      <c r="B236" s="479"/>
      <c r="C236" s="183"/>
      <c r="D236" s="183"/>
      <c r="E236" s="183"/>
      <c r="F236" s="183"/>
      <c r="G236" s="183"/>
      <c r="H236" s="183"/>
      <c r="I236" s="183"/>
      <c r="J236" s="183"/>
      <c r="K236" s="183"/>
      <c r="L236" s="183"/>
      <c r="M236" s="183"/>
      <c r="N236" s="183"/>
      <c r="O236" s="485"/>
      <c r="Q236" s="479"/>
      <c r="R236" s="183"/>
      <c r="S236" s="183"/>
      <c r="T236" s="183"/>
      <c r="U236" s="183"/>
      <c r="V236" s="183"/>
      <c r="W236" s="183"/>
      <c r="X236" s="183"/>
      <c r="Y236" s="183"/>
      <c r="Z236" s="183"/>
      <c r="AA236" s="183"/>
      <c r="AB236" s="183"/>
      <c r="AC236" s="183"/>
      <c r="AD236" s="183"/>
      <c r="AE236" s="485"/>
      <c r="AF236" s="183"/>
      <c r="AG236" s="479"/>
      <c r="AH236" s="183"/>
      <c r="AI236" s="183"/>
      <c r="AJ236" s="183"/>
      <c r="AK236" s="183"/>
      <c r="AL236" s="183"/>
      <c r="AM236" s="183"/>
      <c r="AN236" s="183"/>
      <c r="AO236" s="183"/>
      <c r="AP236" s="183"/>
      <c r="AQ236" s="242"/>
      <c r="AR236" s="247"/>
      <c r="AS236" s="242"/>
      <c r="AT236" s="480"/>
      <c r="AX236" s="19" t="str">
        <f>比較地域マスタ!AD171</f>
        <v>01638</v>
      </c>
      <c r="AY236" s="19" t="str">
        <f>IF(IFERROR(比較地域マスタ!$AE171,"")=0,"",IFERROR(比較地域マスタ!$AE171,""))</f>
        <v>中札内村</v>
      </c>
      <c r="BA236" s="23">
        <v>165</v>
      </c>
      <c r="BB236" s="23">
        <v>2</v>
      </c>
      <c r="BC236" s="19" t="str">
        <f t="shared" si="39"/>
        <v>01638</v>
      </c>
      <c r="BD236" s="19" t="str">
        <f t="shared" si="39"/>
        <v>中札内村</v>
      </c>
      <c r="BE236" s="35">
        <f>VLOOKUP(BC236&amp;"_"&amp;$AZ$9,データシート3!A:AB,MATCH("ea_"&amp;"太陽光（建物系）"&amp;"_年間発電",データシート3!$A$1:$AB$1,0),0)/10^3+VLOOKUP(BC236&amp;"_"&amp;$AZ$9,データシート3!A:AB,MATCH("ea_"&amp;"太陽光（土地系）"&amp;"_年間発電",データシート3!$A$1:$AB$1,0),0)/10^3</f>
        <v>3283834.0959999999</v>
      </c>
      <c r="BF236" s="35">
        <f>VLOOKUP(BC236&amp;"_"&amp;$AZ$9,データシート3!A:AB,MATCH("ea_"&amp;"風力（陸上）"&amp;"_年間発電",データシート3!$A$1:$AB$1,0),0)/10^3</f>
        <v>97045.035000000003</v>
      </c>
      <c r="BG236" s="35">
        <f>VLOOKUP(BC236&amp;"_"&amp;$AZ$9,データシート3!A:AB,MATCH("ea_"&amp;"中小水（河川）"&amp;"_年間発電",データシート3!$A$1:$AB$1,0),0)/10^3+VLOOKUP(BC236&amp;"_"&amp;$AZ$9,データシート3!A:AB,MATCH("ea_"&amp;"中小水（農業用水路）"&amp;"_年間発電",データシート3!$A$1:$AB$1,0),0)/10^3</f>
        <v>49166.04</v>
      </c>
      <c r="BH236" s="35">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0</v>
      </c>
      <c r="BI236" s="35">
        <f t="shared" si="43"/>
        <v>3430045.1710000001</v>
      </c>
      <c r="BJ236" s="35">
        <f>(VLOOKUP($BC236&amp;"_"&amp;$AZ$8,データシート3!$A:$AN,MATCH("da_合計",データシート3!$A$1:$AN$1,0),0))/10^3</f>
        <v>35091.371074154296</v>
      </c>
      <c r="BK236" s="35">
        <f t="shared" si="44"/>
        <v>3394953.7999258456</v>
      </c>
      <c r="BL236" s="35">
        <f t="shared" si="45"/>
        <v>0</v>
      </c>
      <c r="BM236" s="35">
        <f t="shared" si="46"/>
        <v>3394953.7999258456</v>
      </c>
    </row>
    <row r="237" spans="2:75">
      <c r="B237" s="479"/>
      <c r="C237" s="183"/>
      <c r="D237" s="183"/>
      <c r="E237" s="183"/>
      <c r="F237" s="183"/>
      <c r="G237" s="183"/>
      <c r="H237" s="183"/>
      <c r="I237" s="183"/>
      <c r="J237" s="183"/>
      <c r="K237" s="183"/>
      <c r="L237" s="183"/>
      <c r="M237" s="183"/>
      <c r="N237" s="183"/>
      <c r="O237" s="485"/>
      <c r="Q237" s="479"/>
      <c r="R237" s="183"/>
      <c r="S237" s="183"/>
      <c r="T237" s="183"/>
      <c r="U237" s="183"/>
      <c r="V237" s="183"/>
      <c r="W237" s="183"/>
      <c r="X237" s="183"/>
      <c r="Y237" s="183"/>
      <c r="Z237" s="183"/>
      <c r="AA237" s="183"/>
      <c r="AB237" s="183"/>
      <c r="AC237" s="183"/>
      <c r="AD237" s="183"/>
      <c r="AE237" s="485"/>
      <c r="AF237" s="183"/>
      <c r="AG237" s="479"/>
      <c r="AH237" s="183"/>
      <c r="AI237" s="183"/>
      <c r="AJ237" s="183"/>
      <c r="AK237" s="183"/>
      <c r="AL237" s="183"/>
      <c r="AM237" s="183"/>
      <c r="AN237" s="183"/>
      <c r="AO237" s="183"/>
      <c r="AP237" s="183"/>
      <c r="AQ237" s="242"/>
      <c r="AR237" s="247"/>
      <c r="AS237" s="242"/>
      <c r="AT237" s="480"/>
      <c r="AX237" s="19" t="str">
        <f>比較地域マスタ!AD172</f>
        <v>01692</v>
      </c>
      <c r="AY237" s="19" t="str">
        <f>IF(IFERROR(比較地域マスタ!$AE172,"")=0,"",IFERROR(比較地域マスタ!$AE172,""))</f>
        <v>中標津町</v>
      </c>
      <c r="BA237" s="23">
        <v>166</v>
      </c>
      <c r="BB237" s="23">
        <v>2</v>
      </c>
      <c r="BC237" s="19" t="str">
        <f t="shared" si="39"/>
        <v>01692</v>
      </c>
      <c r="BD237" s="19" t="str">
        <f t="shared" si="39"/>
        <v>中標津町</v>
      </c>
      <c r="BE237" s="35">
        <f>VLOOKUP(BC237&amp;"_"&amp;$AZ$9,データシート3!A:AB,MATCH("ea_"&amp;"太陽光（建物系）"&amp;"_年間発電",データシート3!$A$1:$AB$1,0),0)/10^3+VLOOKUP(BC237&amp;"_"&amp;$AZ$9,データシート3!A:AB,MATCH("ea_"&amp;"太陽光（土地系）"&amp;"_年間発電",データシート3!$A$1:$AB$1,0),0)/10^3</f>
        <v>11066924.649</v>
      </c>
      <c r="BF237" s="35">
        <f>VLOOKUP(BC237&amp;"_"&amp;$AZ$9,データシート3!A:AB,MATCH("ea_"&amp;"風力（陸上）"&amp;"_年間発電",データシート3!$A$1:$AB$1,0),0)/10^3</f>
        <v>5182050.7920000004</v>
      </c>
      <c r="BG237" s="35">
        <f>VLOOKUP(BC237&amp;"_"&amp;$AZ$9,データシート3!A:AB,MATCH("ea_"&amp;"中小水（河川）"&amp;"_年間発電",データシート3!$A$1:$AB$1,0),0)/10^3+VLOOKUP(BC237&amp;"_"&amp;$AZ$9,データシート3!A:AB,MATCH("ea_"&amp;"中小水（農業用水路）"&amp;"_年間発電",データシート3!$A$1:$AB$1,0),0)/10^3</f>
        <v>12995.83</v>
      </c>
      <c r="BH237" s="35">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1869165.102</v>
      </c>
      <c r="BI237" s="35">
        <f t="shared" si="43"/>
        <v>18131136.373</v>
      </c>
      <c r="BJ237" s="35">
        <f>(VLOOKUP($BC237&amp;"_"&amp;$AZ$8,データシート3!$A:$AN,MATCH("da_合計",データシート3!$A$1:$AN$1,0),0))/10^3</f>
        <v>127038.91536903584</v>
      </c>
      <c r="BK237" s="35">
        <f t="shared" si="44"/>
        <v>18004097.457630962</v>
      </c>
      <c r="BL237" s="35">
        <f t="shared" si="45"/>
        <v>0</v>
      </c>
      <c r="BM237" s="35">
        <f t="shared" si="46"/>
        <v>18004097.457630962</v>
      </c>
    </row>
    <row r="238" spans="2:75">
      <c r="B238" s="479"/>
      <c r="C238" s="183"/>
      <c r="D238" s="183"/>
      <c r="E238" s="183"/>
      <c r="F238" s="183"/>
      <c r="G238" s="183"/>
      <c r="H238" s="183"/>
      <c r="I238" s="183"/>
      <c r="J238" s="183"/>
      <c r="K238" s="183"/>
      <c r="L238" s="183"/>
      <c r="M238" s="183"/>
      <c r="N238" s="183"/>
      <c r="O238" s="485"/>
      <c r="Q238" s="479"/>
      <c r="R238" s="183"/>
      <c r="S238" s="183"/>
      <c r="T238" s="183"/>
      <c r="U238" s="183"/>
      <c r="V238" s="183"/>
      <c r="W238" s="183"/>
      <c r="X238" s="183"/>
      <c r="Y238" s="183"/>
      <c r="Z238" s="183"/>
      <c r="AA238" s="183"/>
      <c r="AB238" s="183"/>
      <c r="AC238" s="183"/>
      <c r="AD238" s="183"/>
      <c r="AE238" s="485"/>
      <c r="AF238" s="183"/>
      <c r="AG238" s="479"/>
      <c r="AH238" s="183"/>
      <c r="AI238" s="183"/>
      <c r="AJ238" s="183"/>
      <c r="AK238" s="183"/>
      <c r="AL238" s="183"/>
      <c r="AM238" s="183"/>
      <c r="AN238" s="183"/>
      <c r="AO238" s="183"/>
      <c r="AP238" s="183"/>
      <c r="AQ238" s="242"/>
      <c r="AR238" s="247"/>
      <c r="AS238" s="242"/>
      <c r="AT238" s="480"/>
      <c r="AX238" s="19" t="str">
        <f>比較地域マスタ!AD173</f>
        <v>01562</v>
      </c>
      <c r="AY238" s="19" t="str">
        <f>IF(IFERROR(比較地域マスタ!$AE173,"")=0,"",IFERROR(比較地域マスタ!$AE173,""))</f>
        <v>西興部村</v>
      </c>
      <c r="BA238" s="23">
        <v>167</v>
      </c>
      <c r="BB238" s="23">
        <v>2</v>
      </c>
      <c r="BC238" s="19" t="str">
        <f t="shared" si="39"/>
        <v>01562</v>
      </c>
      <c r="BD238" s="19" t="str">
        <f t="shared" si="39"/>
        <v>西興部村</v>
      </c>
      <c r="BE238" s="35">
        <f>VLOOKUP(BC238&amp;"_"&amp;$AZ$9,データシート3!A:AB,MATCH("ea_"&amp;"太陽光（建物系）"&amp;"_年間発電",データシート3!$A$1:$AB$1,0),0)/10^3+VLOOKUP(BC238&amp;"_"&amp;$AZ$9,データシート3!A:AB,MATCH("ea_"&amp;"太陽光（土地系）"&amp;"_年間発電",データシート3!$A$1:$AB$1,0),0)/10^3</f>
        <v>558869.84699999995</v>
      </c>
      <c r="BF238" s="35">
        <f>VLOOKUP(BC238&amp;"_"&amp;$AZ$9,データシート3!A:AB,MATCH("ea_"&amp;"風力（陸上）"&amp;"_年間発電",データシート3!$A$1:$AB$1,0),0)/10^3</f>
        <v>4138402.7319999994</v>
      </c>
      <c r="BG238" s="35">
        <f>VLOOKUP(BC238&amp;"_"&amp;$AZ$9,データシート3!A:AB,MATCH("ea_"&amp;"中小水（河川）"&amp;"_年間発電",データシート3!$A$1:$AB$1,0),0)/10^3+VLOOKUP(BC238&amp;"_"&amp;$AZ$9,データシート3!A:AB,MATCH("ea_"&amp;"中小水（農業用水路）"&amp;"_年間発電",データシート3!$A$1:$AB$1,0),0)/10^3</f>
        <v>1503.366</v>
      </c>
      <c r="BH238" s="35">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0</v>
      </c>
      <c r="BI238" s="35">
        <f t="shared" si="43"/>
        <v>4698775.9449999994</v>
      </c>
      <c r="BJ238" s="35">
        <f>(VLOOKUP($BC238&amp;"_"&amp;$AZ$8,データシート3!$A:$AN,MATCH("da_合計",データシート3!$A$1:$AN$1,0),0))/10^3</f>
        <v>6569.7763671520106</v>
      </c>
      <c r="BK238" s="35">
        <f t="shared" si="44"/>
        <v>4692206.1686328473</v>
      </c>
      <c r="BL238" s="35">
        <f t="shared" si="45"/>
        <v>0</v>
      </c>
      <c r="BM238" s="35">
        <f t="shared" si="46"/>
        <v>4692206.1686328473</v>
      </c>
    </row>
    <row r="239" spans="2:75">
      <c r="B239" s="479"/>
      <c r="C239" s="183"/>
      <c r="D239" s="183"/>
      <c r="E239" s="183"/>
      <c r="F239" s="183"/>
      <c r="G239" s="183"/>
      <c r="H239" s="183"/>
      <c r="I239" s="183"/>
      <c r="J239" s="183"/>
      <c r="K239" s="183"/>
      <c r="L239" s="183"/>
      <c r="M239" s="183"/>
      <c r="N239" s="183"/>
      <c r="O239" s="485"/>
      <c r="Q239" s="479"/>
      <c r="R239" s="183"/>
      <c r="S239" s="183"/>
      <c r="T239" s="183"/>
      <c r="U239" s="183"/>
      <c r="V239" s="183"/>
      <c r="W239" s="183"/>
      <c r="X239" s="183"/>
      <c r="Y239" s="183"/>
      <c r="Z239" s="183"/>
      <c r="AA239" s="183"/>
      <c r="AB239" s="183"/>
      <c r="AC239" s="183"/>
      <c r="AD239" s="183"/>
      <c r="AE239" s="485"/>
      <c r="AF239" s="183"/>
      <c r="AG239" s="479"/>
      <c r="AH239" s="183"/>
      <c r="AI239" s="183"/>
      <c r="AJ239" s="183"/>
      <c r="AK239" s="183"/>
      <c r="AL239" s="183"/>
      <c r="AM239" s="183"/>
      <c r="AN239" s="183"/>
      <c r="AO239" s="183"/>
      <c r="AP239" s="183"/>
      <c r="AQ239" s="242"/>
      <c r="AR239" s="247"/>
      <c r="AS239" s="242"/>
      <c r="AT239" s="480"/>
      <c r="AX239" s="19" t="str">
        <f>比較地域マスタ!AD174</f>
        <v>01223</v>
      </c>
      <c r="AY239" s="19" t="str">
        <f>IF(IFERROR(比較地域マスタ!$AE174,"")=0,"",IFERROR(比較地域マスタ!$AE174,""))</f>
        <v>根室市</v>
      </c>
      <c r="BA239" s="23">
        <v>168</v>
      </c>
      <c r="BB239" s="23">
        <v>2</v>
      </c>
      <c r="BC239" s="19" t="str">
        <f t="shared" si="39"/>
        <v>01223</v>
      </c>
      <c r="BD239" s="19" t="str">
        <f t="shared" si="39"/>
        <v>根室市</v>
      </c>
      <c r="BE239" s="35">
        <f>VLOOKUP(BC239&amp;"_"&amp;$AZ$9,データシート3!A:AB,MATCH("ea_"&amp;"太陽光（建物系）"&amp;"_年間発電",データシート3!$A$1:$AB$1,0),0)/10^3+VLOOKUP(BC239&amp;"_"&amp;$AZ$9,データシート3!A:AB,MATCH("ea_"&amp;"太陽光（土地系）"&amp;"_年間発電",データシート3!$A$1:$AB$1,0),0)/10^3</f>
        <v>4057698.8129999996</v>
      </c>
      <c r="BF239" s="35">
        <f>VLOOKUP(BC239&amp;"_"&amp;$AZ$9,データシート3!A:AB,MATCH("ea_"&amp;"風力（陸上）"&amp;"_年間発電",データシート3!$A$1:$AB$1,0),0)/10^3</f>
        <v>4993371.51</v>
      </c>
      <c r="BG239" s="35">
        <f>VLOOKUP(BC239&amp;"_"&amp;$AZ$9,データシート3!A:AB,MATCH("ea_"&amp;"中小水（河川）"&amp;"_年間発電",データシート3!$A$1:$AB$1,0),0)/10^3+VLOOKUP(BC239&amp;"_"&amp;$AZ$9,データシート3!A:AB,MATCH("ea_"&amp;"中小水（農業用水路）"&amp;"_年間発電",データシート3!$A$1:$AB$1,0),0)/10^3</f>
        <v>0</v>
      </c>
      <c r="BH239" s="35">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0</v>
      </c>
      <c r="BI239" s="35">
        <f t="shared" si="43"/>
        <v>9051070.3229999989</v>
      </c>
      <c r="BJ239" s="35">
        <f>(VLOOKUP($BC239&amp;"_"&amp;$AZ$8,データシート3!$A:$AN,MATCH("da_合計",データシート3!$A$1:$AN$1,0),0))/10^3</f>
        <v>146074.15534394377</v>
      </c>
      <c r="BK239" s="35">
        <f t="shared" si="44"/>
        <v>8904996.1676560547</v>
      </c>
      <c r="BL239" s="35">
        <f t="shared" si="45"/>
        <v>0</v>
      </c>
      <c r="BM239" s="35">
        <f t="shared" si="46"/>
        <v>8904996.1676560547</v>
      </c>
    </row>
    <row r="240" spans="2:75">
      <c r="B240" s="479"/>
      <c r="C240" s="183"/>
      <c r="D240" s="183"/>
      <c r="E240" s="183"/>
      <c r="F240" s="183"/>
      <c r="G240" s="183"/>
      <c r="H240" s="183"/>
      <c r="I240" s="183"/>
      <c r="J240" s="183"/>
      <c r="K240" s="183"/>
      <c r="L240" s="183"/>
      <c r="M240" s="183"/>
      <c r="N240" s="183"/>
      <c r="O240" s="485"/>
      <c r="Q240" s="479"/>
      <c r="R240" s="183"/>
      <c r="S240" s="183"/>
      <c r="T240" s="183"/>
      <c r="U240" s="183"/>
      <c r="V240" s="183"/>
      <c r="W240" s="183"/>
      <c r="X240" s="183"/>
      <c r="Y240" s="183"/>
      <c r="Z240" s="183"/>
      <c r="AA240" s="183"/>
      <c r="AB240" s="183"/>
      <c r="AC240" s="183"/>
      <c r="AD240" s="183"/>
      <c r="AE240" s="485"/>
      <c r="AF240" s="183"/>
      <c r="AG240" s="479"/>
      <c r="AH240" s="183"/>
      <c r="AI240" s="183"/>
      <c r="AJ240" s="183"/>
      <c r="AK240" s="183"/>
      <c r="AL240" s="183"/>
      <c r="AM240" s="183"/>
      <c r="AN240" s="183"/>
      <c r="AO240" s="183"/>
      <c r="AP240" s="183"/>
      <c r="AQ240" s="242"/>
      <c r="AR240" s="247"/>
      <c r="AS240" s="242"/>
      <c r="AT240" s="480"/>
      <c r="AX240" s="19" t="str">
        <f>比較地域マスタ!AD175</f>
        <v>01663</v>
      </c>
      <c r="AY240" s="19" t="str">
        <f>IF(IFERROR(比較地域マスタ!$AE175,"")=0,"",IFERROR(比較地域マスタ!$AE175,""))</f>
        <v>浜中町</v>
      </c>
      <c r="BA240" s="23">
        <v>169</v>
      </c>
      <c r="BB240" s="23">
        <v>2</v>
      </c>
      <c r="BC240" s="19" t="str">
        <f t="shared" si="39"/>
        <v>01663</v>
      </c>
      <c r="BD240" s="19" t="str">
        <f t="shared" si="39"/>
        <v>浜中町</v>
      </c>
      <c r="BE240" s="35">
        <f>VLOOKUP(BC240&amp;"_"&amp;$AZ$9,データシート3!A:AB,MATCH("ea_"&amp;"太陽光（建物系）"&amp;"_年間発電",データシート3!$A$1:$AB$1,0),0)/10^3+VLOOKUP(BC240&amp;"_"&amp;$AZ$9,データシート3!A:AB,MATCH("ea_"&amp;"太陽光（土地系）"&amp;"_年間発電",データシート3!$A$1:$AB$1,0),0)/10^3</f>
        <v>6234427.04</v>
      </c>
      <c r="BF240" s="35">
        <f>VLOOKUP(BC240&amp;"_"&amp;$AZ$9,データシート3!A:AB,MATCH("ea_"&amp;"風力（陸上）"&amp;"_年間発電",データシート3!$A$1:$AB$1,0),0)/10^3</f>
        <v>3693010.9180000001</v>
      </c>
      <c r="BG240" s="35">
        <f>VLOOKUP(BC240&amp;"_"&amp;$AZ$9,データシート3!A:AB,MATCH("ea_"&amp;"中小水（河川）"&amp;"_年間発電",データシート3!$A$1:$AB$1,0),0)/10^3+VLOOKUP(BC240&amp;"_"&amp;$AZ$9,データシート3!A:AB,MATCH("ea_"&amp;"中小水（農業用水路）"&amp;"_年間発電",データシート3!$A$1:$AB$1,0),0)/10^3</f>
        <v>0</v>
      </c>
      <c r="BH240" s="35">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0</v>
      </c>
      <c r="BI240" s="35">
        <f t="shared" si="43"/>
        <v>9927437.9580000006</v>
      </c>
      <c r="BJ240" s="35">
        <f>(VLOOKUP($BC240&amp;"_"&amp;$AZ$8,データシート3!$A:$AN,MATCH("da_合計",データシート3!$A$1:$AN$1,0),0))/10^3</f>
        <v>53380.024016267176</v>
      </c>
      <c r="BK240" s="35">
        <f t="shared" si="44"/>
        <v>9874057.9339837339</v>
      </c>
      <c r="BL240" s="35">
        <f t="shared" si="45"/>
        <v>0</v>
      </c>
      <c r="BM240" s="35">
        <f t="shared" si="46"/>
        <v>9874057.9339837339</v>
      </c>
    </row>
    <row r="241" spans="2:65">
      <c r="B241" s="479"/>
      <c r="C241" s="183"/>
      <c r="D241" s="183"/>
      <c r="E241" s="183"/>
      <c r="F241" s="183"/>
      <c r="G241" s="183"/>
      <c r="H241" s="183"/>
      <c r="I241" s="183"/>
      <c r="J241" s="183"/>
      <c r="K241" s="183"/>
      <c r="L241" s="183"/>
      <c r="M241" s="183"/>
      <c r="N241" s="183"/>
      <c r="O241" s="485"/>
      <c r="Q241" s="479"/>
      <c r="R241" s="183"/>
      <c r="S241" s="183"/>
      <c r="T241" s="183"/>
      <c r="U241" s="183"/>
      <c r="V241" s="183"/>
      <c r="W241" s="183"/>
      <c r="X241" s="183"/>
      <c r="Y241" s="183"/>
      <c r="Z241" s="183"/>
      <c r="AA241" s="183"/>
      <c r="AB241" s="183"/>
      <c r="AC241" s="183"/>
      <c r="AD241" s="183"/>
      <c r="AE241" s="485"/>
      <c r="AF241" s="183"/>
      <c r="AG241" s="479"/>
      <c r="AH241" s="183"/>
      <c r="AI241" s="183"/>
      <c r="AJ241" s="183"/>
      <c r="AK241" s="183"/>
      <c r="AL241" s="183"/>
      <c r="AM241" s="183"/>
      <c r="AN241" s="183"/>
      <c r="AO241" s="183"/>
      <c r="AP241" s="183"/>
      <c r="AQ241" s="242"/>
      <c r="AR241" s="247"/>
      <c r="AS241" s="242"/>
      <c r="AT241" s="480"/>
      <c r="AX241" s="19" t="str">
        <f>比較地域マスタ!AD176</f>
        <v>01543</v>
      </c>
      <c r="AY241" s="19" t="str">
        <f>IF(IFERROR(比較地域マスタ!$AE176,"")=0,"",IFERROR(比較地域マスタ!$AE176,""))</f>
        <v>美幌町</v>
      </c>
      <c r="BA241" s="23">
        <v>170</v>
      </c>
      <c r="BB241" s="23">
        <v>2</v>
      </c>
      <c r="BC241" s="19" t="str">
        <f t="shared" si="39"/>
        <v>01543</v>
      </c>
      <c r="BD241" s="19" t="str">
        <f t="shared" si="39"/>
        <v>美幌町</v>
      </c>
      <c r="BE241" s="35">
        <f>VLOOKUP(BC241&amp;"_"&amp;$AZ$9,データシート3!A:AB,MATCH("ea_"&amp;"太陽光（建物系）"&amp;"_年間発電",データシート3!$A$1:$AB$1,0),0)/10^3+VLOOKUP(BC241&amp;"_"&amp;$AZ$9,データシート3!A:AB,MATCH("ea_"&amp;"太陽光（土地系）"&amp;"_年間発電",データシート3!$A$1:$AB$1,0),0)/10^3</f>
        <v>4591506.8259999994</v>
      </c>
      <c r="BF241" s="35">
        <f>VLOOKUP(BC241&amp;"_"&amp;$AZ$9,データシート3!A:AB,MATCH("ea_"&amp;"風力（陸上）"&amp;"_年間発電",データシート3!$A$1:$AB$1,0),0)/10^3</f>
        <v>4618972.74</v>
      </c>
      <c r="BG241" s="35">
        <f>VLOOKUP(BC241&amp;"_"&amp;$AZ$9,データシート3!A:AB,MATCH("ea_"&amp;"中小水（河川）"&amp;"_年間発電",データシート3!$A$1:$AB$1,0),0)/10^3+VLOOKUP(BC241&amp;"_"&amp;$AZ$9,データシート3!A:AB,MATCH("ea_"&amp;"中小水（農業用水路）"&amp;"_年間発電",データシート3!$A$1:$AB$1,0),0)/10^3</f>
        <v>0</v>
      </c>
      <c r="BH241" s="35">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28323.463</v>
      </c>
      <c r="BI241" s="35">
        <f t="shared" si="43"/>
        <v>9238803.0289999992</v>
      </c>
      <c r="BJ241" s="35">
        <f>(VLOOKUP($BC241&amp;"_"&amp;$AZ$8,データシート3!$A:$AN,MATCH("da_合計",データシート3!$A$1:$AN$1,0),0))/10^3</f>
        <v>98389.958785880925</v>
      </c>
      <c r="BK241" s="35">
        <f t="shared" si="44"/>
        <v>9140413.0702141188</v>
      </c>
      <c r="BL241" s="35">
        <f t="shared" si="45"/>
        <v>0</v>
      </c>
      <c r="BM241" s="35">
        <f t="shared" si="46"/>
        <v>9140413.0702141188</v>
      </c>
    </row>
    <row r="242" spans="2:65">
      <c r="B242" s="479"/>
      <c r="C242" s="183"/>
      <c r="D242" s="183"/>
      <c r="E242" s="183"/>
      <c r="F242" s="183"/>
      <c r="G242" s="183"/>
      <c r="H242" s="183"/>
      <c r="I242" s="183"/>
      <c r="J242" s="183"/>
      <c r="K242" s="183"/>
      <c r="L242" s="183"/>
      <c r="M242" s="183"/>
      <c r="N242" s="183"/>
      <c r="O242" s="485"/>
      <c r="Q242" s="479"/>
      <c r="R242" s="183"/>
      <c r="S242" s="183"/>
      <c r="T242" s="183"/>
      <c r="U242" s="183"/>
      <c r="V242" s="183"/>
      <c r="W242" s="183"/>
      <c r="X242" s="183"/>
      <c r="Y242" s="183"/>
      <c r="Z242" s="183"/>
      <c r="AA242" s="183"/>
      <c r="AB242" s="183"/>
      <c r="AC242" s="183"/>
      <c r="AD242" s="183"/>
      <c r="AE242" s="485"/>
      <c r="AF242" s="183"/>
      <c r="AG242" s="479"/>
      <c r="AH242" s="183"/>
      <c r="AI242" s="183"/>
      <c r="AJ242" s="183"/>
      <c r="AK242" s="183"/>
      <c r="AL242" s="183"/>
      <c r="AM242" s="183"/>
      <c r="AN242" s="183"/>
      <c r="AO242" s="183"/>
      <c r="AP242" s="183"/>
      <c r="AQ242" s="242"/>
      <c r="AR242" s="247"/>
      <c r="AS242" s="242"/>
      <c r="AT242" s="480"/>
      <c r="AX242" s="19" t="str">
        <f>比較地域マスタ!AD177</f>
        <v>01642</v>
      </c>
      <c r="AY242" s="19" t="str">
        <f>IF(IFERROR(比較地域マスタ!$AE177,"")=0,"",IFERROR(比較地域マスタ!$AE177,""))</f>
        <v>広尾町</v>
      </c>
      <c r="BA242" s="23">
        <v>171</v>
      </c>
      <c r="BB242" s="23">
        <v>2</v>
      </c>
      <c r="BC242" s="19" t="str">
        <f t="shared" si="39"/>
        <v>01642</v>
      </c>
      <c r="BD242" s="19" t="str">
        <f t="shared" si="39"/>
        <v>広尾町</v>
      </c>
      <c r="BE242" s="35">
        <f>VLOOKUP(BC242&amp;"_"&amp;$AZ$9,データシート3!A:AB,MATCH("ea_"&amp;"太陽光（建物系）"&amp;"_年間発電",データシート3!$A$1:$AB$1,0),0)/10^3+VLOOKUP(BC242&amp;"_"&amp;$AZ$9,データシート3!A:AB,MATCH("ea_"&amp;"太陽光（土地系）"&amp;"_年間発電",データシート3!$A$1:$AB$1,0),0)/10^3</f>
        <v>2988369.1460000002</v>
      </c>
      <c r="BF242" s="35">
        <f>VLOOKUP(BC242&amp;"_"&amp;$AZ$9,データシート3!A:AB,MATCH("ea_"&amp;"風力（陸上）"&amp;"_年間発電",データシート3!$A$1:$AB$1,0),0)/10^3</f>
        <v>2938360.3590000006</v>
      </c>
      <c r="BG242" s="35">
        <f>VLOOKUP(BC242&amp;"_"&amp;$AZ$9,データシート3!A:AB,MATCH("ea_"&amp;"中小水（河川）"&amp;"_年間発電",データシート3!$A$1:$AB$1,0),0)/10^3+VLOOKUP(BC242&amp;"_"&amp;$AZ$9,データシート3!A:AB,MATCH("ea_"&amp;"中小水（農業用水路）"&amp;"_年間発電",データシート3!$A$1:$AB$1,0),0)/10^3</f>
        <v>77204.796000000002</v>
      </c>
      <c r="BH242" s="35">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3479.5430000000006</v>
      </c>
      <c r="BI242" s="35">
        <f t="shared" si="43"/>
        <v>6007413.8440000005</v>
      </c>
      <c r="BJ242" s="35">
        <f>(VLOOKUP($BC242&amp;"_"&amp;$AZ$8,データシート3!$A:$AN,MATCH("da_合計",データシート3!$A$1:$AN$1,0),0))/10^3</f>
        <v>44136.079838012563</v>
      </c>
      <c r="BK242" s="35">
        <f t="shared" si="44"/>
        <v>5963277.7641619882</v>
      </c>
      <c r="BL242" s="35">
        <f t="shared" si="45"/>
        <v>0</v>
      </c>
      <c r="BM242" s="35">
        <f t="shared" si="46"/>
        <v>5963277.7641619882</v>
      </c>
    </row>
    <row r="243" spans="2:65">
      <c r="B243" s="479"/>
      <c r="C243" s="183"/>
      <c r="D243" s="183"/>
      <c r="E243" s="183"/>
      <c r="F243" s="183"/>
      <c r="G243" s="183"/>
      <c r="H243" s="183"/>
      <c r="I243" s="183"/>
      <c r="J243" s="183"/>
      <c r="K243" s="183"/>
      <c r="L243" s="183"/>
      <c r="M243" s="183"/>
      <c r="N243" s="183"/>
      <c r="O243" s="485"/>
      <c r="Q243" s="479"/>
      <c r="R243" s="183"/>
      <c r="S243" s="183"/>
      <c r="T243" s="183"/>
      <c r="U243" s="183"/>
      <c r="V243" s="183"/>
      <c r="W243" s="183"/>
      <c r="X243" s="183"/>
      <c r="Y243" s="183"/>
      <c r="Z243" s="183"/>
      <c r="AA243" s="183"/>
      <c r="AB243" s="183"/>
      <c r="AC243" s="183"/>
      <c r="AD243" s="183"/>
      <c r="AE243" s="485"/>
      <c r="AF243" s="183"/>
      <c r="AG243" s="479"/>
      <c r="AH243" s="183"/>
      <c r="AI243" s="183"/>
      <c r="AJ243" s="183"/>
      <c r="AK243" s="183"/>
      <c r="AL243" s="183"/>
      <c r="AM243" s="183"/>
      <c r="AN243" s="183"/>
      <c r="AO243" s="183"/>
      <c r="AP243" s="183"/>
      <c r="AQ243" s="183"/>
      <c r="AR243" s="183"/>
      <c r="AS243" s="183"/>
      <c r="AT243" s="485"/>
      <c r="AX243" s="19" t="str">
        <f>比較地域マスタ!AD178</f>
        <v>01691</v>
      </c>
      <c r="AY243" s="19" t="str">
        <f>IF(IFERROR(比較地域マスタ!$AE178,"")=0,"",IFERROR(比較地域マスタ!$AE178,""))</f>
        <v>別海町</v>
      </c>
      <c r="BA243" s="23">
        <v>172</v>
      </c>
      <c r="BB243" s="23">
        <v>2</v>
      </c>
      <c r="BC243" s="19" t="str">
        <f t="shared" si="39"/>
        <v>01691</v>
      </c>
      <c r="BD243" s="19" t="str">
        <f t="shared" si="39"/>
        <v>別海町</v>
      </c>
      <c r="BE243" s="35">
        <f>VLOOKUP(BC243&amp;"_"&amp;$AZ$9,データシート3!A:AB,MATCH("ea_"&amp;"太陽光（建物系）"&amp;"_年間発電",データシート3!$A$1:$AB$1,0),0)/10^3+VLOOKUP(BC243&amp;"_"&amp;$AZ$9,データシート3!A:AB,MATCH("ea_"&amp;"太陽光（土地系）"&amp;"_年間発電",データシート3!$A$1:$AB$1,0),0)/10^3</f>
        <v>28985231.511</v>
      </c>
      <c r="BF243" s="35">
        <f>VLOOKUP(BC243&amp;"_"&amp;$AZ$9,データシート3!A:AB,MATCH("ea_"&amp;"風力（陸上）"&amp;"_年間発電",データシート3!$A$1:$AB$1,0),0)/10^3</f>
        <v>8748652.1699999999</v>
      </c>
      <c r="BG243" s="35">
        <f>VLOOKUP(BC243&amp;"_"&amp;$AZ$9,データシート3!A:AB,MATCH("ea_"&amp;"中小水（河川）"&amp;"_年間発電",データシート3!$A$1:$AB$1,0),0)/10^3+VLOOKUP(BC243&amp;"_"&amp;$AZ$9,データシート3!A:AB,MATCH("ea_"&amp;"中小水（農業用水路）"&amp;"_年間発電",データシート3!$A$1:$AB$1,0),0)/10^3</f>
        <v>0</v>
      </c>
      <c r="BH243" s="35">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835.66899999999998</v>
      </c>
      <c r="BI243" s="35">
        <f t="shared" si="43"/>
        <v>37734719.350000001</v>
      </c>
      <c r="BJ243" s="35">
        <f>(VLOOKUP($BC243&amp;"_"&amp;$AZ$8,データシート3!$A:$AN,MATCH("da_合計",データシート3!$A$1:$AN$1,0),0))/10^3</f>
        <v>122787.37089173573</v>
      </c>
      <c r="BK243" s="35">
        <f t="shared" si="44"/>
        <v>37611931.979108267</v>
      </c>
      <c r="BL243" s="35">
        <f t="shared" si="45"/>
        <v>0</v>
      </c>
      <c r="BM243" s="35">
        <f t="shared" si="46"/>
        <v>37611931.979108267</v>
      </c>
    </row>
    <row r="244" spans="2:65">
      <c r="B244" s="479"/>
      <c r="C244" s="183"/>
      <c r="D244" s="183"/>
      <c r="E244" s="183"/>
      <c r="F244" s="183"/>
      <c r="G244" s="183"/>
      <c r="H244" s="183"/>
      <c r="I244" s="183"/>
      <c r="J244" s="183"/>
      <c r="K244" s="183"/>
      <c r="L244" s="183"/>
      <c r="M244" s="183"/>
      <c r="N244" s="183"/>
      <c r="O244" s="485"/>
      <c r="Q244" s="479"/>
      <c r="R244" s="183"/>
      <c r="S244" s="183"/>
      <c r="T244" s="183"/>
      <c r="U244" s="183"/>
      <c r="V244" s="183"/>
      <c r="W244" s="183"/>
      <c r="X244" s="183"/>
      <c r="Y244" s="183"/>
      <c r="Z244" s="183"/>
      <c r="AA244" s="183"/>
      <c r="AB244" s="183"/>
      <c r="AC244" s="183"/>
      <c r="AD244" s="183"/>
      <c r="AE244" s="485"/>
      <c r="AF244" s="183"/>
      <c r="AG244" s="479"/>
      <c r="AH244" s="183"/>
      <c r="AI244" s="183"/>
      <c r="AJ244" s="183"/>
      <c r="AK244" s="183"/>
      <c r="AL244" s="183"/>
      <c r="AM244" s="183"/>
      <c r="AN244" s="183"/>
      <c r="AO244" s="183"/>
      <c r="AP244" s="183"/>
      <c r="AQ244" s="183"/>
      <c r="AR244" s="183"/>
      <c r="AS244" s="183"/>
      <c r="AT244" s="485"/>
      <c r="AX244" s="19" t="str">
        <f>比較地域マスタ!AD179</f>
        <v>01646</v>
      </c>
      <c r="AY244" s="19" t="str">
        <f>IF(IFERROR(比較地域マスタ!$AE179,"")=0,"",IFERROR(比較地域マスタ!$AE179,""))</f>
        <v>本別町</v>
      </c>
      <c r="BA244" s="23">
        <v>173</v>
      </c>
      <c r="BB244" s="23">
        <v>2</v>
      </c>
      <c r="BC244" s="19" t="str">
        <f t="shared" si="39"/>
        <v>01646</v>
      </c>
      <c r="BD244" s="19" t="str">
        <f t="shared" si="39"/>
        <v>本別町</v>
      </c>
      <c r="BE244" s="35">
        <f>VLOOKUP(BC244&amp;"_"&amp;$AZ$9,データシート3!A:AB,MATCH("ea_"&amp;"太陽光（建物系）"&amp;"_年間発電",データシート3!$A$1:$AB$1,0),0)/10^3+VLOOKUP(BC244&amp;"_"&amp;$AZ$9,データシート3!A:AB,MATCH("ea_"&amp;"太陽光（土地系）"&amp;"_年間発電",データシート3!$A$1:$AB$1,0),0)/10^3</f>
        <v>5070836.4610000001</v>
      </c>
      <c r="BF244" s="35">
        <f>VLOOKUP(BC244&amp;"_"&amp;$AZ$9,データシート3!A:AB,MATCH("ea_"&amp;"風力（陸上）"&amp;"_年間発電",データシート3!$A$1:$AB$1,0),0)/10^3</f>
        <v>1248573.8319999999</v>
      </c>
      <c r="BG244" s="35">
        <f>VLOOKUP(BC244&amp;"_"&amp;$AZ$9,データシート3!A:AB,MATCH("ea_"&amp;"中小水（河川）"&amp;"_年間発電",データシート3!$A$1:$AB$1,0),0)/10^3+VLOOKUP(BC244&amp;"_"&amp;$AZ$9,データシート3!A:AB,MATCH("ea_"&amp;"中小水（農業用水路）"&amp;"_年間発電",データシート3!$A$1:$AB$1,0),0)/10^3</f>
        <v>0</v>
      </c>
      <c r="BH244" s="35">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77.754000000000005</v>
      </c>
      <c r="BI244" s="35">
        <f t="shared" si="43"/>
        <v>6319488.0469999993</v>
      </c>
      <c r="BJ244" s="35">
        <f>(VLOOKUP($BC244&amp;"_"&amp;$AZ$8,データシート3!$A:$AN,MATCH("da_合計",データシート3!$A$1:$AN$1,0),0))/10^3</f>
        <v>50895.677251292538</v>
      </c>
      <c r="BK244" s="35">
        <f t="shared" si="44"/>
        <v>6268592.3697487069</v>
      </c>
      <c r="BL244" s="35">
        <f t="shared" si="45"/>
        <v>0</v>
      </c>
      <c r="BM244" s="35">
        <f t="shared" si="46"/>
        <v>6268592.3697487069</v>
      </c>
    </row>
    <row r="245" spans="2:65">
      <c r="B245" s="479"/>
      <c r="C245" s="183"/>
      <c r="D245" s="183"/>
      <c r="E245" s="183"/>
      <c r="F245" s="183"/>
      <c r="G245" s="183"/>
      <c r="H245" s="183"/>
      <c r="I245" s="183"/>
      <c r="J245" s="183"/>
      <c r="K245" s="183"/>
      <c r="L245" s="183"/>
      <c r="M245" s="183"/>
      <c r="N245" s="183"/>
      <c r="O245" s="485"/>
      <c r="Q245" s="479"/>
      <c r="R245" s="183"/>
      <c r="S245" s="183"/>
      <c r="T245" s="183"/>
      <c r="U245" s="183"/>
      <c r="V245" s="183"/>
      <c r="W245" s="183"/>
      <c r="X245" s="183"/>
      <c r="Y245" s="183"/>
      <c r="Z245" s="183"/>
      <c r="AA245" s="183"/>
      <c r="AB245" s="183"/>
      <c r="AC245" s="183"/>
      <c r="AD245" s="183"/>
      <c r="AE245" s="485"/>
      <c r="AF245" s="183"/>
      <c r="AG245" s="479"/>
      <c r="AH245" s="183"/>
      <c r="AI245" s="183"/>
      <c r="AJ245" s="183"/>
      <c r="AK245" s="183"/>
      <c r="AL245" s="183"/>
      <c r="AM245" s="183"/>
      <c r="AN245" s="183"/>
      <c r="AO245" s="183"/>
      <c r="AP245" s="183"/>
      <c r="AQ245" s="183"/>
      <c r="AR245" s="183"/>
      <c r="AS245" s="183"/>
      <c r="AT245" s="485"/>
      <c r="AX245" s="19" t="str">
        <f>比較地域マスタ!AD180</f>
        <v>01643</v>
      </c>
      <c r="AY245" s="19" t="str">
        <f>IF(IFERROR(比較地域マスタ!$AE180,"")=0,"",IFERROR(比較地域マスタ!$AE180,""))</f>
        <v>幕別町</v>
      </c>
      <c r="BA245" s="23">
        <v>174</v>
      </c>
      <c r="BB245" s="23">
        <v>2</v>
      </c>
      <c r="BC245" s="19" t="str">
        <f t="shared" si="39"/>
        <v>01643</v>
      </c>
      <c r="BD245" s="19" t="str">
        <f t="shared" si="39"/>
        <v>幕別町</v>
      </c>
      <c r="BE245" s="35">
        <f>VLOOKUP(BC245&amp;"_"&amp;$AZ$9,データシート3!A:AB,MATCH("ea_"&amp;"太陽光（建物系）"&amp;"_年間発電",データシート3!$A$1:$AB$1,0),0)/10^3+VLOOKUP(BC245&amp;"_"&amp;$AZ$9,データシート3!A:AB,MATCH("ea_"&amp;"太陽光（土地系）"&amp;"_年間発電",データシート3!$A$1:$AB$1,0),0)/10^3</f>
        <v>9666007.4040000029</v>
      </c>
      <c r="BF245" s="35">
        <f>VLOOKUP(BC245&amp;"_"&amp;$AZ$9,データシート3!A:AB,MATCH("ea_"&amp;"風力（陸上）"&amp;"_年間発電",データシート3!$A$1:$AB$1,0),0)/10^3</f>
        <v>1059383.9410000001</v>
      </c>
      <c r="BG245" s="35">
        <f>VLOOKUP(BC245&amp;"_"&amp;$AZ$9,データシート3!A:AB,MATCH("ea_"&amp;"中小水（河川）"&amp;"_年間発電",データシート3!$A$1:$AB$1,0),0)/10^3+VLOOKUP(BC245&amp;"_"&amp;$AZ$9,データシート3!A:AB,MATCH("ea_"&amp;"中小水（農業用水路）"&amp;"_年間発電",データシート3!$A$1:$AB$1,0),0)/10^3</f>
        <v>1254.8009999999997</v>
      </c>
      <c r="BH245" s="35">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47.094000000000008</v>
      </c>
      <c r="BI245" s="35">
        <f t="shared" si="43"/>
        <v>10726693.240000004</v>
      </c>
      <c r="BJ245" s="35">
        <f>(VLOOKUP($BC245&amp;"_"&amp;$AZ$8,データシート3!$A:$AN,MATCH("da_合計",データシート3!$A$1:$AN$1,0),0))/10^3</f>
        <v>119920.39987298209</v>
      </c>
      <c r="BK245" s="35">
        <f t="shared" si="44"/>
        <v>10606772.840127021</v>
      </c>
      <c r="BL245" s="35">
        <f t="shared" si="45"/>
        <v>0</v>
      </c>
      <c r="BM245" s="35">
        <f t="shared" si="46"/>
        <v>10606772.840127021</v>
      </c>
    </row>
    <row r="246" spans="2:65">
      <c r="B246" s="479"/>
      <c r="C246" s="183"/>
      <c r="D246" s="183"/>
      <c r="E246" s="183"/>
      <c r="F246" s="183"/>
      <c r="G246" s="183"/>
      <c r="H246" s="183"/>
      <c r="I246" s="183"/>
      <c r="J246" s="183"/>
      <c r="K246" s="183"/>
      <c r="L246" s="183"/>
      <c r="M246" s="183"/>
      <c r="N246" s="183"/>
      <c r="O246" s="485"/>
      <c r="Q246" s="479"/>
      <c r="R246" s="183"/>
      <c r="S246" s="183"/>
      <c r="T246" s="183"/>
      <c r="U246" s="183"/>
      <c r="V246" s="183"/>
      <c r="W246" s="183"/>
      <c r="X246" s="183"/>
      <c r="Y246" s="183"/>
      <c r="Z246" s="183"/>
      <c r="AA246" s="183"/>
      <c r="AB246" s="183"/>
      <c r="AC246" s="183"/>
      <c r="AD246" s="183"/>
      <c r="AE246" s="485"/>
      <c r="AF246" s="183"/>
      <c r="AG246" s="479"/>
      <c r="AH246" s="183"/>
      <c r="AI246" s="183"/>
      <c r="AJ246" s="183"/>
      <c r="AK246" s="183"/>
      <c r="AL246" s="183"/>
      <c r="AM246" s="183"/>
      <c r="AN246" s="183"/>
      <c r="AO246" s="183"/>
      <c r="AP246" s="183"/>
      <c r="AQ246" s="183"/>
      <c r="AR246" s="183"/>
      <c r="AS246" s="183"/>
      <c r="AT246" s="485"/>
      <c r="AX246" s="19" t="str">
        <f>比較地域マスタ!AD181</f>
        <v>01637</v>
      </c>
      <c r="AY246" s="19" t="str">
        <f>IF(IFERROR(比較地域マスタ!$AE181,"")=0,"",IFERROR(比較地域マスタ!$AE181,""))</f>
        <v>芽室町</v>
      </c>
      <c r="BA246" s="23">
        <v>175</v>
      </c>
      <c r="BB246" s="23">
        <v>2</v>
      </c>
      <c r="BC246" s="19" t="str">
        <f t="shared" ref="BC246:BD249" si="47">AX246</f>
        <v>01637</v>
      </c>
      <c r="BD246" s="19" t="str">
        <f t="shared" si="47"/>
        <v>芽室町</v>
      </c>
      <c r="BE246" s="35">
        <f>VLOOKUP(BC246&amp;"_"&amp;$AZ$9,データシート3!A:AB,MATCH("ea_"&amp;"太陽光（建物系）"&amp;"_年間発電",データシート3!$A$1:$AB$1,0),0)/10^3+VLOOKUP(BC246&amp;"_"&amp;$AZ$9,データシート3!A:AB,MATCH("ea_"&amp;"太陽光（土地系）"&amp;"_年間発電",データシート3!$A$1:$AB$1,0),0)/10^3</f>
        <v>9470078.0969999991</v>
      </c>
      <c r="BF246" s="35">
        <f>VLOOKUP(BC246&amp;"_"&amp;$AZ$9,データシート3!A:AB,MATCH("ea_"&amp;"風力（陸上）"&amp;"_年間発電",データシート3!$A$1:$AB$1,0),0)/10^3</f>
        <v>283198.78399999999</v>
      </c>
      <c r="BG246" s="35">
        <f>VLOOKUP(BC246&amp;"_"&amp;$AZ$9,データシート3!A:AB,MATCH("ea_"&amp;"中小水（河川）"&amp;"_年間発電",データシート3!$A$1:$AB$1,0),0)/10^3+VLOOKUP(BC246&amp;"_"&amp;$AZ$9,データシート3!A:AB,MATCH("ea_"&amp;"中小水（農業用水路）"&amp;"_年間発電",データシート3!$A$1:$AB$1,0),0)/10^3</f>
        <v>38442.279000000002</v>
      </c>
      <c r="BH246" s="35">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2228.1239999999998</v>
      </c>
      <c r="BI246" s="35">
        <f t="shared" si="43"/>
        <v>9793947.2839999981</v>
      </c>
      <c r="BJ246" s="35">
        <f>(VLOOKUP($BC246&amp;"_"&amp;$AZ$8,データシート3!$A:$AN,MATCH("da_合計",データシート3!$A$1:$AN$1,0),0))/10^3</f>
        <v>145316.39066339287</v>
      </c>
      <c r="BK246" s="35">
        <f t="shared" si="44"/>
        <v>9648630.8933366053</v>
      </c>
      <c r="BL246" s="35">
        <f t="shared" si="45"/>
        <v>0</v>
      </c>
      <c r="BM246" s="35">
        <f t="shared" si="46"/>
        <v>9648630.8933366053</v>
      </c>
    </row>
    <row r="247" spans="2:65">
      <c r="B247" s="479"/>
      <c r="C247" s="183"/>
      <c r="D247" s="183"/>
      <c r="E247" s="183"/>
      <c r="F247" s="183"/>
      <c r="G247" s="183"/>
      <c r="H247" s="183"/>
      <c r="I247" s="183"/>
      <c r="J247" s="183"/>
      <c r="K247" s="183"/>
      <c r="L247" s="183"/>
      <c r="M247" s="183"/>
      <c r="N247" s="183"/>
      <c r="O247" s="485"/>
      <c r="Q247" s="479"/>
      <c r="R247" s="183"/>
      <c r="S247" s="183"/>
      <c r="T247" s="183"/>
      <c r="U247" s="183"/>
      <c r="V247" s="183"/>
      <c r="W247" s="183"/>
      <c r="X247" s="183"/>
      <c r="Y247" s="183"/>
      <c r="Z247" s="183"/>
      <c r="AA247" s="183"/>
      <c r="AB247" s="183"/>
      <c r="AC247" s="183"/>
      <c r="AD247" s="183"/>
      <c r="AE247" s="485"/>
      <c r="AF247" s="183"/>
      <c r="AG247" s="479"/>
      <c r="AH247" s="183"/>
      <c r="AI247" s="183"/>
      <c r="AJ247" s="183"/>
      <c r="AK247" s="183"/>
      <c r="AL247" s="183"/>
      <c r="AM247" s="183"/>
      <c r="AN247" s="183"/>
      <c r="AO247" s="183"/>
      <c r="AP247" s="183"/>
      <c r="AQ247" s="183"/>
      <c r="AR247" s="183"/>
      <c r="AS247" s="183"/>
      <c r="AT247" s="485"/>
      <c r="AX247" s="19" t="str">
        <f>比較地域マスタ!AD182</f>
        <v>01219</v>
      </c>
      <c r="AY247" s="19" t="str">
        <f>IF(IFERROR(比較地域マスタ!$AE182,"")=0,"",IFERROR(比較地域マスタ!$AE182,""))</f>
        <v>紋別市</v>
      </c>
      <c r="BA247" s="23">
        <v>176</v>
      </c>
      <c r="BB247" s="23">
        <v>2</v>
      </c>
      <c r="BC247" s="19" t="str">
        <f t="shared" si="47"/>
        <v>01219</v>
      </c>
      <c r="BD247" s="19" t="str">
        <f t="shared" si="47"/>
        <v>紋別市</v>
      </c>
      <c r="BE247" s="35">
        <f>VLOOKUP(BC247&amp;"_"&amp;$AZ$9,データシート3!A:AB,MATCH("ea_"&amp;"太陽光（建物系）"&amp;"_年間発電",データシート3!$A$1:$AB$1,0),0)/10^3+VLOOKUP(BC247&amp;"_"&amp;$AZ$9,データシート3!A:AB,MATCH("ea_"&amp;"太陽光（土地系）"&amp;"_年間発電",データシート3!$A$1:$AB$1,0),0)/10^3</f>
        <v>2866316.128</v>
      </c>
      <c r="BF247" s="35">
        <f>VLOOKUP(BC247&amp;"_"&amp;$AZ$9,データシート3!A:AB,MATCH("ea_"&amp;"風力（陸上）"&amp;"_年間発電",データシート3!$A$1:$AB$1,0),0)/10^3</f>
        <v>8879592.9189999998</v>
      </c>
      <c r="BG247" s="35">
        <f>VLOOKUP(BC247&amp;"_"&amp;$AZ$9,データシート3!A:AB,MATCH("ea_"&amp;"中小水（河川）"&amp;"_年間発電",データシート3!$A$1:$AB$1,0),0)/10^3+VLOOKUP(BC247&amp;"_"&amp;$AZ$9,データシート3!A:AB,MATCH("ea_"&amp;"中小水（農業用水路）"&amp;"_年間発電",データシート3!$A$1:$AB$1,0),0)/10^3</f>
        <v>621.77300000000002</v>
      </c>
      <c r="BH247" s="35">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0</v>
      </c>
      <c r="BI247" s="35">
        <f t="shared" si="43"/>
        <v>11746530.82</v>
      </c>
      <c r="BJ247" s="35">
        <f>(VLOOKUP($BC247&amp;"_"&amp;$AZ$8,データシート3!$A:$AN,MATCH("da_合計",データシート3!$A$1:$AN$1,0),0))/10^3</f>
        <v>170724.45950937324</v>
      </c>
      <c r="BK247" s="35">
        <f t="shared" si="44"/>
        <v>11575806.360490628</v>
      </c>
      <c r="BL247" s="35">
        <f t="shared" si="45"/>
        <v>0</v>
      </c>
      <c r="BM247" s="35">
        <f t="shared" si="46"/>
        <v>11575806.360490628</v>
      </c>
    </row>
    <row r="248" spans="2:65">
      <c r="B248" s="479"/>
      <c r="C248" s="183"/>
      <c r="D248" s="183"/>
      <c r="E248" s="183"/>
      <c r="F248" s="183"/>
      <c r="G248" s="183"/>
      <c r="H248" s="183"/>
      <c r="I248" s="183"/>
      <c r="J248" s="183"/>
      <c r="K248" s="183"/>
      <c r="L248" s="183"/>
      <c r="M248" s="183"/>
      <c r="N248" s="183"/>
      <c r="O248" s="485"/>
      <c r="Q248" s="479"/>
      <c r="R248" s="183"/>
      <c r="S248" s="183"/>
      <c r="T248" s="183"/>
      <c r="U248" s="183"/>
      <c r="V248" s="183"/>
      <c r="W248" s="183"/>
      <c r="X248" s="183"/>
      <c r="Y248" s="183"/>
      <c r="Z248" s="183"/>
      <c r="AA248" s="183"/>
      <c r="AB248" s="183"/>
      <c r="AC248" s="183"/>
      <c r="AD248" s="183"/>
      <c r="AE248" s="485"/>
      <c r="AF248" s="183"/>
      <c r="AG248" s="479"/>
      <c r="AH248" s="183"/>
      <c r="AI248" s="183"/>
      <c r="AJ248" s="183"/>
      <c r="AK248" s="183"/>
      <c r="AL248" s="183"/>
      <c r="AM248" s="183"/>
      <c r="AN248" s="183"/>
      <c r="AO248" s="183"/>
      <c r="AP248" s="183"/>
      <c r="AQ248" s="183"/>
      <c r="AR248" s="183"/>
      <c r="AS248" s="183"/>
      <c r="AT248" s="485"/>
      <c r="AX248" s="19" t="str">
        <f>比較地域マスタ!AD183</f>
        <v>01559</v>
      </c>
      <c r="AY248" s="19" t="str">
        <f>IF(IFERROR(比較地域マスタ!$AE183,"")=0,"",IFERROR(比較地域マスタ!$AE183,""))</f>
        <v>湧別町</v>
      </c>
      <c r="BA248" s="23">
        <v>177</v>
      </c>
      <c r="BB248" s="23">
        <v>2</v>
      </c>
      <c r="BC248" s="19" t="str">
        <f t="shared" si="47"/>
        <v>01559</v>
      </c>
      <c r="BD248" s="19" t="str">
        <f t="shared" si="47"/>
        <v>湧別町</v>
      </c>
      <c r="BE248" s="35">
        <f>VLOOKUP(BC248&amp;"_"&amp;$AZ$9,データシート3!A:AB,MATCH("ea_"&amp;"太陽光（建物系）"&amp;"_年間発電",データシート3!$A$1:$AB$1,0),0)/10^3+VLOOKUP(BC248&amp;"_"&amp;$AZ$9,データシート3!A:AB,MATCH("ea_"&amp;"太陽光（土地系）"&amp;"_年間発電",データシート3!$A$1:$AB$1,0),0)/10^3</f>
        <v>3524224.8660000004</v>
      </c>
      <c r="BF248" s="35">
        <f>VLOOKUP(BC248&amp;"_"&amp;$AZ$9,データシート3!A:AB,MATCH("ea_"&amp;"風力（陸上）"&amp;"_年間発電",データシート3!$A$1:$AB$1,0),0)/10^3</f>
        <v>4548306.1169999987</v>
      </c>
      <c r="BG248" s="35">
        <f>VLOOKUP(BC248&amp;"_"&amp;$AZ$9,データシート3!A:AB,MATCH("ea_"&amp;"中小水（河川）"&amp;"_年間発電",データシート3!$A$1:$AB$1,0),0)/10^3+VLOOKUP(BC248&amp;"_"&amp;$AZ$9,データシート3!A:AB,MATCH("ea_"&amp;"中小水（農業用水路）"&amp;"_年間発電",データシート3!$A$1:$AB$1,0),0)/10^3</f>
        <v>0</v>
      </c>
      <c r="BH248" s="35">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0</v>
      </c>
      <c r="BI248" s="35">
        <f t="shared" si="43"/>
        <v>8072530.9829999991</v>
      </c>
      <c r="BJ248" s="35">
        <f>(VLOOKUP($BC248&amp;"_"&amp;$AZ$8,データシート3!$A:$AN,MATCH("da_合計",データシート3!$A$1:$AN$1,0),0))/10^3</f>
        <v>54455.821622660224</v>
      </c>
      <c r="BK248" s="35">
        <f t="shared" si="44"/>
        <v>8018075.1613773387</v>
      </c>
      <c r="BL248" s="35">
        <f t="shared" si="45"/>
        <v>0</v>
      </c>
      <c r="BM248" s="35">
        <f t="shared" si="46"/>
        <v>8018075.1613773387</v>
      </c>
    </row>
    <row r="249" spans="2:65">
      <c r="B249" s="487"/>
      <c r="C249" s="488"/>
      <c r="D249" s="488"/>
      <c r="E249" s="488"/>
      <c r="F249" s="488"/>
      <c r="G249" s="488"/>
      <c r="H249" s="488"/>
      <c r="I249" s="488"/>
      <c r="J249" s="488"/>
      <c r="K249" s="488"/>
      <c r="L249" s="488"/>
      <c r="M249" s="488"/>
      <c r="N249" s="488"/>
      <c r="O249" s="502"/>
      <c r="Q249" s="487"/>
      <c r="R249" s="488"/>
      <c r="S249" s="488"/>
      <c r="T249" s="488"/>
      <c r="U249" s="488"/>
      <c r="V249" s="488"/>
      <c r="W249" s="488"/>
      <c r="X249" s="488"/>
      <c r="Y249" s="488"/>
      <c r="Z249" s="488"/>
      <c r="AA249" s="488"/>
      <c r="AB249" s="488"/>
      <c r="AC249" s="488"/>
      <c r="AD249" s="488"/>
      <c r="AE249" s="502"/>
      <c r="AF249" s="183"/>
      <c r="AG249" s="487"/>
      <c r="AH249" s="488"/>
      <c r="AI249" s="488"/>
      <c r="AJ249" s="488"/>
      <c r="AK249" s="488"/>
      <c r="AL249" s="488"/>
      <c r="AM249" s="488"/>
      <c r="AN249" s="488"/>
      <c r="AO249" s="488"/>
      <c r="AP249" s="488"/>
      <c r="AQ249" s="490"/>
      <c r="AR249" s="563"/>
      <c r="AS249" s="490"/>
      <c r="AT249" s="492"/>
      <c r="AX249" s="19" t="str">
        <f>比較地域マスタ!AD184</f>
        <v>01694</v>
      </c>
      <c r="AY249" s="19" t="str">
        <f>IF(IFERROR(比較地域マスタ!$AE184,"")=0,"",IFERROR(比較地域マスタ!$AE184,""))</f>
        <v>羅臼町</v>
      </c>
      <c r="BA249" s="23">
        <v>178</v>
      </c>
      <c r="BB249" s="23">
        <v>2</v>
      </c>
      <c r="BC249" s="19" t="str">
        <f t="shared" si="47"/>
        <v>01694</v>
      </c>
      <c r="BD249" s="19" t="str">
        <f t="shared" si="47"/>
        <v>羅臼町</v>
      </c>
      <c r="BE249" s="35">
        <f>VLOOKUP(BC249&amp;"_"&amp;$AZ$9,データシート3!A:AB,MATCH("ea_"&amp;"太陽光（建物系）"&amp;"_年間発電",データシート3!$A$1:$AB$1,0),0)/10^3+VLOOKUP(BC249&amp;"_"&amp;$AZ$9,データシート3!A:AB,MATCH("ea_"&amp;"太陽光（土地系）"&amp;"_年間発電",データシート3!$A$1:$AB$1,0),0)/10^3</f>
        <v>281757.55099999998</v>
      </c>
      <c r="BF249" s="35">
        <f>VLOOKUP(BC249&amp;"_"&amp;$AZ$9,データシート3!A:AB,MATCH("ea_"&amp;"風力（陸上）"&amp;"_年間発電",データシート3!$A$1:$AB$1,0),0)/10^3</f>
        <v>1491583.4110000001</v>
      </c>
      <c r="BG249" s="35">
        <f>VLOOKUP(BC249&amp;"_"&amp;$AZ$9,データシート3!A:AB,MATCH("ea_"&amp;"中小水（河川）"&amp;"_年間発電",データシート3!$A$1:$AB$1,0),0)/10^3+VLOOKUP(BC249&amp;"_"&amp;$AZ$9,データシート3!A:AB,MATCH("ea_"&amp;"中小水（農業用水路）"&amp;"_年間発電",データシート3!$A$1:$AB$1,0),0)/10^3</f>
        <v>9900.5580000000009</v>
      </c>
      <c r="BH249" s="35">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27005.101999999999</v>
      </c>
      <c r="BI249" s="35">
        <f t="shared" si="43"/>
        <v>1810246.622</v>
      </c>
      <c r="BJ249" s="35">
        <f>(VLOOKUP($BC249&amp;"_"&amp;$AZ$8,データシート3!$A:$AN,MATCH("da_合計",データシート3!$A$1:$AN$1,0),0))/10^3</f>
        <v>33271.666971478437</v>
      </c>
      <c r="BK249" s="35">
        <f t="shared" si="44"/>
        <v>1776974.9550285216</v>
      </c>
      <c r="BL249" s="35">
        <f t="shared" si="45"/>
        <v>0</v>
      </c>
      <c r="BM249" s="35">
        <f t="shared" si="46"/>
        <v>1776974.9550285216</v>
      </c>
    </row>
    <row r="250" spans="2:65">
      <c r="AX250" s="19" t="str">
        <f>比較地域マスタ!AD185</f>
        <v>01648</v>
      </c>
      <c r="AY250" s="19" t="str">
        <f>IF(IFERROR(比較地域マスタ!$AE185,"")=0,"",IFERROR(比較地域マスタ!$AE185,""))</f>
        <v>陸別町</v>
      </c>
      <c r="BA250" s="23">
        <v>179</v>
      </c>
      <c r="BB250" s="23">
        <v>2</v>
      </c>
      <c r="BC250" s="19" t="str">
        <f t="shared" ref="BC250" si="48">AX250</f>
        <v>01648</v>
      </c>
      <c r="BD250" s="19" t="str">
        <f t="shared" ref="BD250" si="49">AY250</f>
        <v>陸別町</v>
      </c>
      <c r="BE250" s="35">
        <f>VLOOKUP(BC250&amp;"_"&amp;$AZ$9,データシート3!A:AB,MATCH("ea_"&amp;"太陽光（建物系）"&amp;"_年間発電",データシート3!$A$1:$AB$1,0),0)/10^3+VLOOKUP(BC250&amp;"_"&amp;$AZ$9,データシート3!A:AB,MATCH("ea_"&amp;"太陽光（土地系）"&amp;"_年間発電",データシート3!$A$1:$AB$1,0),0)/10^3</f>
        <v>2627840.0520000001</v>
      </c>
      <c r="BF250" s="35">
        <f>VLOOKUP(BC250&amp;"_"&amp;$AZ$9,データシート3!A:AB,MATCH("ea_"&amp;"風力（陸上）"&amp;"_年間発電",データシート3!$A$1:$AB$1,0),0)/10^3</f>
        <v>7301241.318</v>
      </c>
      <c r="BG250" s="35">
        <f>VLOOKUP(BC250&amp;"_"&amp;$AZ$9,データシート3!A:AB,MATCH("ea_"&amp;"中小水（河川）"&amp;"_年間発電",データシート3!$A$1:$AB$1,0),0)/10^3+VLOOKUP(BC250&amp;"_"&amp;$AZ$9,データシート3!A:AB,MATCH("ea_"&amp;"中小水（農業用水路）"&amp;"_年間発電",データシート3!$A$1:$AB$1,0),0)/10^3</f>
        <v>22120.356</v>
      </c>
      <c r="BH250" s="35">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237.18600000000001</v>
      </c>
      <c r="BI250" s="35">
        <f t="shared" ref="BI250" si="50">SUM(BE250:BH250)</f>
        <v>9951438.9120000023</v>
      </c>
      <c r="BJ250" s="35">
        <f>(VLOOKUP($BC250&amp;"_"&amp;$AZ$8,データシート3!$A:$AN,MATCH("da_合計",データシート3!$A$1:$AN$1,0),0))/10^3</f>
        <v>13143.383046243785</v>
      </c>
      <c r="BK250" s="35">
        <f t="shared" ref="BK250" si="51">BI250-BJ250</f>
        <v>9938295.528953759</v>
      </c>
      <c r="BL250" s="35">
        <f t="shared" ref="BL250" si="52">IF(BK250&gt;0,0,BK250)</f>
        <v>0</v>
      </c>
      <c r="BM250" s="35">
        <f t="shared" ref="BM250" si="53">IF(BK250&gt;0,BK250,0)</f>
        <v>9938295.528953759</v>
      </c>
    </row>
  </sheetData>
  <mergeCells count="1">
    <mergeCell ref="AK3:AT3"/>
  </mergeCells>
  <phoneticPr fontId="7"/>
  <printOptions horizontalCentered="1" verticalCentered="1"/>
  <pageMargins left="0.23622047244094491" right="0.23622047244094491" top="0.31496062992125984" bottom="0.31496062992125984" header="0.31496062992125984" footer="0.31496062992125984"/>
  <pageSetup paperSize="8" scale="18" fitToHeight="0" orientation="portrait" cellComments="atEnd" horizontalDpi="300" verticalDpi="300" r:id="rId1"/>
  <rowBreaks count="1" manualBreakCount="1">
    <brk id="156" max="4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北海道</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01</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513</v>
      </c>
      <c r="H7" s="712">
        <f t="shared" si="0"/>
        <v>523</v>
      </c>
      <c r="I7" s="712">
        <f t="shared" si="0"/>
        <v>537</v>
      </c>
      <c r="J7" s="712">
        <f t="shared" si="0"/>
        <v>530</v>
      </c>
      <c r="K7" s="713">
        <f t="shared" si="0"/>
        <v>539</v>
      </c>
      <c r="L7" s="713">
        <f t="shared" si="0"/>
        <v>553</v>
      </c>
      <c r="M7" s="713">
        <f t="shared" si="0"/>
        <v>546</v>
      </c>
      <c r="N7" s="713">
        <f t="shared" si="0"/>
        <v>547</v>
      </c>
      <c r="O7" s="713">
        <f>SUM(O8:O13)</f>
        <v>542</v>
      </c>
      <c r="P7" s="713">
        <f t="shared" si="0"/>
        <v>530</v>
      </c>
      <c r="Q7" s="714">
        <f>SUM(Q8:Q13)</f>
        <v>531</v>
      </c>
      <c r="R7" s="919">
        <f t="shared" si="0"/>
        <v>21551.647024999998</v>
      </c>
      <c r="S7" s="920">
        <f t="shared" si="0"/>
        <v>20696.414000000001</v>
      </c>
      <c r="T7" s="920">
        <f t="shared" si="0"/>
        <v>23521.849000000002</v>
      </c>
      <c r="U7" s="920">
        <f t="shared" si="0"/>
        <v>22480.277999999998</v>
      </c>
      <c r="V7" s="920">
        <f t="shared" si="0"/>
        <v>22220.630999999998</v>
      </c>
      <c r="W7" s="920">
        <f t="shared" si="0"/>
        <v>22257.091</v>
      </c>
      <c r="X7" s="920">
        <f t="shared" si="0"/>
        <v>22594.273999999998</v>
      </c>
      <c r="Y7" s="920">
        <f t="shared" si="0"/>
        <v>22479.142586000002</v>
      </c>
      <c r="Z7" s="920">
        <f>SUM(Z8:Z13)</f>
        <v>21254.059000000005</v>
      </c>
      <c r="AA7" s="920">
        <f>SUM(AA8:AA13)</f>
        <v>17449.48</v>
      </c>
      <c r="AB7" s="921">
        <f t="shared" si="0"/>
        <v>19127.768999999997</v>
      </c>
    </row>
    <row r="8" spans="2:30" s="22" customFormat="1" ht="20.45" customHeight="1">
      <c r="B8" s="715"/>
      <c r="C8" s="716" t="s">
        <v>122</v>
      </c>
      <c r="D8" s="717"/>
      <c r="E8" s="716"/>
      <c r="F8" s="717"/>
      <c r="G8" s="718">
        <f>VLOOKUP($D$3&amp;"_"&amp;G$3,データシート1!$A:$BU,MATCH($G$2&amp;"_"&amp;$C8,データシート1!$A$1:$BU$1,0),0)</f>
        <v>2</v>
      </c>
      <c r="H8" s="719">
        <f>VLOOKUP($D$3&amp;"_"&amp;H$3,データシート1!$A:$BU,MATCH($G$2&amp;"_"&amp;$C8,データシート1!$A$1:$BU$1,0),0)</f>
        <v>3</v>
      </c>
      <c r="I8" s="719">
        <f>VLOOKUP($D$3&amp;"_"&amp;I$3,データシート1!$A:$BU,MATCH($G$2&amp;"_"&amp;$C8,データシート1!$A$1:$BU$1,0),0)</f>
        <v>5</v>
      </c>
      <c r="J8" s="719">
        <f>VLOOKUP($D$3&amp;"_"&amp;J$3,データシート1!$A:$BU,MATCH($G$2&amp;"_"&amp;$C8,データシート1!$A$1:$BU$1,0),0)</f>
        <v>6</v>
      </c>
      <c r="K8" s="720">
        <f>VLOOKUP($D$3&amp;"_"&amp;K$3,データシート1!$A:$BU,MATCH($G$2&amp;"_"&amp;$C8,データシート1!$A$1:$BU$1,0),0)</f>
        <v>6</v>
      </c>
      <c r="L8" s="720">
        <f>VLOOKUP($D$3&amp;"_"&amp;L$3,データシート1!$A:$BU,MATCH($G$2&amp;"_"&amp;$C8,データシート1!$A$1:$BU$1,0),0)</f>
        <v>5</v>
      </c>
      <c r="M8" s="720">
        <f>VLOOKUP($D$3&amp;"_"&amp;M$3,データシート1!$A:$BU,MATCH($G$2&amp;"_"&amp;$C8,データシート1!$A$1:$BU$1,0),0)</f>
        <v>8</v>
      </c>
      <c r="N8" s="720">
        <f>VLOOKUP($D$3&amp;"_"&amp;N$3,データシート1!$A:$BU,MATCH($G$2&amp;"_"&amp;$C8,データシート1!$A$1:$BU$1,0),0)</f>
        <v>8</v>
      </c>
      <c r="O8" s="720">
        <f>VLOOKUP($D$3&amp;"_"&amp;O$3,データシート1!$A:$BU,MATCH($G$2&amp;"_"&amp;$C8,データシート1!$A$1:$BU$1,0),0)</f>
        <v>7</v>
      </c>
      <c r="P8" s="720">
        <f>VLOOKUP($D$3&amp;"_"&amp;P$3,データシート1!$A:$BU,MATCH($G$2&amp;"_"&amp;$C8,データシート1!$A$1:$BU$1,0),0)</f>
        <v>6</v>
      </c>
      <c r="Q8" s="721">
        <f>VLOOKUP($D$3&amp;"_"&amp;Q$3,データシート1!$A:$BU,MATCH($G$2&amp;"_"&amp;$C8,データシート1!$A$1:$BU$1,0),0)</f>
        <v>6</v>
      </c>
      <c r="R8" s="922">
        <f>VLOOKUP($D$3&amp;"_"&amp;R$3,データシート1!$A:$BU,MATCH($R$2&amp;"_"&amp;$C8,データシート1!$A$1:$BU$1,0),0)</f>
        <v>18.484999999999999</v>
      </c>
      <c r="S8" s="923">
        <f>VLOOKUP($D$3&amp;"_"&amp;S$3,データシート1!$A:$BU,MATCH($R$2&amp;"_"&amp;$C8,データシート1!$A$1:$BU$1,0),0)</f>
        <v>23.626000000000001</v>
      </c>
      <c r="T8" s="923">
        <f>VLOOKUP($D$3&amp;"_"&amp;T$3,データシート1!$A:$BU,MATCH($R$2&amp;"_"&amp;$C8,データシート1!$A$1:$BU$1,0),0)</f>
        <v>39.807000000000002</v>
      </c>
      <c r="U8" s="923">
        <f>VLOOKUP($D$3&amp;"_"&amp;U$3,データシート1!$A:$BU,MATCH($R$2&amp;"_"&amp;$C8,データシート1!$A$1:$BU$1,0),0)</f>
        <v>36.408000000000001</v>
      </c>
      <c r="V8" s="923">
        <f>VLOOKUP($D$3&amp;"_"&amp;V$3,データシート1!$A:$BU,MATCH($R$2&amp;"_"&amp;$C8,データシート1!$A$1:$BU$1,0),0)</f>
        <v>37.822000000000003</v>
      </c>
      <c r="W8" s="923">
        <f>VLOOKUP($D$3&amp;"_"&amp;W$3,データシート1!$A:$BU,MATCH($R$2&amp;"_"&amp;$C8,データシート1!$A$1:$BU$1,0),0)</f>
        <v>37.734999999999999</v>
      </c>
      <c r="X8" s="923">
        <f>VLOOKUP($D$3&amp;"_"&amp;X$3,データシート1!$A:$BU,MATCH($R$2&amp;"_"&amp;$C8,データシート1!$A$1:$BU$1,0),0)</f>
        <v>148.82300000000001</v>
      </c>
      <c r="Y8" s="923">
        <f>VLOOKUP($D$3&amp;"_"&amp;Y$3,データシート1!$A:$BU,MATCH($R$2&amp;"_"&amp;$C8,データシート1!$A$1:$BU$1,0),0)</f>
        <v>158.95599999999999</v>
      </c>
      <c r="Z8" s="923">
        <f>VLOOKUP($D$3&amp;"_"&amp;Z$3,データシート1!$A:$BU,MATCH($R$2&amp;"_"&amp;$C8,データシート1!$A$1:$BU$1,0),0)</f>
        <v>157.47999999999999</v>
      </c>
      <c r="AA8" s="923">
        <f>VLOOKUP($D$3&amp;"_"&amp;AA$3,データシート1!$A:$BU,MATCH($R$2&amp;"_"&amp;$C8,データシート1!$A$1:$BU$1,0),0)</f>
        <v>48.762999999999998</v>
      </c>
      <c r="AB8" s="924">
        <f>VLOOKUP($D$3&amp;"_"&amp;AB$3,データシート1!$A:$BU,MATCH($R$2&amp;"_"&amp;$C8,データシート1!$A$1:$BU$1,0),0)</f>
        <v>42.908999999999999</v>
      </c>
    </row>
    <row r="9" spans="2:30" s="22" customFormat="1" ht="20.45" customHeight="1">
      <c r="B9" s="715"/>
      <c r="C9" s="722" t="s">
        <v>195</v>
      </c>
      <c r="D9" s="723"/>
      <c r="E9" s="722"/>
      <c r="F9" s="723"/>
      <c r="G9" s="724">
        <f>VLOOKUP($D$3&amp;"_"&amp;G$3,データシート1!$A:$BU,MATCH($G$2&amp;"_"&amp;$C9,データシート1!$A$1:$BU$1,0),0)</f>
        <v>5</v>
      </c>
      <c r="H9" s="725">
        <f>VLOOKUP($D$3&amp;"_"&amp;H$3,データシート1!$A:$BU,MATCH($G$2&amp;"_"&amp;$C9,データシート1!$A$1:$BU$1,0),0)</f>
        <v>5</v>
      </c>
      <c r="I9" s="725">
        <f>VLOOKUP($D$3&amp;"_"&amp;I$3,データシート1!$A:$BU,MATCH($G$2&amp;"_"&amp;$C9,データシート1!$A$1:$BU$1,0),0)</f>
        <v>7</v>
      </c>
      <c r="J9" s="725">
        <f>VLOOKUP($D$3&amp;"_"&amp;J$3,データシート1!$A:$BU,MATCH($G$2&amp;"_"&amp;$C9,データシート1!$A$1:$BU$1,0),0)</f>
        <v>7</v>
      </c>
      <c r="K9" s="726">
        <f>VLOOKUP($D$3&amp;"_"&amp;K$3,データシート1!$A:$BU,MATCH($G$2&amp;"_"&amp;$C9,データシート1!$A$1:$BU$1,0),0)</f>
        <v>6</v>
      </c>
      <c r="L9" s="726">
        <f>VLOOKUP($D$3&amp;"_"&amp;L$3,データシート1!$A:$BU,MATCH($G$2&amp;"_"&amp;$C9,データシート1!$A$1:$BU$1,0),0)</f>
        <v>6</v>
      </c>
      <c r="M9" s="726">
        <f>VLOOKUP($D$3&amp;"_"&amp;M$3,データシート1!$A:$BU,MATCH($G$2&amp;"_"&amp;$C9,データシート1!$A$1:$BU$1,0),0)</f>
        <v>6</v>
      </c>
      <c r="N9" s="726">
        <f>VLOOKUP($D$3&amp;"_"&amp;N$3,データシート1!$A:$BU,MATCH($G$2&amp;"_"&amp;$C9,データシート1!$A$1:$BU$1,0),0)</f>
        <v>6</v>
      </c>
      <c r="O9" s="726">
        <f>VLOOKUP($D$3&amp;"_"&amp;O$3,データシート1!$A:$BU,MATCH($G$2&amp;"_"&amp;$C9,データシート1!$A$1:$BU$1,0),0)</f>
        <v>6</v>
      </c>
      <c r="P9" s="726">
        <f>VLOOKUP($D$3&amp;"_"&amp;P$3,データシート1!$A:$BU,MATCH($G$2&amp;"_"&amp;$C9,データシート1!$A$1:$BU$1,0),0)</f>
        <v>5</v>
      </c>
      <c r="Q9" s="727">
        <f>VLOOKUP($D$3&amp;"_"&amp;Q$3,データシート1!$A:$BU,MATCH($G$2&amp;"_"&amp;$C9,データシート1!$A$1:$BU$1,0),0)</f>
        <v>5</v>
      </c>
      <c r="R9" s="925">
        <f>VLOOKUP($D$3&amp;"_"&amp;R$3,データシート1!$A:$BU,MATCH($R$2&amp;"_"&amp;$C9,データシート1!$A$1:$BU$1,0),0)</f>
        <v>102.20399999999999</v>
      </c>
      <c r="S9" s="926">
        <f>VLOOKUP($D$3&amp;"_"&amp;S$3,データシート1!$A:$BU,MATCH($R$2&amp;"_"&amp;$C9,データシート1!$A$1:$BU$1,0),0)</f>
        <v>111.22499999999999</v>
      </c>
      <c r="T9" s="926">
        <f>VLOOKUP($D$3&amp;"_"&amp;T$3,データシート1!$A:$BU,MATCH($R$2&amp;"_"&amp;$C9,データシート1!$A$1:$BU$1,0),0)</f>
        <v>132.83700000000002</v>
      </c>
      <c r="U9" s="926">
        <f>VLOOKUP($D$3&amp;"_"&amp;U$3,データシート1!$A:$BU,MATCH($R$2&amp;"_"&amp;$C9,データシート1!$A$1:$BU$1,0),0)</f>
        <v>135.88299999999998</v>
      </c>
      <c r="V9" s="926">
        <f>VLOOKUP($D$3&amp;"_"&amp;V$3,データシート1!$A:$BU,MATCH($R$2&amp;"_"&amp;$C9,データシート1!$A$1:$BU$1,0),0)</f>
        <v>110.17099999999999</v>
      </c>
      <c r="W9" s="926">
        <f>VLOOKUP($D$3&amp;"_"&amp;W$3,データシート1!$A:$BU,MATCH($R$2&amp;"_"&amp;$C9,データシート1!$A$1:$BU$1,0),0)</f>
        <v>111.348</v>
      </c>
      <c r="X9" s="926">
        <f>VLOOKUP($D$3&amp;"_"&amp;X$3,データシート1!$A:$BU,MATCH($R$2&amp;"_"&amp;$C9,データシート1!$A$1:$BU$1,0),0)</f>
        <v>103.1</v>
      </c>
      <c r="Y9" s="926">
        <f>VLOOKUP($D$3&amp;"_"&amp;Y$3,データシート1!$A:$BU,MATCH($R$2&amp;"_"&amp;$C9,データシート1!$A$1:$BU$1,0),0)</f>
        <v>108.512</v>
      </c>
      <c r="Z9" s="926">
        <f>VLOOKUP($D$3&amp;"_"&amp;Z$3,データシート1!$A:$BU,MATCH($R$2&amp;"_"&amp;$C9,データシート1!$A$1:$BU$1,0),0)</f>
        <v>83.381</v>
      </c>
      <c r="AA9" s="926">
        <f>VLOOKUP($D$3&amp;"_"&amp;AA$3,データシート1!$A:$BU,MATCH($R$2&amp;"_"&amp;$C9,データシート1!$A$1:$BU$1,0),0)</f>
        <v>76.344999999999999</v>
      </c>
      <c r="AB9" s="927">
        <f>VLOOKUP($D$3&amp;"_"&amp;AB$3,データシート1!$A:$BU,MATCH($R$2&amp;"_"&amp;$C9,データシート1!$A$1:$BU$1,0),0)</f>
        <v>81.971000000000004</v>
      </c>
    </row>
    <row r="10" spans="2:30" s="22" customFormat="1" ht="20.45" customHeight="1">
      <c r="B10" s="715"/>
      <c r="C10" s="722" t="s">
        <v>117</v>
      </c>
      <c r="D10" s="723"/>
      <c r="E10" s="722"/>
      <c r="F10" s="723"/>
      <c r="G10" s="724">
        <f>VLOOKUP($D$3&amp;"_"&amp;G$3,データシート1!$A:$BU,MATCH($G$2&amp;"_"&amp;$C10,データシート1!$A$1:$BU$1,0),0)</f>
        <v>216</v>
      </c>
      <c r="H10" s="725">
        <f>VLOOKUP($D$3&amp;"_"&amp;H$3,データシート1!$A:$BU,MATCH($G$2&amp;"_"&amp;$C10,データシート1!$A$1:$BU$1,0),0)</f>
        <v>223</v>
      </c>
      <c r="I10" s="725">
        <f>VLOOKUP($D$3&amp;"_"&amp;I$3,データシート1!$A:$BU,MATCH($G$2&amp;"_"&amp;$C10,データシート1!$A$1:$BU$1,0),0)</f>
        <v>232</v>
      </c>
      <c r="J10" s="725">
        <f>VLOOKUP($D$3&amp;"_"&amp;J$3,データシート1!$A:$BU,MATCH($G$2&amp;"_"&amp;$C10,データシート1!$A$1:$BU$1,0),0)</f>
        <v>231</v>
      </c>
      <c r="K10" s="726">
        <f>VLOOKUP($D$3&amp;"_"&amp;K$3,データシート1!$A:$BU,MATCH($G$2&amp;"_"&amp;$C10,データシート1!$A$1:$BU$1,0),0)</f>
        <v>235</v>
      </c>
      <c r="L10" s="726">
        <f>VLOOKUP($D$3&amp;"_"&amp;L$3,データシート1!$A:$BU,MATCH($G$2&amp;"_"&amp;$C10,データシート1!$A$1:$BU$1,0),0)</f>
        <v>238</v>
      </c>
      <c r="M10" s="726">
        <f>VLOOKUP($D$3&amp;"_"&amp;M$3,データシート1!$A:$BU,MATCH($G$2&amp;"_"&amp;$C10,データシート1!$A$1:$BU$1,0),0)</f>
        <v>236</v>
      </c>
      <c r="N10" s="726">
        <f>VLOOKUP($D$3&amp;"_"&amp;N$3,データシート1!$A:$BU,MATCH($G$2&amp;"_"&amp;$C10,データシート1!$A$1:$BU$1,0),0)</f>
        <v>239</v>
      </c>
      <c r="O10" s="726">
        <f>VLOOKUP($D$3&amp;"_"&amp;O$3,データシート1!$A:$BU,MATCH($G$2&amp;"_"&amp;$C10,データシート1!$A$1:$BU$1,0),0)</f>
        <v>237</v>
      </c>
      <c r="P10" s="726">
        <f>VLOOKUP($D$3&amp;"_"&amp;P$3,データシート1!$A:$BU,MATCH($G$2&amp;"_"&amp;$C10,データシート1!$A$1:$BU$1,0),0)</f>
        <v>233</v>
      </c>
      <c r="Q10" s="727">
        <f>VLOOKUP($D$3&amp;"_"&amp;Q$3,データシート1!$A:$BU,MATCH($G$2&amp;"_"&amp;$C10,データシート1!$A$1:$BU$1,0),0)</f>
        <v>233</v>
      </c>
      <c r="R10" s="925">
        <f>VLOOKUP($D$3&amp;"_"&amp;R$3,データシート1!$A:$BU,MATCH($R$2&amp;"_"&amp;$C10,データシート1!$A$1:$BU$1,0),0)</f>
        <v>16054.81</v>
      </c>
      <c r="S10" s="926">
        <f>VLOOKUP($D$3&amp;"_"&amp;S$3,データシート1!$A:$BU,MATCH($R$2&amp;"_"&amp;$C10,データシート1!$A$1:$BU$1,0),0)</f>
        <v>15214.433000000001</v>
      </c>
      <c r="T10" s="926">
        <f>VLOOKUP($D$3&amp;"_"&amp;T$3,データシート1!$A:$BU,MATCH($R$2&amp;"_"&amp;$C10,データシート1!$A$1:$BU$1,0),0)</f>
        <v>17619.312999999998</v>
      </c>
      <c r="U10" s="926">
        <f>VLOOKUP($D$3&amp;"_"&amp;U$3,データシート1!$A:$BU,MATCH($R$2&amp;"_"&amp;$C10,データシート1!$A$1:$BU$1,0),0)</f>
        <v>17170.344000000001</v>
      </c>
      <c r="V10" s="926">
        <f>VLOOKUP($D$3&amp;"_"&amp;V$3,データシート1!$A:$BU,MATCH($R$2&amp;"_"&amp;$C10,データシート1!$A$1:$BU$1,0),0)</f>
        <v>16866.82</v>
      </c>
      <c r="W10" s="926">
        <f>VLOOKUP($D$3&amp;"_"&amp;W$3,データシート1!$A:$BU,MATCH($R$2&amp;"_"&amp;$C10,データシート1!$A$1:$BU$1,0),0)</f>
        <v>16908.844000000001</v>
      </c>
      <c r="X10" s="926">
        <f>VLOOKUP($D$3&amp;"_"&amp;X$3,データシート1!$A:$BU,MATCH($R$2&amp;"_"&amp;$C10,データシート1!$A$1:$BU$1,0),0)</f>
        <v>16886.244999999999</v>
      </c>
      <c r="Y10" s="926">
        <f>VLOOKUP($D$3&amp;"_"&amp;Y$3,データシート1!$A:$BU,MATCH($R$2&amp;"_"&amp;$C10,データシート1!$A$1:$BU$1,0),0)</f>
        <v>16817.845000000001</v>
      </c>
      <c r="Z10" s="926">
        <f>VLOOKUP($D$3&amp;"_"&amp;Z$3,データシート1!$A:$BU,MATCH($R$2&amp;"_"&amp;$C10,データシート1!$A$1:$BU$1,0),0)</f>
        <v>16444.150000000001</v>
      </c>
      <c r="AA10" s="926">
        <f>VLOOKUP($D$3&amp;"_"&amp;AA$3,データシート1!$A:$BU,MATCH($R$2&amp;"_"&amp;$C10,データシート1!$A$1:$BU$1,0),0)</f>
        <v>13504.99</v>
      </c>
      <c r="AB10" s="927">
        <f>VLOOKUP($D$3&amp;"_"&amp;AB$3,データシート1!$A:$BU,MATCH($R$2&amp;"_"&amp;$C10,データシート1!$A$1:$BU$1,0),0)</f>
        <v>15013.976000000001</v>
      </c>
    </row>
    <row r="11" spans="2:30" s="22" customFormat="1" ht="20.45" customHeight="1">
      <c r="B11" s="715"/>
      <c r="C11" s="722" t="s">
        <v>521</v>
      </c>
      <c r="D11" s="723"/>
      <c r="E11" s="722"/>
      <c r="F11" s="723"/>
      <c r="G11" s="724">
        <f>VLOOKUP($D$3&amp;"_"&amp;G$3,データシート1!$A:$BU,MATCH($G$2&amp;"_"&amp;$C11,データシート1!$A$1:$BU$1,0),0)</f>
        <v>257</v>
      </c>
      <c r="H11" s="725">
        <f>VLOOKUP($D$3&amp;"_"&amp;H$3,データシート1!$A:$BU,MATCH($G$2&amp;"_"&amp;$C11,データシート1!$A$1:$BU$1,0),0)</f>
        <v>259</v>
      </c>
      <c r="I11" s="725">
        <f>VLOOKUP($D$3&amp;"_"&amp;I$3,データシート1!$A:$BU,MATCH($G$2&amp;"_"&amp;$C11,データシート1!$A$1:$BU$1,0),0)</f>
        <v>258</v>
      </c>
      <c r="J11" s="725">
        <f>VLOOKUP($D$3&amp;"_"&amp;J$3,データシート1!$A:$BU,MATCH($G$2&amp;"_"&amp;$C11,データシート1!$A$1:$BU$1,0),0)</f>
        <v>252</v>
      </c>
      <c r="K11" s="726">
        <f>VLOOKUP($D$3&amp;"_"&amp;K$3,データシート1!$A:$BU,MATCH($G$2&amp;"_"&amp;$C11,データシート1!$A$1:$BU$1,0),0)</f>
        <v>257</v>
      </c>
      <c r="L11" s="726">
        <f>VLOOKUP($D$3&amp;"_"&amp;L$3,データシート1!$A:$BU,MATCH($G$2&amp;"_"&amp;$C11,データシート1!$A$1:$BU$1,0),0)</f>
        <v>268</v>
      </c>
      <c r="M11" s="726">
        <f>VLOOKUP($D$3&amp;"_"&amp;M$3,データシート1!$A:$BU,MATCH($G$2&amp;"_"&amp;$C11,データシート1!$A$1:$BU$1,0),0)</f>
        <v>261</v>
      </c>
      <c r="N11" s="726">
        <f>VLOOKUP($D$3&amp;"_"&amp;N$3,データシート1!$A:$BU,MATCH($G$2&amp;"_"&amp;$C11,データシート1!$A$1:$BU$1,0),0)</f>
        <v>259</v>
      </c>
      <c r="O11" s="726">
        <f>VLOOKUP($D$3&amp;"_"&amp;O$3,データシート1!$A:$BU,MATCH($G$2&amp;"_"&amp;$C11,データシート1!$A$1:$BU$1,0),0)</f>
        <v>257</v>
      </c>
      <c r="P11" s="726">
        <f>VLOOKUP($D$3&amp;"_"&amp;P$3,データシート1!$A:$BU,MATCH($G$2&amp;"_"&amp;$C11,データシート1!$A$1:$BU$1,0),0)</f>
        <v>250</v>
      </c>
      <c r="Q11" s="727">
        <f>VLOOKUP($D$3&amp;"_"&amp;Q$3,データシート1!$A:$BU,MATCH($G$2&amp;"_"&amp;$C11,データシート1!$A$1:$BU$1,0),0)</f>
        <v>252</v>
      </c>
      <c r="R11" s="925">
        <f>VLOOKUP($D$3&amp;"_"&amp;R$3,データシート1!$A:$BU,MATCH($R$2&amp;"_"&amp;$C11,データシート1!$A$1:$BU$1,0),0)</f>
        <v>2044.6410249999999</v>
      </c>
      <c r="S11" s="926">
        <f>VLOOKUP($D$3&amp;"_"&amp;S$3,データシート1!$A:$BU,MATCH($R$2&amp;"_"&amp;$C11,データシート1!$A$1:$BU$1,0),0)</f>
        <v>1877.8700000000001</v>
      </c>
      <c r="T11" s="926">
        <f>VLOOKUP($D$3&amp;"_"&amp;T$3,データシート1!$A:$BU,MATCH($R$2&amp;"_"&amp;$C11,データシート1!$A$1:$BU$1,0),0)</f>
        <v>2176.0389999999998</v>
      </c>
      <c r="U11" s="926">
        <f>VLOOKUP($D$3&amp;"_"&amp;U$3,データシート1!$A:$BU,MATCH($R$2&amp;"_"&amp;$C11,データシート1!$A$1:$BU$1,0),0)</f>
        <v>2209.6759999999999</v>
      </c>
      <c r="V11" s="926">
        <f>VLOOKUP($D$3&amp;"_"&amp;V$3,データシート1!$A:$BU,MATCH($R$2&amp;"_"&amp;$C11,データシート1!$A$1:$BU$1,0),0)</f>
        <v>2126.3849999999998</v>
      </c>
      <c r="W11" s="926">
        <f>VLOOKUP($D$3&amp;"_"&amp;W$3,データシート1!$A:$BU,MATCH($R$2&amp;"_"&amp;$C11,データシート1!$A$1:$BU$1,0),0)</f>
        <v>2261.703</v>
      </c>
      <c r="X11" s="926">
        <f>VLOOKUP($D$3&amp;"_"&amp;X$3,データシート1!$A:$BU,MATCH($R$2&amp;"_"&amp;$C11,データシート1!$A$1:$BU$1,0),0)</f>
        <v>2163.3650000000002</v>
      </c>
      <c r="Y11" s="926">
        <f>VLOOKUP($D$3&amp;"_"&amp;Y$3,データシート1!$A:$BU,MATCH($R$2&amp;"_"&amp;$C11,データシート1!$A$1:$BU$1,0),0)</f>
        <v>2221.254586</v>
      </c>
      <c r="Z11" s="926">
        <f>VLOOKUP($D$3&amp;"_"&amp;Z$3,データシート1!$A:$BU,MATCH($R$2&amp;"_"&amp;$C11,データシート1!$A$1:$BU$1,0),0)</f>
        <v>2217.7060000000001</v>
      </c>
      <c r="AA11" s="926">
        <f>VLOOKUP($D$3&amp;"_"&amp;AA$3,データシート1!$A:$BU,MATCH($R$2&amp;"_"&amp;$C11,データシート1!$A$1:$BU$1,0),0)</f>
        <v>2049.3470000000002</v>
      </c>
      <c r="AB11" s="927">
        <f>VLOOKUP($D$3&amp;"_"&amp;AB$3,データシート1!$A:$BU,MATCH($R$2&amp;"_"&amp;$C11,データシート1!$A$1:$BU$1,0),0)</f>
        <v>1840.2409999999998</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32</v>
      </c>
      <c r="H12" s="731">
        <f>VLOOKUP($D$3&amp;"_"&amp;H$3,データシート1!$A:$BU,MATCH($G$2&amp;"_"&amp;$C12,データシート1!$A$1:$BU$1,0),0)</f>
        <v>32</v>
      </c>
      <c r="I12" s="731">
        <f>VLOOKUP($D$3&amp;"_"&amp;I$3,データシート1!$A:$BU,MATCH($G$2&amp;"_"&amp;$C12,データシート1!$A$1:$BU$1,0),0)</f>
        <v>34</v>
      </c>
      <c r="J12" s="731">
        <f>VLOOKUP($D$3&amp;"_"&amp;J$3,データシート1!$A:$BU,MATCH($G$2&amp;"_"&amp;$C12,データシート1!$A$1:$BU$1,0),0)</f>
        <v>33</v>
      </c>
      <c r="K12" s="732">
        <f>VLOOKUP($D$3&amp;"_"&amp;K$3,データシート1!$A:$BU,MATCH($G$2&amp;"_"&amp;$C12,データシート1!$A$1:$BU$1,0),0)</f>
        <v>34</v>
      </c>
      <c r="L12" s="732">
        <f>VLOOKUP($D$3&amp;"_"&amp;L$3,データシート1!$A:$BU,MATCH($G$2&amp;"_"&amp;$C12,データシート1!$A$1:$BU$1,0),0)</f>
        <v>35</v>
      </c>
      <c r="M12" s="732">
        <f>VLOOKUP($D$3&amp;"_"&amp;M$3,データシート1!$A:$BU,MATCH($G$2&amp;"_"&amp;$C12,データシート1!$A$1:$BU$1,0),0)</f>
        <v>34</v>
      </c>
      <c r="N12" s="732">
        <f>VLOOKUP($D$3&amp;"_"&amp;N$3,データシート1!$A:$BU,MATCH($G$2&amp;"_"&amp;$C12,データシート1!$A$1:$BU$1,0),0)</f>
        <v>34</v>
      </c>
      <c r="O12" s="732">
        <f>VLOOKUP($D$3&amp;"_"&amp;O$3,データシート1!$A:$BU,MATCH($G$2&amp;"_"&amp;$C12,データシート1!$A$1:$BU$1,0),0)</f>
        <v>34</v>
      </c>
      <c r="P12" s="732">
        <f>VLOOKUP($D$3&amp;"_"&amp;P$3,データシート1!$A:$BU,MATCH($G$2&amp;"_"&amp;$C12,データシート1!$A$1:$BU$1,0),0)</f>
        <v>35</v>
      </c>
      <c r="Q12" s="733">
        <f>VLOOKUP($D$3&amp;"_"&amp;Q$3,データシート1!$A:$BU,MATCH($G$2&amp;"_"&amp;$C12,データシート1!$A$1:$BU$1,0),0)</f>
        <v>35</v>
      </c>
      <c r="R12" s="928">
        <f>VLOOKUP($D$3&amp;"_"&amp;R$3,データシート1!$A:$BU,MATCH($R$2&amp;"_"&amp;$C12,データシート1!$A$1:$BU$1,0),0)</f>
        <v>3323.3670000000002</v>
      </c>
      <c r="S12" s="929">
        <f>VLOOKUP($D$3&amp;"_"&amp;S$3,データシート1!$A:$BU,MATCH($R$2&amp;"_"&amp;$C12,データシート1!$A$1:$BU$1,0),0)</f>
        <v>3460.67</v>
      </c>
      <c r="T12" s="929">
        <f>VLOOKUP($D$3&amp;"_"&amp;T$3,データシート1!$A:$BU,MATCH($R$2&amp;"_"&amp;$C12,データシート1!$A$1:$BU$1,0),0)</f>
        <v>3544.5230000000001</v>
      </c>
      <c r="U12" s="929">
        <f>VLOOKUP($D$3&amp;"_"&amp;U$3,データシート1!$A:$BU,MATCH($R$2&amp;"_"&amp;$C12,データシート1!$A$1:$BU$1,0),0)</f>
        <v>2919.42</v>
      </c>
      <c r="V12" s="929">
        <f>VLOOKUP($D$3&amp;"_"&amp;V$3,データシート1!$A:$BU,MATCH($R$2&amp;"_"&amp;$C12,データシート1!$A$1:$BU$1,0),0)</f>
        <v>3069.83</v>
      </c>
      <c r="W12" s="929">
        <f>VLOOKUP($D$3&amp;"_"&amp;W$3,データシート1!$A:$BU,MATCH($R$2&amp;"_"&amp;$C12,データシート1!$A$1:$BU$1,0),0)</f>
        <v>2928.9609999999998</v>
      </c>
      <c r="X12" s="929">
        <f>VLOOKUP($D$3&amp;"_"&amp;X$3,データシート1!$A:$BU,MATCH($R$2&amp;"_"&amp;$C12,データシート1!$A$1:$BU$1,0),0)</f>
        <v>3282.8710000000001</v>
      </c>
      <c r="Y12" s="929">
        <f>VLOOKUP($D$3&amp;"_"&amp;Y$3,データシート1!$A:$BU,MATCH($R$2&amp;"_"&amp;$C12,データシート1!$A$1:$BU$1,0),0)</f>
        <v>3163.732</v>
      </c>
      <c r="Z12" s="929">
        <f>VLOOKUP($D$3&amp;"_"&amp;Z$3,データシート1!$A:$BU,MATCH($R$2&amp;"_"&amp;$C12,データシート1!$A$1:$BU$1,0),0)</f>
        <v>2342.3960000000002</v>
      </c>
      <c r="AA12" s="929">
        <f>VLOOKUP($D$3&amp;"_"&amp;AA$3,データシート1!$A:$BU,MATCH($R$2&amp;"_"&amp;$C12,データシート1!$A$1:$BU$1,0),0)</f>
        <v>1761.41</v>
      </c>
      <c r="AB12" s="930">
        <f>VLOOKUP($D$3&amp;"_"&amp;AB$3,データシート1!$A:$BU,MATCH($R$2&amp;"_"&amp;$C12,データシート1!$A$1:$BU$1,0),0)</f>
        <v>2148.672</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1</v>
      </c>
      <c r="H13" s="737">
        <f>VLOOKUP($D$3&amp;"_"&amp;H$3,データシート1!$A:$BU,MATCH($G$2&amp;"_"&amp;$C13,データシート1!$A$1:$BU$1,0),0)</f>
        <v>1</v>
      </c>
      <c r="I13" s="737">
        <f>VLOOKUP($D$3&amp;"_"&amp;I$3,データシート1!$A:$BU,MATCH($G$2&amp;"_"&amp;$C13,データシート1!$A$1:$BU$1,0),0)</f>
        <v>1</v>
      </c>
      <c r="J13" s="737">
        <f>VLOOKUP($D$3&amp;"_"&amp;J$3,データシート1!$A:$BU,MATCH($G$2&amp;"_"&amp;$C13,データシート1!$A$1:$BU$1,0),0)</f>
        <v>1</v>
      </c>
      <c r="K13" s="738">
        <f>VLOOKUP($D$3&amp;"_"&amp;K$3,データシート1!$A:$BU,MATCH($G$2&amp;"_"&amp;$C13,データシート1!$A$1:$BU$1,0),0)</f>
        <v>1</v>
      </c>
      <c r="L13" s="738">
        <f>VLOOKUP($D$3&amp;"_"&amp;L$3,データシート1!$A:$BU,MATCH($G$2&amp;"_"&amp;$C13,データシート1!$A$1:$BU$1,0),0)</f>
        <v>1</v>
      </c>
      <c r="M13" s="738">
        <f>VLOOKUP($D$3&amp;"_"&amp;M$3,データシート1!$A:$BU,MATCH($G$2&amp;"_"&amp;$C13,データシート1!$A$1:$BU$1,0),0)</f>
        <v>1</v>
      </c>
      <c r="N13" s="738">
        <f>VLOOKUP($D$3&amp;"_"&amp;N$3,データシート1!$A:$BU,MATCH($G$2&amp;"_"&amp;$C13,データシート1!$A$1:$BU$1,0),0)</f>
        <v>1</v>
      </c>
      <c r="O13" s="738">
        <f>VLOOKUP($D$3&amp;"_"&amp;O$3,データシート1!$A:$BU,MATCH($G$2&amp;"_"&amp;$C13,データシート1!$A$1:$BU$1,0),0)</f>
        <v>1</v>
      </c>
      <c r="P13" s="738">
        <f>VLOOKUP($D$3&amp;"_"&amp;P$3,データシート1!$A:$BU,MATCH($G$2&amp;"_"&amp;$C13,データシート1!$A$1:$BU$1,0),0)</f>
        <v>1</v>
      </c>
      <c r="Q13" s="739">
        <f>VLOOKUP($D$3&amp;"_"&amp;Q$3,データシート1!$A:$BU,MATCH($G$2&amp;"_"&amp;$C13,データシート1!$A$1:$BU$1,0),0)</f>
        <v>0</v>
      </c>
      <c r="R13" s="931">
        <f>VLOOKUP($D$3&amp;"_"&amp;R$3,データシート1!$A:$BU,MATCH($R$2&amp;"_"&amp;$C13,データシート1!$A$1:$BU$1,0),0)</f>
        <v>8.14</v>
      </c>
      <c r="S13" s="932">
        <f>VLOOKUP($D$3&amp;"_"&amp;S$3,データシート1!$A:$BU,MATCH($R$2&amp;"_"&amp;$C13,データシート1!$A$1:$BU$1,0),0)</f>
        <v>8.59</v>
      </c>
      <c r="T13" s="932">
        <f>VLOOKUP($D$3&amp;"_"&amp;T$3,データシート1!$A:$BU,MATCH($R$2&amp;"_"&amp;$C13,データシート1!$A$1:$BU$1,0),0)</f>
        <v>9.33</v>
      </c>
      <c r="U13" s="932">
        <f>VLOOKUP($D$3&amp;"_"&amp;U$3,データシート1!$A:$BU,MATCH($R$2&amp;"_"&amp;$C13,データシート1!$A$1:$BU$1,0),0)</f>
        <v>8.5470000000000006</v>
      </c>
      <c r="V13" s="932">
        <f>VLOOKUP($D$3&amp;"_"&amp;V$3,データシート1!$A:$BU,MATCH($R$2&amp;"_"&amp;$C13,データシート1!$A$1:$BU$1,0),0)</f>
        <v>9.6029999999999998</v>
      </c>
      <c r="W13" s="932">
        <f>VLOOKUP($D$3&amp;"_"&amp;W$3,データシート1!$A:$BU,MATCH($R$2&amp;"_"&amp;$C13,データシート1!$A$1:$BU$1,0),0)</f>
        <v>8.5</v>
      </c>
      <c r="X13" s="932">
        <f>VLOOKUP($D$3&amp;"_"&amp;X$3,データシート1!$A:$BU,MATCH($R$2&amp;"_"&amp;$C13,データシート1!$A$1:$BU$1,0),0)</f>
        <v>9.8699999999999992</v>
      </c>
      <c r="Y13" s="932">
        <f>VLOOKUP($D$3&amp;"_"&amp;Y$3,データシート1!$A:$BU,MATCH($R$2&amp;"_"&amp;$C13,データシート1!$A$1:$BU$1,0),0)</f>
        <v>8.843</v>
      </c>
      <c r="Z13" s="932">
        <f>VLOOKUP($D$3&amp;"_"&amp;Z$3,データシート1!$A:$BU,MATCH($R$2&amp;"_"&amp;$C13,データシート1!$A$1:$BU$1,0),0)</f>
        <v>8.9459999999999997</v>
      </c>
      <c r="AA13" s="932">
        <f>VLOOKUP($D$3&amp;"_"&amp;AA$3,データシート1!$A:$BU,MATCH($R$2&amp;"_"&amp;$C13,データシート1!$A$1:$BU$1,0),0)</f>
        <v>8.625</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2</v>
      </c>
      <c r="H14" s="745">
        <f>VLOOKUP($D$3&amp;"_"&amp;H$3,データシート2!$A:$SI,MATCH($G$2&amp;"_"&amp;$B14,データシート2!$A$1:$SI$1,0),0)</f>
        <v>3</v>
      </c>
      <c r="I14" s="745">
        <f>VLOOKUP($D$3&amp;"_"&amp;I$3,データシート2!$A:$SI,MATCH($G$2&amp;"_"&amp;$B14,データシート2!$A$1:$SI$1,0),0)</f>
        <v>5</v>
      </c>
      <c r="J14" s="745">
        <f>VLOOKUP($D$3&amp;"_"&amp;J$3,データシート2!$A:$SI,MATCH($G$2&amp;"_"&amp;$B14,データシート2!$A$1:$SI$1,0),0)</f>
        <v>6</v>
      </c>
      <c r="K14" s="746">
        <f>VLOOKUP($D$3&amp;"_"&amp;K$3,データシート2!$A:$SI,MATCH($G$2&amp;"_"&amp;$B14,データシート2!$A$1:$SI$1,0),0)</f>
        <v>6</v>
      </c>
      <c r="L14" s="746">
        <f>VLOOKUP($D$3&amp;"_"&amp;L$3,データシート2!$A:$SI,MATCH($G$2&amp;"_"&amp;$B14,データシート2!$A$1:$SI$1,0),0)</f>
        <v>5</v>
      </c>
      <c r="M14" s="746">
        <f>VLOOKUP($D$3&amp;"_"&amp;M$3,データシート2!$A:$SI,MATCH($G$2&amp;"_"&amp;$B14,データシート2!$A$1:$SI$1,0),0)</f>
        <v>8</v>
      </c>
      <c r="N14" s="746">
        <f>VLOOKUP($D$3&amp;"_"&amp;N$3,データシート2!$A:$SI,MATCH($G$2&amp;"_"&amp;$B14,データシート2!$A$1:$SI$1,0),0)</f>
        <v>8</v>
      </c>
      <c r="O14" s="746">
        <f>VLOOKUP($D$3&amp;"_"&amp;O$3,データシート2!$A:$SI,MATCH($G$2&amp;"_"&amp;$B14,データシート2!$A$1:$SI$1,0),0)</f>
        <v>7</v>
      </c>
      <c r="P14" s="746">
        <f>VLOOKUP($D$3&amp;"_"&amp;P$3,データシート2!$A:$SI,MATCH($G$2&amp;"_"&amp;$B14,データシート2!$A$1:$SI$1,0),0)</f>
        <v>6</v>
      </c>
      <c r="Q14" s="747">
        <f>VLOOKUP($D$3&amp;"_"&amp;Q$3,データシート2!$A:$SI,MATCH($G$2&amp;"_"&amp;$B14,データシート2!$A$1:$SI$1,0),0)</f>
        <v>6</v>
      </c>
      <c r="R14" s="934">
        <f>VLOOKUP($D$3&amp;"_"&amp;R$3,データシート2!$A:$SI,MATCH($R$2&amp;"_"&amp;$B14,データシート2!$A$1:$SI$1,0),0)</f>
        <v>18.484999999999999</v>
      </c>
      <c r="S14" s="935">
        <f>VLOOKUP($D$3&amp;"_"&amp;S$3,データシート2!$A:$SI,MATCH($R$2&amp;"_"&amp;$B14,データシート2!$A$1:$SI$1,0),0)</f>
        <v>23.626000000000001</v>
      </c>
      <c r="T14" s="935">
        <f>VLOOKUP($D$3&amp;"_"&amp;T$3,データシート2!$A:$SI,MATCH($R$2&amp;"_"&amp;$B14,データシート2!$A$1:$SI$1,0),0)</f>
        <v>39.807000000000002</v>
      </c>
      <c r="U14" s="935">
        <f>VLOOKUP($D$3&amp;"_"&amp;U$3,データシート2!$A:$SI,MATCH($R$2&amp;"_"&amp;$B14,データシート2!$A$1:$SI$1,0),0)</f>
        <v>36.408000000000001</v>
      </c>
      <c r="V14" s="935">
        <f>VLOOKUP($D$3&amp;"_"&amp;V$3,データシート2!$A:$SI,MATCH($R$2&amp;"_"&amp;$B14,データシート2!$A$1:$SI$1,0),0)</f>
        <v>37.822000000000003</v>
      </c>
      <c r="W14" s="935">
        <f>VLOOKUP($D$3&amp;"_"&amp;W$3,データシート2!$A:$SI,MATCH($R$2&amp;"_"&amp;$B14,データシート2!$A$1:$SI$1,0),0)</f>
        <v>37.734999999999999</v>
      </c>
      <c r="X14" s="935">
        <f>VLOOKUP($D$3&amp;"_"&amp;X$3,データシート2!$A:$SI,MATCH($R$2&amp;"_"&amp;$B14,データシート2!$A$1:$SI$1,0),0)</f>
        <v>148.82300000000001</v>
      </c>
      <c r="Y14" s="935">
        <f>VLOOKUP($D$3&amp;"_"&amp;Y$3,データシート2!$A:$SI,MATCH($R$2&amp;"_"&amp;$B14,データシート2!$A$1:$SI$1,0),0)</f>
        <v>158.95599999999999</v>
      </c>
      <c r="Z14" s="935">
        <f>VLOOKUP($D$3&amp;"_"&amp;Z$3,データシート2!$A:$SI,MATCH($R$2&amp;"_"&amp;$B14,データシート2!$A$1:$SI$1,0),0)</f>
        <v>157.47999999999999</v>
      </c>
      <c r="AA14" s="935">
        <f>VLOOKUP($D$3&amp;"_"&amp;AA$3,データシート2!$A:$SI,MATCH($R$2&amp;"_"&amp;$B14,データシート2!$A$1:$SI$1,0),0)</f>
        <v>48.762999999999998</v>
      </c>
      <c r="AB14" s="936">
        <f>VLOOKUP($D$3&amp;"_"&amp;AB$3,データシート2!$A:$SI,MATCH($R$2&amp;"_"&amp;$B14,データシート2!$A$1:$SI$1,0),0)</f>
        <v>42.908999999999999</v>
      </c>
    </row>
    <row r="15" spans="2:30" s="756" customFormat="1" ht="16.5" customHeight="1">
      <c r="B15" s="748"/>
      <c r="C15" s="749">
        <v>1</v>
      </c>
      <c r="D15" s="750" t="s">
        <v>525</v>
      </c>
      <c r="E15" s="749"/>
      <c r="F15" s="751"/>
      <c r="G15" s="752">
        <f>VLOOKUP($D$3&amp;"_"&amp;G$3,データシート2!$A:$SI,MATCH($G$2&amp;"_"&amp;$C15,データシート2!$A$1:$SI$1,0),0)</f>
        <v>2</v>
      </c>
      <c r="H15" s="753">
        <f>VLOOKUP($D$3&amp;"_"&amp;H$3,データシート2!$A:$SI,MATCH($G$2&amp;"_"&amp;$C15,データシート2!$A$1:$SI$1,0),0)</f>
        <v>3</v>
      </c>
      <c r="I15" s="753">
        <f>VLOOKUP($D$3&amp;"_"&amp;I$3,データシート2!$A:$SI,MATCH($G$2&amp;"_"&amp;$C15,データシート2!$A$1:$SI$1,0),0)</f>
        <v>5</v>
      </c>
      <c r="J15" s="753">
        <f>VLOOKUP($D$3&amp;"_"&amp;J$3,データシート2!$A:$SI,MATCH($G$2&amp;"_"&amp;$C15,データシート2!$A$1:$SI$1,0),0)</f>
        <v>6</v>
      </c>
      <c r="K15" s="754">
        <f>VLOOKUP($D$3&amp;"_"&amp;K$3,データシート2!$A:$SI,MATCH($G$2&amp;"_"&amp;$C15,データシート2!$A$1:$SI$1,0),0)</f>
        <v>6</v>
      </c>
      <c r="L15" s="754">
        <f>VLOOKUP($D$3&amp;"_"&amp;L$3,データシート2!$A:$SI,MATCH($G$2&amp;"_"&amp;$C15,データシート2!$A$1:$SI$1,0),0)</f>
        <v>5</v>
      </c>
      <c r="M15" s="754">
        <f>VLOOKUP($D$3&amp;"_"&amp;M$3,データシート2!$A:$SI,MATCH($G$2&amp;"_"&amp;$C15,データシート2!$A$1:$SI$1,0),0)</f>
        <v>8</v>
      </c>
      <c r="N15" s="754">
        <f>VLOOKUP($D$3&amp;"_"&amp;N$3,データシート2!$A:$SI,MATCH($G$2&amp;"_"&amp;$C15,データシート2!$A$1:$SI$1,0),0)</f>
        <v>8</v>
      </c>
      <c r="O15" s="754">
        <f>VLOOKUP($D$3&amp;"_"&amp;O$3,データシート2!$A:$SI,MATCH($G$2&amp;"_"&amp;$C15,データシート2!$A$1:$SI$1,0),0)</f>
        <v>7</v>
      </c>
      <c r="P15" s="754">
        <f>VLOOKUP($D$3&amp;"_"&amp;P$3,データシート2!$A:$SI,MATCH($G$2&amp;"_"&amp;$C15,データシート2!$A$1:$SI$1,0),0)</f>
        <v>6</v>
      </c>
      <c r="Q15" s="755">
        <f>VLOOKUP($D$3&amp;"_"&amp;Q$3,データシート2!$A:$SI,MATCH($G$2&amp;"_"&amp;$C15,データシート2!$A$1:$SI$1,0),0)</f>
        <v>6</v>
      </c>
      <c r="R15" s="937">
        <f>VLOOKUP($D$3&amp;"_"&amp;R$3,データシート2!$A:$SI,MATCH($R$2&amp;"_"&amp;$C15,データシート2!$A$1:$SI$1,0),0)</f>
        <v>18.484999999999999</v>
      </c>
      <c r="S15" s="938">
        <f>VLOOKUP($D$3&amp;"_"&amp;S$3,データシート2!$A:$SI,MATCH($R$2&amp;"_"&amp;$C15,データシート2!$A$1:$SI$1,0),0)</f>
        <v>23.626000000000001</v>
      </c>
      <c r="T15" s="938">
        <f>VLOOKUP($D$3&amp;"_"&amp;T$3,データシート2!$A:$SI,MATCH($R$2&amp;"_"&amp;$C15,データシート2!$A$1:$SI$1,0),0)</f>
        <v>39.807000000000002</v>
      </c>
      <c r="U15" s="938">
        <f>VLOOKUP($D$3&amp;"_"&amp;U$3,データシート2!$A:$SI,MATCH($R$2&amp;"_"&amp;$C15,データシート2!$A$1:$SI$1,0),0)</f>
        <v>36.408000000000001</v>
      </c>
      <c r="V15" s="938">
        <f>VLOOKUP($D$3&amp;"_"&amp;V$3,データシート2!$A:$SI,MATCH($R$2&amp;"_"&amp;$C15,データシート2!$A$1:$SI$1,0),0)</f>
        <v>37.822000000000003</v>
      </c>
      <c r="W15" s="938">
        <f>VLOOKUP($D$3&amp;"_"&amp;W$3,データシート2!$A:$SI,MATCH($R$2&amp;"_"&amp;$C15,データシート2!$A$1:$SI$1,0),0)</f>
        <v>37.734999999999999</v>
      </c>
      <c r="X15" s="938">
        <f>VLOOKUP($D$3&amp;"_"&amp;X$3,データシート2!$A:$SI,MATCH($R$2&amp;"_"&amp;$C15,データシート2!$A$1:$SI$1,0),0)</f>
        <v>148.82300000000001</v>
      </c>
      <c r="Y15" s="938">
        <f>VLOOKUP($D$3&amp;"_"&amp;Y$3,データシート2!$A:$SI,MATCH($R$2&amp;"_"&amp;$C15,データシート2!$A$1:$SI$1,0),0)</f>
        <v>158.95599999999999</v>
      </c>
      <c r="Z15" s="938">
        <f>VLOOKUP($D$3&amp;"_"&amp;Z$3,データシート2!$A:$SI,MATCH($R$2&amp;"_"&amp;$C15,データシート2!$A$1:$SI$1,0),0)</f>
        <v>157.47999999999999</v>
      </c>
      <c r="AA15" s="938">
        <f>VLOOKUP($D$3&amp;"_"&amp;AA$3,データシート2!$A:$SI,MATCH($R$2&amp;"_"&amp;$C15,データシート2!$A$1:$SI$1,0),0)</f>
        <v>48.762999999999998</v>
      </c>
      <c r="AB15" s="939">
        <f>VLOOKUP($D$3&amp;"_"&amp;AB$3,データシート2!$A:$SI,MATCH($R$2&amp;"_"&amp;$C15,データシート2!$A$1:$SI$1,0),0)</f>
        <v>42.908999999999999</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5</v>
      </c>
      <c r="H20" s="745">
        <f>VLOOKUP($D$3&amp;"_"&amp;H$3,データシート2!$A:$SI,MATCH($G$2&amp;"_"&amp;$B20,データシート2!$A$1:$SI$1,0),0)</f>
        <v>5</v>
      </c>
      <c r="I20" s="745">
        <f>VLOOKUP($D$3&amp;"_"&amp;I$3,データシート2!$A:$SI,MATCH($G$2&amp;"_"&amp;$B20,データシート2!$A$1:$SI$1,0),0)</f>
        <v>6</v>
      </c>
      <c r="J20" s="745">
        <f>VLOOKUP($D$3&amp;"_"&amp;J$3,データシート2!$A:$SI,MATCH($G$2&amp;"_"&amp;$B20,データシート2!$A$1:$SI$1,0),0)</f>
        <v>6</v>
      </c>
      <c r="K20" s="746">
        <f>VLOOKUP($D$3&amp;"_"&amp;K$3,データシート2!$A:$SI,MATCH($G$2&amp;"_"&amp;$B20,データシート2!$A$1:$SI$1,0),0)</f>
        <v>5</v>
      </c>
      <c r="L20" s="746">
        <f>VLOOKUP($D$3&amp;"_"&amp;L$3,データシート2!$A:$SI,MATCH($G$2&amp;"_"&amp;$B20,データシート2!$A$1:$SI$1,0),0)</f>
        <v>5</v>
      </c>
      <c r="M20" s="746">
        <f>VLOOKUP($D$3&amp;"_"&amp;M$3,データシート2!$A:$SI,MATCH($G$2&amp;"_"&amp;$B20,データシート2!$A$1:$SI$1,0),0)</f>
        <v>5</v>
      </c>
      <c r="N20" s="746">
        <f>VLOOKUP($D$3&amp;"_"&amp;N$3,データシート2!$A:$SI,MATCH($G$2&amp;"_"&amp;$B20,データシート2!$A$1:$SI$1,0),0)</f>
        <v>5</v>
      </c>
      <c r="O20" s="746">
        <f>VLOOKUP($D$3&amp;"_"&amp;O$3,データシート2!$A:$SI,MATCH($G$2&amp;"_"&amp;$B20,データシート2!$A$1:$SI$1,0),0)</f>
        <v>5</v>
      </c>
      <c r="P20" s="746">
        <f>VLOOKUP($D$3&amp;"_"&amp;P$3,データシート2!$A:$SI,MATCH($G$2&amp;"_"&amp;$B20,データシート2!$A$1:$SI$1,0),0)</f>
        <v>4</v>
      </c>
      <c r="Q20" s="747">
        <f>VLOOKUP($D$3&amp;"_"&amp;Q$3,データシート2!$A:$SI,MATCH($G$2&amp;"_"&amp;$B20,データシート2!$A$1:$SI$1,0),0)</f>
        <v>4</v>
      </c>
      <c r="R20" s="934">
        <f>VLOOKUP($D$3&amp;"_"&amp;R$3,データシート2!$A:$SI,MATCH($R$2&amp;"_"&amp;$B20,データシート2!$A$1:$SI$1,0),0)</f>
        <v>102.20399999999999</v>
      </c>
      <c r="S20" s="935">
        <f>VLOOKUP($D$3&amp;"_"&amp;S$3,データシート2!$A:$SI,MATCH($R$2&amp;"_"&amp;$B20,データシート2!$A$1:$SI$1,0),0)</f>
        <v>111.22499999999999</v>
      </c>
      <c r="T20" s="935">
        <f>VLOOKUP($D$3&amp;"_"&amp;T$3,データシート2!$A:$SI,MATCH($R$2&amp;"_"&amp;$B20,データシート2!$A$1:$SI$1,0),0)</f>
        <v>127.93600000000001</v>
      </c>
      <c r="U20" s="935">
        <f>VLOOKUP($D$3&amp;"_"&amp;U$3,データシート2!$A:$SI,MATCH($R$2&amp;"_"&amp;$B20,データシート2!$A$1:$SI$1,0),0)</f>
        <v>124.35899999999999</v>
      </c>
      <c r="V20" s="935">
        <f>VLOOKUP($D$3&amp;"_"&amp;V$3,データシート2!$A:$SI,MATCH($R$2&amp;"_"&amp;$B20,データシート2!$A$1:$SI$1,0),0)</f>
        <v>106.3</v>
      </c>
      <c r="W20" s="935">
        <f>VLOOKUP($D$3&amp;"_"&amp;W$3,データシート2!$A:$SI,MATCH($R$2&amp;"_"&amp;$B20,データシート2!$A$1:$SI$1,0),0)</f>
        <v>107.22799999999999</v>
      </c>
      <c r="X20" s="935">
        <f>VLOOKUP($D$3&amp;"_"&amp;X$3,データシート2!$A:$SI,MATCH($R$2&amp;"_"&amp;$B20,データシート2!$A$1:$SI$1,0),0)</f>
        <v>98.802999999999997</v>
      </c>
      <c r="Y20" s="935">
        <f>VLOOKUP($D$3&amp;"_"&amp;Y$3,データシート2!$A:$SI,MATCH($R$2&amp;"_"&amp;$B20,データシート2!$A$1:$SI$1,0),0)</f>
        <v>104.229</v>
      </c>
      <c r="Z20" s="935">
        <f>VLOOKUP($D$3&amp;"_"&amp;Z$3,データシート2!$A:$SI,MATCH($R$2&amp;"_"&amp;$B20,データシート2!$A$1:$SI$1,0),0)</f>
        <v>79.177999999999997</v>
      </c>
      <c r="AA20" s="935">
        <f>VLOOKUP($D$3&amp;"_"&amp;AA$3,データシート2!$A:$SI,MATCH($R$2&amp;"_"&amp;$B20,データシート2!$A$1:$SI$1,0),0)</f>
        <v>71.921999999999997</v>
      </c>
      <c r="AB20" s="936">
        <f>VLOOKUP($D$3&amp;"_"&amp;AB$3,データシート2!$A:$SI,MATCH($R$2&amp;"_"&amp;$B20,データシート2!$A$1:$SI$1,0),0)</f>
        <v>77.484999999999999</v>
      </c>
    </row>
    <row r="21" spans="2:29" s="756" customFormat="1" ht="16.5" customHeight="1">
      <c r="B21" s="757"/>
      <c r="C21" s="766">
        <v>5</v>
      </c>
      <c r="D21" s="767" t="s">
        <v>533</v>
      </c>
      <c r="E21" s="766"/>
      <c r="F21" s="768"/>
      <c r="G21" s="769">
        <f>VLOOKUP($D$3&amp;"_"&amp;G$3,データシート2!$A:$SI,MATCH($G$2&amp;"_"&amp;$C21,データシート2!$A$1:$SI$1,0),0)</f>
        <v>5</v>
      </c>
      <c r="H21" s="770">
        <f>VLOOKUP($D$3&amp;"_"&amp;H$3,データシート2!$A:$SI,MATCH($G$2&amp;"_"&amp;$C21,データシート2!$A$1:$SI$1,0),0)</f>
        <v>5</v>
      </c>
      <c r="I21" s="770">
        <f>VLOOKUP($D$3&amp;"_"&amp;I$3,データシート2!$A:$SI,MATCH($G$2&amp;"_"&amp;$C21,データシート2!$A$1:$SI$1,0),0)</f>
        <v>6</v>
      </c>
      <c r="J21" s="770">
        <f>VLOOKUP($D$3&amp;"_"&amp;J$3,データシート2!$A:$SI,MATCH($G$2&amp;"_"&amp;$C21,データシート2!$A$1:$SI$1,0),0)</f>
        <v>6</v>
      </c>
      <c r="K21" s="771">
        <f>VLOOKUP($D$3&amp;"_"&amp;K$3,データシート2!$A:$SI,MATCH($G$2&amp;"_"&amp;$C21,データシート2!$A$1:$SI$1,0),0)</f>
        <v>5</v>
      </c>
      <c r="L21" s="771">
        <f>VLOOKUP($D$3&amp;"_"&amp;L$3,データシート2!$A:$SI,MATCH($G$2&amp;"_"&amp;$C21,データシート2!$A$1:$SI$1,0),0)</f>
        <v>5</v>
      </c>
      <c r="M21" s="771">
        <f>VLOOKUP($D$3&amp;"_"&amp;M$3,データシート2!$A:$SI,MATCH($G$2&amp;"_"&amp;$C21,データシート2!$A$1:$SI$1,0),0)</f>
        <v>5</v>
      </c>
      <c r="N21" s="771">
        <f>VLOOKUP($D$3&amp;"_"&amp;N$3,データシート2!$A:$SI,MATCH($G$2&amp;"_"&amp;$C21,データシート2!$A$1:$SI$1,0),0)</f>
        <v>5</v>
      </c>
      <c r="O21" s="771">
        <f>VLOOKUP($D$3&amp;"_"&amp;O$3,データシート2!$A:$SI,MATCH($G$2&amp;"_"&amp;$C21,データシート2!$A$1:$SI$1,0),0)</f>
        <v>5</v>
      </c>
      <c r="P21" s="771">
        <f>VLOOKUP($D$3&amp;"_"&amp;P$3,データシート2!$A:$SI,MATCH($G$2&amp;"_"&amp;$C21,データシート2!$A$1:$SI$1,0),0)</f>
        <v>4</v>
      </c>
      <c r="Q21" s="772">
        <f>VLOOKUP($D$3&amp;"_"&amp;Q$3,データシート2!$A:$SI,MATCH($G$2&amp;"_"&amp;$C21,データシート2!$A$1:$SI$1,0),0)</f>
        <v>4</v>
      </c>
      <c r="R21" s="944">
        <f>VLOOKUP($D$3&amp;"_"&amp;R$3,データシート2!$A:$SI,MATCH($R$2&amp;"_"&amp;$C21,データシート2!$A$1:$SI$1,0),0)</f>
        <v>102.20399999999999</v>
      </c>
      <c r="S21" s="945">
        <f>VLOOKUP($D$3&amp;"_"&amp;S$3,データシート2!$A:$SI,MATCH($R$2&amp;"_"&amp;$C21,データシート2!$A$1:$SI$1,0),0)</f>
        <v>111.22499999999999</v>
      </c>
      <c r="T21" s="945">
        <f>VLOOKUP($D$3&amp;"_"&amp;T$3,データシート2!$A:$SI,MATCH($R$2&amp;"_"&amp;$C21,データシート2!$A$1:$SI$1,0),0)</f>
        <v>127.93600000000001</v>
      </c>
      <c r="U21" s="945">
        <f>VLOOKUP($D$3&amp;"_"&amp;U$3,データシート2!$A:$SI,MATCH($R$2&amp;"_"&amp;$C21,データシート2!$A$1:$SI$1,0),0)</f>
        <v>124.35899999999999</v>
      </c>
      <c r="V21" s="945">
        <f>VLOOKUP($D$3&amp;"_"&amp;V$3,データシート2!$A:$SI,MATCH($R$2&amp;"_"&amp;$C21,データシート2!$A$1:$SI$1,0),0)</f>
        <v>106.3</v>
      </c>
      <c r="W21" s="945">
        <f>VLOOKUP($D$3&amp;"_"&amp;W$3,データシート2!$A:$SI,MATCH($R$2&amp;"_"&amp;$C21,データシート2!$A$1:$SI$1,0),0)</f>
        <v>107.22799999999999</v>
      </c>
      <c r="X21" s="945">
        <f>VLOOKUP($D$3&amp;"_"&amp;X$3,データシート2!$A:$SI,MATCH($R$2&amp;"_"&amp;$C21,データシート2!$A$1:$SI$1,0),0)</f>
        <v>98.802999999999997</v>
      </c>
      <c r="Y21" s="945">
        <f>VLOOKUP($D$3&amp;"_"&amp;Y$3,データシート2!$A:$SI,MATCH($R$2&amp;"_"&amp;$C21,データシート2!$A$1:$SI$1,0),0)</f>
        <v>104.229</v>
      </c>
      <c r="Z21" s="945">
        <f>VLOOKUP($D$3&amp;"_"&amp;Z$3,データシート2!$A:$SI,MATCH($R$2&amp;"_"&amp;$C21,データシート2!$A$1:$SI$1,0),0)</f>
        <v>79.177999999999997</v>
      </c>
      <c r="AA21" s="945">
        <f>VLOOKUP($D$3&amp;"_"&amp;AA$3,データシート2!$A:$SI,MATCH($R$2&amp;"_"&amp;$C21,データシート2!$A$1:$SI$1,0),0)</f>
        <v>71.921999999999997</v>
      </c>
      <c r="AB21" s="946">
        <f>VLOOKUP($D$3&amp;"_"&amp;AB$3,データシート2!$A:$SI,MATCH($R$2&amp;"_"&amp;$C21,データシート2!$A$1:$SI$1,0),0)</f>
        <v>77.484999999999999</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1</v>
      </c>
      <c r="J22" s="745">
        <f>VLOOKUP($D$3&amp;"_"&amp;J$3,データシート2!$A:$SI,MATCH($G$2&amp;"_"&amp;$B22,データシート2!$A$1:$SI$1,0),0)</f>
        <v>1</v>
      </c>
      <c r="K22" s="746">
        <f>VLOOKUP($D$3&amp;"_"&amp;K$3,データシート2!$A:$SI,MATCH($G$2&amp;"_"&amp;$B22,データシート2!$A$1:$SI$1,0),0)</f>
        <v>1</v>
      </c>
      <c r="L22" s="746">
        <f>VLOOKUP($D$3&amp;"_"&amp;L$3,データシート2!$A:$SI,MATCH($G$2&amp;"_"&amp;$B22,データシート2!$A$1:$SI$1,0),0)</f>
        <v>1</v>
      </c>
      <c r="M22" s="746">
        <f>VLOOKUP($D$3&amp;"_"&amp;M$3,データシート2!$A:$SI,MATCH($G$2&amp;"_"&amp;$B22,データシート2!$A$1:$SI$1,0),0)</f>
        <v>1</v>
      </c>
      <c r="N22" s="746">
        <f>VLOOKUP($D$3&amp;"_"&amp;N$3,データシート2!$A:$SI,MATCH($G$2&amp;"_"&amp;$B22,データシート2!$A$1:$SI$1,0),0)</f>
        <v>1</v>
      </c>
      <c r="O22" s="746">
        <f>VLOOKUP($D$3&amp;"_"&amp;O$3,データシート2!$A:$SI,MATCH($G$2&amp;"_"&amp;$B22,データシート2!$A$1:$SI$1,0),0)</f>
        <v>1</v>
      </c>
      <c r="P22" s="746">
        <f>VLOOKUP($D$3&amp;"_"&amp;P$3,データシート2!$A:$SI,MATCH($G$2&amp;"_"&amp;$B22,データシート2!$A$1:$SI$1,0),0)</f>
        <v>1</v>
      </c>
      <c r="Q22" s="747">
        <f>VLOOKUP($D$3&amp;"_"&amp;Q$3,データシート2!$A:$SI,MATCH($G$2&amp;"_"&amp;$B22,データシート2!$A$1:$SI$1,0),0)</f>
        <v>1</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4.9009999999999998</v>
      </c>
      <c r="U22" s="935">
        <f>VLOOKUP($D$3&amp;"_"&amp;U$3,データシート2!$A:$SI,MATCH($R$2&amp;"_"&amp;$B22,データシート2!$A$1:$SI$1,0),0)</f>
        <v>11.523999999999999</v>
      </c>
      <c r="V22" s="935">
        <f>VLOOKUP($D$3&amp;"_"&amp;V$3,データシート2!$A:$SI,MATCH($R$2&amp;"_"&amp;$B22,データシート2!$A$1:$SI$1,0),0)</f>
        <v>3.871</v>
      </c>
      <c r="W22" s="935">
        <f>VLOOKUP($D$3&amp;"_"&amp;W$3,データシート2!$A:$SI,MATCH($R$2&amp;"_"&amp;$B22,データシート2!$A$1:$SI$1,0),0)</f>
        <v>4.12</v>
      </c>
      <c r="X22" s="935">
        <f>VLOOKUP($D$3&amp;"_"&amp;X$3,データシート2!$A:$SI,MATCH($R$2&amp;"_"&amp;$B22,データシート2!$A$1:$SI$1,0),0)</f>
        <v>4.2969999999999997</v>
      </c>
      <c r="Y22" s="935">
        <f>VLOOKUP($D$3&amp;"_"&amp;Y$3,データシート2!$A:$SI,MATCH($R$2&amp;"_"&amp;$B22,データシート2!$A$1:$SI$1,0),0)</f>
        <v>4.2830000000000004</v>
      </c>
      <c r="Z22" s="935">
        <f>VLOOKUP($D$3&amp;"_"&amp;Z$3,データシート2!$A:$SI,MATCH($R$2&amp;"_"&amp;$B22,データシート2!$A$1:$SI$1,0),0)</f>
        <v>4.2030000000000003</v>
      </c>
      <c r="AA22" s="935">
        <f>VLOOKUP($D$3&amp;"_"&amp;AA$3,データシート2!$A:$SI,MATCH($R$2&amp;"_"&amp;$B22,データシート2!$A$1:$SI$1,0),0)</f>
        <v>4.423</v>
      </c>
      <c r="AB22" s="936">
        <f>VLOOKUP($D$3&amp;"_"&amp;AB$3,データシート2!$A:$SI,MATCH($R$2&amp;"_"&amp;$B22,データシート2!$A$1:$SI$1,0),0)</f>
        <v>4.4859999999999998</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1</v>
      </c>
      <c r="J23" s="753">
        <f>VLOOKUP($D$3&amp;"_"&amp;J$3,データシート2!$A:$SI,MATCH($G$2&amp;"_"&amp;$C23,データシート2!$A$1:$SI$1,0),0)</f>
        <v>1</v>
      </c>
      <c r="K23" s="754">
        <f>VLOOKUP($D$3&amp;"_"&amp;K$3,データシート2!$A:$SI,MATCH($G$2&amp;"_"&amp;$C23,データシート2!$A$1:$SI$1,0),0)</f>
        <v>1</v>
      </c>
      <c r="L23" s="754">
        <f>VLOOKUP($D$3&amp;"_"&amp;L$3,データシート2!$A:$SI,MATCH($G$2&amp;"_"&amp;$C23,データシート2!$A$1:$SI$1,0),0)</f>
        <v>1</v>
      </c>
      <c r="M23" s="754">
        <f>VLOOKUP($D$3&amp;"_"&amp;M$3,データシート2!$A:$SI,MATCH($G$2&amp;"_"&amp;$C23,データシート2!$A$1:$SI$1,0),0)</f>
        <v>1</v>
      </c>
      <c r="N23" s="754">
        <f>VLOOKUP($D$3&amp;"_"&amp;N$3,データシート2!$A:$SI,MATCH($G$2&amp;"_"&amp;$C23,データシート2!$A$1:$SI$1,0),0)</f>
        <v>1</v>
      </c>
      <c r="O23" s="754">
        <f>VLOOKUP($D$3&amp;"_"&amp;O$3,データシート2!$A:$SI,MATCH($G$2&amp;"_"&amp;$C23,データシート2!$A$1:$SI$1,0),0)</f>
        <v>1</v>
      </c>
      <c r="P23" s="754">
        <f>VLOOKUP($D$3&amp;"_"&amp;P$3,データシート2!$A:$SI,MATCH($G$2&amp;"_"&amp;$C23,データシート2!$A$1:$SI$1,0),0)</f>
        <v>1</v>
      </c>
      <c r="Q23" s="755">
        <f>VLOOKUP($D$3&amp;"_"&amp;Q$3,データシート2!$A:$SI,MATCH($G$2&amp;"_"&amp;$C23,データシート2!$A$1:$SI$1,0),0)</f>
        <v>1</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4.9009999999999998</v>
      </c>
      <c r="U23" s="938">
        <f>VLOOKUP($D$3&amp;"_"&amp;U$3,データシート2!$A:$SI,MATCH($R$2&amp;"_"&amp;$C23,データシート2!$A$1:$SI$1,0),0)</f>
        <v>11.523999999999999</v>
      </c>
      <c r="V23" s="938">
        <f>VLOOKUP($D$3&amp;"_"&amp;V$3,データシート2!$A:$SI,MATCH($R$2&amp;"_"&amp;$C23,データシート2!$A$1:$SI$1,0),0)</f>
        <v>3.871</v>
      </c>
      <c r="W23" s="938">
        <f>VLOOKUP($D$3&amp;"_"&amp;W$3,データシート2!$A:$SI,MATCH($R$2&amp;"_"&amp;$C23,データシート2!$A$1:$SI$1,0),0)</f>
        <v>4.12</v>
      </c>
      <c r="X23" s="938">
        <f>VLOOKUP($D$3&amp;"_"&amp;X$3,データシート2!$A:$SI,MATCH($R$2&amp;"_"&amp;$C23,データシート2!$A$1:$SI$1,0),0)</f>
        <v>4.2969999999999997</v>
      </c>
      <c r="Y23" s="938">
        <f>VLOOKUP($D$3&amp;"_"&amp;Y$3,データシート2!$A:$SI,MATCH($R$2&amp;"_"&amp;$C23,データシート2!$A$1:$SI$1,0),0)</f>
        <v>4.2830000000000004</v>
      </c>
      <c r="Z23" s="938">
        <f>VLOOKUP($D$3&amp;"_"&amp;Z$3,データシート2!$A:$SI,MATCH($R$2&amp;"_"&amp;$C23,データシート2!$A$1:$SI$1,0),0)</f>
        <v>4.2030000000000003</v>
      </c>
      <c r="AA23" s="938">
        <f>VLOOKUP($D$3&amp;"_"&amp;AA$3,データシート2!$A:$SI,MATCH($R$2&amp;"_"&amp;$C23,データシート2!$A$1:$SI$1,0),0)</f>
        <v>4.423</v>
      </c>
      <c r="AB23" s="939">
        <f>VLOOKUP($D$3&amp;"_"&amp;AB$3,データシート2!$A:$SI,MATCH($R$2&amp;"_"&amp;$C23,データシート2!$A$1:$SI$1,0),0)</f>
        <v>4.4859999999999998</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218</v>
      </c>
      <c r="H26" s="745">
        <f>VLOOKUP($D$3&amp;"_"&amp;H$3,データシート2!$A:$SI,MATCH($G$2&amp;"_"&amp;$B26,データシート2!$A$1:$SI$1,0),0)</f>
        <v>226</v>
      </c>
      <c r="I26" s="745">
        <f>VLOOKUP($D$3&amp;"_"&amp;I$3,データシート2!$A:$SI,MATCH($G$2&amp;"_"&amp;$B26,データシート2!$A$1:$SI$1,0),0)</f>
        <v>235</v>
      </c>
      <c r="J26" s="745">
        <f>VLOOKUP($D$3&amp;"_"&amp;J$3,データシート2!$A:$SI,MATCH($G$2&amp;"_"&amp;$B26,データシート2!$A$1:$SI$1,0),0)</f>
        <v>234</v>
      </c>
      <c r="K26" s="746">
        <f>VLOOKUP($D$3&amp;"_"&amp;K$3,データシート2!$A:$SI,MATCH($G$2&amp;"_"&amp;$B26,データシート2!$A$1:$SI$1,0),0)</f>
        <v>238</v>
      </c>
      <c r="L26" s="746">
        <f>VLOOKUP($D$3&amp;"_"&amp;L$3,データシート2!$A:$SI,MATCH($G$2&amp;"_"&amp;$B26,データシート2!$A$1:$SI$1,0),0)</f>
        <v>241</v>
      </c>
      <c r="M26" s="746">
        <f>VLOOKUP($D$3&amp;"_"&amp;M$3,データシート2!$A:$SI,MATCH($G$2&amp;"_"&amp;$B26,データシート2!$A$1:$SI$1,0),0)</f>
        <v>238</v>
      </c>
      <c r="N26" s="746">
        <f>VLOOKUP($D$3&amp;"_"&amp;N$3,データシート2!$A:$SI,MATCH($G$2&amp;"_"&amp;$B26,データシート2!$A$1:$SI$1,0),0)</f>
        <v>241</v>
      </c>
      <c r="O26" s="746">
        <f>VLOOKUP($D$3&amp;"_"&amp;O$3,データシート2!$A:$SI,MATCH($G$2&amp;"_"&amp;$B26,データシート2!$A$1:$SI$1,0),0)</f>
        <v>239</v>
      </c>
      <c r="P26" s="746">
        <f>VLOOKUP($D$3&amp;"_"&amp;P$3,データシート2!$A:$SI,MATCH($G$2&amp;"_"&amp;$B26,データシート2!$A$1:$SI$1,0),0)</f>
        <v>234</v>
      </c>
      <c r="Q26" s="747">
        <f>VLOOKUP($D$3&amp;"_"&amp;Q$3,データシート2!$A:$SI,MATCH($G$2&amp;"_"&amp;$B26,データシート2!$A$1:$SI$1,0),0)</f>
        <v>234</v>
      </c>
      <c r="R26" s="934">
        <f>VLOOKUP($D$3&amp;"_"&amp;R$3,データシート2!$A:$SI,MATCH($R$2&amp;"_"&amp;$B26,データシート2!$A$1:$SI$1,0),0)</f>
        <v>18265.190999999999</v>
      </c>
      <c r="S26" s="935">
        <f>VLOOKUP($D$3&amp;"_"&amp;S$3,データシート2!$A:$SI,MATCH($R$2&amp;"_"&amp;$B26,データシート2!$A$1:$SI$1,0),0)</f>
        <v>17414.672999999999</v>
      </c>
      <c r="T26" s="935">
        <f>VLOOKUP($D$3&amp;"_"&amp;T$3,データシート2!$A:$SI,MATCH($R$2&amp;"_"&amp;$B26,データシート2!$A$1:$SI$1,0),0)</f>
        <v>19786.330999999998</v>
      </c>
      <c r="U26" s="935">
        <f>VLOOKUP($D$3&amp;"_"&amp;U$3,データシート2!$A:$SI,MATCH($R$2&amp;"_"&amp;$B26,データシート2!$A$1:$SI$1,0),0)</f>
        <v>18744.969000000001</v>
      </c>
      <c r="V26" s="935">
        <f>VLOOKUP($D$3&amp;"_"&amp;V$3,データシート2!$A:$SI,MATCH($R$2&amp;"_"&amp;$B26,データシート2!$A$1:$SI$1,0),0)</f>
        <v>18625.406999999999</v>
      </c>
      <c r="W26" s="935">
        <f>VLOOKUP($D$3&amp;"_"&amp;W$3,データシート2!$A:$SI,MATCH($R$2&amp;"_"&amp;$B26,データシート2!$A$1:$SI$1,0),0)</f>
        <v>18491.696</v>
      </c>
      <c r="X26" s="935">
        <f>VLOOKUP($D$3&amp;"_"&amp;X$3,データシート2!$A:$SI,MATCH($R$2&amp;"_"&amp;$B26,データシート2!$A$1:$SI$1,0),0)</f>
        <v>18724.754000000001</v>
      </c>
      <c r="Y26" s="935">
        <f>VLOOKUP($D$3&amp;"_"&amp;Y$3,データシート2!$A:$SI,MATCH($R$2&amp;"_"&amp;$B26,データシート2!$A$1:$SI$1,0),0)</f>
        <v>18418.427</v>
      </c>
      <c r="Z26" s="935">
        <f>VLOOKUP($D$3&amp;"_"&amp;Z$3,データシート2!$A:$SI,MATCH($R$2&amp;"_"&amp;$B26,データシート2!$A$1:$SI$1,0),0)</f>
        <v>17541.14</v>
      </c>
      <c r="AA26" s="935">
        <f>VLOOKUP($D$3&amp;"_"&amp;AA$3,データシート2!$A:$SI,MATCH($R$2&amp;"_"&amp;$B26,データシート2!$A$1:$SI$1,0),0)</f>
        <v>14173.171</v>
      </c>
      <c r="AB26" s="936">
        <f>VLOOKUP($D$3&amp;"_"&amp;AB$3,データシート2!$A:$SI,MATCH($R$2&amp;"_"&amp;$B26,データシート2!$A$1:$SI$1,0),0)</f>
        <v>15899.909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82</v>
      </c>
      <c r="H27" s="753">
        <f>VLOOKUP($D$3&amp;"_"&amp;H$3,データシート2!$A:$SI,MATCH($G$2&amp;"_"&amp;$C27,データシート2!$A$1:$SI$1,0),0)</f>
        <v>89</v>
      </c>
      <c r="I27" s="753">
        <f>VLOOKUP($D$3&amp;"_"&amp;I$3,データシート2!$A:$SI,MATCH($G$2&amp;"_"&amp;$C27,データシート2!$A$1:$SI$1,0),0)</f>
        <v>94</v>
      </c>
      <c r="J27" s="753">
        <f>VLOOKUP($D$3&amp;"_"&amp;J$3,データシート2!$A:$SI,MATCH($G$2&amp;"_"&amp;$C27,データシート2!$A$1:$SI$1,0),0)</f>
        <v>101</v>
      </c>
      <c r="K27" s="754">
        <f>VLOOKUP($D$3&amp;"_"&amp;K$3,データシート2!$A:$SI,MATCH($G$2&amp;"_"&amp;$C27,データシート2!$A$1:$SI$1,0),0)</f>
        <v>103</v>
      </c>
      <c r="L27" s="754">
        <f>VLOOKUP($D$3&amp;"_"&amp;L$3,データシート2!$A:$SI,MATCH($G$2&amp;"_"&amp;$C27,データシート2!$A$1:$SI$1,0),0)</f>
        <v>101</v>
      </c>
      <c r="M27" s="754">
        <f>VLOOKUP($D$3&amp;"_"&amp;M$3,データシート2!$A:$SI,MATCH($G$2&amp;"_"&amp;$C27,データシート2!$A$1:$SI$1,0),0)</f>
        <v>103</v>
      </c>
      <c r="N27" s="754">
        <f>VLOOKUP($D$3&amp;"_"&amp;N$3,データシート2!$A:$SI,MATCH($G$2&amp;"_"&amp;$C27,データシート2!$A$1:$SI$1,0),0)</f>
        <v>106</v>
      </c>
      <c r="O27" s="754">
        <f>VLOOKUP($D$3&amp;"_"&amp;O$3,データシート2!$A:$SI,MATCH($G$2&amp;"_"&amp;$C27,データシート2!$A$1:$SI$1,0),0)</f>
        <v>104</v>
      </c>
      <c r="P27" s="754">
        <f>VLOOKUP($D$3&amp;"_"&amp;P$3,データシート2!$A:$SI,MATCH($G$2&amp;"_"&amp;$C27,データシート2!$A$1:$SI$1,0),0)</f>
        <v>103</v>
      </c>
      <c r="Q27" s="755">
        <f>VLOOKUP($D$3&amp;"_"&amp;Q$3,データシート2!$A:$SI,MATCH($G$2&amp;"_"&amp;$C27,データシート2!$A$1:$SI$1,0),0)</f>
        <v>104</v>
      </c>
      <c r="R27" s="943">
        <f>VLOOKUP($D$3&amp;"_"&amp;R$3,データシート2!$A:$SI,MATCH($R$2&amp;"_"&amp;$C27,データシート2!$A$1:$SI$1,0),0)</f>
        <v>1092.374</v>
      </c>
      <c r="S27" s="938">
        <f>VLOOKUP($D$3&amp;"_"&amp;S$3,データシート2!$A:$SI,MATCH($R$2&amp;"_"&amp;$C27,データシート2!$A$1:$SI$1,0),0)</f>
        <v>1463.204</v>
      </c>
      <c r="T27" s="938">
        <f>VLOOKUP($D$3&amp;"_"&amp;T$3,データシート2!$A:$SI,MATCH($R$2&amp;"_"&amp;$C27,データシート2!$A$1:$SI$1,0),0)</f>
        <v>1578.1859999999999</v>
      </c>
      <c r="U27" s="938">
        <f>VLOOKUP($D$3&amp;"_"&amp;U$3,データシート2!$A:$SI,MATCH($R$2&amp;"_"&amp;$C27,データシート2!$A$1:$SI$1,0),0)</f>
        <v>1595.83</v>
      </c>
      <c r="V27" s="938">
        <f>VLOOKUP($D$3&amp;"_"&amp;V$3,データシート2!$A:$SI,MATCH($R$2&amp;"_"&amp;$C27,データシート2!$A$1:$SI$1,0),0)</f>
        <v>1653.5319999999999</v>
      </c>
      <c r="W27" s="938">
        <f>VLOOKUP($D$3&amp;"_"&amp;W$3,データシート2!$A:$SI,MATCH($R$2&amp;"_"&amp;$C27,データシート2!$A$1:$SI$1,0),0)</f>
        <v>1500.298</v>
      </c>
      <c r="X27" s="938">
        <f>VLOOKUP($D$3&amp;"_"&amp;X$3,データシート2!$A:$SI,MATCH($R$2&amp;"_"&amp;$C27,データシート2!$A$1:$SI$1,0),0)</f>
        <v>1530.06</v>
      </c>
      <c r="Y27" s="938">
        <f>VLOOKUP($D$3&amp;"_"&amp;Y$3,データシート2!$A:$SI,MATCH($R$2&amp;"_"&amp;$C27,データシート2!$A$1:$SI$1,0),0)</f>
        <v>1547.0640000000001</v>
      </c>
      <c r="Z27" s="938">
        <f>VLOOKUP($D$3&amp;"_"&amp;Z$3,データシート2!$A:$SI,MATCH($R$2&amp;"_"&amp;$C27,データシート2!$A$1:$SI$1,0),0)</f>
        <v>1572.646</v>
      </c>
      <c r="AA27" s="938">
        <f>VLOOKUP($D$3&amp;"_"&amp;AA$3,データシート2!$A:$SI,MATCH($R$2&amp;"_"&amp;$C27,データシート2!$A$1:$SI$1,0),0)</f>
        <v>1511.96</v>
      </c>
      <c r="AB27" s="939">
        <f>VLOOKUP($D$3&amp;"_"&amp;AB$3,データシート2!$A:$SI,MATCH($R$2&amp;"_"&amp;$C27,データシート2!$A$1:$SI$1,0),0)</f>
        <v>1547.8420000000001</v>
      </c>
    </row>
    <row r="28" spans="2:29" s="756" customFormat="1" ht="16.5" customHeight="1">
      <c r="B28" s="748"/>
      <c r="C28" s="773">
        <v>10</v>
      </c>
      <c r="D28" s="774" t="s">
        <v>541</v>
      </c>
      <c r="E28" s="773"/>
      <c r="F28" s="775"/>
      <c r="G28" s="776">
        <f>VLOOKUP($D$3&amp;"_"&amp;G$3,データシート2!$A:$SI,MATCH($G$2&amp;"_"&amp;$C28,データシート2!$A$1:$SI$1,0),0)</f>
        <v>25</v>
      </c>
      <c r="H28" s="777">
        <f>VLOOKUP($D$3&amp;"_"&amp;H$3,データシート2!$A:$SI,MATCH($G$2&amp;"_"&amp;$C28,データシート2!$A$1:$SI$1,0),0)</f>
        <v>25</v>
      </c>
      <c r="I28" s="777">
        <f>VLOOKUP($D$3&amp;"_"&amp;I$3,データシート2!$A:$SI,MATCH($G$2&amp;"_"&amp;$C28,データシート2!$A$1:$SI$1,0),0)</f>
        <v>26</v>
      </c>
      <c r="J28" s="777">
        <f>VLOOKUP($D$3&amp;"_"&amp;J$3,データシート2!$A:$SI,MATCH($G$2&amp;"_"&amp;$C28,データシート2!$A$1:$SI$1,0),0)</f>
        <v>25</v>
      </c>
      <c r="K28" s="778">
        <f>VLOOKUP($D$3&amp;"_"&amp;K$3,データシート2!$A:$SI,MATCH($G$2&amp;"_"&amp;$C28,データシート2!$A$1:$SI$1,0),0)</f>
        <v>26</v>
      </c>
      <c r="L28" s="778">
        <f>VLOOKUP($D$3&amp;"_"&amp;L$3,データシート2!$A:$SI,MATCH($G$2&amp;"_"&amp;$C28,データシート2!$A$1:$SI$1,0),0)</f>
        <v>26</v>
      </c>
      <c r="M28" s="778">
        <f>VLOOKUP($D$3&amp;"_"&amp;M$3,データシート2!$A:$SI,MATCH($G$2&amp;"_"&amp;$C28,データシート2!$A$1:$SI$1,0),0)</f>
        <v>25</v>
      </c>
      <c r="N28" s="778">
        <f>VLOOKUP($D$3&amp;"_"&amp;N$3,データシート2!$A:$SI,MATCH($G$2&amp;"_"&amp;$C28,データシート2!$A$1:$SI$1,0),0)</f>
        <v>25</v>
      </c>
      <c r="O28" s="778">
        <f>VLOOKUP($D$3&amp;"_"&amp;O$3,データシート2!$A:$SI,MATCH($G$2&amp;"_"&amp;$C28,データシート2!$A$1:$SI$1,0),0)</f>
        <v>25</v>
      </c>
      <c r="P28" s="778">
        <f>VLOOKUP($D$3&amp;"_"&amp;P$3,データシート2!$A:$SI,MATCH($G$2&amp;"_"&amp;$C28,データシート2!$A$1:$SI$1,0),0)</f>
        <v>25</v>
      </c>
      <c r="Q28" s="779">
        <f>VLOOKUP($D$3&amp;"_"&amp;Q$3,データシート2!$A:$SI,MATCH($G$2&amp;"_"&amp;$C28,データシート2!$A$1:$SI$1,0),0)</f>
        <v>26</v>
      </c>
      <c r="R28" s="947">
        <f>VLOOKUP($D$3&amp;"_"&amp;R$3,データシート2!$A:$SI,MATCH($R$2&amp;"_"&amp;$C28,データシート2!$A$1:$SI$1,0),0)</f>
        <v>205.40799999999999</v>
      </c>
      <c r="S28" s="948">
        <f>VLOOKUP($D$3&amp;"_"&amp;S$3,データシート2!$A:$SI,MATCH($R$2&amp;"_"&amp;$C28,データシート2!$A$1:$SI$1,0),0)</f>
        <v>230.065</v>
      </c>
      <c r="T28" s="948">
        <f>VLOOKUP($D$3&amp;"_"&amp;T$3,データシート2!$A:$SI,MATCH($R$2&amp;"_"&amp;$C28,データシート2!$A$1:$SI$1,0),0)</f>
        <v>249.85400000000001</v>
      </c>
      <c r="U28" s="948">
        <f>VLOOKUP($D$3&amp;"_"&amp;U$3,データシート2!$A:$SI,MATCH($R$2&amp;"_"&amp;$C28,データシート2!$A$1:$SI$1,0),0)</f>
        <v>242.114</v>
      </c>
      <c r="V28" s="948">
        <f>VLOOKUP($D$3&amp;"_"&amp;V$3,データシート2!$A:$SI,MATCH($R$2&amp;"_"&amp;$C28,データシート2!$A$1:$SI$1,0),0)</f>
        <v>235.53800000000001</v>
      </c>
      <c r="W28" s="948">
        <f>VLOOKUP($D$3&amp;"_"&amp;W$3,データシート2!$A:$SI,MATCH($R$2&amp;"_"&amp;$C28,データシート2!$A$1:$SI$1,0),0)</f>
        <v>223.22499999999999</v>
      </c>
      <c r="X28" s="948">
        <f>VLOOKUP($D$3&amp;"_"&amp;X$3,データシート2!$A:$SI,MATCH($R$2&amp;"_"&amp;$C28,データシート2!$A$1:$SI$1,0),0)</f>
        <v>214.517</v>
      </c>
      <c r="Y28" s="948">
        <f>VLOOKUP($D$3&amp;"_"&amp;Y$3,データシート2!$A:$SI,MATCH($R$2&amp;"_"&amp;$C28,データシート2!$A$1:$SI$1,0),0)</f>
        <v>204.88399999999999</v>
      </c>
      <c r="Z28" s="948">
        <f>VLOOKUP($D$3&amp;"_"&amp;Z$3,データシート2!$A:$SI,MATCH($R$2&amp;"_"&amp;$C28,データシート2!$A$1:$SI$1,0),0)</f>
        <v>208.767</v>
      </c>
      <c r="AA28" s="948">
        <f>VLOOKUP($D$3&amp;"_"&amp;AA$3,データシート2!$A:$SI,MATCH($R$2&amp;"_"&amp;$C28,データシート2!$A$1:$SI$1,0),0)</f>
        <v>208.423</v>
      </c>
      <c r="AB28" s="949">
        <f>VLOOKUP($D$3&amp;"_"&amp;AB$3,データシート2!$A:$SI,MATCH($R$2&amp;"_"&amp;$C28,データシート2!$A$1:$SI$1,0),0)</f>
        <v>208.18899999999999</v>
      </c>
    </row>
    <row r="29" spans="2:29" s="756" customFormat="1" ht="16.5" customHeight="1">
      <c r="B29" s="748"/>
      <c r="C29" s="773">
        <v>11</v>
      </c>
      <c r="D29" s="774" t="s">
        <v>542</v>
      </c>
      <c r="E29" s="773"/>
      <c r="F29" s="775"/>
      <c r="G29" s="776">
        <f>VLOOKUP($D$3&amp;"_"&amp;G$3,データシート2!$A:$SI,MATCH($G$2&amp;"_"&amp;$C29,データシート2!$A$1:$SI$1,0),0)</f>
        <v>0</v>
      </c>
      <c r="H29" s="777">
        <f>VLOOKUP($D$3&amp;"_"&amp;H$3,データシート2!$A:$SI,MATCH($G$2&amp;"_"&amp;$C29,データシート2!$A$1:$SI$1,0),0)</f>
        <v>0</v>
      </c>
      <c r="I29" s="777">
        <f>VLOOKUP($D$3&amp;"_"&amp;I$3,データシート2!$A:$SI,MATCH($G$2&amp;"_"&amp;$C29,データシート2!$A$1:$SI$1,0),0)</f>
        <v>0</v>
      </c>
      <c r="J29" s="777">
        <f>VLOOKUP($D$3&amp;"_"&amp;J$3,データシート2!$A:$SI,MATCH($G$2&amp;"_"&amp;$C29,データシート2!$A$1:$SI$1,0),0)</f>
        <v>0</v>
      </c>
      <c r="K29" s="778">
        <f>VLOOKUP($D$3&amp;"_"&amp;K$3,データシート2!$A:$SI,MATCH($G$2&amp;"_"&amp;$C29,データシート2!$A$1:$SI$1,0),0)</f>
        <v>0</v>
      </c>
      <c r="L29" s="778">
        <f>VLOOKUP($D$3&amp;"_"&amp;L$3,データシート2!$A:$SI,MATCH($G$2&amp;"_"&amp;$C29,データシート2!$A$1:$SI$1,0),0)</f>
        <v>0</v>
      </c>
      <c r="M29" s="778">
        <f>VLOOKUP($D$3&amp;"_"&amp;M$3,データシート2!$A:$SI,MATCH($G$2&amp;"_"&amp;$C29,データシート2!$A$1:$SI$1,0),0)</f>
        <v>0</v>
      </c>
      <c r="N29" s="778">
        <f>VLOOKUP($D$3&amp;"_"&amp;N$3,データシート2!$A:$SI,MATCH($G$2&amp;"_"&amp;$C29,データシート2!$A$1:$SI$1,0),0)</f>
        <v>0</v>
      </c>
      <c r="O29" s="778">
        <f>VLOOKUP($D$3&amp;"_"&amp;O$3,データシート2!$A:$SI,MATCH($G$2&amp;"_"&amp;$C29,データシート2!$A$1:$SI$1,0),0)</f>
        <v>0</v>
      </c>
      <c r="P29" s="778">
        <f>VLOOKUP($D$3&amp;"_"&amp;P$3,データシート2!$A:$SI,MATCH($G$2&amp;"_"&amp;$C29,データシート2!$A$1:$SI$1,0),0)</f>
        <v>0</v>
      </c>
      <c r="Q29" s="779">
        <f>VLOOKUP($D$3&amp;"_"&amp;Q$3,データシート2!$A:$SI,MATCH($G$2&amp;"_"&amp;$C29,データシート2!$A$1:$SI$1,0),0)</f>
        <v>0</v>
      </c>
      <c r="R29" s="947">
        <f>VLOOKUP($D$3&amp;"_"&amp;R$3,データシート2!$A:$SI,MATCH($R$2&amp;"_"&amp;$C29,データシート2!$A$1:$SI$1,0),0)</f>
        <v>0</v>
      </c>
      <c r="S29" s="948">
        <f>VLOOKUP($D$3&amp;"_"&amp;S$3,データシート2!$A:$SI,MATCH($R$2&amp;"_"&amp;$C29,データシート2!$A$1:$SI$1,0),0)</f>
        <v>0</v>
      </c>
      <c r="T29" s="948">
        <f>VLOOKUP($D$3&amp;"_"&amp;T$3,データシート2!$A:$SI,MATCH($R$2&amp;"_"&amp;$C29,データシート2!$A$1:$SI$1,0),0)</f>
        <v>0</v>
      </c>
      <c r="U29" s="948">
        <f>VLOOKUP($D$3&amp;"_"&amp;U$3,データシート2!$A:$SI,MATCH($R$2&amp;"_"&amp;$C29,データシート2!$A$1:$SI$1,0),0)</f>
        <v>0</v>
      </c>
      <c r="V29" s="948">
        <f>VLOOKUP($D$3&amp;"_"&amp;V$3,データシート2!$A:$SI,MATCH($R$2&amp;"_"&amp;$C29,データシート2!$A$1:$SI$1,0),0)</f>
        <v>0</v>
      </c>
      <c r="W29" s="948">
        <f>VLOOKUP($D$3&amp;"_"&amp;W$3,データシート2!$A:$SI,MATCH($R$2&amp;"_"&amp;$C29,データシート2!$A$1:$SI$1,0),0)</f>
        <v>0</v>
      </c>
      <c r="X29" s="948">
        <f>VLOOKUP($D$3&amp;"_"&amp;X$3,データシート2!$A:$SI,MATCH($R$2&amp;"_"&amp;$C29,データシート2!$A$1:$SI$1,0),0)</f>
        <v>0</v>
      </c>
      <c r="Y29" s="948">
        <f>VLOOKUP($D$3&amp;"_"&amp;Y$3,データシート2!$A:$SI,MATCH($R$2&amp;"_"&amp;$C29,データシート2!$A$1:$SI$1,0),0)</f>
        <v>0</v>
      </c>
      <c r="Z29" s="948">
        <f>VLOOKUP($D$3&amp;"_"&amp;Z$3,データシート2!$A:$SI,MATCH($R$2&amp;"_"&amp;$C29,データシート2!$A$1:$SI$1,0),0)</f>
        <v>0</v>
      </c>
      <c r="AA29" s="948">
        <f>VLOOKUP($D$3&amp;"_"&amp;AA$3,データシート2!$A:$SI,MATCH($R$2&amp;"_"&amp;$C29,データシート2!$A$1:$SI$1,0),0)</f>
        <v>0</v>
      </c>
      <c r="AB29" s="949">
        <f>VLOOKUP($D$3&amp;"_"&amp;AB$3,データシート2!$A:$SI,MATCH($R$2&amp;"_"&amp;$C29,データシート2!$A$1:$SI$1,0),0)</f>
        <v>0</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4.1189999999999998</v>
      </c>
      <c r="S30" s="948">
        <f>VLOOKUP($D$3&amp;"_"&amp;S$3,データシート2!$A:$SI,MATCH($R$2&amp;"_"&amp;$C30,データシート2!$A$1:$SI$1,0),0)</f>
        <v>6.1120000000000001</v>
      </c>
      <c r="T30" s="948">
        <f>VLOOKUP($D$3&amp;"_"&amp;T$3,データシート2!$A:$SI,MATCH($R$2&amp;"_"&amp;$C30,データシート2!$A$1:$SI$1,0),0)</f>
        <v>8.6509999999999998</v>
      </c>
      <c r="U30" s="948">
        <f>VLOOKUP($D$3&amp;"_"&amp;U$3,データシート2!$A:$SI,MATCH($R$2&amp;"_"&amp;$C30,データシート2!$A$1:$SI$1,0),0)</f>
        <v>8.2799999999999994</v>
      </c>
      <c r="V30" s="948">
        <f>VLOOKUP($D$3&amp;"_"&amp;V$3,データシート2!$A:$SI,MATCH($R$2&amp;"_"&amp;$C30,データシート2!$A$1:$SI$1,0),0)</f>
        <v>8.0079999999999991</v>
      </c>
      <c r="W30" s="948">
        <f>VLOOKUP($D$3&amp;"_"&amp;W$3,データシート2!$A:$SI,MATCH($R$2&amp;"_"&amp;$C30,データシート2!$A$1:$SI$1,0),0)</f>
        <v>7.7140000000000004</v>
      </c>
      <c r="X30" s="948">
        <f>VLOOKUP($D$3&amp;"_"&amp;X$3,データシート2!$A:$SI,MATCH($R$2&amp;"_"&amp;$C30,データシート2!$A$1:$SI$1,0),0)</f>
        <v>7.2569999999999997</v>
      </c>
      <c r="Y30" s="948">
        <f>VLOOKUP($D$3&amp;"_"&amp;Y$3,データシート2!$A:$SI,MATCH($R$2&amp;"_"&amp;$C30,データシート2!$A$1:$SI$1,0),0)</f>
        <v>7.4880000000000004</v>
      </c>
      <c r="Z30" s="948">
        <f>VLOOKUP($D$3&amp;"_"&amp;Z$3,データシート2!$A:$SI,MATCH($R$2&amp;"_"&amp;$C30,データシート2!$A$1:$SI$1,0),0)</f>
        <v>5.9249999999999998</v>
      </c>
      <c r="AA30" s="948">
        <f>VLOOKUP($D$3&amp;"_"&amp;AA$3,データシート2!$A:$SI,MATCH($R$2&amp;"_"&amp;$C30,データシート2!$A$1:$SI$1,0),0)</f>
        <v>4.9390000000000001</v>
      </c>
      <c r="AB30" s="949">
        <f>VLOOKUP($D$3&amp;"_"&amp;AB$3,データシート2!$A:$SI,MATCH($R$2&amp;"_"&amp;$C30,データシート2!$A$1:$SI$1,0),0)</f>
        <v>5.508</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15</v>
      </c>
      <c r="H32" s="777">
        <f>VLOOKUP($D$3&amp;"_"&amp;H$3,データシート2!$A:$SI,MATCH($G$2&amp;"_"&amp;$C32,データシート2!$A$1:$SI$1,0),0)</f>
        <v>15</v>
      </c>
      <c r="I32" s="777">
        <f>VLOOKUP($D$3&amp;"_"&amp;I$3,データシート2!$A:$SI,MATCH($G$2&amp;"_"&amp;$C32,データシート2!$A$1:$SI$1,0),0)</f>
        <v>15</v>
      </c>
      <c r="J32" s="777">
        <f>VLOOKUP($D$3&amp;"_"&amp;J$3,データシート2!$A:$SI,MATCH($G$2&amp;"_"&amp;$C32,データシート2!$A$1:$SI$1,0),0)</f>
        <v>15</v>
      </c>
      <c r="K32" s="778">
        <f>VLOOKUP($D$3&amp;"_"&amp;K$3,データシート2!$A:$SI,MATCH($G$2&amp;"_"&amp;$C32,データシート2!$A$1:$SI$1,0),0)</f>
        <v>15</v>
      </c>
      <c r="L32" s="778">
        <f>VLOOKUP($D$3&amp;"_"&amp;L$3,データシート2!$A:$SI,MATCH($G$2&amp;"_"&amp;$C32,データシート2!$A$1:$SI$1,0),0)</f>
        <v>15</v>
      </c>
      <c r="M32" s="778">
        <f>VLOOKUP($D$3&amp;"_"&amp;M$3,データシート2!$A:$SI,MATCH($G$2&amp;"_"&amp;$C32,データシート2!$A$1:$SI$1,0),0)</f>
        <v>15</v>
      </c>
      <c r="N32" s="778">
        <f>VLOOKUP($D$3&amp;"_"&amp;N$3,データシート2!$A:$SI,MATCH($G$2&amp;"_"&amp;$C32,データシート2!$A$1:$SI$1,0),0)</f>
        <v>14</v>
      </c>
      <c r="O32" s="778">
        <f>VLOOKUP($D$3&amp;"_"&amp;O$3,データシート2!$A:$SI,MATCH($G$2&amp;"_"&amp;$C32,データシート2!$A$1:$SI$1,0),0)</f>
        <v>15</v>
      </c>
      <c r="P32" s="778">
        <f>VLOOKUP($D$3&amp;"_"&amp;P$3,データシート2!$A:$SI,MATCH($G$2&amp;"_"&amp;$C32,データシート2!$A$1:$SI$1,0),0)</f>
        <v>14</v>
      </c>
      <c r="Q32" s="779">
        <f>VLOOKUP($D$3&amp;"_"&amp;Q$3,データシート2!$A:$SI,MATCH($G$2&amp;"_"&amp;$C32,データシート2!$A$1:$SI$1,0),0)</f>
        <v>14</v>
      </c>
      <c r="R32" s="947">
        <f>VLOOKUP($D$3&amp;"_"&amp;R$3,データシート2!$A:$SI,MATCH($R$2&amp;"_"&amp;$C32,データシート2!$A$1:$SI$1,0),0)</f>
        <v>4496.5730000000003</v>
      </c>
      <c r="S32" s="948">
        <f>VLOOKUP($D$3&amp;"_"&amp;S$3,データシート2!$A:$SI,MATCH($R$2&amp;"_"&amp;$C32,データシート2!$A$1:$SI$1,0),0)</f>
        <v>3406.1309999999999</v>
      </c>
      <c r="T32" s="948">
        <f>VLOOKUP($D$3&amp;"_"&amp;T$3,データシート2!$A:$SI,MATCH($R$2&amp;"_"&amp;$C32,データシート2!$A$1:$SI$1,0),0)</f>
        <v>4675.3270000000002</v>
      </c>
      <c r="U32" s="948">
        <f>VLOOKUP($D$3&amp;"_"&amp;U$3,データシート2!$A:$SI,MATCH($R$2&amp;"_"&amp;$C32,データシート2!$A$1:$SI$1,0),0)</f>
        <v>4579.634</v>
      </c>
      <c r="V32" s="948">
        <f>VLOOKUP($D$3&amp;"_"&amp;V$3,データシート2!$A:$SI,MATCH($R$2&amp;"_"&amp;$C32,データシート2!$A$1:$SI$1,0),0)</f>
        <v>4374.509</v>
      </c>
      <c r="W32" s="948">
        <f>VLOOKUP($D$3&amp;"_"&amp;W$3,データシート2!$A:$SI,MATCH($R$2&amp;"_"&amp;$C32,データシート2!$A$1:$SI$1,0),0)</f>
        <v>4544.8950000000004</v>
      </c>
      <c r="X32" s="948">
        <f>VLOOKUP($D$3&amp;"_"&amp;X$3,データシート2!$A:$SI,MATCH($R$2&amp;"_"&amp;$C32,データシート2!$A$1:$SI$1,0),0)</f>
        <v>4403.6769999999997</v>
      </c>
      <c r="Y32" s="948">
        <f>VLOOKUP($D$3&amp;"_"&amp;Y$3,データシート2!$A:$SI,MATCH($R$2&amp;"_"&amp;$C32,データシート2!$A$1:$SI$1,0),0)</f>
        <v>4422.3419999999996</v>
      </c>
      <c r="Z32" s="948">
        <f>VLOOKUP($D$3&amp;"_"&amp;Z$3,データシート2!$A:$SI,MATCH($R$2&amp;"_"&amp;$C32,データシート2!$A$1:$SI$1,0),0)</f>
        <v>4082.0430000000001</v>
      </c>
      <c r="AA32" s="948">
        <f>VLOOKUP($D$3&amp;"_"&amp;AA$3,データシート2!$A:$SI,MATCH($R$2&amp;"_"&amp;$C32,データシート2!$A$1:$SI$1,0),0)</f>
        <v>3341.489</v>
      </c>
      <c r="AB32" s="949">
        <f>VLOOKUP($D$3&amp;"_"&amp;AB$3,データシート2!$A:$SI,MATCH($R$2&amp;"_"&amp;$C32,データシート2!$A$1:$SI$1,0),0)</f>
        <v>3075.6610000000001</v>
      </c>
    </row>
    <row r="33" spans="2:29" s="756" customFormat="1" ht="16.5" customHeight="1">
      <c r="B33" s="748"/>
      <c r="C33" s="773">
        <v>15</v>
      </c>
      <c r="D33" s="774" t="s">
        <v>546</v>
      </c>
      <c r="E33" s="773"/>
      <c r="F33" s="775"/>
      <c r="G33" s="776">
        <f>VLOOKUP($D$3&amp;"_"&amp;G$3,データシート2!$A:$SI,MATCH($G$2&amp;"_"&amp;$C33,データシート2!$A$1:$SI$1,0),0)</f>
        <v>3</v>
      </c>
      <c r="H33" s="777">
        <f>VLOOKUP($D$3&amp;"_"&amp;H$3,データシート2!$A:$SI,MATCH($G$2&amp;"_"&amp;$C33,データシート2!$A$1:$SI$1,0),0)</f>
        <v>6</v>
      </c>
      <c r="I33" s="777">
        <f>VLOOKUP($D$3&amp;"_"&amp;I$3,データシート2!$A:$SI,MATCH($G$2&amp;"_"&amp;$C33,データシート2!$A$1:$SI$1,0),0)</f>
        <v>6</v>
      </c>
      <c r="J33" s="777">
        <f>VLOOKUP($D$3&amp;"_"&amp;J$3,データシート2!$A:$SI,MATCH($G$2&amp;"_"&amp;$C33,データシート2!$A$1:$SI$1,0),0)</f>
        <v>5</v>
      </c>
      <c r="K33" s="778">
        <f>VLOOKUP($D$3&amp;"_"&amp;K$3,データシート2!$A:$SI,MATCH($G$2&amp;"_"&amp;$C33,データシート2!$A$1:$SI$1,0),0)</f>
        <v>6</v>
      </c>
      <c r="L33" s="778">
        <f>VLOOKUP($D$3&amp;"_"&amp;L$3,データシート2!$A:$SI,MATCH($G$2&amp;"_"&amp;$C33,データシート2!$A$1:$SI$1,0),0)</f>
        <v>6</v>
      </c>
      <c r="M33" s="778">
        <f>VLOOKUP($D$3&amp;"_"&amp;M$3,データシート2!$A:$SI,MATCH($G$2&amp;"_"&amp;$C33,データシート2!$A$1:$SI$1,0),0)</f>
        <v>5</v>
      </c>
      <c r="N33" s="778">
        <f>VLOOKUP($D$3&amp;"_"&amp;N$3,データシート2!$A:$SI,MATCH($G$2&amp;"_"&amp;$C33,データシート2!$A$1:$SI$1,0),0)</f>
        <v>5</v>
      </c>
      <c r="O33" s="778">
        <f>VLOOKUP($D$3&amp;"_"&amp;O$3,データシート2!$A:$SI,MATCH($G$2&amp;"_"&amp;$C33,データシート2!$A$1:$SI$1,0),0)</f>
        <v>5</v>
      </c>
      <c r="P33" s="778">
        <f>VLOOKUP($D$3&amp;"_"&amp;P$3,データシート2!$A:$SI,MATCH($G$2&amp;"_"&amp;$C33,データシート2!$A$1:$SI$1,0),0)</f>
        <v>5</v>
      </c>
      <c r="Q33" s="779">
        <f>VLOOKUP($D$3&amp;"_"&amp;Q$3,データシート2!$A:$SI,MATCH($G$2&amp;"_"&amp;$C33,データシート2!$A$1:$SI$1,0),0)</f>
        <v>4</v>
      </c>
      <c r="R33" s="947">
        <f>VLOOKUP($D$3&amp;"_"&amp;R$3,データシート2!$A:$SI,MATCH($R$2&amp;"_"&amp;$C33,データシート2!$A$1:$SI$1,0),0)</f>
        <v>17.053999999999998</v>
      </c>
      <c r="S33" s="948">
        <f>VLOOKUP($D$3&amp;"_"&amp;S$3,データシート2!$A:$SI,MATCH($R$2&amp;"_"&amp;$C33,データシート2!$A$1:$SI$1,0),0)</f>
        <v>35.209000000000003</v>
      </c>
      <c r="T33" s="948">
        <f>VLOOKUP($D$3&amp;"_"&amp;T$3,データシート2!$A:$SI,MATCH($R$2&amp;"_"&amp;$C33,データシート2!$A$1:$SI$1,0),0)</f>
        <v>45.180999999999997</v>
      </c>
      <c r="U33" s="948">
        <f>VLOOKUP($D$3&amp;"_"&amp;U$3,データシート2!$A:$SI,MATCH($R$2&amp;"_"&amp;$C33,データシート2!$A$1:$SI$1,0),0)</f>
        <v>25.273</v>
      </c>
      <c r="V33" s="948">
        <f>VLOOKUP($D$3&amp;"_"&amp;V$3,データシート2!$A:$SI,MATCH($R$2&amp;"_"&amp;$C33,データシート2!$A$1:$SI$1,0),0)</f>
        <v>42.856999999999999</v>
      </c>
      <c r="W33" s="948">
        <f>VLOOKUP($D$3&amp;"_"&amp;W$3,データシート2!$A:$SI,MATCH($R$2&amp;"_"&amp;$C33,データシート2!$A$1:$SI$1,0),0)</f>
        <v>36.863</v>
      </c>
      <c r="X33" s="948">
        <f>VLOOKUP($D$3&amp;"_"&amp;X$3,データシート2!$A:$SI,MATCH($R$2&amp;"_"&amp;$C33,データシート2!$A$1:$SI$1,0),0)</f>
        <v>32.374000000000002</v>
      </c>
      <c r="Y33" s="948">
        <f>VLOOKUP($D$3&amp;"_"&amp;Y$3,データシート2!$A:$SI,MATCH($R$2&amp;"_"&amp;$C33,データシート2!$A$1:$SI$1,0),0)</f>
        <v>32.57</v>
      </c>
      <c r="Z33" s="948">
        <f>VLOOKUP($D$3&amp;"_"&amp;Z$3,データシート2!$A:$SI,MATCH($R$2&amp;"_"&amp;$C33,データシート2!$A$1:$SI$1,0),0)</f>
        <v>30.95</v>
      </c>
      <c r="AA33" s="948">
        <f>VLOOKUP($D$3&amp;"_"&amp;AA$3,データシート2!$A:$SI,MATCH($R$2&amp;"_"&amp;$C33,データシート2!$A$1:$SI$1,0),0)</f>
        <v>29.448</v>
      </c>
      <c r="AB33" s="949">
        <f>VLOOKUP($D$3&amp;"_"&amp;AB$3,データシート2!$A:$SI,MATCH($R$2&amp;"_"&amp;$C33,データシート2!$A$1:$SI$1,0),0)</f>
        <v>22.321000000000002</v>
      </c>
    </row>
    <row r="34" spans="2:29" s="756" customFormat="1" ht="16.5" customHeight="1">
      <c r="B34" s="748"/>
      <c r="C34" s="780">
        <v>16</v>
      </c>
      <c r="D34" s="781" t="s">
        <v>547</v>
      </c>
      <c r="E34" s="773"/>
      <c r="F34" s="775"/>
      <c r="G34" s="776">
        <f>VLOOKUP($D$3&amp;"_"&amp;G$3,データシート2!$A:$SI,MATCH($G$2&amp;"_"&amp;$C34,データシート2!$A$1:$SI$1,0),0)</f>
        <v>23</v>
      </c>
      <c r="H34" s="777">
        <f>VLOOKUP($D$3&amp;"_"&amp;H$3,データシート2!$A:$SI,MATCH($G$2&amp;"_"&amp;$C34,データシート2!$A$1:$SI$1,0),0)</f>
        <v>22</v>
      </c>
      <c r="I34" s="777">
        <f>VLOOKUP($D$3&amp;"_"&amp;I$3,データシート2!$A:$SI,MATCH($G$2&amp;"_"&amp;$C34,データシート2!$A$1:$SI$1,0),0)</f>
        <v>21</v>
      </c>
      <c r="J34" s="777">
        <f>VLOOKUP($D$3&amp;"_"&amp;J$3,データシート2!$A:$SI,MATCH($G$2&amp;"_"&amp;$C34,データシート2!$A$1:$SI$1,0),0)</f>
        <v>19</v>
      </c>
      <c r="K34" s="778">
        <f>VLOOKUP($D$3&amp;"_"&amp;K$3,データシート2!$A:$SI,MATCH($G$2&amp;"_"&amp;$C34,データシート2!$A$1:$SI$1,0),0)</f>
        <v>20</v>
      </c>
      <c r="L34" s="778">
        <f>VLOOKUP($D$3&amp;"_"&amp;L$3,データシート2!$A:$SI,MATCH($G$2&amp;"_"&amp;$C34,データシート2!$A$1:$SI$1,0),0)</f>
        <v>21</v>
      </c>
      <c r="M34" s="778">
        <f>VLOOKUP($D$3&amp;"_"&amp;M$3,データシート2!$A:$SI,MATCH($G$2&amp;"_"&amp;$C34,データシート2!$A$1:$SI$1,0),0)</f>
        <v>20</v>
      </c>
      <c r="N34" s="778">
        <f>VLOOKUP($D$3&amp;"_"&amp;N$3,データシート2!$A:$SI,MATCH($G$2&amp;"_"&amp;$C34,データシート2!$A$1:$SI$1,0),0)</f>
        <v>21</v>
      </c>
      <c r="O34" s="778">
        <f>VLOOKUP($D$3&amp;"_"&amp;O$3,データシート2!$A:$SI,MATCH($G$2&amp;"_"&amp;$C34,データシート2!$A$1:$SI$1,0),0)</f>
        <v>21</v>
      </c>
      <c r="P34" s="778">
        <f>VLOOKUP($D$3&amp;"_"&amp;P$3,データシート2!$A:$SI,MATCH($G$2&amp;"_"&amp;$C34,データシート2!$A$1:$SI$1,0),0)</f>
        <v>22</v>
      </c>
      <c r="Q34" s="779">
        <f>VLOOKUP($D$3&amp;"_"&amp;Q$3,データシート2!$A:$SI,MATCH($G$2&amp;"_"&amp;$C34,データシート2!$A$1:$SI$1,0),0)</f>
        <v>22</v>
      </c>
      <c r="R34" s="947">
        <f>VLOOKUP($D$3&amp;"_"&amp;R$3,データシート2!$A:$SI,MATCH($R$2&amp;"_"&amp;$C34,データシート2!$A$1:$SI$1,0),0)</f>
        <v>423.76900000000001</v>
      </c>
      <c r="S34" s="948">
        <f>VLOOKUP($D$3&amp;"_"&amp;S$3,データシート2!$A:$SI,MATCH($R$2&amp;"_"&amp;$C34,データシート2!$A$1:$SI$1,0),0)</f>
        <v>414.77499999999998</v>
      </c>
      <c r="T34" s="948">
        <f>VLOOKUP($D$3&amp;"_"&amp;T$3,データシート2!$A:$SI,MATCH($R$2&amp;"_"&amp;$C34,データシート2!$A$1:$SI$1,0),0)</f>
        <v>462.39</v>
      </c>
      <c r="U34" s="948">
        <f>VLOOKUP($D$3&amp;"_"&amp;U$3,データシート2!$A:$SI,MATCH($R$2&amp;"_"&amp;$C34,データシート2!$A$1:$SI$1,0),0)</f>
        <v>433.80799999999999</v>
      </c>
      <c r="V34" s="948">
        <f>VLOOKUP($D$3&amp;"_"&amp;V$3,データシート2!$A:$SI,MATCH($R$2&amp;"_"&amp;$C34,データシート2!$A$1:$SI$1,0),0)</f>
        <v>392.596</v>
      </c>
      <c r="W34" s="948">
        <f>VLOOKUP($D$3&amp;"_"&amp;W$3,データシート2!$A:$SI,MATCH($R$2&amp;"_"&amp;$C34,データシート2!$A$1:$SI$1,0),0)</f>
        <v>407.34100000000001</v>
      </c>
      <c r="X34" s="948">
        <f>VLOOKUP($D$3&amp;"_"&amp;X$3,データシート2!$A:$SI,MATCH($R$2&amp;"_"&amp;$C34,データシート2!$A$1:$SI$1,0),0)</f>
        <v>410.08</v>
      </c>
      <c r="Y34" s="948">
        <f>VLOOKUP($D$3&amp;"_"&amp;Y$3,データシート2!$A:$SI,MATCH($R$2&amp;"_"&amp;$C34,データシート2!$A$1:$SI$1,0),0)</f>
        <v>419.81700000000001</v>
      </c>
      <c r="Z34" s="948">
        <f>VLOOKUP($D$3&amp;"_"&amp;Z$3,データシート2!$A:$SI,MATCH($R$2&amp;"_"&amp;$C34,データシート2!$A$1:$SI$1,0),0)</f>
        <v>408.30500000000001</v>
      </c>
      <c r="AA34" s="948">
        <f>VLOOKUP($D$3&amp;"_"&amp;AA$3,データシート2!$A:$SI,MATCH($R$2&amp;"_"&amp;$C34,データシート2!$A$1:$SI$1,0),0)</f>
        <v>366.892</v>
      </c>
      <c r="AB34" s="949">
        <f>VLOOKUP($D$3&amp;"_"&amp;AB$3,データシート2!$A:$SI,MATCH($R$2&amp;"_"&amp;$C34,データシート2!$A$1:$SI$1,0),0)</f>
        <v>401.44900000000001</v>
      </c>
    </row>
    <row r="35" spans="2:29" s="756" customFormat="1" ht="16.5" customHeight="1">
      <c r="B35" s="782"/>
      <c r="C35" s="780">
        <v>17</v>
      </c>
      <c r="D35" s="783" t="s">
        <v>548</v>
      </c>
      <c r="E35" s="784"/>
      <c r="F35" s="775"/>
      <c r="G35" s="776">
        <f>VLOOKUP($D$3&amp;"_"&amp;G$3,データシート2!$A:$SI,MATCH($G$2&amp;"_"&amp;$C35,データシート2!$A$1:$SI$1,0),0)</f>
        <v>4</v>
      </c>
      <c r="H35" s="777">
        <f>VLOOKUP($D$3&amp;"_"&amp;H$3,データシート2!$A:$SI,MATCH($G$2&amp;"_"&amp;$C35,データシート2!$A$1:$SI$1,0),0)</f>
        <v>5</v>
      </c>
      <c r="I35" s="777">
        <f>VLOOKUP($D$3&amp;"_"&amp;I$3,データシート2!$A:$SI,MATCH($G$2&amp;"_"&amp;$C35,データシート2!$A$1:$SI$1,0),0)</f>
        <v>5</v>
      </c>
      <c r="J35" s="777">
        <f>VLOOKUP($D$3&amp;"_"&amp;J$3,データシート2!$A:$SI,MATCH($G$2&amp;"_"&amp;$C35,データシート2!$A$1:$SI$1,0),0)</f>
        <v>4</v>
      </c>
      <c r="K35" s="778">
        <f>VLOOKUP($D$3&amp;"_"&amp;K$3,データシート2!$A:$SI,MATCH($G$2&amp;"_"&amp;$C35,データシート2!$A$1:$SI$1,0),0)</f>
        <v>4</v>
      </c>
      <c r="L35" s="778">
        <f>VLOOKUP($D$3&amp;"_"&amp;L$3,データシート2!$A:$SI,MATCH($G$2&amp;"_"&amp;$C35,データシート2!$A$1:$SI$1,0),0)</f>
        <v>5</v>
      </c>
      <c r="M35" s="778">
        <f>VLOOKUP($D$3&amp;"_"&amp;M$3,データシート2!$A:$SI,MATCH($G$2&amp;"_"&amp;$C35,データシート2!$A$1:$SI$1,0),0)</f>
        <v>3</v>
      </c>
      <c r="N35" s="778">
        <f>VLOOKUP($D$3&amp;"_"&amp;N$3,データシート2!$A:$SI,MATCH($G$2&amp;"_"&amp;$C35,データシート2!$A$1:$SI$1,0),0)</f>
        <v>3</v>
      </c>
      <c r="O35" s="778">
        <f>VLOOKUP($D$3&amp;"_"&amp;O$3,データシート2!$A:$SI,MATCH($G$2&amp;"_"&amp;$C35,データシート2!$A$1:$SI$1,0),0)</f>
        <v>3</v>
      </c>
      <c r="P35" s="778">
        <f>VLOOKUP($D$3&amp;"_"&amp;P$3,データシート2!$A:$SI,MATCH($G$2&amp;"_"&amp;$C35,データシート2!$A$1:$SI$1,0),0)</f>
        <v>1</v>
      </c>
      <c r="Q35" s="779">
        <f>VLOOKUP($D$3&amp;"_"&amp;Q$3,データシート2!$A:$SI,MATCH($G$2&amp;"_"&amp;$C35,データシート2!$A$1:$SI$1,0),0)</f>
        <v>2</v>
      </c>
      <c r="R35" s="947">
        <f>VLOOKUP($D$3&amp;"_"&amp;R$3,データシート2!$A:$SI,MATCH($R$2&amp;"_"&amp;$C35,データシート2!$A$1:$SI$1,0),0)</f>
        <v>2218.3359999999998</v>
      </c>
      <c r="S35" s="948">
        <f>VLOOKUP($D$3&amp;"_"&amp;S$3,データシート2!$A:$SI,MATCH($R$2&amp;"_"&amp;$C35,データシート2!$A$1:$SI$1,0),0)</f>
        <v>2208.127</v>
      </c>
      <c r="T35" s="948">
        <f>VLOOKUP($D$3&amp;"_"&amp;T$3,データシート2!$A:$SI,MATCH($R$2&amp;"_"&amp;$C35,データシート2!$A$1:$SI$1,0),0)</f>
        <v>2175.0680000000002</v>
      </c>
      <c r="U35" s="948">
        <f>VLOOKUP($D$3&amp;"_"&amp;U$3,データシート2!$A:$SI,MATCH($R$2&amp;"_"&amp;$C35,データシート2!$A$1:$SI$1,0),0)</f>
        <v>1578.3779999999999</v>
      </c>
      <c r="V35" s="948">
        <f>VLOOKUP($D$3&amp;"_"&amp;V$3,データシート2!$A:$SI,MATCH($R$2&amp;"_"&amp;$C35,データシート2!$A$1:$SI$1,0),0)</f>
        <v>1761.82</v>
      </c>
      <c r="W35" s="948">
        <f>VLOOKUP($D$3&amp;"_"&amp;W$3,データシート2!$A:$SI,MATCH($R$2&amp;"_"&amp;$C35,データシート2!$A$1:$SI$1,0),0)</f>
        <v>1590.258</v>
      </c>
      <c r="X35" s="948">
        <f>VLOOKUP($D$3&amp;"_"&amp;X$3,データシート2!$A:$SI,MATCH($R$2&amp;"_"&amp;$C35,データシート2!$A$1:$SI$1,0),0)</f>
        <v>1843.0129999999999</v>
      </c>
      <c r="Y35" s="948">
        <f>VLOOKUP($D$3&amp;"_"&amp;Y$3,データシート2!$A:$SI,MATCH($R$2&amp;"_"&amp;$C35,データシート2!$A$1:$SI$1,0),0)</f>
        <v>1605.2439999999999</v>
      </c>
      <c r="Z35" s="948">
        <f>VLOOKUP($D$3&amp;"_"&amp;Z$3,データシート2!$A:$SI,MATCH($R$2&amp;"_"&amp;$C35,データシート2!$A$1:$SI$1,0),0)</f>
        <v>1101.454</v>
      </c>
      <c r="AA35" s="948">
        <f>VLOOKUP($D$3&amp;"_"&amp;AA$3,データシート2!$A:$SI,MATCH($R$2&amp;"_"&amp;$C35,データシート2!$A$1:$SI$1,0),0)</f>
        <v>668.18100000000004</v>
      </c>
      <c r="AB35" s="949">
        <f>VLOOKUP($D$3&amp;"_"&amp;AB$3,データシート2!$A:$SI,MATCH($R$2&amp;"_"&amp;$C35,データシート2!$A$1:$SI$1,0),0)</f>
        <v>890.428</v>
      </c>
    </row>
    <row r="36" spans="2:29" s="756" customFormat="1" ht="16.5" customHeight="1">
      <c r="B36" s="782"/>
      <c r="C36" s="785"/>
      <c r="D36" s="786"/>
      <c r="E36" s="787">
        <v>1711</v>
      </c>
      <c r="F36" s="788" t="s">
        <v>549</v>
      </c>
      <c r="G36" s="977">
        <f>VLOOKUP($D$3&amp;"_"&amp;G$3,データシート2!$A:$SI,MATCH($G$2&amp;"_"&amp;$E36,データシート2!$A$1:$SI$1,0),0)</f>
        <v>2</v>
      </c>
      <c r="H36" s="978">
        <f>VLOOKUP($D$3&amp;"_"&amp;H$3,データシート2!$A:$SI,MATCH($G$2&amp;"_"&amp;$E36,データシート2!$A$1:$SI$1,0),0)</f>
        <v>3</v>
      </c>
      <c r="I36" s="978">
        <f>VLOOKUP($D$3&amp;"_"&amp;I$3,データシート2!$A:$SI,MATCH($G$2&amp;"_"&amp;$E36,データシート2!$A$1:$SI$1,0),0)</f>
        <v>3</v>
      </c>
      <c r="J36" s="978">
        <f>VLOOKUP($D$3&amp;"_"&amp;J$3,データシート2!$A:$SI,MATCH($G$2&amp;"_"&amp;$E36,データシート2!$A$1:$SI$1,0),0)</f>
        <v>3</v>
      </c>
      <c r="K36" s="979">
        <f>VLOOKUP($D$3&amp;"_"&amp;K$3,データシート2!$A:$SI,MATCH($G$2&amp;"_"&amp;$E36,データシート2!$A$1:$SI$1,0),0)</f>
        <v>3</v>
      </c>
      <c r="L36" s="979">
        <f>VLOOKUP($D$3&amp;"_"&amp;L$3,データシート2!$A:$SI,MATCH($G$2&amp;"_"&amp;$E36,データシート2!$A$1:$SI$1,0),0)</f>
        <v>3</v>
      </c>
      <c r="M36" s="979">
        <f>VLOOKUP($D$3&amp;"_"&amp;M$3,データシート2!$A:$SI,MATCH($G$2&amp;"_"&amp;$E36,データシート2!$A$1:$SI$1,0),0)</f>
        <v>2</v>
      </c>
      <c r="N36" s="979">
        <f>VLOOKUP($D$3&amp;"_"&amp;N$3,データシート2!$A:$SI,MATCH($G$2&amp;"_"&amp;$E36,データシート2!$A$1:$SI$1,0),0)</f>
        <v>2</v>
      </c>
      <c r="O36" s="979">
        <f>VLOOKUP($D$3&amp;"_"&amp;O$3,データシート2!$A:$SI,MATCH($G$2&amp;"_"&amp;$E36,データシート2!$A$1:$SI$1,0),0)</f>
        <v>2</v>
      </c>
      <c r="P36" s="979">
        <f>VLOOKUP($D$3&amp;"_"&amp;P$3,データシート2!$A:$SI,MATCH($G$2&amp;"_"&amp;$E36,データシート2!$A$1:$SI$1,0),0)</f>
        <v>1</v>
      </c>
      <c r="Q36" s="980">
        <f>VLOOKUP($D$3&amp;"_"&amp;Q$3,データシート2!$A:$SI,MATCH($G$2&amp;"_"&amp;$E36,データシート2!$A$1:$SI$1,0),0)</f>
        <v>1</v>
      </c>
      <c r="R36" s="981">
        <f>VLOOKUP($D$3&amp;"_"&amp;R$3,データシート2!$A:$SI,MATCH($R$2&amp;"_"&amp;$E36,データシート2!$A$1:$SI$1,0),0)</f>
        <v>2210.3809999999999</v>
      </c>
      <c r="S36" s="982">
        <f>VLOOKUP($D$3&amp;"_"&amp;S$3,データシート2!$A:$SI,MATCH($R$2&amp;"_"&amp;$E36,データシート2!$A$1:$SI$1,0),0)</f>
        <v>2200.2399999999998</v>
      </c>
      <c r="T36" s="982">
        <f>VLOOKUP($D$3&amp;"_"&amp;T$3,データシート2!$A:$SI,MATCH($R$2&amp;"_"&amp;$E36,データシート2!$A$1:$SI$1,0),0)</f>
        <v>2167.018</v>
      </c>
      <c r="U36" s="982">
        <f>VLOOKUP($D$3&amp;"_"&amp;U$3,データシート2!$A:$SI,MATCH($R$2&amp;"_"&amp;$E36,データシート2!$A$1:$SI$1,0),0)</f>
        <v>1574.625</v>
      </c>
      <c r="V36" s="982">
        <f>VLOOKUP($D$3&amp;"_"&amp;V$3,データシート2!$A:$SI,MATCH($R$2&amp;"_"&amp;$E36,データシート2!$A$1:$SI$1,0),0)</f>
        <v>1758.587</v>
      </c>
      <c r="W36" s="982">
        <f>VLOOKUP($D$3&amp;"_"&amp;W$3,データシート2!$A:$SI,MATCH($R$2&amp;"_"&amp;$E36,データシート2!$A$1:$SI$1,0),0)</f>
        <v>1582.8520000000001</v>
      </c>
      <c r="X36" s="982">
        <f>VLOOKUP($D$3&amp;"_"&amp;X$3,データシート2!$A:$SI,MATCH($R$2&amp;"_"&amp;$E36,データシート2!$A$1:$SI$1,0),0)</f>
        <v>1838.509</v>
      </c>
      <c r="Y36" s="982">
        <f>VLOOKUP($D$3&amp;"_"&amp;Y$3,データシート2!$A:$SI,MATCH($R$2&amp;"_"&amp;$E36,データシート2!$A$1:$SI$1,0),0)</f>
        <v>1600.5820000000001</v>
      </c>
      <c r="Z36" s="982">
        <f>VLOOKUP($D$3&amp;"_"&amp;Z$3,データシート2!$A:$SI,MATCH($R$2&amp;"_"&amp;$E36,データシート2!$A$1:$SI$1,0),0)</f>
        <v>1096.99</v>
      </c>
      <c r="AA36" s="982">
        <f>VLOOKUP($D$3&amp;"_"&amp;AA$3,データシート2!$A:$SI,MATCH($R$2&amp;"_"&amp;$E36,データシート2!$A$1:$SI$1,0),0)</f>
        <v>668.18100000000004</v>
      </c>
      <c r="AB36" s="983">
        <f>VLOOKUP($D$3&amp;"_"&amp;AB$3,データシート2!$A:$SI,MATCH($R$2&amp;"_"&amp;$E36,データシート2!$A$1:$SI$1,0),0)</f>
        <v>885.93299999999999</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9</v>
      </c>
      <c r="H38" s="777">
        <f>VLOOKUP($D$3&amp;"_"&amp;H$3,データシート2!$A:$SI,MATCH($G$2&amp;"_"&amp;$C38,データシート2!$A$1:$SI$1,0),0)</f>
        <v>8</v>
      </c>
      <c r="I38" s="777">
        <f>VLOOKUP($D$3&amp;"_"&amp;I$3,データシート2!$A:$SI,MATCH($G$2&amp;"_"&amp;$C38,データシート2!$A$1:$SI$1,0),0)</f>
        <v>9</v>
      </c>
      <c r="J38" s="777">
        <f>VLOOKUP($D$3&amp;"_"&amp;J$3,データシート2!$A:$SI,MATCH($G$2&amp;"_"&amp;$C38,データシート2!$A$1:$SI$1,0),0)</f>
        <v>9</v>
      </c>
      <c r="K38" s="778">
        <f>VLOOKUP($D$3&amp;"_"&amp;K$3,データシート2!$A:$SI,MATCH($G$2&amp;"_"&amp;$C38,データシート2!$A$1:$SI$1,0),0)</f>
        <v>9</v>
      </c>
      <c r="L38" s="778">
        <f>VLOOKUP($D$3&amp;"_"&amp;L$3,データシート2!$A:$SI,MATCH($G$2&amp;"_"&amp;$C38,データシート2!$A$1:$SI$1,0),0)</f>
        <v>9</v>
      </c>
      <c r="M38" s="778">
        <f>VLOOKUP($D$3&amp;"_"&amp;M$3,データシート2!$A:$SI,MATCH($G$2&amp;"_"&amp;$C38,データシート2!$A$1:$SI$1,0),0)</f>
        <v>10</v>
      </c>
      <c r="N38" s="778">
        <f>VLOOKUP($D$3&amp;"_"&amp;N$3,データシート2!$A:$SI,MATCH($G$2&amp;"_"&amp;$C38,データシート2!$A$1:$SI$1,0),0)</f>
        <v>10</v>
      </c>
      <c r="O38" s="778">
        <f>VLOOKUP($D$3&amp;"_"&amp;O$3,データシート2!$A:$SI,MATCH($G$2&amp;"_"&amp;$C38,データシート2!$A$1:$SI$1,0),0)</f>
        <v>10</v>
      </c>
      <c r="P38" s="778">
        <f>VLOOKUP($D$3&amp;"_"&amp;P$3,データシート2!$A:$SI,MATCH($G$2&amp;"_"&amp;$C38,データシート2!$A$1:$SI$1,0),0)</f>
        <v>10</v>
      </c>
      <c r="Q38" s="779">
        <f>VLOOKUP($D$3&amp;"_"&amp;Q$3,データシート2!$A:$SI,MATCH($G$2&amp;"_"&amp;$C38,データシート2!$A$1:$SI$1,0),0)</f>
        <v>10</v>
      </c>
      <c r="R38" s="947">
        <f>VLOOKUP($D$3&amp;"_"&amp;R$3,データシート2!$A:$SI,MATCH($R$2&amp;"_"&amp;$C38,データシート2!$A$1:$SI$1,0),0)</f>
        <v>30.742999999999999</v>
      </c>
      <c r="S38" s="948">
        <f>VLOOKUP($D$3&amp;"_"&amp;S$3,データシート2!$A:$SI,MATCH($R$2&amp;"_"&amp;$C38,データシート2!$A$1:$SI$1,0),0)</f>
        <v>30.725000000000001</v>
      </c>
      <c r="T38" s="948">
        <f>VLOOKUP($D$3&amp;"_"&amp;T$3,データシート2!$A:$SI,MATCH($R$2&amp;"_"&amp;$C38,データシート2!$A$1:$SI$1,0),0)</f>
        <v>44.683</v>
      </c>
      <c r="U38" s="948">
        <f>VLOOKUP($D$3&amp;"_"&amp;U$3,データシート2!$A:$SI,MATCH($R$2&amp;"_"&amp;$C38,データシート2!$A$1:$SI$1,0),0)</f>
        <v>44.031999999999996</v>
      </c>
      <c r="V38" s="948">
        <f>VLOOKUP($D$3&amp;"_"&amp;V$3,データシート2!$A:$SI,MATCH($R$2&amp;"_"&amp;$C38,データシート2!$A$1:$SI$1,0),0)</f>
        <v>48.851999999999997</v>
      </c>
      <c r="W38" s="948">
        <f>VLOOKUP($D$3&amp;"_"&amp;W$3,データシート2!$A:$SI,MATCH($R$2&amp;"_"&amp;$C38,データシート2!$A$1:$SI$1,0),0)</f>
        <v>50.616</v>
      </c>
      <c r="X38" s="948">
        <f>VLOOKUP($D$3&amp;"_"&amp;X$3,データシート2!$A:$SI,MATCH($R$2&amp;"_"&amp;$C38,データシート2!$A$1:$SI$1,0),0)</f>
        <v>50.728999999999999</v>
      </c>
      <c r="Y38" s="948">
        <f>VLOOKUP($D$3&amp;"_"&amp;Y$3,データシート2!$A:$SI,MATCH($R$2&amp;"_"&amp;$C38,データシート2!$A$1:$SI$1,0),0)</f>
        <v>48.662999999999997</v>
      </c>
      <c r="Z38" s="948">
        <f>VLOOKUP($D$3&amp;"_"&amp;Z$3,データシート2!$A:$SI,MATCH($R$2&amp;"_"&amp;$C38,データシート2!$A$1:$SI$1,0),0)</f>
        <v>52.863</v>
      </c>
      <c r="AA38" s="948">
        <f>VLOOKUP($D$3&amp;"_"&amp;AA$3,データシート2!$A:$SI,MATCH($R$2&amp;"_"&amp;$C38,データシート2!$A$1:$SI$1,0),0)</f>
        <v>45.685000000000002</v>
      </c>
      <c r="AB38" s="949">
        <f>VLOOKUP($D$3&amp;"_"&amp;AB$3,データシート2!$A:$SI,MATCH($R$2&amp;"_"&amp;$C38,データシート2!$A$1:$SI$1,0),0)</f>
        <v>46.542999999999999</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7</v>
      </c>
      <c r="H41" s="777">
        <f>VLOOKUP($D$3&amp;"_"&amp;H$3,データシート2!$A:$SI,MATCH($G$2&amp;"_"&amp;$C41,データシート2!$A$1:$SI$1,0),0)</f>
        <v>9</v>
      </c>
      <c r="I41" s="777">
        <f>VLOOKUP($D$3&amp;"_"&amp;I$3,データシート2!$A:$SI,MATCH($G$2&amp;"_"&amp;$C41,データシート2!$A$1:$SI$1,0),0)</f>
        <v>10</v>
      </c>
      <c r="J41" s="777">
        <f>VLOOKUP($D$3&amp;"_"&amp;J$3,データシート2!$A:$SI,MATCH($G$2&amp;"_"&amp;$C41,データシート2!$A$1:$SI$1,0),0)</f>
        <v>10</v>
      </c>
      <c r="K41" s="778">
        <f>VLOOKUP($D$3&amp;"_"&amp;K$3,データシート2!$A:$SI,MATCH($G$2&amp;"_"&amp;$C41,データシート2!$A$1:$SI$1,0),0)</f>
        <v>9</v>
      </c>
      <c r="L41" s="778">
        <f>VLOOKUP($D$3&amp;"_"&amp;L$3,データシート2!$A:$SI,MATCH($G$2&amp;"_"&amp;$C41,データシート2!$A$1:$SI$1,0),0)</f>
        <v>10</v>
      </c>
      <c r="M41" s="778">
        <f>VLOOKUP($D$3&amp;"_"&amp;M$3,データシート2!$A:$SI,MATCH($G$2&amp;"_"&amp;$C41,データシート2!$A$1:$SI$1,0),0)</f>
        <v>10</v>
      </c>
      <c r="N41" s="778">
        <f>VLOOKUP($D$3&amp;"_"&amp;N$3,データシート2!$A:$SI,MATCH($G$2&amp;"_"&amp;$C41,データシート2!$A$1:$SI$1,0),0)</f>
        <v>10</v>
      </c>
      <c r="O41" s="778">
        <f>VLOOKUP($D$3&amp;"_"&amp;O$3,データシート2!$A:$SI,MATCH($G$2&amp;"_"&amp;$C41,データシート2!$A$1:$SI$1,0),0)</f>
        <v>10</v>
      </c>
      <c r="P41" s="778">
        <f>VLOOKUP($D$3&amp;"_"&amp;P$3,データシート2!$A:$SI,MATCH($G$2&amp;"_"&amp;$C41,データシート2!$A$1:$SI$1,0),0)</f>
        <v>10</v>
      </c>
      <c r="Q41" s="779">
        <f>VLOOKUP($D$3&amp;"_"&amp;Q$3,データシート2!$A:$SI,MATCH($G$2&amp;"_"&amp;$C41,データシート2!$A$1:$SI$1,0),0)</f>
        <v>10</v>
      </c>
      <c r="R41" s="947">
        <f>VLOOKUP($D$3&amp;"_"&amp;R$3,データシート2!$A:$SI,MATCH($R$2&amp;"_"&amp;$C41,データシート2!$A$1:$SI$1,0),0)</f>
        <v>4028.8359999999998</v>
      </c>
      <c r="S41" s="948">
        <f>VLOOKUP($D$3&amp;"_"&amp;S$3,データシート2!$A:$SI,MATCH($R$2&amp;"_"&amp;$C41,データシート2!$A$1:$SI$1,0),0)</f>
        <v>4366.9570000000003</v>
      </c>
      <c r="T41" s="948">
        <f>VLOOKUP($D$3&amp;"_"&amp;T$3,データシート2!$A:$SI,MATCH($R$2&amp;"_"&amp;$C41,データシート2!$A$1:$SI$1,0),0)</f>
        <v>4392.5990000000002</v>
      </c>
      <c r="U41" s="948">
        <f>VLOOKUP($D$3&amp;"_"&amp;U$3,データシート2!$A:$SI,MATCH($R$2&amp;"_"&amp;$C41,データシート2!$A$1:$SI$1,0),0)</f>
        <v>4122.0640000000003</v>
      </c>
      <c r="V41" s="948">
        <f>VLOOKUP($D$3&amp;"_"&amp;V$3,データシート2!$A:$SI,MATCH($R$2&amp;"_"&amp;$C41,データシート2!$A$1:$SI$1,0),0)</f>
        <v>4297.3689999999997</v>
      </c>
      <c r="W41" s="948">
        <f>VLOOKUP($D$3&amp;"_"&amp;W$3,データシート2!$A:$SI,MATCH($R$2&amp;"_"&amp;$C41,データシート2!$A$1:$SI$1,0),0)</f>
        <v>4214.4660000000003</v>
      </c>
      <c r="X41" s="948">
        <f>VLOOKUP($D$3&amp;"_"&amp;X$3,データシート2!$A:$SI,MATCH($R$2&amp;"_"&amp;$C41,データシート2!$A$1:$SI$1,0),0)</f>
        <v>4140.8509999999997</v>
      </c>
      <c r="Y41" s="948">
        <f>VLOOKUP($D$3&amp;"_"&amp;Y$3,データシート2!$A:$SI,MATCH($R$2&amp;"_"&amp;$C41,データシート2!$A$1:$SI$1,0),0)</f>
        <v>4092.3560000000002</v>
      </c>
      <c r="Z41" s="948">
        <f>VLOOKUP($D$3&amp;"_"&amp;Z$3,データシート2!$A:$SI,MATCH($R$2&amp;"_"&amp;$C41,データシート2!$A$1:$SI$1,0),0)</f>
        <v>4081.1590000000001</v>
      </c>
      <c r="AA41" s="948">
        <f>VLOOKUP($D$3&amp;"_"&amp;AA$3,データシート2!$A:$SI,MATCH($R$2&amp;"_"&amp;$C41,データシート2!$A$1:$SI$1,0),0)</f>
        <v>3992.7370000000001</v>
      </c>
      <c r="AB41" s="949">
        <f>VLOOKUP($D$3&amp;"_"&amp;AB$3,データシート2!$A:$SI,MATCH($R$2&amp;"_"&amp;$C41,データシート2!$A$1:$SI$1,0),0)</f>
        <v>3802.5940000000001</v>
      </c>
    </row>
    <row r="42" spans="2:29" s="756" customFormat="1" ht="16.5" customHeight="1">
      <c r="B42" s="748"/>
      <c r="C42" s="773">
        <v>22</v>
      </c>
      <c r="D42" s="774" t="s">
        <v>554</v>
      </c>
      <c r="E42" s="773"/>
      <c r="F42" s="775"/>
      <c r="G42" s="776">
        <f>VLOOKUP($D$3&amp;"_"&amp;G$3,データシート2!$A:$SI,MATCH($G$2&amp;"_"&amp;$C42,データシート2!$A$1:$SI$1,0),0)</f>
        <v>12</v>
      </c>
      <c r="H42" s="777">
        <f>VLOOKUP($D$3&amp;"_"&amp;H$3,データシート2!$A:$SI,MATCH($G$2&amp;"_"&amp;$C42,データシート2!$A$1:$SI$1,0),0)</f>
        <v>12</v>
      </c>
      <c r="I42" s="777">
        <f>VLOOKUP($D$3&amp;"_"&amp;I$3,データシート2!$A:$SI,MATCH($G$2&amp;"_"&amp;$C42,データシート2!$A$1:$SI$1,0),0)</f>
        <v>11</v>
      </c>
      <c r="J42" s="777">
        <f>VLOOKUP($D$3&amp;"_"&amp;J$3,データシート2!$A:$SI,MATCH($G$2&amp;"_"&amp;$C42,データシート2!$A$1:$SI$1,0),0)</f>
        <v>10</v>
      </c>
      <c r="K42" s="778">
        <f>VLOOKUP($D$3&amp;"_"&amp;K$3,データシート2!$A:$SI,MATCH($G$2&amp;"_"&amp;$C42,データシート2!$A$1:$SI$1,0),0)</f>
        <v>10</v>
      </c>
      <c r="L42" s="778">
        <f>VLOOKUP($D$3&amp;"_"&amp;L$3,データシート2!$A:$SI,MATCH($G$2&amp;"_"&amp;$C42,データシート2!$A$1:$SI$1,0),0)</f>
        <v>10</v>
      </c>
      <c r="M42" s="778">
        <f>VLOOKUP($D$3&amp;"_"&amp;M$3,データシート2!$A:$SI,MATCH($G$2&amp;"_"&amp;$C42,データシート2!$A$1:$SI$1,0),0)</f>
        <v>10</v>
      </c>
      <c r="N42" s="778">
        <f>VLOOKUP($D$3&amp;"_"&amp;N$3,データシート2!$A:$SI,MATCH($G$2&amp;"_"&amp;$C42,データシート2!$A$1:$SI$1,0),0)</f>
        <v>10</v>
      </c>
      <c r="O42" s="778">
        <f>VLOOKUP($D$3&amp;"_"&amp;O$3,データシート2!$A:$SI,MATCH($G$2&amp;"_"&amp;$C42,データシート2!$A$1:$SI$1,0),0)</f>
        <v>10</v>
      </c>
      <c r="P42" s="778">
        <f>VLOOKUP($D$3&amp;"_"&amp;P$3,データシート2!$A:$SI,MATCH($G$2&amp;"_"&amp;$C42,データシート2!$A$1:$SI$1,0),0)</f>
        <v>10</v>
      </c>
      <c r="Q42" s="779">
        <f>VLOOKUP($D$3&amp;"_"&amp;Q$3,データシート2!$A:$SI,MATCH($G$2&amp;"_"&amp;$C42,データシート2!$A$1:$SI$1,0),0)</f>
        <v>9</v>
      </c>
      <c r="R42" s="947">
        <f>VLOOKUP($D$3&amp;"_"&amp;R$3,データシート2!$A:$SI,MATCH($R$2&amp;"_"&amp;$C42,データシート2!$A$1:$SI$1,0),0)</f>
        <v>5284.6589999999997</v>
      </c>
      <c r="S42" s="948">
        <f>VLOOKUP($D$3&amp;"_"&amp;S$3,データシート2!$A:$SI,MATCH($R$2&amp;"_"&amp;$C42,データシート2!$A$1:$SI$1,0),0)</f>
        <v>4763.7830000000004</v>
      </c>
      <c r="T42" s="948">
        <f>VLOOKUP($D$3&amp;"_"&amp;T$3,データシート2!$A:$SI,MATCH($R$2&amp;"_"&amp;$C42,データシート2!$A$1:$SI$1,0),0)</f>
        <v>5499.8320000000003</v>
      </c>
      <c r="U42" s="948">
        <f>VLOOKUP($D$3&amp;"_"&amp;U$3,データシート2!$A:$SI,MATCH($R$2&amp;"_"&amp;$C42,データシート2!$A$1:$SI$1,0),0)</f>
        <v>5475.0749999999998</v>
      </c>
      <c r="V42" s="948">
        <f>VLOOKUP($D$3&amp;"_"&amp;V$3,データシート2!$A:$SI,MATCH($R$2&amp;"_"&amp;$C42,データシート2!$A$1:$SI$1,0),0)</f>
        <v>5146.5919999999996</v>
      </c>
      <c r="W42" s="948">
        <f>VLOOKUP($D$3&amp;"_"&amp;W$3,データシート2!$A:$SI,MATCH($R$2&amp;"_"&amp;$C42,データシート2!$A$1:$SI$1,0),0)</f>
        <v>5261.5379999999996</v>
      </c>
      <c r="X42" s="948">
        <f>VLOOKUP($D$3&amp;"_"&amp;X$3,データシート2!$A:$SI,MATCH($R$2&amp;"_"&amp;$C42,データシート2!$A$1:$SI$1,0),0)</f>
        <v>5489.049</v>
      </c>
      <c r="Y42" s="948">
        <f>VLOOKUP($D$3&amp;"_"&amp;Y$3,データシート2!$A:$SI,MATCH($R$2&amp;"_"&amp;$C42,データシート2!$A$1:$SI$1,0),0)</f>
        <v>5410.9769999999999</v>
      </c>
      <c r="Z42" s="948">
        <f>VLOOKUP($D$3&amp;"_"&amp;Z$3,データシート2!$A:$SI,MATCH($R$2&amp;"_"&amp;$C42,データシート2!$A$1:$SI$1,0),0)</f>
        <v>5419.4709999999995</v>
      </c>
      <c r="AA42" s="948">
        <f>VLOOKUP($D$3&amp;"_"&amp;AA$3,データシート2!$A:$SI,MATCH($R$2&amp;"_"&amp;$C42,データシート2!$A$1:$SI$1,0),0)</f>
        <v>3483.308</v>
      </c>
      <c r="AB42" s="949">
        <f>VLOOKUP($D$3&amp;"_"&amp;AB$3,データシート2!$A:$SI,MATCH($R$2&amp;"_"&amp;$C42,データシート2!$A$1:$SI$1,0),0)</f>
        <v>5369.1459999999997</v>
      </c>
    </row>
    <row r="43" spans="2:29" s="756" customFormat="1" ht="16.5" customHeight="1">
      <c r="B43" s="748"/>
      <c r="C43" s="773">
        <v>23</v>
      </c>
      <c r="D43" s="774" t="s">
        <v>555</v>
      </c>
      <c r="E43" s="773"/>
      <c r="F43" s="775"/>
      <c r="G43" s="776">
        <f>VLOOKUP($D$3&amp;"_"&amp;G$3,データシート2!$A:$SI,MATCH($G$2&amp;"_"&amp;$C43,データシート2!$A$1:$SI$1,0),0)</f>
        <v>1</v>
      </c>
      <c r="H43" s="777">
        <f>VLOOKUP($D$3&amp;"_"&amp;H$3,データシート2!$A:$SI,MATCH($G$2&amp;"_"&amp;$C43,データシート2!$A$1:$SI$1,0),0)</f>
        <v>2</v>
      </c>
      <c r="I43" s="777">
        <f>VLOOKUP($D$3&amp;"_"&amp;I$3,データシート2!$A:$SI,MATCH($G$2&amp;"_"&amp;$C43,データシート2!$A$1:$SI$1,0),0)</f>
        <v>3</v>
      </c>
      <c r="J43" s="777">
        <f>VLOOKUP($D$3&amp;"_"&amp;J$3,データシート2!$A:$SI,MATCH($G$2&amp;"_"&amp;$C43,データシート2!$A$1:$SI$1,0),0)</f>
        <v>3</v>
      </c>
      <c r="K43" s="778">
        <f>VLOOKUP($D$3&amp;"_"&amp;K$3,データシート2!$A:$SI,MATCH($G$2&amp;"_"&amp;$C43,データシート2!$A$1:$SI$1,0),0)</f>
        <v>3</v>
      </c>
      <c r="L43" s="778">
        <f>VLOOKUP($D$3&amp;"_"&amp;L$3,データシート2!$A:$SI,MATCH($G$2&amp;"_"&amp;$C43,データシート2!$A$1:$SI$1,0),0)</f>
        <v>3</v>
      </c>
      <c r="M43" s="778">
        <f>VLOOKUP($D$3&amp;"_"&amp;M$3,データシート2!$A:$SI,MATCH($G$2&amp;"_"&amp;$C43,データシート2!$A$1:$SI$1,0),0)</f>
        <v>3</v>
      </c>
      <c r="N43" s="778">
        <f>VLOOKUP($D$3&amp;"_"&amp;N$3,データシート2!$A:$SI,MATCH($G$2&amp;"_"&amp;$C43,データシート2!$A$1:$SI$1,0),0)</f>
        <v>3</v>
      </c>
      <c r="O43" s="778">
        <f>VLOOKUP($D$3&amp;"_"&amp;O$3,データシート2!$A:$SI,MATCH($G$2&amp;"_"&amp;$C43,データシート2!$A$1:$SI$1,0),0)</f>
        <v>3</v>
      </c>
      <c r="P43" s="778">
        <f>VLOOKUP($D$3&amp;"_"&amp;P$3,データシート2!$A:$SI,MATCH($G$2&amp;"_"&amp;$C43,データシート2!$A$1:$SI$1,0),0)</f>
        <v>3</v>
      </c>
      <c r="Q43" s="779">
        <f>VLOOKUP($D$3&amp;"_"&amp;Q$3,データシート2!$A:$SI,MATCH($G$2&amp;"_"&amp;$C43,データシート2!$A$1:$SI$1,0),0)</f>
        <v>2</v>
      </c>
      <c r="R43" s="947">
        <f>VLOOKUP($D$3&amp;"_"&amp;R$3,データシート2!$A:$SI,MATCH($R$2&amp;"_"&amp;$C43,データシート2!$A$1:$SI$1,0),0)</f>
        <v>4.9740000000000002</v>
      </c>
      <c r="S43" s="948">
        <f>VLOOKUP($D$3&amp;"_"&amp;S$3,データシート2!$A:$SI,MATCH($R$2&amp;"_"&amp;$C43,データシート2!$A$1:$SI$1,0),0)</f>
        <v>8.9</v>
      </c>
      <c r="T43" s="948">
        <f>VLOOKUP($D$3&amp;"_"&amp;T$3,データシート2!$A:$SI,MATCH($R$2&amp;"_"&amp;$C43,データシート2!$A$1:$SI$1,0),0)</f>
        <v>15.561999999999999</v>
      </c>
      <c r="U43" s="948">
        <f>VLOOKUP($D$3&amp;"_"&amp;U$3,データシート2!$A:$SI,MATCH($R$2&amp;"_"&amp;$C43,データシート2!$A$1:$SI$1,0),0)</f>
        <v>14.379</v>
      </c>
      <c r="V43" s="948">
        <f>VLOOKUP($D$3&amp;"_"&amp;V$3,データシート2!$A:$SI,MATCH($R$2&amp;"_"&amp;$C43,データシート2!$A$1:$SI$1,0),0)</f>
        <v>11.944000000000001</v>
      </c>
      <c r="W43" s="948">
        <f>VLOOKUP($D$3&amp;"_"&amp;W$3,データシート2!$A:$SI,MATCH($R$2&amp;"_"&amp;$C43,データシート2!$A$1:$SI$1,0),0)</f>
        <v>12.257</v>
      </c>
      <c r="X43" s="948">
        <f>VLOOKUP($D$3&amp;"_"&amp;X$3,データシート2!$A:$SI,MATCH($R$2&amp;"_"&amp;$C43,データシート2!$A$1:$SI$1,0),0)</f>
        <v>11.42</v>
      </c>
      <c r="Y43" s="948">
        <f>VLOOKUP($D$3&amp;"_"&amp;Y$3,データシート2!$A:$SI,MATCH($R$2&amp;"_"&amp;$C43,データシート2!$A$1:$SI$1,0),0)</f>
        <v>11.568</v>
      </c>
      <c r="Z43" s="948">
        <f>VLOOKUP($D$3&amp;"_"&amp;Z$3,データシート2!$A:$SI,MATCH($R$2&amp;"_"&amp;$C43,データシート2!$A$1:$SI$1,0),0)</f>
        <v>10.926</v>
      </c>
      <c r="AA43" s="948">
        <f>VLOOKUP($D$3&amp;"_"&amp;AA$3,データシート2!$A:$SI,MATCH($R$2&amp;"_"&amp;$C43,データシート2!$A$1:$SI$1,0),0)</f>
        <v>10.398999999999999</v>
      </c>
      <c r="AB43" s="949">
        <f>VLOOKUP($D$3&amp;"_"&amp;AB$3,データシート2!$A:$SI,MATCH($R$2&amp;"_"&amp;$C43,データシート2!$A$1:$SI$1,0),0)</f>
        <v>8.3699999999999992</v>
      </c>
    </row>
    <row r="44" spans="2:29" s="756" customFormat="1" ht="16.5" customHeight="1">
      <c r="B44" s="748"/>
      <c r="C44" s="773">
        <v>24</v>
      </c>
      <c r="D44" s="774" t="s">
        <v>556</v>
      </c>
      <c r="E44" s="773"/>
      <c r="F44" s="775"/>
      <c r="G44" s="776">
        <f>VLOOKUP($D$3&amp;"_"&amp;G$3,データシート2!$A:$SI,MATCH($G$2&amp;"_"&amp;$C44,データシート2!$A$1:$SI$1,0),0)</f>
        <v>4</v>
      </c>
      <c r="H44" s="777">
        <f>VLOOKUP($D$3&amp;"_"&amp;H$3,データシート2!$A:$SI,MATCH($G$2&amp;"_"&amp;$C44,データシート2!$A$1:$SI$1,0),0)</f>
        <v>4</v>
      </c>
      <c r="I44" s="777">
        <f>VLOOKUP($D$3&amp;"_"&amp;I$3,データシート2!$A:$SI,MATCH($G$2&amp;"_"&amp;$C44,データシート2!$A$1:$SI$1,0),0)</f>
        <v>4</v>
      </c>
      <c r="J44" s="777">
        <f>VLOOKUP($D$3&amp;"_"&amp;J$3,データシート2!$A:$SI,MATCH($G$2&amp;"_"&amp;$C44,データシート2!$A$1:$SI$1,0),0)</f>
        <v>4</v>
      </c>
      <c r="K44" s="778">
        <f>VLOOKUP($D$3&amp;"_"&amp;K$3,データシート2!$A:$SI,MATCH($G$2&amp;"_"&amp;$C44,データシート2!$A$1:$SI$1,0),0)</f>
        <v>4</v>
      </c>
      <c r="L44" s="778">
        <f>VLOOKUP($D$3&amp;"_"&amp;L$3,データシート2!$A:$SI,MATCH($G$2&amp;"_"&amp;$C44,データシート2!$A$1:$SI$1,0),0)</f>
        <v>4</v>
      </c>
      <c r="M44" s="778">
        <f>VLOOKUP($D$3&amp;"_"&amp;M$3,データシート2!$A:$SI,MATCH($G$2&amp;"_"&amp;$C44,データシート2!$A$1:$SI$1,0),0)</f>
        <v>4</v>
      </c>
      <c r="N44" s="778">
        <f>VLOOKUP($D$3&amp;"_"&amp;N$3,データシート2!$A:$SI,MATCH($G$2&amp;"_"&amp;$C44,データシート2!$A$1:$SI$1,0),0)</f>
        <v>4</v>
      </c>
      <c r="O44" s="778">
        <f>VLOOKUP($D$3&amp;"_"&amp;O$3,データシート2!$A:$SI,MATCH($G$2&amp;"_"&amp;$C44,データシート2!$A$1:$SI$1,0),0)</f>
        <v>4</v>
      </c>
      <c r="P44" s="778">
        <f>VLOOKUP($D$3&amp;"_"&amp;P$3,データシート2!$A:$SI,MATCH($G$2&amp;"_"&amp;$C44,データシート2!$A$1:$SI$1,0),0)</f>
        <v>4</v>
      </c>
      <c r="Q44" s="779">
        <f>VLOOKUP($D$3&amp;"_"&amp;Q$3,データシート2!$A:$SI,MATCH($G$2&amp;"_"&amp;$C44,データシート2!$A$1:$SI$1,0),0)</f>
        <v>4</v>
      </c>
      <c r="R44" s="947">
        <f>VLOOKUP($D$3&amp;"_"&amp;R$3,データシート2!$A:$SI,MATCH($R$2&amp;"_"&amp;$C44,データシート2!$A$1:$SI$1,0),0)</f>
        <v>45.348999999999997</v>
      </c>
      <c r="S44" s="948">
        <f>VLOOKUP($D$3&amp;"_"&amp;S$3,データシート2!$A:$SI,MATCH($R$2&amp;"_"&amp;$C44,データシート2!$A$1:$SI$1,0),0)</f>
        <v>53.533999999999999</v>
      </c>
      <c r="T44" s="948">
        <f>VLOOKUP($D$3&amp;"_"&amp;T$3,データシート2!$A:$SI,MATCH($R$2&amp;"_"&amp;$C44,データシート2!$A$1:$SI$1,0),0)</f>
        <v>67.823999999999998</v>
      </c>
      <c r="U44" s="948">
        <f>VLOOKUP($D$3&amp;"_"&amp;U$3,データシート2!$A:$SI,MATCH($R$2&amp;"_"&amp;$C44,データシート2!$A$1:$SI$1,0),0)</f>
        <v>61.374000000000002</v>
      </c>
      <c r="V44" s="948">
        <f>VLOOKUP($D$3&amp;"_"&amp;V$3,データシート2!$A:$SI,MATCH($R$2&amp;"_"&amp;$C44,データシート2!$A$1:$SI$1,0),0)</f>
        <v>54.628</v>
      </c>
      <c r="W44" s="948">
        <f>VLOOKUP($D$3&amp;"_"&amp;W$3,データシート2!$A:$SI,MATCH($R$2&amp;"_"&amp;$C44,データシート2!$A$1:$SI$1,0),0)</f>
        <v>49.207999999999998</v>
      </c>
      <c r="X44" s="948">
        <f>VLOOKUP($D$3&amp;"_"&amp;X$3,データシート2!$A:$SI,MATCH($R$2&amp;"_"&amp;$C44,データシート2!$A$1:$SI$1,0),0)</f>
        <v>48.212000000000003</v>
      </c>
      <c r="Y44" s="948">
        <f>VLOOKUP($D$3&amp;"_"&amp;Y$3,データシート2!$A:$SI,MATCH($R$2&amp;"_"&amp;$C44,データシート2!$A$1:$SI$1,0),0)</f>
        <v>50.426000000000002</v>
      </c>
      <c r="Z44" s="948">
        <f>VLOOKUP($D$3&amp;"_"&amp;Z$3,データシート2!$A:$SI,MATCH($R$2&amp;"_"&amp;$C44,データシート2!$A$1:$SI$1,0),0)</f>
        <v>46.213000000000001</v>
      </c>
      <c r="AA44" s="948">
        <f>VLOOKUP($D$3&amp;"_"&amp;AA$3,データシート2!$A:$SI,MATCH($R$2&amp;"_"&amp;$C44,データシート2!$A$1:$SI$1,0),0)</f>
        <v>41.741999999999997</v>
      </c>
      <c r="AB44" s="949">
        <f>VLOOKUP($D$3&amp;"_"&amp;AB$3,データシート2!$A:$SI,MATCH($R$2&amp;"_"&amp;$C44,データシート2!$A$1:$SI$1,0),0)</f>
        <v>43.298000000000002</v>
      </c>
    </row>
    <row r="45" spans="2:29" s="756" customFormat="1" ht="16.5" customHeight="1">
      <c r="B45" s="748"/>
      <c r="C45" s="773">
        <v>25</v>
      </c>
      <c r="D45" s="774" t="s">
        <v>557</v>
      </c>
      <c r="E45" s="773"/>
      <c r="F45" s="775"/>
      <c r="G45" s="776">
        <f>VLOOKUP($D$3&amp;"_"&amp;G$3,データシート2!$A:$SI,MATCH($G$2&amp;"_"&amp;$C45,データシート2!$A$1:$SI$1,0),0)</f>
        <v>1</v>
      </c>
      <c r="H45" s="777">
        <f>VLOOKUP($D$3&amp;"_"&amp;H$3,データシート2!$A:$SI,MATCH($G$2&amp;"_"&amp;$C45,データシート2!$A$1:$SI$1,0),0)</f>
        <v>1</v>
      </c>
      <c r="I45" s="777">
        <f>VLOOKUP($D$3&amp;"_"&amp;I$3,データシート2!$A:$SI,MATCH($G$2&amp;"_"&amp;$C45,データシート2!$A$1:$SI$1,0),0)</f>
        <v>1</v>
      </c>
      <c r="J45" s="777">
        <f>VLOOKUP($D$3&amp;"_"&amp;J$3,データシート2!$A:$SI,MATCH($G$2&amp;"_"&amp;$C45,データシート2!$A$1:$SI$1,0),0)</f>
        <v>1</v>
      </c>
      <c r="K45" s="778">
        <f>VLOOKUP($D$3&amp;"_"&amp;K$3,データシート2!$A:$SI,MATCH($G$2&amp;"_"&amp;$C45,データシート2!$A$1:$SI$1,0),0)</f>
        <v>1</v>
      </c>
      <c r="L45" s="778">
        <f>VLOOKUP($D$3&amp;"_"&amp;L$3,データシート2!$A:$SI,MATCH($G$2&amp;"_"&amp;$C45,データシート2!$A$1:$SI$1,0),0)</f>
        <v>1</v>
      </c>
      <c r="M45" s="778">
        <f>VLOOKUP($D$3&amp;"_"&amp;M$3,データシート2!$A:$SI,MATCH($G$2&amp;"_"&amp;$C45,データシート2!$A$1:$SI$1,0),0)</f>
        <v>1</v>
      </c>
      <c r="N45" s="778">
        <f>VLOOKUP($D$3&amp;"_"&amp;N$3,データシート2!$A:$SI,MATCH($G$2&amp;"_"&amp;$C45,データシート2!$A$1:$SI$1,0),0)</f>
        <v>1</v>
      </c>
      <c r="O45" s="778">
        <f>VLOOKUP($D$3&amp;"_"&amp;O$3,データシート2!$A:$SI,MATCH($G$2&amp;"_"&amp;$C45,データシート2!$A$1:$SI$1,0),0)</f>
        <v>1</v>
      </c>
      <c r="P45" s="778">
        <f>VLOOKUP($D$3&amp;"_"&amp;P$3,データシート2!$A:$SI,MATCH($G$2&amp;"_"&amp;$C45,データシート2!$A$1:$SI$1,0),0)</f>
        <v>1</v>
      </c>
      <c r="Q45" s="779">
        <f>VLOOKUP($D$3&amp;"_"&amp;Q$3,データシート2!$A:$SI,MATCH($G$2&amp;"_"&amp;$C45,データシート2!$A$1:$SI$1,0),0)</f>
        <v>1</v>
      </c>
      <c r="R45" s="947">
        <f>VLOOKUP($D$3&amp;"_"&amp;R$3,データシート2!$A:$SI,MATCH($R$2&amp;"_"&amp;$C45,データシート2!$A$1:$SI$1,0),0)</f>
        <v>3.97</v>
      </c>
      <c r="S45" s="948">
        <f>VLOOKUP($D$3&amp;"_"&amp;S$3,データシート2!$A:$SI,MATCH($R$2&amp;"_"&amp;$C45,データシート2!$A$1:$SI$1,0),0)</f>
        <v>4.34</v>
      </c>
      <c r="T45" s="948">
        <f>VLOOKUP($D$3&amp;"_"&amp;T$3,データシート2!$A:$SI,MATCH($R$2&amp;"_"&amp;$C45,データシート2!$A$1:$SI$1,0),0)</f>
        <v>5.79</v>
      </c>
      <c r="U45" s="948">
        <f>VLOOKUP($D$3&amp;"_"&amp;U$3,データシート2!$A:$SI,MATCH($R$2&amp;"_"&amp;$C45,データシート2!$A$1:$SI$1,0),0)</f>
        <v>5.6619999999999999</v>
      </c>
      <c r="V45" s="948">
        <f>VLOOKUP($D$3&amp;"_"&amp;V$3,データシート2!$A:$SI,MATCH($R$2&amp;"_"&amp;$C45,データシート2!$A$1:$SI$1,0),0)</f>
        <v>5.774</v>
      </c>
      <c r="W45" s="948">
        <f>VLOOKUP($D$3&amp;"_"&amp;W$3,データシート2!$A:$SI,MATCH($R$2&amp;"_"&amp;$C45,データシート2!$A$1:$SI$1,0),0)</f>
        <v>5.6319999999999997</v>
      </c>
      <c r="X45" s="948">
        <f>VLOOKUP($D$3&amp;"_"&amp;X$3,データシート2!$A:$SI,MATCH($R$2&amp;"_"&amp;$C45,データシート2!$A$1:$SI$1,0),0)</f>
        <v>4.1269999999999998</v>
      </c>
      <c r="Y45" s="948">
        <f>VLOOKUP($D$3&amp;"_"&amp;Y$3,データシート2!$A:$SI,MATCH($R$2&amp;"_"&amp;$C45,データシート2!$A$1:$SI$1,0),0)</f>
        <v>4.3369999999999997</v>
      </c>
      <c r="Z45" s="948">
        <f>VLOOKUP($D$3&amp;"_"&amp;Z$3,データシート2!$A:$SI,MATCH($R$2&amp;"_"&amp;$C45,データシート2!$A$1:$SI$1,0),0)</f>
        <v>5.3630000000000004</v>
      </c>
      <c r="AA45" s="948">
        <f>VLOOKUP($D$3&amp;"_"&amp;AA$3,データシート2!$A:$SI,MATCH($R$2&amp;"_"&amp;$C45,データシート2!$A$1:$SI$1,0),0)</f>
        <v>5.375</v>
      </c>
      <c r="AB45" s="949">
        <f>VLOOKUP($D$3&amp;"_"&amp;AB$3,データシート2!$A:$SI,MATCH($R$2&amp;"_"&amp;$C45,データシート2!$A$1:$SI$1,0),0)</f>
        <v>5.649</v>
      </c>
    </row>
    <row r="46" spans="2:29" s="756" customFormat="1" ht="16.5" customHeight="1">
      <c r="B46" s="748"/>
      <c r="C46" s="773">
        <v>26</v>
      </c>
      <c r="D46" s="774" t="s">
        <v>558</v>
      </c>
      <c r="E46" s="773"/>
      <c r="F46" s="775"/>
      <c r="G46" s="776">
        <f>VLOOKUP($D$3&amp;"_"&amp;G$3,データシート2!$A:$SI,MATCH($G$2&amp;"_"&amp;$C46,データシート2!$A$1:$SI$1,0),0)</f>
        <v>2</v>
      </c>
      <c r="H46" s="777">
        <f>VLOOKUP($D$3&amp;"_"&amp;H$3,データシート2!$A:$SI,MATCH($G$2&amp;"_"&amp;$C46,データシート2!$A$1:$SI$1,0),0)</f>
        <v>2</v>
      </c>
      <c r="I46" s="777">
        <f>VLOOKUP($D$3&amp;"_"&amp;I$3,データシート2!$A:$SI,MATCH($G$2&amp;"_"&amp;$C46,データシート2!$A$1:$SI$1,0),0)</f>
        <v>2</v>
      </c>
      <c r="J46" s="777">
        <f>VLOOKUP($D$3&amp;"_"&amp;J$3,データシート2!$A:$SI,MATCH($G$2&amp;"_"&amp;$C46,データシート2!$A$1:$SI$1,0),0)</f>
        <v>2</v>
      </c>
      <c r="K46" s="778">
        <f>VLOOKUP($D$3&amp;"_"&amp;K$3,データシート2!$A:$SI,MATCH($G$2&amp;"_"&amp;$C46,データシート2!$A$1:$SI$1,0),0)</f>
        <v>2</v>
      </c>
      <c r="L46" s="778">
        <f>VLOOKUP($D$3&amp;"_"&amp;L$3,データシート2!$A:$SI,MATCH($G$2&amp;"_"&amp;$C46,データシート2!$A$1:$SI$1,0),0)</f>
        <v>2</v>
      </c>
      <c r="M46" s="778">
        <f>VLOOKUP($D$3&amp;"_"&amp;M$3,データシート2!$A:$SI,MATCH($G$2&amp;"_"&amp;$C46,データシート2!$A$1:$SI$1,0),0)</f>
        <v>2</v>
      </c>
      <c r="N46" s="778">
        <f>VLOOKUP($D$3&amp;"_"&amp;N$3,データシート2!$A:$SI,MATCH($G$2&amp;"_"&amp;$C46,データシート2!$A$1:$SI$1,0),0)</f>
        <v>3</v>
      </c>
      <c r="O46" s="778">
        <f>VLOOKUP($D$3&amp;"_"&amp;O$3,データシート2!$A:$SI,MATCH($G$2&amp;"_"&amp;$C46,データシート2!$A$1:$SI$1,0),0)</f>
        <v>1</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10.923999999999999</v>
      </c>
      <c r="S46" s="948">
        <f>VLOOKUP($D$3&amp;"_"&amp;S$3,データシート2!$A:$SI,MATCH($R$2&amp;"_"&amp;$C46,データシート2!$A$1:$SI$1,0),0)</f>
        <v>12.89</v>
      </c>
      <c r="T46" s="948">
        <f>VLOOKUP($D$3&amp;"_"&amp;T$3,データシート2!$A:$SI,MATCH($R$2&amp;"_"&amp;$C46,データシート2!$A$1:$SI$1,0),0)</f>
        <v>13.865</v>
      </c>
      <c r="U46" s="948">
        <f>VLOOKUP($D$3&amp;"_"&amp;U$3,データシート2!$A:$SI,MATCH($R$2&amp;"_"&amp;$C46,データシート2!$A$1:$SI$1,0),0)</f>
        <v>35.750999999999998</v>
      </c>
      <c r="V46" s="948">
        <f>VLOOKUP($D$3&amp;"_"&amp;V$3,データシート2!$A:$SI,MATCH($R$2&amp;"_"&amp;$C46,データシート2!$A$1:$SI$1,0),0)</f>
        <v>57.466000000000001</v>
      </c>
      <c r="W46" s="948">
        <f>VLOOKUP($D$3&amp;"_"&amp;W$3,データシート2!$A:$SI,MATCH($R$2&amp;"_"&amp;$C46,データシート2!$A$1:$SI$1,0),0)</f>
        <v>49.942</v>
      </c>
      <c r="X46" s="948">
        <f>VLOOKUP($D$3&amp;"_"&amp;X$3,データシート2!$A:$SI,MATCH($R$2&amp;"_"&amp;$C46,データシート2!$A$1:$SI$1,0),0)</f>
        <v>34.654000000000003</v>
      </c>
      <c r="Y46" s="948">
        <f>VLOOKUP($D$3&amp;"_"&amp;Y$3,データシート2!$A:$SI,MATCH($R$2&amp;"_"&amp;$C46,データシート2!$A$1:$SI$1,0),0)</f>
        <v>39.779000000000003</v>
      </c>
      <c r="Z46" s="948">
        <f>VLOOKUP($D$3&amp;"_"&amp;Z$3,データシート2!$A:$SI,MATCH($R$2&amp;"_"&amp;$C46,データシート2!$A$1:$SI$1,0),0)</f>
        <v>8.7729999999999997</v>
      </c>
      <c r="AA46" s="948">
        <f>VLOOKUP($D$3&amp;"_"&amp;AA$3,データシート2!$A:$SI,MATCH($R$2&amp;"_"&amp;$C46,データシート2!$A$1:$SI$1,0),0)</f>
        <v>8.0920000000000005</v>
      </c>
      <c r="AB46" s="949">
        <f>VLOOKUP($D$3&amp;"_"&amp;AB$3,データシート2!$A:$SI,MATCH($R$2&amp;"_"&amp;$C46,データシート2!$A$1:$SI$1,0),0)</f>
        <v>8.5169999999999995</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13</v>
      </c>
      <c r="H48" s="777">
        <f>VLOOKUP($D$3&amp;"_"&amp;H$3,データシート2!$A:$SI,MATCH($G$2&amp;"_"&amp;$C48,データシート2!$A$1:$SI$1,0),0)</f>
        <v>9</v>
      </c>
      <c r="I48" s="777">
        <f>VLOOKUP($D$3&amp;"_"&amp;I$3,データシート2!$A:$SI,MATCH($G$2&amp;"_"&amp;$C48,データシート2!$A$1:$SI$1,0),0)</f>
        <v>10</v>
      </c>
      <c r="J48" s="777">
        <f>VLOOKUP($D$3&amp;"_"&amp;J$3,データシート2!$A:$SI,MATCH($G$2&amp;"_"&amp;$C48,データシート2!$A$1:$SI$1,0),0)</f>
        <v>8</v>
      </c>
      <c r="K48" s="778">
        <f>VLOOKUP($D$3&amp;"_"&amp;K$3,データシート2!$A:$SI,MATCH($G$2&amp;"_"&amp;$C48,データシート2!$A$1:$SI$1,0),0)</f>
        <v>8</v>
      </c>
      <c r="L48" s="778">
        <f>VLOOKUP($D$3&amp;"_"&amp;L$3,データシート2!$A:$SI,MATCH($G$2&amp;"_"&amp;$C48,データシート2!$A$1:$SI$1,0),0)</f>
        <v>9</v>
      </c>
      <c r="M48" s="778">
        <f>VLOOKUP($D$3&amp;"_"&amp;M$3,データシート2!$A:$SI,MATCH($G$2&amp;"_"&amp;$C48,データシート2!$A$1:$SI$1,0),0)</f>
        <v>9</v>
      </c>
      <c r="N48" s="778">
        <f>VLOOKUP($D$3&amp;"_"&amp;N$3,データシート2!$A:$SI,MATCH($G$2&amp;"_"&amp;$C48,データシート2!$A$1:$SI$1,0),0)</f>
        <v>9</v>
      </c>
      <c r="O48" s="778">
        <f>VLOOKUP($D$3&amp;"_"&amp;O$3,データシート2!$A:$SI,MATCH($G$2&amp;"_"&amp;$C48,データシート2!$A$1:$SI$1,0),0)</f>
        <v>9</v>
      </c>
      <c r="P48" s="778">
        <f>VLOOKUP($D$3&amp;"_"&amp;P$3,データシート2!$A:$SI,MATCH($G$2&amp;"_"&amp;$C48,データシート2!$A$1:$SI$1,0),0)</f>
        <v>9</v>
      </c>
      <c r="Q48" s="779">
        <f>VLOOKUP($D$3&amp;"_"&amp;Q$3,データシート2!$A:$SI,MATCH($G$2&amp;"_"&amp;$C48,データシート2!$A$1:$SI$1,0),0)</f>
        <v>9</v>
      </c>
      <c r="R48" s="947">
        <f>VLOOKUP($D$3&amp;"_"&amp;R$3,データシート2!$A:$SI,MATCH($R$2&amp;"_"&amp;$C48,データシート2!$A$1:$SI$1,0),0)</f>
        <v>154.59800000000001</v>
      </c>
      <c r="S48" s="948">
        <f>VLOOKUP($D$3&amp;"_"&amp;S$3,データシート2!$A:$SI,MATCH($R$2&amp;"_"&amp;$C48,データシート2!$A$1:$SI$1,0),0)</f>
        <v>121.131</v>
      </c>
      <c r="T48" s="948">
        <f>VLOOKUP($D$3&amp;"_"&amp;T$3,データシート2!$A:$SI,MATCH($R$2&amp;"_"&amp;$C48,データシート2!$A$1:$SI$1,0),0)</f>
        <v>195.60400000000001</v>
      </c>
      <c r="U48" s="948">
        <f>VLOOKUP($D$3&amp;"_"&amp;U$3,データシート2!$A:$SI,MATCH($R$2&amp;"_"&amp;$C48,データシート2!$A$1:$SI$1,0),0)</f>
        <v>171.566</v>
      </c>
      <c r="V48" s="948">
        <f>VLOOKUP($D$3&amp;"_"&amp;V$3,データシート2!$A:$SI,MATCH($R$2&amp;"_"&amp;$C48,データシート2!$A$1:$SI$1,0),0)</f>
        <v>184.99199999999999</v>
      </c>
      <c r="W48" s="948">
        <f>VLOOKUP($D$3&amp;"_"&amp;W$3,データシート2!$A:$SI,MATCH($R$2&amp;"_"&amp;$C48,データシート2!$A$1:$SI$1,0),0)</f>
        <v>189.42500000000001</v>
      </c>
      <c r="X48" s="948">
        <f>VLOOKUP($D$3&amp;"_"&amp;X$3,データシート2!$A:$SI,MATCH($R$2&amp;"_"&amp;$C48,データシート2!$A$1:$SI$1,0),0)</f>
        <v>184.69900000000001</v>
      </c>
      <c r="Y48" s="948">
        <f>VLOOKUP($D$3&amp;"_"&amp;Y$3,データシート2!$A:$SI,MATCH($R$2&amp;"_"&amp;$C48,データシート2!$A$1:$SI$1,0),0)</f>
        <v>189.892</v>
      </c>
      <c r="Z48" s="948">
        <f>VLOOKUP($D$3&amp;"_"&amp;Z$3,データシート2!$A:$SI,MATCH($R$2&amp;"_"&amp;$C48,データシート2!$A$1:$SI$1,0),0)</f>
        <v>185.82499999999999</v>
      </c>
      <c r="AA48" s="948">
        <f>VLOOKUP($D$3&amp;"_"&amp;AA$3,データシート2!$A:$SI,MATCH($R$2&amp;"_"&amp;$C48,データシート2!$A$1:$SI$1,0),0)</f>
        <v>159.19200000000001</v>
      </c>
      <c r="AB48" s="949">
        <f>VLOOKUP($D$3&amp;"_"&amp;AB$3,データシート2!$A:$SI,MATCH($R$2&amp;"_"&amp;$C48,データシート2!$A$1:$SI$1,0),0)</f>
        <v>160.72999999999999</v>
      </c>
    </row>
    <row r="49" spans="2:29" s="756" customFormat="1" ht="16.5" customHeight="1">
      <c r="B49" s="748"/>
      <c r="C49" s="773">
        <v>29</v>
      </c>
      <c r="D49" s="774" t="s">
        <v>561</v>
      </c>
      <c r="E49" s="773"/>
      <c r="F49" s="775"/>
      <c r="G49" s="776">
        <f>VLOOKUP($D$3&amp;"_"&amp;G$3,データシート2!$A:$SI,MATCH($G$2&amp;"_"&amp;$C49,データシート2!$A$1:$SI$1,0),0)</f>
        <v>3</v>
      </c>
      <c r="H49" s="777">
        <f>VLOOKUP($D$3&amp;"_"&amp;H$3,データシート2!$A:$SI,MATCH($G$2&amp;"_"&amp;$C49,データシート2!$A$1:$SI$1,0),0)</f>
        <v>3</v>
      </c>
      <c r="I49" s="777">
        <f>VLOOKUP($D$3&amp;"_"&amp;I$3,データシート2!$A:$SI,MATCH($G$2&amp;"_"&amp;$C49,データシート2!$A$1:$SI$1,0),0)</f>
        <v>3</v>
      </c>
      <c r="J49" s="777">
        <f>VLOOKUP($D$3&amp;"_"&amp;J$3,データシート2!$A:$SI,MATCH($G$2&amp;"_"&amp;$C49,データシート2!$A$1:$SI$1,0),0)</f>
        <v>3</v>
      </c>
      <c r="K49" s="778">
        <f>VLOOKUP($D$3&amp;"_"&amp;K$3,データシート2!$A:$SI,MATCH($G$2&amp;"_"&amp;$C49,データシート2!$A$1:$SI$1,0),0)</f>
        <v>3</v>
      </c>
      <c r="L49" s="778">
        <f>VLOOKUP($D$3&amp;"_"&amp;L$3,データシート2!$A:$SI,MATCH($G$2&amp;"_"&amp;$C49,データシート2!$A$1:$SI$1,0),0)</f>
        <v>3</v>
      </c>
      <c r="M49" s="778">
        <f>VLOOKUP($D$3&amp;"_"&amp;M$3,データシート2!$A:$SI,MATCH($G$2&amp;"_"&amp;$C49,データシート2!$A$1:$SI$1,0),0)</f>
        <v>3</v>
      </c>
      <c r="N49" s="778">
        <f>VLOOKUP($D$3&amp;"_"&amp;N$3,データシート2!$A:$SI,MATCH($G$2&amp;"_"&amp;$C49,データシート2!$A$1:$SI$1,0),0)</f>
        <v>3</v>
      </c>
      <c r="O49" s="778">
        <f>VLOOKUP($D$3&amp;"_"&amp;O$3,データシート2!$A:$SI,MATCH($G$2&amp;"_"&amp;$C49,データシート2!$A$1:$SI$1,0),0)</f>
        <v>3</v>
      </c>
      <c r="P49" s="778">
        <f>VLOOKUP($D$3&amp;"_"&amp;P$3,データシート2!$A:$SI,MATCH($G$2&amp;"_"&amp;$C49,データシート2!$A$1:$SI$1,0),0)</f>
        <v>3</v>
      </c>
      <c r="Q49" s="779">
        <f>VLOOKUP($D$3&amp;"_"&amp;Q$3,データシート2!$A:$SI,MATCH($G$2&amp;"_"&amp;$C49,データシート2!$A$1:$SI$1,0),0)</f>
        <v>3</v>
      </c>
      <c r="R49" s="947">
        <f>VLOOKUP($D$3&amp;"_"&amp;R$3,データシート2!$A:$SI,MATCH($R$2&amp;"_"&amp;$C49,データシート2!$A$1:$SI$1,0),0)</f>
        <v>42.957999999999998</v>
      </c>
      <c r="S49" s="948">
        <f>VLOOKUP($D$3&amp;"_"&amp;S$3,データシート2!$A:$SI,MATCH($R$2&amp;"_"&amp;$C49,データシート2!$A$1:$SI$1,0),0)</f>
        <v>52.307000000000002</v>
      </c>
      <c r="T49" s="948">
        <f>VLOOKUP($D$3&amp;"_"&amp;T$3,データシート2!$A:$SI,MATCH($R$2&amp;"_"&amp;$C49,データシート2!$A$1:$SI$1,0),0)</f>
        <v>67.14</v>
      </c>
      <c r="U49" s="948">
        <f>VLOOKUP($D$3&amp;"_"&amp;U$3,データシート2!$A:$SI,MATCH($R$2&amp;"_"&amp;$C49,データシート2!$A$1:$SI$1,0),0)</f>
        <v>71.551000000000002</v>
      </c>
      <c r="V49" s="948">
        <f>VLOOKUP($D$3&amp;"_"&amp;V$3,データシート2!$A:$SI,MATCH($R$2&amp;"_"&amp;$C49,データシート2!$A$1:$SI$1,0),0)</f>
        <v>69.335999999999999</v>
      </c>
      <c r="W49" s="948">
        <f>VLOOKUP($D$3&amp;"_"&amp;W$3,データシート2!$A:$SI,MATCH($R$2&amp;"_"&amp;$C49,データシート2!$A$1:$SI$1,0),0)</f>
        <v>69.268000000000001</v>
      </c>
      <c r="X49" s="948">
        <f>VLOOKUP($D$3&amp;"_"&amp;X$3,データシート2!$A:$SI,MATCH($R$2&amp;"_"&amp;$C49,データシート2!$A$1:$SI$1,0),0)</f>
        <v>68.307000000000002</v>
      </c>
      <c r="Y49" s="948">
        <f>VLOOKUP($D$3&amp;"_"&amp;Y$3,データシート2!$A:$SI,MATCH($R$2&amp;"_"&amp;$C49,データシート2!$A$1:$SI$1,0),0)</f>
        <v>68.614999999999995</v>
      </c>
      <c r="Z49" s="948">
        <f>VLOOKUP($D$3&amp;"_"&amp;Z$3,データシート2!$A:$SI,MATCH($R$2&amp;"_"&amp;$C49,データシート2!$A$1:$SI$1,0),0)</f>
        <v>63.652000000000001</v>
      </c>
      <c r="AA49" s="948">
        <f>VLOOKUP($D$3&amp;"_"&amp;AA$3,データシート2!$A:$SI,MATCH($R$2&amp;"_"&amp;$C49,データシート2!$A$1:$SI$1,0),0)</f>
        <v>56.185000000000002</v>
      </c>
      <c r="AB49" s="949">
        <f>VLOOKUP($D$3&amp;"_"&amp;AB$3,データシート2!$A:$SI,MATCH($R$2&amp;"_"&amp;$C49,データシート2!$A$1:$SI$1,0),0)</f>
        <v>65.141000000000005</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1</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0</v>
      </c>
      <c r="R50" s="947">
        <f>VLOOKUP($D$3&amp;"_"&amp;R$3,データシート2!$A:$SI,MATCH($R$2&amp;"_"&amp;$C50,データシート2!$A$1:$SI$1,0),0)</f>
        <v>4.1130000000000004</v>
      </c>
      <c r="S50" s="948">
        <f>VLOOKUP($D$3&amp;"_"&amp;S$3,データシート2!$A:$SI,MATCH($R$2&amp;"_"&amp;$C50,データシート2!$A$1:$SI$1,0),0)</f>
        <v>5.0670000000000002</v>
      </c>
      <c r="T50" s="948">
        <f>VLOOKUP($D$3&amp;"_"&amp;T$3,データシート2!$A:$SI,MATCH($R$2&amp;"_"&amp;$C50,データシート2!$A$1:$SI$1,0),0)</f>
        <v>6.859</v>
      </c>
      <c r="U50" s="948">
        <f>VLOOKUP($D$3&amp;"_"&amp;U$3,データシート2!$A:$SI,MATCH($R$2&amp;"_"&amp;$C50,データシート2!$A$1:$SI$1,0),0)</f>
        <v>7.0140000000000002</v>
      </c>
      <c r="V50" s="948">
        <f>VLOOKUP($D$3&amp;"_"&amp;V$3,データシート2!$A:$SI,MATCH($R$2&amp;"_"&amp;$C50,データシート2!$A$1:$SI$1,0),0)</f>
        <v>7.109</v>
      </c>
      <c r="W50" s="948">
        <f>VLOOKUP($D$3&amp;"_"&amp;W$3,データシート2!$A:$SI,MATCH($R$2&amp;"_"&amp;$C50,データシート2!$A$1:$SI$1,0),0)</f>
        <v>7.9470000000000001</v>
      </c>
      <c r="X50" s="948">
        <f>VLOOKUP($D$3&amp;"_"&amp;X$3,データシート2!$A:$SI,MATCH($R$2&amp;"_"&amp;$C50,データシート2!$A$1:$SI$1,0),0)</f>
        <v>7.66</v>
      </c>
      <c r="Y50" s="948">
        <f>VLOOKUP($D$3&amp;"_"&amp;Y$3,データシート2!$A:$SI,MATCH($R$2&amp;"_"&amp;$C50,データシート2!$A$1:$SI$1,0),0)</f>
        <v>6.9630000000000001</v>
      </c>
      <c r="Z50" s="948">
        <f>VLOOKUP($D$3&amp;"_"&amp;Z$3,データシート2!$A:$SI,MATCH($R$2&amp;"_"&amp;$C50,データシート2!$A$1:$SI$1,0),0)</f>
        <v>5.4770000000000003</v>
      </c>
      <c r="AA50" s="948">
        <f>VLOOKUP($D$3&amp;"_"&amp;AA$3,データシート2!$A:$SI,MATCH($R$2&amp;"_"&amp;$C50,データシート2!$A$1:$SI$1,0),0)</f>
        <v>3.2959999999999998</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10</v>
      </c>
      <c r="H51" s="777">
        <f>VLOOKUP($D$3&amp;"_"&amp;H$3,データシート2!$A:$SI,MATCH($G$2&amp;"_"&amp;$C51,データシート2!$A$1:$SI$1,0),0)</f>
        <v>10</v>
      </c>
      <c r="I51" s="777">
        <f>VLOOKUP($D$3&amp;"_"&amp;I$3,データシート2!$A:$SI,MATCH($G$2&amp;"_"&amp;$C51,データシート2!$A$1:$SI$1,0),0)</f>
        <v>11</v>
      </c>
      <c r="J51" s="777">
        <f>VLOOKUP($D$3&amp;"_"&amp;J$3,データシート2!$A:$SI,MATCH($G$2&amp;"_"&amp;$C51,データシート2!$A$1:$SI$1,0),0)</f>
        <v>11</v>
      </c>
      <c r="K51" s="778">
        <f>VLOOKUP($D$3&amp;"_"&amp;K$3,データシート2!$A:$SI,MATCH($G$2&amp;"_"&amp;$C51,データシート2!$A$1:$SI$1,0),0)</f>
        <v>12</v>
      </c>
      <c r="L51" s="778">
        <f>VLOOKUP($D$3&amp;"_"&amp;L$3,データシート2!$A:$SI,MATCH($G$2&amp;"_"&amp;$C51,データシート2!$A$1:$SI$1,0),0)</f>
        <v>13</v>
      </c>
      <c r="M51" s="778">
        <f>VLOOKUP($D$3&amp;"_"&amp;M$3,データシート2!$A:$SI,MATCH($G$2&amp;"_"&amp;$C51,データシート2!$A$1:$SI$1,0),0)</f>
        <v>12</v>
      </c>
      <c r="N51" s="778">
        <f>VLOOKUP($D$3&amp;"_"&amp;N$3,データシート2!$A:$SI,MATCH($G$2&amp;"_"&amp;$C51,データシート2!$A$1:$SI$1,0),0)</f>
        <v>12</v>
      </c>
      <c r="O51" s="778">
        <f>VLOOKUP($D$3&amp;"_"&amp;O$3,データシート2!$A:$SI,MATCH($G$2&amp;"_"&amp;$C51,データシート2!$A$1:$SI$1,0),0)</f>
        <v>12</v>
      </c>
      <c r="P51" s="778">
        <f>VLOOKUP($D$3&amp;"_"&amp;P$3,データシート2!$A:$SI,MATCH($G$2&amp;"_"&amp;$C51,データシート2!$A$1:$SI$1,0),0)</f>
        <v>11</v>
      </c>
      <c r="Q51" s="779">
        <f>VLOOKUP($D$3&amp;"_"&amp;Q$3,データシート2!$A:$SI,MATCH($G$2&amp;"_"&amp;$C51,データシート2!$A$1:$SI$1,0),0)</f>
        <v>12</v>
      </c>
      <c r="R51" s="947">
        <f>VLOOKUP($D$3&amp;"_"&amp;R$3,データシート2!$A:$SI,MATCH($R$2&amp;"_"&amp;$C51,データシート2!$A$1:$SI$1,0),0)</f>
        <v>187.93199999999999</v>
      </c>
      <c r="S51" s="948">
        <f>VLOOKUP($D$3&amp;"_"&amp;S$3,データシート2!$A:$SI,MATCH($R$2&amp;"_"&amp;$C51,データシート2!$A$1:$SI$1,0),0)</f>
        <v>222.64400000000001</v>
      </c>
      <c r="T51" s="948">
        <f>VLOOKUP($D$3&amp;"_"&amp;T$3,データシート2!$A:$SI,MATCH($R$2&amp;"_"&amp;$C51,データシート2!$A$1:$SI$1,0),0)</f>
        <v>272.55099999999999</v>
      </c>
      <c r="U51" s="948">
        <f>VLOOKUP($D$3&amp;"_"&amp;U$3,データシート2!$A:$SI,MATCH($R$2&amp;"_"&amp;$C51,データシート2!$A$1:$SI$1,0),0)</f>
        <v>267.13</v>
      </c>
      <c r="V51" s="948">
        <f>VLOOKUP($D$3&amp;"_"&amp;V$3,データシート2!$A:$SI,MATCH($R$2&amp;"_"&amp;$C51,データシート2!$A$1:$SI$1,0),0)</f>
        <v>267.798</v>
      </c>
      <c r="W51" s="948">
        <f>VLOOKUP($D$3&amp;"_"&amp;W$3,データシート2!$A:$SI,MATCH($R$2&amp;"_"&amp;$C51,データシート2!$A$1:$SI$1,0),0)</f>
        <v>266.72699999999998</v>
      </c>
      <c r="X51" s="948">
        <f>VLOOKUP($D$3&amp;"_"&amp;X$3,データシート2!$A:$SI,MATCH($R$2&amp;"_"&amp;$C51,データシート2!$A$1:$SI$1,0),0)</f>
        <v>240.637</v>
      </c>
      <c r="Y51" s="948">
        <f>VLOOKUP($D$3&amp;"_"&amp;Y$3,データシート2!$A:$SI,MATCH($R$2&amp;"_"&amp;$C51,データシート2!$A$1:$SI$1,0),0)</f>
        <v>255.44200000000001</v>
      </c>
      <c r="Z51" s="948">
        <f>VLOOKUP($D$3&amp;"_"&amp;Z$3,データシート2!$A:$SI,MATCH($R$2&amp;"_"&amp;$C51,データシート2!$A$1:$SI$1,0),0)</f>
        <v>247.59</v>
      </c>
      <c r="AA51" s="948">
        <f>VLOOKUP($D$3&amp;"_"&amp;AA$3,データシート2!$A:$SI,MATCH($R$2&amp;"_"&amp;$C51,データシート2!$A$1:$SI$1,0),0)</f>
        <v>235.828</v>
      </c>
      <c r="AB51" s="949">
        <f>VLOOKUP($D$3&amp;"_"&amp;AB$3,データシート2!$A:$SI,MATCH($R$2&amp;"_"&amp;$C51,データシート2!$A$1:$SI$1,0),0)</f>
        <v>238.523</v>
      </c>
    </row>
    <row r="52" spans="2:29" s="756" customFormat="1" ht="16.5" customHeight="1">
      <c r="B52" s="757"/>
      <c r="C52" s="758">
        <v>32</v>
      </c>
      <c r="D52" s="759" t="s">
        <v>564</v>
      </c>
      <c r="E52" s="758"/>
      <c r="F52" s="760"/>
      <c r="G52" s="761">
        <f>VLOOKUP($D$3&amp;"_"&amp;G$3,データシート2!$A:$SI,MATCH($G$2&amp;"_"&amp;$C52,データシート2!$A$1:$SI$1,0),0)</f>
        <v>2</v>
      </c>
      <c r="H52" s="762">
        <f>VLOOKUP($D$3&amp;"_"&amp;H$3,データシート2!$A:$SI,MATCH($G$2&amp;"_"&amp;$C52,データシート2!$A$1:$SI$1,0),0)</f>
        <v>2</v>
      </c>
      <c r="I52" s="762">
        <f>VLOOKUP($D$3&amp;"_"&amp;I$3,データシート2!$A:$SI,MATCH($G$2&amp;"_"&amp;$C52,データシート2!$A$1:$SI$1,0),0)</f>
        <v>2</v>
      </c>
      <c r="J52" s="762">
        <f>VLOOKUP($D$3&amp;"_"&amp;J$3,データシート2!$A:$SI,MATCH($G$2&amp;"_"&amp;$C52,データシート2!$A$1:$SI$1,0),0)</f>
        <v>2</v>
      </c>
      <c r="K52" s="763">
        <f>VLOOKUP($D$3&amp;"_"&amp;K$3,データシート2!$A:$SI,MATCH($G$2&amp;"_"&amp;$C52,データシート2!$A$1:$SI$1,0),0)</f>
        <v>1</v>
      </c>
      <c r="L52" s="763">
        <f>VLOOKUP($D$3&amp;"_"&amp;L$3,データシート2!$A:$SI,MATCH($G$2&amp;"_"&amp;$C52,データシート2!$A$1:$SI$1,0),0)</f>
        <v>1</v>
      </c>
      <c r="M52" s="763">
        <f>VLOOKUP($D$3&amp;"_"&amp;M$3,データシート2!$A:$SI,MATCH($G$2&amp;"_"&amp;$C52,データシート2!$A$1:$SI$1,0),0)</f>
        <v>1</v>
      </c>
      <c r="N52" s="763">
        <f>VLOOKUP($D$3&amp;"_"&amp;N$3,データシート2!$A:$SI,MATCH($G$2&amp;"_"&amp;$C52,データシート2!$A$1:$SI$1,0),0)</f>
        <v>0</v>
      </c>
      <c r="O52" s="763">
        <f>VLOOKUP($D$3&amp;"_"&amp;O$3,データシート2!$A:$SI,MATCH($G$2&amp;"_"&amp;$C52,データシート2!$A$1:$SI$1,0),0)</f>
        <v>1</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8.5020000000000007</v>
      </c>
      <c r="S52" s="941">
        <f>VLOOKUP($D$3&amp;"_"&amp;S$3,データシート2!$A:$SI,MATCH($R$2&amp;"_"&amp;$C52,データシート2!$A$1:$SI$1,0),0)</f>
        <v>8.7720000000000002</v>
      </c>
      <c r="T52" s="941">
        <f>VLOOKUP($D$3&amp;"_"&amp;T$3,データシート2!$A:$SI,MATCH($R$2&amp;"_"&amp;$C52,データシート2!$A$1:$SI$1,0),0)</f>
        <v>9.3650000000000002</v>
      </c>
      <c r="U52" s="941">
        <f>VLOOKUP($D$3&amp;"_"&amp;U$3,データシート2!$A:$SI,MATCH($R$2&amp;"_"&amp;$C52,データシート2!$A$1:$SI$1,0),0)</f>
        <v>6.0540000000000003</v>
      </c>
      <c r="V52" s="941">
        <f>VLOOKUP($D$3&amp;"_"&amp;V$3,データシート2!$A:$SI,MATCH($R$2&amp;"_"&amp;$C52,データシート2!$A$1:$SI$1,0),0)</f>
        <v>4.6870000000000003</v>
      </c>
      <c r="W52" s="941">
        <f>VLOOKUP($D$3&amp;"_"&amp;W$3,データシート2!$A:$SI,MATCH($R$2&amp;"_"&amp;$C52,データシート2!$A$1:$SI$1,0),0)</f>
        <v>4.0759999999999996</v>
      </c>
      <c r="X52" s="941">
        <f>VLOOKUP($D$3&amp;"_"&amp;X$3,データシート2!$A:$SI,MATCH($R$2&amp;"_"&amp;$C52,データシート2!$A$1:$SI$1,0),0)</f>
        <v>3.431</v>
      </c>
      <c r="Y52" s="941">
        <f>VLOOKUP($D$3&amp;"_"&amp;Y$3,データシート2!$A:$SI,MATCH($R$2&amp;"_"&amp;$C52,データシート2!$A$1:$SI$1,0),0)</f>
        <v>0</v>
      </c>
      <c r="Z52" s="941">
        <f>VLOOKUP($D$3&amp;"_"&amp;Z$3,データシート2!$A:$SI,MATCH($R$2&amp;"_"&amp;$C52,データシート2!$A$1:$SI$1,0),0)</f>
        <v>3.738</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45</v>
      </c>
      <c r="H53" s="745">
        <f>VLOOKUP($D$3&amp;"_"&amp;H$3,データシート2!$A:$SI,MATCH($G$2&amp;"_"&amp;$B53,データシート2!$A$1:$SI$1,0),0)</f>
        <v>44</v>
      </c>
      <c r="I53" s="745">
        <f>VLOOKUP($D$3&amp;"_"&amp;I$3,データシート2!$A:$SI,MATCH($G$2&amp;"_"&amp;$B53,データシート2!$A$1:$SI$1,0),0)</f>
        <v>46</v>
      </c>
      <c r="J53" s="745">
        <f>VLOOKUP($D$3&amp;"_"&amp;J$3,データシート2!$A:$SI,MATCH($G$2&amp;"_"&amp;$B53,データシート2!$A$1:$SI$1,0),0)</f>
        <v>45</v>
      </c>
      <c r="K53" s="746">
        <f>VLOOKUP($D$3&amp;"_"&amp;K$3,データシート2!$A:$SI,MATCH($G$2&amp;"_"&amp;$B53,データシート2!$A$1:$SI$1,0),0)</f>
        <v>46</v>
      </c>
      <c r="L53" s="746">
        <f>VLOOKUP($D$3&amp;"_"&amp;L$3,データシート2!$A:$SI,MATCH($G$2&amp;"_"&amp;$B53,データシート2!$A$1:$SI$1,0),0)</f>
        <v>48</v>
      </c>
      <c r="M53" s="746">
        <f>VLOOKUP($D$3&amp;"_"&amp;M$3,データシート2!$A:$SI,MATCH($G$2&amp;"_"&amp;$B53,データシート2!$A$1:$SI$1,0),0)</f>
        <v>47</v>
      </c>
      <c r="N53" s="746">
        <f>VLOOKUP($D$3&amp;"_"&amp;N$3,データシート2!$A:$SI,MATCH($G$2&amp;"_"&amp;$B53,データシート2!$A$1:$SI$1,0),0)</f>
        <v>47</v>
      </c>
      <c r="O53" s="746">
        <f>VLOOKUP($D$3&amp;"_"&amp;O$3,データシート2!$A:$SI,MATCH($G$2&amp;"_"&amp;$B53,データシート2!$A$1:$SI$1,0),0)</f>
        <v>47</v>
      </c>
      <c r="P53" s="746">
        <f>VLOOKUP($D$3&amp;"_"&amp;P$3,データシート2!$A:$SI,MATCH($G$2&amp;"_"&amp;$B53,データシート2!$A$1:$SI$1,0),0)</f>
        <v>49</v>
      </c>
      <c r="Q53" s="747">
        <f>VLOOKUP($D$3&amp;"_"&amp;Q$3,データシート2!$A:$SI,MATCH($G$2&amp;"_"&amp;$B53,データシート2!$A$1:$SI$1,0),0)</f>
        <v>49</v>
      </c>
      <c r="R53" s="934">
        <f>VLOOKUP($D$3&amp;"_"&amp;R$3,データシート2!$A:$SI,MATCH($R$2&amp;"_"&amp;$B53,データシート2!$A$1:$SI$1,0),0)</f>
        <v>1203.8119999999999</v>
      </c>
      <c r="S53" s="935">
        <f>VLOOKUP($D$3&amp;"_"&amp;S$3,データシート2!$A:$SI,MATCH($R$2&amp;"_"&amp;$B53,データシート2!$A$1:$SI$1,0),0)</f>
        <v>1393.88</v>
      </c>
      <c r="T53" s="935">
        <f>VLOOKUP($D$3&amp;"_"&amp;T$3,データシート2!$A:$SI,MATCH($R$2&amp;"_"&amp;$B53,データシート2!$A$1:$SI$1,0),0)</f>
        <v>1537.6679999999999</v>
      </c>
      <c r="U53" s="935">
        <f>VLOOKUP($D$3&amp;"_"&amp;U$3,データシート2!$A:$SI,MATCH($R$2&amp;"_"&amp;$B53,データシート2!$A$1:$SI$1,0),0)</f>
        <v>1496.193</v>
      </c>
      <c r="V53" s="935">
        <f>VLOOKUP($D$3&amp;"_"&amp;V$3,データシート2!$A:$SI,MATCH($R$2&amp;"_"&amp;$B53,データシート2!$A$1:$SI$1,0),0)</f>
        <v>1446.3689999999999</v>
      </c>
      <c r="W53" s="935">
        <f>VLOOKUP($D$3&amp;"_"&amp;W$3,データシート2!$A:$SI,MATCH($R$2&amp;"_"&amp;$B53,データシート2!$A$1:$SI$1,0),0)</f>
        <v>1515.527</v>
      </c>
      <c r="X53" s="935">
        <f>VLOOKUP($D$3&amp;"_"&amp;X$3,データシート2!$A:$SI,MATCH($R$2&amp;"_"&amp;$B53,データシート2!$A$1:$SI$1,0),0)</f>
        <v>1596.248</v>
      </c>
      <c r="Y53" s="935">
        <f>VLOOKUP($D$3&amp;"_"&amp;Y$3,データシート2!$A:$SI,MATCH($R$2&amp;"_"&amp;$B53,データシート2!$A$1:$SI$1,0),0)</f>
        <v>1714.3039200000001</v>
      </c>
      <c r="Z53" s="935">
        <f>VLOOKUP($D$3&amp;"_"&amp;Z$3,データシート2!$A:$SI,MATCH($R$2&amp;"_"&amp;$B53,データシート2!$A$1:$SI$1,0),0)</f>
        <v>1395.454</v>
      </c>
      <c r="AA53" s="935">
        <f>VLOOKUP($D$3&amp;"_"&amp;AA$3,データシート2!$A:$SI,MATCH($R$2&amp;"_"&amp;$B53,データシート2!$A$1:$SI$1,0),0)</f>
        <v>1220.873</v>
      </c>
      <c r="AB53" s="936">
        <f>VLOOKUP($D$3&amp;"_"&amp;AB$3,データシート2!$A:$SI,MATCH($R$2&amp;"_"&amp;$B53,データシート2!$A$1:$SI$1,0),0)</f>
        <v>1389.9469999999999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16</v>
      </c>
      <c r="H54" s="753">
        <f>VLOOKUP($D$3&amp;"_"&amp;H$3,データシート2!$A:$SI,MATCH($G$2&amp;"_"&amp;$C54,データシート2!$A$1:$SI$1,0),0)</f>
        <v>16</v>
      </c>
      <c r="I54" s="753">
        <f>VLOOKUP($D$3&amp;"_"&amp;I$3,データシート2!$A:$SI,MATCH($G$2&amp;"_"&amp;$C54,データシート2!$A$1:$SI$1,0),0)</f>
        <v>17</v>
      </c>
      <c r="J54" s="753">
        <f>VLOOKUP($D$3&amp;"_"&amp;J$3,データシート2!$A:$SI,MATCH($G$2&amp;"_"&amp;$C54,データシート2!$A$1:$SI$1,0),0)</f>
        <v>16</v>
      </c>
      <c r="K54" s="754">
        <f>VLOOKUP($D$3&amp;"_"&amp;K$3,データシート2!$A:$SI,MATCH($G$2&amp;"_"&amp;$C54,データシート2!$A$1:$SI$1,0),0)</f>
        <v>17</v>
      </c>
      <c r="L54" s="754">
        <f>VLOOKUP($D$3&amp;"_"&amp;L$3,データシート2!$A:$SI,MATCH($G$2&amp;"_"&amp;$C54,データシート2!$A$1:$SI$1,0),0)</f>
        <v>17</v>
      </c>
      <c r="M54" s="754">
        <f>VLOOKUP($D$3&amp;"_"&amp;M$3,データシート2!$A:$SI,MATCH($G$2&amp;"_"&amp;$C54,データシート2!$A$1:$SI$1,0),0)</f>
        <v>17</v>
      </c>
      <c r="N54" s="754">
        <f>VLOOKUP($D$3&amp;"_"&amp;N$3,データシート2!$A:$SI,MATCH($G$2&amp;"_"&amp;$C54,データシート2!$A$1:$SI$1,0),0)</f>
        <v>17</v>
      </c>
      <c r="O54" s="754">
        <f>VLOOKUP($D$3&amp;"_"&amp;O$3,データシート2!$A:$SI,MATCH($G$2&amp;"_"&amp;$C54,データシート2!$A$1:$SI$1,0),0)</f>
        <v>18</v>
      </c>
      <c r="P54" s="754">
        <f>VLOOKUP($D$3&amp;"_"&amp;P$3,データシート2!$A:$SI,MATCH($G$2&amp;"_"&amp;$C54,データシート2!$A$1:$SI$1,0),0)</f>
        <v>18</v>
      </c>
      <c r="Q54" s="755">
        <f>VLOOKUP($D$3&amp;"_"&amp;Q$3,データシート2!$A:$SI,MATCH($G$2&amp;"_"&amp;$C54,データシート2!$A$1:$SI$1,0),0)</f>
        <v>18</v>
      </c>
      <c r="R54" s="943">
        <f>VLOOKUP($D$3&amp;"_"&amp;R$3,データシート2!$A:$SI,MATCH($R$2&amp;"_"&amp;$C54,データシート2!$A$1:$SI$1,0),0)</f>
        <v>1067.374</v>
      </c>
      <c r="S54" s="938">
        <f>VLOOKUP($D$3&amp;"_"&amp;S$3,データシート2!$A:$SI,MATCH($R$2&amp;"_"&amp;$C54,データシート2!$A$1:$SI$1,0),0)</f>
        <v>1219.634</v>
      </c>
      <c r="T54" s="938">
        <f>VLOOKUP($D$3&amp;"_"&amp;T$3,データシート2!$A:$SI,MATCH($R$2&amp;"_"&amp;$C54,データシート2!$A$1:$SI$1,0),0)</f>
        <v>1306.33</v>
      </c>
      <c r="U54" s="938">
        <f>VLOOKUP($D$3&amp;"_"&amp;U$3,データシート2!$A:$SI,MATCH($R$2&amp;"_"&amp;$C54,データシート2!$A$1:$SI$1,0),0)</f>
        <v>1281.1220000000001</v>
      </c>
      <c r="V54" s="938">
        <f>VLOOKUP($D$3&amp;"_"&amp;V$3,データシート2!$A:$SI,MATCH($R$2&amp;"_"&amp;$C54,データシート2!$A$1:$SI$1,0),0)</f>
        <v>1251.4190000000001</v>
      </c>
      <c r="W54" s="938">
        <f>VLOOKUP($D$3&amp;"_"&amp;W$3,データシート2!$A:$SI,MATCH($R$2&amp;"_"&amp;$C54,データシート2!$A$1:$SI$1,0),0)</f>
        <v>1277.432</v>
      </c>
      <c r="X54" s="938">
        <f>VLOOKUP($D$3&amp;"_"&amp;X$3,データシート2!$A:$SI,MATCH($R$2&amp;"_"&amp;$C54,データシート2!$A$1:$SI$1,0),0)</f>
        <v>1378.27</v>
      </c>
      <c r="Y54" s="938">
        <f>VLOOKUP($D$3&amp;"_"&amp;Y$3,データシート2!$A:$SI,MATCH($R$2&amp;"_"&amp;$C54,データシート2!$A$1:$SI$1,0),0)</f>
        <v>1349.7449999999999</v>
      </c>
      <c r="Z54" s="938">
        <f>VLOOKUP($D$3&amp;"_"&amp;Z$3,データシート2!$A:$SI,MATCH($R$2&amp;"_"&amp;$C54,データシート2!$A$1:$SI$1,0),0)</f>
        <v>1174.057</v>
      </c>
      <c r="AA54" s="938">
        <f>VLOOKUP($D$3&amp;"_"&amp;AA$3,データシート2!$A:$SI,MATCH($R$2&amp;"_"&amp;$C54,データシート2!$A$1:$SI$1,0),0)</f>
        <v>1008.745</v>
      </c>
      <c r="AB54" s="939">
        <f>VLOOKUP($D$3&amp;"_"&amp;AB$3,データシート2!$A:$SI,MATCH($R$2&amp;"_"&amp;$C54,データシート2!$A$1:$SI$1,0),0)</f>
        <v>1173.0540000000001</v>
      </c>
    </row>
    <row r="55" spans="2:29" s="756" customFormat="1" ht="16.5" customHeight="1">
      <c r="B55" s="748"/>
      <c r="C55" s="795"/>
      <c r="D55" s="786"/>
      <c r="E55" s="796">
        <v>3311</v>
      </c>
      <c r="F55" s="788" t="s">
        <v>356</v>
      </c>
      <c r="G55" s="984">
        <f>VLOOKUP($D$3&amp;"_"&amp;G$3,データシート2!$A:$SI,MATCH($G$2&amp;"_"&amp;$E55,データシート2!$A$1:$SI$1,0),0)</f>
        <v>16</v>
      </c>
      <c r="H55" s="985">
        <f>VLOOKUP($D$3&amp;"_"&amp;H$3,データシート2!$A:$SI,MATCH($G$2&amp;"_"&amp;$E55,データシート2!$A$1:$SI$1,0),0)</f>
        <v>16</v>
      </c>
      <c r="I55" s="985">
        <f>VLOOKUP($D$3&amp;"_"&amp;I$3,データシート2!$A:$SI,MATCH($G$2&amp;"_"&amp;$E55,データシート2!$A$1:$SI$1,0),0)</f>
        <v>17</v>
      </c>
      <c r="J55" s="985">
        <f>VLOOKUP($D$3&amp;"_"&amp;J$3,データシート2!$A:$SI,MATCH($G$2&amp;"_"&amp;$E55,データシート2!$A$1:$SI$1,0),0)</f>
        <v>16</v>
      </c>
      <c r="K55" s="986">
        <f>VLOOKUP($D$3&amp;"_"&amp;K$3,データシート2!$A:$SI,MATCH($G$2&amp;"_"&amp;$E55,データシート2!$A$1:$SI$1,0),0)</f>
        <v>17</v>
      </c>
      <c r="L55" s="986">
        <f>VLOOKUP($D$3&amp;"_"&amp;L$3,データシート2!$A:$SI,MATCH($G$2&amp;"_"&amp;$E55,データシート2!$A$1:$SI$1,0),0)</f>
        <v>17</v>
      </c>
      <c r="M55" s="986">
        <f>VLOOKUP($D$3&amp;"_"&amp;M$3,データシート2!$A:$SI,MATCH($G$2&amp;"_"&amp;$E55,データシート2!$A$1:$SI$1,0),0)</f>
        <v>17</v>
      </c>
      <c r="N55" s="986">
        <f>VLOOKUP($D$3&amp;"_"&amp;N$3,データシート2!$A:$SI,MATCH($G$2&amp;"_"&amp;$E55,データシート2!$A$1:$SI$1,0),0)</f>
        <v>17</v>
      </c>
      <c r="O55" s="986">
        <f>VLOOKUP($D$3&amp;"_"&amp;O$3,データシート2!$A:$SI,MATCH($G$2&amp;"_"&amp;$E55,データシート2!$A$1:$SI$1,0),0)</f>
        <v>18</v>
      </c>
      <c r="P55" s="986">
        <f>VLOOKUP($D$3&amp;"_"&amp;P$3,データシート2!$A:$SI,MATCH($G$2&amp;"_"&amp;$E55,データシート2!$A$1:$SI$1,0),0)</f>
        <v>18</v>
      </c>
      <c r="Q55" s="987">
        <f>VLOOKUP($D$3&amp;"_"&amp;Q$3,データシート2!$A:$SI,MATCH($G$2&amp;"_"&amp;$E55,データシート2!$A$1:$SI$1,0),0)</f>
        <v>18</v>
      </c>
      <c r="R55" s="988">
        <f>VLOOKUP($D$3&amp;"_"&amp;R$3,データシート2!$A:$SI,MATCH($R$2&amp;"_"&amp;$E55,データシート2!$A$1:$SI$1,0),0)</f>
        <v>1067.374</v>
      </c>
      <c r="S55" s="989">
        <f>VLOOKUP($D$3&amp;"_"&amp;S$3,データシート2!$A:$SI,MATCH($R$2&amp;"_"&amp;$E55,データシート2!$A$1:$SI$1,0),0)</f>
        <v>1219.634</v>
      </c>
      <c r="T55" s="989">
        <f>VLOOKUP($D$3&amp;"_"&amp;T$3,データシート2!$A:$SI,MATCH($R$2&amp;"_"&amp;$E55,データシート2!$A$1:$SI$1,0),0)</f>
        <v>1306.33</v>
      </c>
      <c r="U55" s="989">
        <f>VLOOKUP($D$3&amp;"_"&amp;U$3,データシート2!$A:$SI,MATCH($R$2&amp;"_"&amp;$E55,データシート2!$A$1:$SI$1,0),0)</f>
        <v>1281.1220000000001</v>
      </c>
      <c r="V55" s="989">
        <f>VLOOKUP($D$3&amp;"_"&amp;V$3,データシート2!$A:$SI,MATCH($R$2&amp;"_"&amp;$E55,データシート2!$A$1:$SI$1,0),0)</f>
        <v>1251.4190000000001</v>
      </c>
      <c r="W55" s="989">
        <f>VLOOKUP($D$3&amp;"_"&amp;W$3,データシート2!$A:$SI,MATCH($R$2&amp;"_"&amp;$E55,データシート2!$A$1:$SI$1,0),0)</f>
        <v>1277.432</v>
      </c>
      <c r="X55" s="989">
        <f>VLOOKUP($D$3&amp;"_"&amp;X$3,データシート2!$A:$SI,MATCH($R$2&amp;"_"&amp;$E55,データシート2!$A$1:$SI$1,0),0)</f>
        <v>1378.27</v>
      </c>
      <c r="Y55" s="989">
        <f>VLOOKUP($D$3&amp;"_"&amp;Y$3,データシート2!$A:$SI,MATCH($R$2&amp;"_"&amp;$E55,データシート2!$A$1:$SI$1,0),0)</f>
        <v>1349.7449999999999</v>
      </c>
      <c r="Z55" s="989">
        <f>VLOOKUP($D$3&amp;"_"&amp;Z$3,データシート2!$A:$SI,MATCH($R$2&amp;"_"&amp;$E55,データシート2!$A$1:$SI$1,0),0)</f>
        <v>1174.057</v>
      </c>
      <c r="AA55" s="989">
        <f>VLOOKUP($D$3&amp;"_"&amp;AA$3,データシート2!$A:$SI,MATCH($R$2&amp;"_"&amp;$E55,データシート2!$A$1:$SI$1,0),0)</f>
        <v>1008.745</v>
      </c>
      <c r="AB55" s="990">
        <f>VLOOKUP($D$3&amp;"_"&amp;AB$3,データシート2!$A:$SI,MATCH($R$2&amp;"_"&amp;$E55,データシート2!$A$1:$SI$1,0),0)</f>
        <v>1173.0540000000001</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2</v>
      </c>
      <c r="Q57" s="800">
        <f>VLOOKUP($D$3&amp;"_"&amp;Q$3,データシート2!$A:$SI,MATCH($G$2&amp;"_"&amp;$C57,データシート2!$A$1:$SI$1,0),0)</f>
        <v>2</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31.803000000000001</v>
      </c>
      <c r="U57" s="951">
        <f>VLOOKUP($D$3&amp;"_"&amp;U$3,データシート2!$A:$SI,MATCH($R$2&amp;"_"&amp;$C57,データシート2!$A$1:$SI$1,0),0)</f>
        <v>23.550999999999998</v>
      </c>
      <c r="V57" s="951">
        <f>VLOOKUP($D$3&amp;"_"&amp;V$3,データシート2!$A:$SI,MATCH($R$2&amp;"_"&amp;$C57,データシート2!$A$1:$SI$1,0),0)</f>
        <v>20.527000000000001</v>
      </c>
      <c r="W57" s="951">
        <f>VLOOKUP($D$3&amp;"_"&amp;W$3,データシート2!$A:$SI,MATCH($R$2&amp;"_"&amp;$C57,データシート2!$A$1:$SI$1,0),0)</f>
        <v>25.02</v>
      </c>
      <c r="X57" s="951">
        <f>VLOOKUP($D$3&amp;"_"&amp;X$3,データシート2!$A:$SI,MATCH($R$2&amp;"_"&amp;$C57,データシート2!$A$1:$SI$1,0),0)</f>
        <v>28.858000000000001</v>
      </c>
      <c r="Y57" s="951">
        <f>VLOOKUP($D$3&amp;"_"&amp;Y$3,データシート2!$A:$SI,MATCH($R$2&amp;"_"&amp;$C57,データシート2!$A$1:$SI$1,0),0)</f>
        <v>172.58699999999999</v>
      </c>
      <c r="Z57" s="951">
        <f>VLOOKUP($D$3&amp;"_"&amp;Z$3,データシート2!$A:$SI,MATCH($R$2&amp;"_"&amp;$C57,データシート2!$A$1:$SI$1,0),0)</f>
        <v>45.064999999999998</v>
      </c>
      <c r="AA57" s="951">
        <f>VLOOKUP($D$3&amp;"_"&amp;AA$3,データシート2!$A:$SI,MATCH($R$2&amp;"_"&amp;$C57,データシート2!$A$1:$SI$1,0),0)</f>
        <v>54.100999999999999</v>
      </c>
      <c r="AB57" s="952">
        <f>VLOOKUP($D$3&amp;"_"&amp;AB$3,データシート2!$A:$SI,MATCH($R$2&amp;"_"&amp;$C57,データシート2!$A$1:$SI$1,0),0)</f>
        <v>58.863999999999997</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2</v>
      </c>
      <c r="Q58" s="980">
        <f>VLOOKUP($D$3&amp;"_"&amp;Q$3,データシート2!$A:$SI,MATCH($G$2&amp;"_"&amp;$E58,データシート2!$A$1:$SI$1,0),0)</f>
        <v>2</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31.803000000000001</v>
      </c>
      <c r="U58" s="982">
        <f>VLOOKUP($D$3&amp;"_"&amp;U$3,データシート2!$A:$SI,MATCH($R$2&amp;"_"&amp;$E58,データシート2!$A$1:$SI$1,0),0)</f>
        <v>23.550999999999998</v>
      </c>
      <c r="V58" s="982">
        <f>VLOOKUP($D$3&amp;"_"&amp;V$3,データシート2!$A:$SI,MATCH($R$2&amp;"_"&amp;$E58,データシート2!$A$1:$SI$1,0),0)</f>
        <v>20.527000000000001</v>
      </c>
      <c r="W58" s="982">
        <f>VLOOKUP($D$3&amp;"_"&amp;W$3,データシート2!$A:$SI,MATCH($R$2&amp;"_"&amp;$E58,データシート2!$A$1:$SI$1,0),0)</f>
        <v>25.02</v>
      </c>
      <c r="X58" s="982">
        <f>VLOOKUP($D$3&amp;"_"&amp;X$3,データシート2!$A:$SI,MATCH($R$2&amp;"_"&amp;$E58,データシート2!$A$1:$SI$1,0),0)</f>
        <v>28.858000000000001</v>
      </c>
      <c r="Y58" s="982">
        <f>VLOOKUP($D$3&amp;"_"&amp;Y$3,データシート2!$A:$SI,MATCH($R$2&amp;"_"&amp;$E58,データシート2!$A$1:$SI$1,0),0)</f>
        <v>172.58699999999999</v>
      </c>
      <c r="Z58" s="982">
        <f>VLOOKUP($D$3&amp;"_"&amp;Z$3,データシート2!$A:$SI,MATCH($R$2&amp;"_"&amp;$E58,データシート2!$A$1:$SI$1,0),0)</f>
        <v>45.064999999999998</v>
      </c>
      <c r="AA58" s="982">
        <f>VLOOKUP($D$3&amp;"_"&amp;AA$3,データシート2!$A:$SI,MATCH($R$2&amp;"_"&amp;$E58,データシート2!$A$1:$SI$1,0),0)</f>
        <v>54.100999999999999</v>
      </c>
      <c r="AB58" s="983">
        <f>VLOOKUP($D$3&amp;"_"&amp;AB$3,データシート2!$A:$SI,MATCH($R$2&amp;"_"&amp;$E58,データシート2!$A$1:$SI$1,0),0)</f>
        <v>58.863999999999997</v>
      </c>
      <c r="AC58" s="789"/>
    </row>
    <row r="59" spans="2:29" s="756" customFormat="1" ht="16.5" customHeight="1">
      <c r="B59" s="748"/>
      <c r="C59" s="780">
        <v>35</v>
      </c>
      <c r="D59" s="783" t="s">
        <v>568</v>
      </c>
      <c r="E59" s="784"/>
      <c r="F59" s="775"/>
      <c r="G59" s="776">
        <f>VLOOKUP($D$3&amp;"_"&amp;G$3,データシート2!$A:$SI,MATCH($G$2&amp;"_"&amp;$C59,データシート2!$A$1:$SI$1,0),0)</f>
        <v>14</v>
      </c>
      <c r="H59" s="777">
        <f>VLOOKUP($D$3&amp;"_"&amp;H$3,データシート2!$A:$SI,MATCH($G$2&amp;"_"&amp;$C59,データシート2!$A$1:$SI$1,0),0)</f>
        <v>13</v>
      </c>
      <c r="I59" s="777">
        <f>VLOOKUP($D$3&amp;"_"&amp;I$3,データシート2!$A:$SI,MATCH($G$2&amp;"_"&amp;$C59,データシート2!$A$1:$SI$1,0),0)</f>
        <v>13</v>
      </c>
      <c r="J59" s="777">
        <f>VLOOKUP($D$3&amp;"_"&amp;J$3,データシート2!$A:$SI,MATCH($G$2&amp;"_"&amp;$C59,データシート2!$A$1:$SI$1,0),0)</f>
        <v>13</v>
      </c>
      <c r="K59" s="778">
        <f>VLOOKUP($D$3&amp;"_"&amp;K$3,データシート2!$A:$SI,MATCH($G$2&amp;"_"&amp;$C59,データシート2!$A$1:$SI$1,0),0)</f>
        <v>13</v>
      </c>
      <c r="L59" s="778">
        <f>VLOOKUP($D$3&amp;"_"&amp;L$3,データシート2!$A:$SI,MATCH($G$2&amp;"_"&amp;$C59,データシート2!$A$1:$SI$1,0),0)</f>
        <v>14</v>
      </c>
      <c r="M59" s="778">
        <f>VLOOKUP($D$3&amp;"_"&amp;M$3,データシート2!$A:$SI,MATCH($G$2&amp;"_"&amp;$C59,データシート2!$A$1:$SI$1,0),0)</f>
        <v>14</v>
      </c>
      <c r="N59" s="778">
        <f>VLOOKUP($D$3&amp;"_"&amp;N$3,データシート2!$A:$SI,MATCH($G$2&amp;"_"&amp;$C59,データシート2!$A$1:$SI$1,0),0)</f>
        <v>14</v>
      </c>
      <c r="O59" s="778">
        <f>VLOOKUP($D$3&amp;"_"&amp;O$3,データシート2!$A:$SI,MATCH($G$2&amp;"_"&amp;$C59,データシート2!$A$1:$SI$1,0),0)</f>
        <v>13</v>
      </c>
      <c r="P59" s="778">
        <f>VLOOKUP($D$3&amp;"_"&amp;P$3,データシート2!$A:$SI,MATCH($G$2&amp;"_"&amp;$C59,データシート2!$A$1:$SI$1,0),0)</f>
        <v>14</v>
      </c>
      <c r="Q59" s="779">
        <f>VLOOKUP($D$3&amp;"_"&amp;Q$3,データシート2!$A:$SI,MATCH($G$2&amp;"_"&amp;$C59,データシート2!$A$1:$SI$1,0),0)</f>
        <v>14</v>
      </c>
      <c r="R59" s="947">
        <f>VLOOKUP($D$3&amp;"_"&amp;R$3,データシート2!$A:$SI,MATCH($R$2&amp;"_"&amp;$C59,データシート2!$A$1:$SI$1,0),0)</f>
        <v>45.612000000000002</v>
      </c>
      <c r="S59" s="948">
        <f>VLOOKUP($D$3&amp;"_"&amp;S$3,データシート2!$A:$SI,MATCH($R$2&amp;"_"&amp;$C59,データシート2!$A$1:$SI$1,0),0)</f>
        <v>40.795999999999999</v>
      </c>
      <c r="T59" s="948">
        <f>VLOOKUP($D$3&amp;"_"&amp;T$3,データシート2!$A:$SI,MATCH($R$2&amp;"_"&amp;$C59,データシート2!$A$1:$SI$1,0),0)</f>
        <v>39.372</v>
      </c>
      <c r="U59" s="948">
        <f>VLOOKUP($D$3&amp;"_"&amp;U$3,データシート2!$A:$SI,MATCH($R$2&amp;"_"&amp;$C59,データシート2!$A$1:$SI$1,0),0)</f>
        <v>40.122</v>
      </c>
      <c r="V59" s="948">
        <f>VLOOKUP($D$3&amp;"_"&amp;V$3,データシート2!$A:$SI,MATCH($R$2&amp;"_"&amp;$C59,データシート2!$A$1:$SI$1,0),0)</f>
        <v>39.296999999999997</v>
      </c>
      <c r="W59" s="948">
        <f>VLOOKUP($D$3&amp;"_"&amp;W$3,データシート2!$A:$SI,MATCH($R$2&amp;"_"&amp;$C59,データシート2!$A$1:$SI$1,0),0)</f>
        <v>43.656999999999996</v>
      </c>
      <c r="X59" s="948">
        <f>VLOOKUP($D$3&amp;"_"&amp;X$3,データシート2!$A:$SI,MATCH($R$2&amp;"_"&amp;$C59,データシート2!$A$1:$SI$1,0),0)</f>
        <v>37.234000000000002</v>
      </c>
      <c r="Y59" s="948">
        <f>VLOOKUP($D$3&amp;"_"&amp;Y$3,データシート2!$A:$SI,MATCH($R$2&amp;"_"&amp;$C59,データシート2!$A$1:$SI$1,0),0)</f>
        <v>40.817999999999998</v>
      </c>
      <c r="Z59" s="948">
        <f>VLOOKUP($D$3&amp;"_"&amp;Z$3,データシート2!$A:$SI,MATCH($R$2&amp;"_"&amp;$C59,データシート2!$A$1:$SI$1,0),0)</f>
        <v>26.283999999999999</v>
      </c>
      <c r="AA59" s="948">
        <f>VLOOKUP($D$3&amp;"_"&amp;AA$3,データシート2!$A:$SI,MATCH($R$2&amp;"_"&amp;$C59,データシート2!$A$1:$SI$1,0),0)</f>
        <v>30.382999999999999</v>
      </c>
      <c r="AB59" s="949">
        <f>VLOOKUP($D$3&amp;"_"&amp;AB$3,データシート2!$A:$SI,MATCH($R$2&amp;"_"&amp;$C59,データシート2!$A$1:$SI$1,0),0)</f>
        <v>30.821000000000002</v>
      </c>
    </row>
    <row r="60" spans="2:29" s="756" customFormat="1" ht="16.5" customHeight="1">
      <c r="B60" s="748"/>
      <c r="C60" s="801"/>
      <c r="D60" s="791"/>
      <c r="E60" s="804">
        <v>3511</v>
      </c>
      <c r="F60" s="788" t="s">
        <v>346</v>
      </c>
      <c r="G60" s="977">
        <f>VLOOKUP($D$3&amp;"_"&amp;G$3,データシート2!$A:$SI,MATCH($G$2&amp;"_"&amp;$E60,データシート2!$A$1:$SI$1,0),0)</f>
        <v>14</v>
      </c>
      <c r="H60" s="978">
        <f>VLOOKUP($D$3&amp;"_"&amp;H$3,データシート2!$A:$SI,MATCH($G$2&amp;"_"&amp;$E60,データシート2!$A$1:$SI$1,0),0)</f>
        <v>13</v>
      </c>
      <c r="I60" s="978">
        <f>VLOOKUP($D$3&amp;"_"&amp;I$3,データシート2!$A:$SI,MATCH($G$2&amp;"_"&amp;$E60,データシート2!$A$1:$SI$1,0),0)</f>
        <v>13</v>
      </c>
      <c r="J60" s="978">
        <f>VLOOKUP($D$3&amp;"_"&amp;J$3,データシート2!$A:$SI,MATCH($G$2&amp;"_"&amp;$E60,データシート2!$A$1:$SI$1,0),0)</f>
        <v>13</v>
      </c>
      <c r="K60" s="979">
        <f>VLOOKUP($D$3&amp;"_"&amp;K$3,データシート2!$A:$SI,MATCH($G$2&amp;"_"&amp;$E60,データシート2!$A$1:$SI$1,0),0)</f>
        <v>13</v>
      </c>
      <c r="L60" s="979">
        <f>VLOOKUP($D$3&amp;"_"&amp;L$3,データシート2!$A:$SI,MATCH($G$2&amp;"_"&amp;$E60,データシート2!$A$1:$SI$1,0),0)</f>
        <v>14</v>
      </c>
      <c r="M60" s="979">
        <f>VLOOKUP($D$3&amp;"_"&amp;M$3,データシート2!$A:$SI,MATCH($G$2&amp;"_"&amp;$E60,データシート2!$A$1:$SI$1,0),0)</f>
        <v>14</v>
      </c>
      <c r="N60" s="979">
        <f>VLOOKUP($D$3&amp;"_"&amp;N$3,データシート2!$A:$SI,MATCH($G$2&amp;"_"&amp;$E60,データシート2!$A$1:$SI$1,0),0)</f>
        <v>14</v>
      </c>
      <c r="O60" s="979">
        <f>VLOOKUP($D$3&amp;"_"&amp;O$3,データシート2!$A:$SI,MATCH($G$2&amp;"_"&amp;$E60,データシート2!$A$1:$SI$1,0),0)</f>
        <v>13</v>
      </c>
      <c r="P60" s="979">
        <f>VLOOKUP($D$3&amp;"_"&amp;P$3,データシート2!$A:$SI,MATCH($G$2&amp;"_"&amp;$E60,データシート2!$A$1:$SI$1,0),0)</f>
        <v>14</v>
      </c>
      <c r="Q60" s="980">
        <f>VLOOKUP($D$3&amp;"_"&amp;Q$3,データシート2!$A:$SI,MATCH($G$2&amp;"_"&amp;$E60,データシート2!$A$1:$SI$1,0),0)</f>
        <v>14</v>
      </c>
      <c r="R60" s="981">
        <f>VLOOKUP($D$3&amp;"_"&amp;R$3,データシート2!$A:$SI,MATCH($R$2&amp;"_"&amp;$E60,データシート2!$A$1:$SI$1,0),0)</f>
        <v>45.612000000000002</v>
      </c>
      <c r="S60" s="982">
        <f>VLOOKUP($D$3&amp;"_"&amp;S$3,データシート2!$A:$SI,MATCH($R$2&amp;"_"&amp;$E60,データシート2!$A$1:$SI$1,0),0)</f>
        <v>40.795999999999999</v>
      </c>
      <c r="T60" s="982">
        <f>VLOOKUP($D$3&amp;"_"&amp;T$3,データシート2!$A:$SI,MATCH($R$2&amp;"_"&amp;$E60,データシート2!$A$1:$SI$1,0),0)</f>
        <v>39.372</v>
      </c>
      <c r="U60" s="982">
        <f>VLOOKUP($D$3&amp;"_"&amp;U$3,データシート2!$A:$SI,MATCH($R$2&amp;"_"&amp;$E60,データシート2!$A$1:$SI$1,0),0)</f>
        <v>40.122</v>
      </c>
      <c r="V60" s="982">
        <f>VLOOKUP($D$3&amp;"_"&amp;V$3,データシート2!$A:$SI,MATCH($R$2&amp;"_"&amp;$E60,データシート2!$A$1:$SI$1,0),0)</f>
        <v>39.296999999999997</v>
      </c>
      <c r="W60" s="982">
        <f>VLOOKUP($D$3&amp;"_"&amp;W$3,データシート2!$A:$SI,MATCH($R$2&amp;"_"&amp;$E60,データシート2!$A$1:$SI$1,0),0)</f>
        <v>43.656999999999996</v>
      </c>
      <c r="X60" s="982">
        <f>VLOOKUP($D$3&amp;"_"&amp;X$3,データシート2!$A:$SI,MATCH($R$2&amp;"_"&amp;$E60,データシート2!$A$1:$SI$1,0),0)</f>
        <v>37.234000000000002</v>
      </c>
      <c r="Y60" s="982">
        <f>VLOOKUP($D$3&amp;"_"&amp;Y$3,データシート2!$A:$SI,MATCH($R$2&amp;"_"&amp;$E60,データシート2!$A$1:$SI$1,0),0)</f>
        <v>40.817999999999998</v>
      </c>
      <c r="Z60" s="982">
        <f>VLOOKUP($D$3&amp;"_"&amp;Z$3,データシート2!$A:$SI,MATCH($R$2&amp;"_"&amp;$E60,データシート2!$A$1:$SI$1,0),0)</f>
        <v>26.283999999999999</v>
      </c>
      <c r="AA60" s="982">
        <f>VLOOKUP($D$3&amp;"_"&amp;AA$3,データシート2!$A:$SI,MATCH($R$2&amp;"_"&amp;$E60,データシート2!$A$1:$SI$1,0),0)</f>
        <v>30.382999999999999</v>
      </c>
      <c r="AB60" s="983">
        <f>VLOOKUP($D$3&amp;"_"&amp;AB$3,データシート2!$A:$SI,MATCH($R$2&amp;"_"&amp;$E60,データシート2!$A$1:$SI$1,0),0)</f>
        <v>30.821000000000002</v>
      </c>
      <c r="AC60" s="789"/>
    </row>
    <row r="61" spans="2:29" s="756" customFormat="1" ht="16.5" customHeight="1">
      <c r="B61" s="757"/>
      <c r="C61" s="805">
        <v>36</v>
      </c>
      <c r="D61" s="806" t="s">
        <v>569</v>
      </c>
      <c r="E61" s="758"/>
      <c r="F61" s="760"/>
      <c r="G61" s="807">
        <f>VLOOKUP($D$3&amp;"_"&amp;G$3,データシート2!$A:$SI,MATCH($G$2&amp;"_"&amp;$C61,データシート2!$A$1:$SI$1,0),0)</f>
        <v>15</v>
      </c>
      <c r="H61" s="808">
        <f>VLOOKUP($D$3&amp;"_"&amp;H$3,データシート2!$A:$SI,MATCH($G$2&amp;"_"&amp;$C61,データシート2!$A$1:$SI$1,0),0)</f>
        <v>15</v>
      </c>
      <c r="I61" s="808">
        <f>VLOOKUP($D$3&amp;"_"&amp;I$3,データシート2!$A:$SI,MATCH($G$2&amp;"_"&amp;$C61,データシート2!$A$1:$SI$1,0),0)</f>
        <v>15</v>
      </c>
      <c r="J61" s="808">
        <f>VLOOKUP($D$3&amp;"_"&amp;J$3,データシート2!$A:$SI,MATCH($G$2&amp;"_"&amp;$C61,データシート2!$A$1:$SI$1,0),0)</f>
        <v>15</v>
      </c>
      <c r="K61" s="809">
        <f>VLOOKUP($D$3&amp;"_"&amp;K$3,データシート2!$A:$SI,MATCH($G$2&amp;"_"&amp;$C61,データシート2!$A$1:$SI$1,0),0)</f>
        <v>15</v>
      </c>
      <c r="L61" s="809">
        <f>VLOOKUP($D$3&amp;"_"&amp;L$3,データシート2!$A:$SI,MATCH($G$2&amp;"_"&amp;$C61,データシート2!$A$1:$SI$1,0),0)</f>
        <v>16</v>
      </c>
      <c r="M61" s="809">
        <f>VLOOKUP($D$3&amp;"_"&amp;M$3,データシート2!$A:$SI,MATCH($G$2&amp;"_"&amp;$C61,データシート2!$A$1:$SI$1,0),0)</f>
        <v>15</v>
      </c>
      <c r="N61" s="809">
        <f>VLOOKUP($D$3&amp;"_"&amp;N$3,データシート2!$A:$SI,MATCH($G$2&amp;"_"&amp;$C61,データシート2!$A$1:$SI$1,0),0)</f>
        <v>15</v>
      </c>
      <c r="O61" s="809">
        <f>VLOOKUP($D$3&amp;"_"&amp;O$3,データシート2!$A:$SI,MATCH($G$2&amp;"_"&amp;$C61,データシート2!$A$1:$SI$1,0),0)</f>
        <v>15</v>
      </c>
      <c r="P61" s="809">
        <f>VLOOKUP($D$3&amp;"_"&amp;P$3,データシート2!$A:$SI,MATCH($G$2&amp;"_"&amp;$C61,データシート2!$A$1:$SI$1,0),0)</f>
        <v>15</v>
      </c>
      <c r="Q61" s="810">
        <f>VLOOKUP($D$3&amp;"_"&amp;Q$3,データシート2!$A:$SI,MATCH($G$2&amp;"_"&amp;$C61,データシート2!$A$1:$SI$1,0),0)</f>
        <v>15</v>
      </c>
      <c r="R61" s="953">
        <f>VLOOKUP($D$3&amp;"_"&amp;R$3,データシート2!$A:$SI,MATCH($R$2&amp;"_"&amp;$C61,データシート2!$A$1:$SI$1,0),0)</f>
        <v>90.825999999999993</v>
      </c>
      <c r="S61" s="954">
        <f>VLOOKUP($D$3&amp;"_"&amp;S$3,データシート2!$A:$SI,MATCH($R$2&amp;"_"&amp;$C61,データシート2!$A$1:$SI$1,0),0)</f>
        <v>133.44999999999999</v>
      </c>
      <c r="T61" s="954">
        <f>VLOOKUP($D$3&amp;"_"&amp;T$3,データシート2!$A:$SI,MATCH($R$2&amp;"_"&amp;$C61,データシート2!$A$1:$SI$1,0),0)</f>
        <v>160.16300000000001</v>
      </c>
      <c r="U61" s="954">
        <f>VLOOKUP($D$3&amp;"_"&amp;U$3,データシート2!$A:$SI,MATCH($R$2&amp;"_"&amp;$C61,データシート2!$A$1:$SI$1,0),0)</f>
        <v>151.398</v>
      </c>
      <c r="V61" s="954">
        <f>VLOOKUP($D$3&amp;"_"&amp;V$3,データシート2!$A:$SI,MATCH($R$2&amp;"_"&amp;$C61,データシート2!$A$1:$SI$1,0),0)</f>
        <v>135.126</v>
      </c>
      <c r="W61" s="954">
        <f>VLOOKUP($D$3&amp;"_"&amp;W$3,データシート2!$A:$SI,MATCH($R$2&amp;"_"&amp;$C61,データシート2!$A$1:$SI$1,0),0)</f>
        <v>169.41800000000001</v>
      </c>
      <c r="X61" s="954">
        <f>VLOOKUP($D$3&amp;"_"&amp;X$3,データシート2!$A:$SI,MATCH($R$2&amp;"_"&amp;$C61,データシート2!$A$1:$SI$1,0),0)</f>
        <v>151.886</v>
      </c>
      <c r="Y61" s="954">
        <f>VLOOKUP($D$3&amp;"_"&amp;Y$3,データシート2!$A:$SI,MATCH($R$2&amp;"_"&amp;$C61,データシート2!$A$1:$SI$1,0),0)</f>
        <v>151.15392</v>
      </c>
      <c r="Z61" s="954">
        <f>VLOOKUP($D$3&amp;"_"&amp;Z$3,データシート2!$A:$SI,MATCH($R$2&amp;"_"&amp;$C61,データシート2!$A$1:$SI$1,0),0)</f>
        <v>150.048</v>
      </c>
      <c r="AA61" s="954">
        <f>VLOOKUP($D$3&amp;"_"&amp;AA$3,データシート2!$A:$SI,MATCH($R$2&amp;"_"&amp;$C61,データシート2!$A$1:$SI$1,0),0)</f>
        <v>127.64400000000001</v>
      </c>
      <c r="AB61" s="955">
        <f>VLOOKUP($D$3&amp;"_"&amp;AB$3,データシート2!$A:$SI,MATCH($R$2&amp;"_"&amp;$C61,データシート2!$A$1:$SI$1,0),0)</f>
        <v>127.208</v>
      </c>
    </row>
    <row r="62" spans="2:29" s="22" customFormat="1" ht="20.45" customHeight="1">
      <c r="B62" s="740" t="s">
        <v>570</v>
      </c>
      <c r="C62" s="741" t="s">
        <v>571</v>
      </c>
      <c r="D62" s="742"/>
      <c r="E62" s="743"/>
      <c r="F62" s="742"/>
      <c r="G62" s="744">
        <f>VLOOKUP($D$3&amp;"_"&amp;G$3,データシート2!$A:$SI,MATCH($G$2&amp;"_"&amp;$B62,データシート2!$A$1:$SI$1,0),0)</f>
        <v>12</v>
      </c>
      <c r="H62" s="745">
        <f>VLOOKUP($D$3&amp;"_"&amp;H$3,データシート2!$A:$SI,MATCH($G$2&amp;"_"&amp;$B62,データシート2!$A$1:$SI$1,0),0)</f>
        <v>11</v>
      </c>
      <c r="I62" s="745">
        <f>VLOOKUP($D$3&amp;"_"&amp;I$3,データシート2!$A:$SI,MATCH($G$2&amp;"_"&amp;$B62,データシート2!$A$1:$SI$1,0),0)</f>
        <v>11</v>
      </c>
      <c r="J62" s="745">
        <f>VLOOKUP($D$3&amp;"_"&amp;J$3,データシート2!$A:$SI,MATCH($G$2&amp;"_"&amp;$B62,データシート2!$A$1:$SI$1,0),0)</f>
        <v>11</v>
      </c>
      <c r="K62" s="746">
        <f>VLOOKUP($D$3&amp;"_"&amp;K$3,データシート2!$A:$SI,MATCH($G$2&amp;"_"&amp;$B62,データシート2!$A$1:$SI$1,0),0)</f>
        <v>12</v>
      </c>
      <c r="L62" s="746">
        <f>VLOOKUP($D$3&amp;"_"&amp;L$3,データシート2!$A:$SI,MATCH($G$2&amp;"_"&amp;$B62,データシート2!$A$1:$SI$1,0),0)</f>
        <v>14</v>
      </c>
      <c r="M62" s="746">
        <f>VLOOKUP($D$3&amp;"_"&amp;M$3,データシート2!$A:$SI,MATCH($G$2&amp;"_"&amp;$B62,データシート2!$A$1:$SI$1,0),0)</f>
        <v>14</v>
      </c>
      <c r="N62" s="746">
        <f>VLOOKUP($D$3&amp;"_"&amp;N$3,データシート2!$A:$SI,MATCH($G$2&amp;"_"&amp;$B62,データシート2!$A$1:$SI$1,0),0)</f>
        <v>14</v>
      </c>
      <c r="O62" s="746">
        <f>VLOOKUP($D$3&amp;"_"&amp;O$3,データシート2!$A:$SI,MATCH($G$2&amp;"_"&amp;$B62,データシート2!$A$1:$SI$1,0),0)</f>
        <v>14</v>
      </c>
      <c r="P62" s="746">
        <f>VLOOKUP($D$3&amp;"_"&amp;P$3,データシート2!$A:$SI,MATCH($G$2&amp;"_"&amp;$B62,データシート2!$A$1:$SI$1,0),0)</f>
        <v>13</v>
      </c>
      <c r="Q62" s="747">
        <f>VLOOKUP($D$3&amp;"_"&amp;Q$3,データシート2!$A:$SI,MATCH($G$2&amp;"_"&amp;$B62,データシート2!$A$1:$SI$1,0),0)</f>
        <v>14</v>
      </c>
      <c r="R62" s="934">
        <f>VLOOKUP($D$3&amp;"_"&amp;R$3,データシート2!$A:$SI,MATCH($R$2&amp;"_"&amp;$B62,データシート2!$A$1:$SI$1,0),0)</f>
        <v>53.939</v>
      </c>
      <c r="S62" s="935">
        <f>VLOOKUP($D$3&amp;"_"&amp;S$3,データシート2!$A:$SI,MATCH($R$2&amp;"_"&amp;$B62,データシート2!$A$1:$SI$1,0),0)</f>
        <v>51.637999999999998</v>
      </c>
      <c r="T62" s="935">
        <f>VLOOKUP($D$3&amp;"_"&amp;T$3,データシート2!$A:$SI,MATCH($R$2&amp;"_"&amp;$B62,データシート2!$A$1:$SI$1,0),0)</f>
        <v>69.453999999999994</v>
      </c>
      <c r="U62" s="935">
        <f>VLOOKUP($D$3&amp;"_"&amp;U$3,データシート2!$A:$SI,MATCH($R$2&amp;"_"&amp;$B62,データシート2!$A$1:$SI$1,0),0)</f>
        <v>70.507000000000005</v>
      </c>
      <c r="V62" s="935">
        <f>VLOOKUP($D$3&amp;"_"&amp;V$3,データシート2!$A:$SI,MATCH($R$2&amp;"_"&amp;$B62,データシート2!$A$1:$SI$1,0),0)</f>
        <v>75.436000000000007</v>
      </c>
      <c r="W62" s="935">
        <f>VLOOKUP($D$3&amp;"_"&amp;W$3,データシート2!$A:$SI,MATCH($R$2&amp;"_"&amp;$B62,データシート2!$A$1:$SI$1,0),0)</f>
        <v>83.908000000000001</v>
      </c>
      <c r="X62" s="935">
        <f>VLOOKUP($D$3&amp;"_"&amp;X$3,データシート2!$A:$SI,MATCH($R$2&amp;"_"&amp;$B62,データシート2!$A$1:$SI$1,0),0)</f>
        <v>81.864000000000004</v>
      </c>
      <c r="Y62" s="935">
        <f>VLOOKUP($D$3&amp;"_"&amp;Y$3,データシート2!$A:$SI,MATCH($R$2&amp;"_"&amp;$B62,データシート2!$A$1:$SI$1,0),0)</f>
        <v>86.602999999999994</v>
      </c>
      <c r="Z62" s="935">
        <f>VLOOKUP($D$3&amp;"_"&amp;Z$3,データシート2!$A:$SI,MATCH($R$2&amp;"_"&amp;$B62,データシート2!$A$1:$SI$1,0),0)</f>
        <v>80.850999999999999</v>
      </c>
      <c r="AA62" s="935">
        <f>VLOOKUP($D$3&amp;"_"&amp;AA$3,データシート2!$A:$SI,MATCH($R$2&amp;"_"&amp;$B62,データシート2!$A$1:$SI$1,0),0)</f>
        <v>70.751999999999995</v>
      </c>
      <c r="AB62" s="936">
        <f>VLOOKUP($D$3&amp;"_"&amp;AB$3,データシート2!$A:$SI,MATCH($R$2&amp;"_"&amp;$B62,データシート2!$A$1:$SI$1,0),0)</f>
        <v>73.784000000000006</v>
      </c>
    </row>
    <row r="63" spans="2:29" s="756" customFormat="1" ht="16.5" customHeight="1">
      <c r="B63" s="748"/>
      <c r="C63" s="749">
        <v>37</v>
      </c>
      <c r="D63" s="750" t="s">
        <v>572</v>
      </c>
      <c r="E63" s="749"/>
      <c r="F63" s="751"/>
      <c r="G63" s="765">
        <f>VLOOKUP($D$3&amp;"_"&amp;G$3,データシート2!$A:$SI,MATCH($G$2&amp;"_"&amp;$C63,データシート2!$A$1:$SI$1,0),0)</f>
        <v>8</v>
      </c>
      <c r="H63" s="753">
        <f>VLOOKUP($D$3&amp;"_"&amp;H$3,データシート2!$A:$SI,MATCH($G$2&amp;"_"&amp;$C63,データシート2!$A$1:$SI$1,0),0)</f>
        <v>8</v>
      </c>
      <c r="I63" s="753">
        <f>VLOOKUP($D$3&amp;"_"&amp;I$3,データシート2!$A:$SI,MATCH($G$2&amp;"_"&amp;$C63,データシート2!$A$1:$SI$1,0),0)</f>
        <v>8</v>
      </c>
      <c r="J63" s="753">
        <f>VLOOKUP($D$3&amp;"_"&amp;J$3,データシート2!$A:$SI,MATCH($G$2&amp;"_"&amp;$C63,データシート2!$A$1:$SI$1,0),0)</f>
        <v>8</v>
      </c>
      <c r="K63" s="754">
        <f>VLOOKUP($D$3&amp;"_"&amp;K$3,データシート2!$A:$SI,MATCH($G$2&amp;"_"&amp;$C63,データシート2!$A$1:$SI$1,0),0)</f>
        <v>9</v>
      </c>
      <c r="L63" s="754">
        <f>VLOOKUP($D$3&amp;"_"&amp;L$3,データシート2!$A:$SI,MATCH($G$2&amp;"_"&amp;$C63,データシート2!$A$1:$SI$1,0),0)</f>
        <v>11</v>
      </c>
      <c r="M63" s="754">
        <f>VLOOKUP($D$3&amp;"_"&amp;M$3,データシート2!$A:$SI,MATCH($G$2&amp;"_"&amp;$C63,データシート2!$A$1:$SI$1,0),0)</f>
        <v>11</v>
      </c>
      <c r="N63" s="754">
        <f>VLOOKUP($D$3&amp;"_"&amp;N$3,データシート2!$A:$SI,MATCH($G$2&amp;"_"&amp;$C63,データシート2!$A$1:$SI$1,0),0)</f>
        <v>11</v>
      </c>
      <c r="O63" s="754">
        <f>VLOOKUP($D$3&amp;"_"&amp;O$3,データシート2!$A:$SI,MATCH($G$2&amp;"_"&amp;$C63,データシート2!$A$1:$SI$1,0),0)</f>
        <v>11</v>
      </c>
      <c r="P63" s="754">
        <f>VLOOKUP($D$3&amp;"_"&amp;P$3,データシート2!$A:$SI,MATCH($G$2&amp;"_"&amp;$C63,データシート2!$A$1:$SI$1,0),0)</f>
        <v>11</v>
      </c>
      <c r="Q63" s="755">
        <f>VLOOKUP($D$3&amp;"_"&amp;Q$3,データシート2!$A:$SI,MATCH($G$2&amp;"_"&amp;$C63,データシート2!$A$1:$SI$1,0),0)</f>
        <v>11</v>
      </c>
      <c r="R63" s="943">
        <f>VLOOKUP($D$3&amp;"_"&amp;R$3,データシート2!$A:$SI,MATCH($R$2&amp;"_"&amp;$C63,データシート2!$A$1:$SI$1,0),0)</f>
        <v>42.595999999999997</v>
      </c>
      <c r="S63" s="938">
        <f>VLOOKUP($D$3&amp;"_"&amp;S$3,データシート2!$A:$SI,MATCH($R$2&amp;"_"&amp;$C63,データシート2!$A$1:$SI$1,0),0)</f>
        <v>41.268999999999998</v>
      </c>
      <c r="T63" s="938">
        <f>VLOOKUP($D$3&amp;"_"&amp;T$3,データシート2!$A:$SI,MATCH($R$2&amp;"_"&amp;$C63,データシート2!$A$1:$SI$1,0),0)</f>
        <v>55.374000000000002</v>
      </c>
      <c r="U63" s="938">
        <f>VLOOKUP($D$3&amp;"_"&amp;U$3,データシート2!$A:$SI,MATCH($R$2&amp;"_"&amp;$C63,データシート2!$A$1:$SI$1,0),0)</f>
        <v>57.384999999999998</v>
      </c>
      <c r="V63" s="938">
        <f>VLOOKUP($D$3&amp;"_"&amp;V$3,データシート2!$A:$SI,MATCH($R$2&amp;"_"&amp;$C63,データシート2!$A$1:$SI$1,0),0)</f>
        <v>62.875999999999998</v>
      </c>
      <c r="W63" s="938">
        <f>VLOOKUP($D$3&amp;"_"&amp;W$3,データシート2!$A:$SI,MATCH($R$2&amp;"_"&amp;$C63,データシート2!$A$1:$SI$1,0),0)</f>
        <v>71.986000000000004</v>
      </c>
      <c r="X63" s="938">
        <f>VLOOKUP($D$3&amp;"_"&amp;X$3,データシート2!$A:$SI,MATCH($R$2&amp;"_"&amp;$C63,データシート2!$A$1:$SI$1,0),0)</f>
        <v>71.091999999999999</v>
      </c>
      <c r="Y63" s="938">
        <f>VLOOKUP($D$3&amp;"_"&amp;Y$3,データシート2!$A:$SI,MATCH($R$2&amp;"_"&amp;$C63,データシート2!$A$1:$SI$1,0),0)</f>
        <v>75.959000000000003</v>
      </c>
      <c r="Z63" s="938">
        <f>VLOOKUP($D$3&amp;"_"&amp;Z$3,データシート2!$A:$SI,MATCH($R$2&amp;"_"&amp;$C63,データシート2!$A$1:$SI$1,0),0)</f>
        <v>70.768000000000001</v>
      </c>
      <c r="AA63" s="938">
        <f>VLOOKUP($D$3&amp;"_"&amp;AA$3,データシート2!$A:$SI,MATCH($R$2&amp;"_"&amp;$C63,データシート2!$A$1:$SI$1,0),0)</f>
        <v>64.272999999999996</v>
      </c>
      <c r="AB63" s="939">
        <f>VLOOKUP($D$3&amp;"_"&amp;AB$3,データシート2!$A:$SI,MATCH($R$2&amp;"_"&amp;$C63,データシート2!$A$1:$SI$1,0),0)</f>
        <v>63.332999999999998</v>
      </c>
    </row>
    <row r="64" spans="2:29" s="756" customFormat="1" ht="16.5" customHeight="1">
      <c r="B64" s="748"/>
      <c r="C64" s="773">
        <v>38</v>
      </c>
      <c r="D64" s="774" t="s">
        <v>573</v>
      </c>
      <c r="E64" s="773"/>
      <c r="F64" s="775"/>
      <c r="G64" s="776">
        <f>VLOOKUP($D$3&amp;"_"&amp;G$3,データシート2!$A:$SI,MATCH($G$2&amp;"_"&amp;$C64,データシート2!$A$1:$SI$1,0),0)</f>
        <v>1</v>
      </c>
      <c r="H64" s="777">
        <f>VLOOKUP($D$3&amp;"_"&amp;H$3,データシート2!$A:$SI,MATCH($G$2&amp;"_"&amp;$C64,データシート2!$A$1:$SI$1,0),0)</f>
        <v>1</v>
      </c>
      <c r="I64" s="777">
        <f>VLOOKUP($D$3&amp;"_"&amp;I$3,データシート2!$A:$SI,MATCH($G$2&amp;"_"&amp;$C64,データシート2!$A$1:$SI$1,0),0)</f>
        <v>1</v>
      </c>
      <c r="J64" s="777">
        <f>VLOOKUP($D$3&amp;"_"&amp;J$3,データシート2!$A:$SI,MATCH($G$2&amp;"_"&amp;$C64,データシート2!$A$1:$SI$1,0),0)</f>
        <v>1</v>
      </c>
      <c r="K64" s="778">
        <f>VLOOKUP($D$3&amp;"_"&amp;K$3,データシート2!$A:$SI,MATCH($G$2&amp;"_"&amp;$C64,データシート2!$A$1:$SI$1,0),0)</f>
        <v>1</v>
      </c>
      <c r="L64" s="778">
        <f>VLOOKUP($D$3&amp;"_"&amp;L$3,データシート2!$A:$SI,MATCH($G$2&amp;"_"&amp;$C64,データシート2!$A$1:$SI$1,0),0)</f>
        <v>1</v>
      </c>
      <c r="M64" s="778">
        <f>VLOOKUP($D$3&amp;"_"&amp;M$3,データシート2!$A:$SI,MATCH($G$2&amp;"_"&amp;$C64,データシート2!$A$1:$SI$1,0),0)</f>
        <v>1</v>
      </c>
      <c r="N64" s="778">
        <f>VLOOKUP($D$3&amp;"_"&amp;N$3,データシート2!$A:$SI,MATCH($G$2&amp;"_"&amp;$C64,データシート2!$A$1:$SI$1,0),0)</f>
        <v>1</v>
      </c>
      <c r="O64" s="778">
        <f>VLOOKUP($D$3&amp;"_"&amp;O$3,データシート2!$A:$SI,MATCH($G$2&amp;"_"&amp;$C64,データシート2!$A$1:$SI$1,0),0)</f>
        <v>1</v>
      </c>
      <c r="P64" s="778">
        <f>VLOOKUP($D$3&amp;"_"&amp;P$3,データシート2!$A:$SI,MATCH($G$2&amp;"_"&amp;$C64,データシート2!$A$1:$SI$1,0),0)</f>
        <v>1</v>
      </c>
      <c r="Q64" s="779">
        <f>VLOOKUP($D$3&amp;"_"&amp;Q$3,データシート2!$A:$SI,MATCH($G$2&amp;"_"&amp;$C64,データシート2!$A$1:$SI$1,0),0)</f>
        <v>2</v>
      </c>
      <c r="R64" s="947">
        <f>VLOOKUP($D$3&amp;"_"&amp;R$3,データシート2!$A:$SI,MATCH($R$2&amp;"_"&amp;$C64,データシート2!$A$1:$SI$1,0),0)</f>
        <v>2.1429999999999998</v>
      </c>
      <c r="S64" s="948">
        <f>VLOOKUP($D$3&amp;"_"&amp;S$3,データシート2!$A:$SI,MATCH($R$2&amp;"_"&amp;$C64,データシート2!$A$1:$SI$1,0),0)</f>
        <v>2.69</v>
      </c>
      <c r="T64" s="948">
        <f>VLOOKUP($D$3&amp;"_"&amp;T$3,データシート2!$A:$SI,MATCH($R$2&amp;"_"&amp;$C64,データシート2!$A$1:$SI$1,0),0)</f>
        <v>3.9390000000000001</v>
      </c>
      <c r="U64" s="948">
        <f>VLOOKUP($D$3&amp;"_"&amp;U$3,データシート2!$A:$SI,MATCH($R$2&amp;"_"&amp;$C64,データシート2!$A$1:$SI$1,0),0)</f>
        <v>3.7509999999999999</v>
      </c>
      <c r="V64" s="948">
        <f>VLOOKUP($D$3&amp;"_"&amp;V$3,データシート2!$A:$SI,MATCH($R$2&amp;"_"&amp;$C64,データシート2!$A$1:$SI$1,0),0)</f>
        <v>3.6840000000000002</v>
      </c>
      <c r="W64" s="948">
        <f>VLOOKUP($D$3&amp;"_"&amp;W$3,データシート2!$A:$SI,MATCH($R$2&amp;"_"&amp;$C64,データシート2!$A$1:$SI$1,0),0)</f>
        <v>3.57</v>
      </c>
      <c r="X64" s="948">
        <f>VLOOKUP($D$3&amp;"_"&amp;X$3,データシート2!$A:$SI,MATCH($R$2&amp;"_"&amp;$C64,データシート2!$A$1:$SI$1,0),0)</f>
        <v>3.1989999999999998</v>
      </c>
      <c r="Y64" s="948">
        <f>VLOOKUP($D$3&amp;"_"&amp;Y$3,データシート2!$A:$SI,MATCH($R$2&amp;"_"&amp;$C64,データシート2!$A$1:$SI$1,0),0)</f>
        <v>3.214</v>
      </c>
      <c r="Z64" s="948">
        <f>VLOOKUP($D$3&amp;"_"&amp;Z$3,データシート2!$A:$SI,MATCH($R$2&amp;"_"&amp;$C64,データシート2!$A$1:$SI$1,0),0)</f>
        <v>3.3319999999999999</v>
      </c>
      <c r="AA64" s="948">
        <f>VLOOKUP($D$3&amp;"_"&amp;AA$3,データシート2!$A:$SI,MATCH($R$2&amp;"_"&amp;$C64,データシート2!$A$1:$SI$1,0),0)</f>
        <v>3.1</v>
      </c>
      <c r="AB64" s="949">
        <f>VLOOKUP($D$3&amp;"_"&amp;AB$3,データシート2!$A:$SI,MATCH($R$2&amp;"_"&amp;$C64,データシート2!$A$1:$SI$1,0),0)</f>
        <v>7.0620000000000003</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1</v>
      </c>
      <c r="J65" s="777">
        <f>VLOOKUP($D$3&amp;"_"&amp;J$3,データシート2!$A:$SI,MATCH($G$2&amp;"_"&amp;$C65,データシート2!$A$1:$SI$1,0),0)</f>
        <v>1</v>
      </c>
      <c r="K65" s="778">
        <f>VLOOKUP($D$3&amp;"_"&amp;K$3,データシート2!$A:$SI,MATCH($G$2&amp;"_"&amp;$C65,データシート2!$A$1:$SI$1,0),0)</f>
        <v>1</v>
      </c>
      <c r="L65" s="778">
        <f>VLOOKUP($D$3&amp;"_"&amp;L$3,データシート2!$A:$SI,MATCH($G$2&amp;"_"&amp;$C65,データシート2!$A$1:$SI$1,0),0)</f>
        <v>1</v>
      </c>
      <c r="M65" s="778">
        <f>VLOOKUP($D$3&amp;"_"&amp;M$3,データシート2!$A:$SI,MATCH($G$2&amp;"_"&amp;$C65,データシート2!$A$1:$SI$1,0),0)</f>
        <v>1</v>
      </c>
      <c r="N65" s="778">
        <f>VLOOKUP($D$3&amp;"_"&amp;N$3,データシート2!$A:$SI,MATCH($G$2&amp;"_"&amp;$C65,データシート2!$A$1:$SI$1,0),0)</f>
        <v>1</v>
      </c>
      <c r="O65" s="778">
        <f>VLOOKUP($D$3&amp;"_"&amp;O$3,データシート2!$A:$SI,MATCH($G$2&amp;"_"&amp;$C65,データシート2!$A$1:$SI$1,0),0)</f>
        <v>1</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3.371</v>
      </c>
      <c r="S65" s="948">
        <f>VLOOKUP($D$3&amp;"_"&amp;S$3,データシート2!$A:$SI,MATCH($R$2&amp;"_"&amp;$C65,データシート2!$A$1:$SI$1,0),0)</f>
        <v>4.0259999999999998</v>
      </c>
      <c r="T65" s="948">
        <f>VLOOKUP($D$3&amp;"_"&amp;T$3,データシート2!$A:$SI,MATCH($R$2&amp;"_"&amp;$C65,データシート2!$A$1:$SI$1,0),0)</f>
        <v>5.3330000000000002</v>
      </c>
      <c r="U65" s="948">
        <f>VLOOKUP($D$3&amp;"_"&amp;U$3,データシート2!$A:$SI,MATCH($R$2&amp;"_"&amp;$C65,データシート2!$A$1:$SI$1,0),0)</f>
        <v>4.883</v>
      </c>
      <c r="V65" s="948">
        <f>VLOOKUP($D$3&amp;"_"&amp;V$3,データシート2!$A:$SI,MATCH($R$2&amp;"_"&amp;$C65,データシート2!$A$1:$SI$1,0),0)</f>
        <v>4.5490000000000004</v>
      </c>
      <c r="W65" s="948">
        <f>VLOOKUP($D$3&amp;"_"&amp;W$3,データシート2!$A:$SI,MATCH($R$2&amp;"_"&amp;$C65,データシート2!$A$1:$SI$1,0),0)</f>
        <v>3.9340000000000002</v>
      </c>
      <c r="X65" s="948">
        <f>VLOOKUP($D$3&amp;"_"&amp;X$3,データシート2!$A:$SI,MATCH($R$2&amp;"_"&amp;$C65,データシート2!$A$1:$SI$1,0),0)</f>
        <v>3.4860000000000002</v>
      </c>
      <c r="Y65" s="948">
        <f>VLOOKUP($D$3&amp;"_"&amp;Y$3,データシート2!$A:$SI,MATCH($R$2&amp;"_"&amp;$C65,データシート2!$A$1:$SI$1,0),0)</f>
        <v>3.4540000000000002</v>
      </c>
      <c r="Z65" s="948">
        <f>VLOOKUP($D$3&amp;"_"&amp;Z$3,データシート2!$A:$SI,MATCH($R$2&amp;"_"&amp;$C65,データシート2!$A$1:$SI$1,0),0)</f>
        <v>3.036</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2</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1</v>
      </c>
      <c r="N67" s="763">
        <f>VLOOKUP($D$3&amp;"_"&amp;N$3,データシート2!$A:$SI,MATCH($G$2&amp;"_"&amp;$C67,データシート2!$A$1:$SI$1,0),0)</f>
        <v>1</v>
      </c>
      <c r="O67" s="763">
        <f>VLOOKUP($D$3&amp;"_"&amp;O$3,データシート2!$A:$SI,MATCH($G$2&amp;"_"&amp;$C67,データシート2!$A$1:$SI$1,0),0)</f>
        <v>1</v>
      </c>
      <c r="P67" s="763">
        <f>VLOOKUP($D$3&amp;"_"&amp;P$3,データシート2!$A:$SI,MATCH($G$2&amp;"_"&amp;$C67,データシート2!$A$1:$SI$1,0),0)</f>
        <v>1</v>
      </c>
      <c r="Q67" s="764">
        <f>VLOOKUP($D$3&amp;"_"&amp;Q$3,データシート2!$A:$SI,MATCH($G$2&amp;"_"&amp;$C67,データシート2!$A$1:$SI$1,0),0)</f>
        <v>1</v>
      </c>
      <c r="R67" s="940">
        <f>VLOOKUP($D$3&amp;"_"&amp;R$3,データシート2!$A:$SI,MATCH($R$2&amp;"_"&amp;$C67,データシート2!$A$1:$SI$1,0),0)</f>
        <v>5.8289999999999997</v>
      </c>
      <c r="S67" s="941">
        <f>VLOOKUP($D$3&amp;"_"&amp;S$3,データシート2!$A:$SI,MATCH($R$2&amp;"_"&amp;$C67,データシート2!$A$1:$SI$1,0),0)</f>
        <v>3.653</v>
      </c>
      <c r="T67" s="941">
        <f>VLOOKUP($D$3&amp;"_"&amp;T$3,データシート2!$A:$SI,MATCH($R$2&amp;"_"&amp;$C67,データシート2!$A$1:$SI$1,0),0)</f>
        <v>4.8079999999999998</v>
      </c>
      <c r="U67" s="941">
        <f>VLOOKUP($D$3&amp;"_"&amp;U$3,データシート2!$A:$SI,MATCH($R$2&amp;"_"&amp;$C67,データシート2!$A$1:$SI$1,0),0)</f>
        <v>4.4880000000000004</v>
      </c>
      <c r="V67" s="941">
        <f>VLOOKUP($D$3&amp;"_"&amp;V$3,データシート2!$A:$SI,MATCH($R$2&amp;"_"&amp;$C67,データシート2!$A$1:$SI$1,0),0)</f>
        <v>4.327</v>
      </c>
      <c r="W67" s="941">
        <f>VLOOKUP($D$3&amp;"_"&amp;W$3,データシート2!$A:$SI,MATCH($R$2&amp;"_"&amp;$C67,データシート2!$A$1:$SI$1,0),0)</f>
        <v>4.4180000000000001</v>
      </c>
      <c r="X67" s="941">
        <f>VLOOKUP($D$3&amp;"_"&amp;X$3,データシート2!$A:$SI,MATCH($R$2&amp;"_"&amp;$C67,データシート2!$A$1:$SI$1,0),0)</f>
        <v>4.0869999999999997</v>
      </c>
      <c r="Y67" s="941">
        <f>VLOOKUP($D$3&amp;"_"&amp;Y$3,データシート2!$A:$SI,MATCH($R$2&amp;"_"&amp;$C67,データシート2!$A$1:$SI$1,0),0)</f>
        <v>3.976</v>
      </c>
      <c r="Z67" s="941">
        <f>VLOOKUP($D$3&amp;"_"&amp;Z$3,データシート2!$A:$SI,MATCH($R$2&amp;"_"&amp;$C67,データシート2!$A$1:$SI$1,0),0)</f>
        <v>3.7149999999999999</v>
      </c>
      <c r="AA67" s="941">
        <f>VLOOKUP($D$3&amp;"_"&amp;AA$3,データシート2!$A:$SI,MATCH($R$2&amp;"_"&amp;$C67,データシート2!$A$1:$SI$1,0),0)</f>
        <v>3.379</v>
      </c>
      <c r="AB67" s="942">
        <f>VLOOKUP($D$3&amp;"_"&amp;AB$3,データシート2!$A:$SI,MATCH($R$2&amp;"_"&amp;$C67,データシート2!$A$1:$SI$1,0),0)</f>
        <v>3.3889999999999998</v>
      </c>
    </row>
    <row r="68" spans="2:28" s="22" customFormat="1" ht="20.45" customHeight="1">
      <c r="B68" s="740" t="s">
        <v>577</v>
      </c>
      <c r="C68" s="741" t="s">
        <v>578</v>
      </c>
      <c r="D68" s="742"/>
      <c r="E68" s="743"/>
      <c r="F68" s="742"/>
      <c r="G68" s="744">
        <f>VLOOKUP($D$3&amp;"_"&amp;G$3,データシート2!$A:$SI,MATCH($G$2&amp;"_"&amp;$B68,データシート2!$A$1:$SI$1,0),0)</f>
        <v>4</v>
      </c>
      <c r="H68" s="745">
        <f>VLOOKUP($D$3&amp;"_"&amp;H$3,データシート2!$A:$SI,MATCH($G$2&amp;"_"&amp;$B68,データシート2!$A$1:$SI$1,0),0)</f>
        <v>3</v>
      </c>
      <c r="I68" s="745">
        <f>VLOOKUP($D$3&amp;"_"&amp;I$3,データシート2!$A:$SI,MATCH($G$2&amp;"_"&amp;$B68,データシート2!$A$1:$SI$1,0),0)</f>
        <v>4</v>
      </c>
      <c r="J68" s="745">
        <f>VLOOKUP($D$3&amp;"_"&amp;J$3,データシート2!$A:$SI,MATCH($G$2&amp;"_"&amp;$B68,データシート2!$A$1:$SI$1,0),0)</f>
        <v>4</v>
      </c>
      <c r="K68" s="746">
        <f>VLOOKUP($D$3&amp;"_"&amp;K$3,データシート2!$A:$SI,MATCH($G$2&amp;"_"&amp;$B68,データシート2!$A$1:$SI$1,0),0)</f>
        <v>4</v>
      </c>
      <c r="L68" s="746">
        <f>VLOOKUP($D$3&amp;"_"&amp;L$3,データシート2!$A:$SI,MATCH($G$2&amp;"_"&amp;$B68,データシート2!$A$1:$SI$1,0),0)</f>
        <v>4</v>
      </c>
      <c r="M68" s="746">
        <f>VLOOKUP($D$3&amp;"_"&amp;M$3,データシート2!$A:$SI,MATCH($G$2&amp;"_"&amp;$B68,データシート2!$A$1:$SI$1,0),0)</f>
        <v>4</v>
      </c>
      <c r="N68" s="746">
        <f>VLOOKUP($D$3&amp;"_"&amp;N$3,データシート2!$A:$SI,MATCH($G$2&amp;"_"&amp;$B68,データシート2!$A$1:$SI$1,0),0)</f>
        <v>4</v>
      </c>
      <c r="O68" s="746">
        <f>VLOOKUP($D$3&amp;"_"&amp;O$3,データシート2!$A:$SI,MATCH($G$2&amp;"_"&amp;$B68,データシート2!$A$1:$SI$1,0),0)</f>
        <v>4</v>
      </c>
      <c r="P68" s="746">
        <f>VLOOKUP($D$3&amp;"_"&amp;P$3,データシート2!$A:$SI,MATCH($G$2&amp;"_"&amp;$B68,データシート2!$A$1:$SI$1,0),0)</f>
        <v>7</v>
      </c>
      <c r="Q68" s="747">
        <f>VLOOKUP($D$3&amp;"_"&amp;Q$3,データシート2!$A:$SI,MATCH($G$2&amp;"_"&amp;$B68,データシート2!$A$1:$SI$1,0),0)</f>
        <v>7</v>
      </c>
      <c r="R68" s="934">
        <f>VLOOKUP($D$3&amp;"_"&amp;R$3,データシート2!$A:$SI,MATCH($R$2&amp;"_"&amp;$B68,データシート2!$A$1:$SI$1,0),0)</f>
        <v>13.282999999999999</v>
      </c>
      <c r="S68" s="935">
        <f>VLOOKUP($D$3&amp;"_"&amp;S$3,データシート2!$A:$SI,MATCH($R$2&amp;"_"&amp;$B68,データシート2!$A$1:$SI$1,0),0)</f>
        <v>14.23</v>
      </c>
      <c r="T68" s="935">
        <f>VLOOKUP($D$3&amp;"_"&amp;T$3,データシート2!$A:$SI,MATCH($R$2&amp;"_"&amp;$B68,データシート2!$A$1:$SI$1,0),0)</f>
        <v>21.324000000000002</v>
      </c>
      <c r="U68" s="935">
        <f>VLOOKUP($D$3&amp;"_"&amp;U$3,データシート2!$A:$SI,MATCH($R$2&amp;"_"&amp;$B68,データシート2!$A$1:$SI$1,0),0)</f>
        <v>20.355</v>
      </c>
      <c r="V68" s="935">
        <f>VLOOKUP($D$3&amp;"_"&amp;V$3,データシート2!$A:$SI,MATCH($R$2&amp;"_"&amp;$B68,データシート2!$A$1:$SI$1,0),0)</f>
        <v>20.093</v>
      </c>
      <c r="W68" s="935">
        <f>VLOOKUP($D$3&amp;"_"&amp;W$3,データシート2!$A:$SI,MATCH($R$2&amp;"_"&amp;$B68,データシート2!$A$1:$SI$1,0),0)</f>
        <v>19.125</v>
      </c>
      <c r="X68" s="935">
        <f>VLOOKUP($D$3&amp;"_"&amp;X$3,データシート2!$A:$SI,MATCH($R$2&amp;"_"&amp;$B68,データシート2!$A$1:$SI$1,0),0)</f>
        <v>18.684999999999999</v>
      </c>
      <c r="Y68" s="935">
        <f>VLOOKUP($D$3&amp;"_"&amp;Y$3,データシート2!$A:$SI,MATCH($R$2&amp;"_"&amp;$B68,データシート2!$A$1:$SI$1,0),0)</f>
        <v>18.486000000000001</v>
      </c>
      <c r="Z68" s="935">
        <f>VLOOKUP($D$3&amp;"_"&amp;Z$3,データシート2!$A:$SI,MATCH($R$2&amp;"_"&amp;$B68,データシート2!$A$1:$SI$1,0),0)</f>
        <v>24.699000000000002</v>
      </c>
      <c r="AA68" s="935">
        <f>VLOOKUP($D$3&amp;"_"&amp;AA$3,データシート2!$A:$SI,MATCH($R$2&amp;"_"&amp;$B68,データシート2!$A$1:$SI$1,0),0)</f>
        <v>132.27000000000001</v>
      </c>
      <c r="AB68" s="936">
        <f>VLOOKUP($D$3&amp;"_"&amp;AB$3,データシート2!$A:$SI,MATCH($R$2&amp;"_"&amp;$B68,データシート2!$A$1:$SI$1,0),0)</f>
        <v>136.87899999999999</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1</v>
      </c>
      <c r="H71" s="777">
        <f>VLOOKUP($D$3&amp;"_"&amp;H$3,データシート2!$A:$SI,MATCH($G$2&amp;"_"&amp;$C71,データシート2!$A$1:$SI$1,0),0)</f>
        <v>0</v>
      </c>
      <c r="I71" s="777">
        <f>VLOOKUP($D$3&amp;"_"&amp;I$3,データシート2!$A:$SI,MATCH($G$2&amp;"_"&amp;$C71,データシート2!$A$1:$SI$1,0),0)</f>
        <v>1</v>
      </c>
      <c r="J71" s="777">
        <f>VLOOKUP($D$3&amp;"_"&amp;J$3,データシート2!$A:$SI,MATCH($G$2&amp;"_"&amp;$C71,データシート2!$A$1:$SI$1,0),0)</f>
        <v>1</v>
      </c>
      <c r="K71" s="778">
        <f>VLOOKUP($D$3&amp;"_"&amp;K$3,データシート2!$A:$SI,MATCH($G$2&amp;"_"&amp;$C71,データシート2!$A$1:$SI$1,0),0)</f>
        <v>1</v>
      </c>
      <c r="L71" s="778">
        <f>VLOOKUP($D$3&amp;"_"&amp;L$3,データシート2!$A:$SI,MATCH($G$2&amp;"_"&amp;$C71,データシート2!$A$1:$SI$1,0),0)</f>
        <v>1</v>
      </c>
      <c r="M71" s="778">
        <f>VLOOKUP($D$3&amp;"_"&amp;M$3,データシート2!$A:$SI,MATCH($G$2&amp;"_"&amp;$C71,データシート2!$A$1:$SI$1,0),0)</f>
        <v>1</v>
      </c>
      <c r="N71" s="778">
        <f>VLOOKUP($D$3&amp;"_"&amp;N$3,データシート2!$A:$SI,MATCH($G$2&amp;"_"&amp;$C71,データシート2!$A$1:$SI$1,0),0)</f>
        <v>1</v>
      </c>
      <c r="O71" s="778">
        <f>VLOOKUP($D$3&amp;"_"&amp;O$3,データシート2!$A:$SI,MATCH($G$2&amp;"_"&amp;$C71,データシート2!$A$1:$SI$1,0),0)</f>
        <v>2</v>
      </c>
      <c r="P71" s="778">
        <f>VLOOKUP($D$3&amp;"_"&amp;P$3,データシート2!$A:$SI,MATCH($G$2&amp;"_"&amp;$C71,データシート2!$A$1:$SI$1,0),0)</f>
        <v>1</v>
      </c>
      <c r="Q71" s="779">
        <f>VLOOKUP($D$3&amp;"_"&amp;Q$3,データシート2!$A:$SI,MATCH($G$2&amp;"_"&amp;$C71,データシート2!$A$1:$SI$1,0),0)</f>
        <v>1</v>
      </c>
      <c r="R71" s="947">
        <f>VLOOKUP($D$3&amp;"_"&amp;R$3,データシート2!$A:$SI,MATCH($R$2&amp;"_"&amp;$C71,データシート2!$A$1:$SI$1,0),0)</f>
        <v>4.2080000000000002</v>
      </c>
      <c r="S71" s="948">
        <f>VLOOKUP($D$3&amp;"_"&amp;S$3,データシート2!$A:$SI,MATCH($R$2&amp;"_"&amp;$C71,データシート2!$A$1:$SI$1,0),0)</f>
        <v>0</v>
      </c>
      <c r="T71" s="948">
        <f>VLOOKUP($D$3&amp;"_"&amp;T$3,データシート2!$A:$SI,MATCH($R$2&amp;"_"&amp;$C71,データシート2!$A$1:$SI$1,0),0)</f>
        <v>4.5620000000000003</v>
      </c>
      <c r="U71" s="948">
        <f>VLOOKUP($D$3&amp;"_"&amp;U$3,データシート2!$A:$SI,MATCH($R$2&amp;"_"&amp;$C71,データシート2!$A$1:$SI$1,0),0)</f>
        <v>4.5369999999999999</v>
      </c>
      <c r="V71" s="948">
        <f>VLOOKUP($D$3&amp;"_"&amp;V$3,データシート2!$A:$SI,MATCH($R$2&amp;"_"&amp;$C71,データシート2!$A$1:$SI$1,0),0)</f>
        <v>4.5019999999999998</v>
      </c>
      <c r="W71" s="948">
        <f>VLOOKUP($D$3&amp;"_"&amp;W$3,データシート2!$A:$SI,MATCH($R$2&amp;"_"&amp;$C71,データシート2!$A$1:$SI$1,0),0)</f>
        <v>4.4989999999999997</v>
      </c>
      <c r="X71" s="948">
        <f>VLOOKUP($D$3&amp;"_"&amp;X$3,データシート2!$A:$SI,MATCH($R$2&amp;"_"&amp;$C71,データシート2!$A$1:$SI$1,0),0)</f>
        <v>5.0439999999999996</v>
      </c>
      <c r="Y71" s="948">
        <f>VLOOKUP($D$3&amp;"_"&amp;Y$3,データシート2!$A:$SI,MATCH($R$2&amp;"_"&amp;$C71,データシート2!$A$1:$SI$1,0),0)</f>
        <v>5.4059999999999997</v>
      </c>
      <c r="Z71" s="948">
        <f>VLOOKUP($D$3&amp;"_"&amp;Z$3,データシート2!$A:$SI,MATCH($R$2&amp;"_"&amp;$C71,データシート2!$A$1:$SI$1,0),0)</f>
        <v>14.824</v>
      </c>
      <c r="AA71" s="948">
        <f>VLOOKUP($D$3&amp;"_"&amp;AA$3,データシート2!$A:$SI,MATCH($R$2&amp;"_"&amp;$C71,データシート2!$A$1:$SI$1,0),0)</f>
        <v>4.46</v>
      </c>
      <c r="AB71" s="949">
        <f>VLOOKUP($D$3&amp;"_"&amp;AB$3,データシート2!$A:$SI,MATCH($R$2&amp;"_"&amp;$C71,データシート2!$A$1:$SI$1,0),0)</f>
        <v>5.2839999999999998</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1</v>
      </c>
      <c r="H73" s="777">
        <f>VLOOKUP($D$3&amp;"_"&amp;H$3,データシート2!$A:$SI,MATCH($G$2&amp;"_"&amp;$C73,データシート2!$A$1:$SI$1,0),0)</f>
        <v>1</v>
      </c>
      <c r="I73" s="777">
        <f>VLOOKUP($D$3&amp;"_"&amp;I$3,データシート2!$A:$SI,MATCH($G$2&amp;"_"&amp;$C73,データシート2!$A$1:$SI$1,0),0)</f>
        <v>1</v>
      </c>
      <c r="J73" s="777">
        <f>VLOOKUP($D$3&amp;"_"&amp;J$3,データシート2!$A:$SI,MATCH($G$2&amp;"_"&amp;$C73,データシート2!$A$1:$SI$1,0),0)</f>
        <v>1</v>
      </c>
      <c r="K73" s="778">
        <f>VLOOKUP($D$3&amp;"_"&amp;K$3,データシート2!$A:$SI,MATCH($G$2&amp;"_"&amp;$C73,データシート2!$A$1:$SI$1,0),0)</f>
        <v>1</v>
      </c>
      <c r="L73" s="778">
        <f>VLOOKUP($D$3&amp;"_"&amp;L$3,データシート2!$A:$SI,MATCH($G$2&amp;"_"&amp;$C73,データシート2!$A$1:$SI$1,0),0)</f>
        <v>1</v>
      </c>
      <c r="M73" s="778">
        <f>VLOOKUP($D$3&amp;"_"&amp;M$3,データシート2!$A:$SI,MATCH($G$2&amp;"_"&amp;$C73,データシート2!$A$1:$SI$1,0),0)</f>
        <v>1</v>
      </c>
      <c r="N73" s="778">
        <f>VLOOKUP($D$3&amp;"_"&amp;N$3,データシート2!$A:$SI,MATCH($G$2&amp;"_"&amp;$C73,データシート2!$A$1:$SI$1,0),0)</f>
        <v>1</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3.722</v>
      </c>
      <c r="S73" s="948">
        <f>VLOOKUP($D$3&amp;"_"&amp;S$3,データシート2!$A:$SI,MATCH($R$2&amp;"_"&amp;$C73,データシート2!$A$1:$SI$1,0),0)</f>
        <v>4.0880000000000001</v>
      </c>
      <c r="T73" s="948">
        <f>VLOOKUP($D$3&amp;"_"&amp;T$3,データシート2!$A:$SI,MATCH($R$2&amp;"_"&amp;$C73,データシート2!$A$1:$SI$1,0),0)</f>
        <v>4.891</v>
      </c>
      <c r="U73" s="948">
        <f>VLOOKUP($D$3&amp;"_"&amp;U$3,データシート2!$A:$SI,MATCH($R$2&amp;"_"&amp;$C73,データシート2!$A$1:$SI$1,0),0)</f>
        <v>4.7329999999999997</v>
      </c>
      <c r="V73" s="948">
        <f>VLOOKUP($D$3&amp;"_"&amp;V$3,データシート2!$A:$SI,MATCH($R$2&amp;"_"&amp;$C73,データシート2!$A$1:$SI$1,0),0)</f>
        <v>4.2149999999999999</v>
      </c>
      <c r="W73" s="948">
        <f>VLOOKUP($D$3&amp;"_"&amp;W$3,データシート2!$A:$SI,MATCH($R$2&amp;"_"&amp;$C73,データシート2!$A$1:$SI$1,0),0)</f>
        <v>4.0129999999999999</v>
      </c>
      <c r="X73" s="948">
        <f>VLOOKUP($D$3&amp;"_"&amp;X$3,データシート2!$A:$SI,MATCH($R$2&amp;"_"&amp;$C73,データシート2!$A$1:$SI$1,0),0)</f>
        <v>3.7490000000000001</v>
      </c>
      <c r="Y73" s="948">
        <f>VLOOKUP($D$3&amp;"_"&amp;Y$3,データシート2!$A:$SI,MATCH($R$2&amp;"_"&amp;$C73,データシート2!$A$1:$SI$1,0),0)</f>
        <v>2.3140000000000001</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2</v>
      </c>
      <c r="I74" s="777">
        <f>VLOOKUP($D$3&amp;"_"&amp;I$3,データシート2!$A:$SI,MATCH($G$2&amp;"_"&amp;$C74,データシート2!$A$1:$SI$1,0),0)</f>
        <v>2</v>
      </c>
      <c r="J74" s="777">
        <f>VLOOKUP($D$3&amp;"_"&amp;J$3,データシート2!$A:$SI,MATCH($G$2&amp;"_"&amp;$C74,データシート2!$A$1:$SI$1,0),0)</f>
        <v>2</v>
      </c>
      <c r="K74" s="778">
        <f>VLOOKUP($D$3&amp;"_"&amp;K$3,データシート2!$A:$SI,MATCH($G$2&amp;"_"&amp;$C74,データシート2!$A$1:$SI$1,0),0)</f>
        <v>2</v>
      </c>
      <c r="L74" s="778">
        <f>VLOOKUP($D$3&amp;"_"&amp;L$3,データシート2!$A:$SI,MATCH($G$2&amp;"_"&amp;$C74,データシート2!$A$1:$SI$1,0),0)</f>
        <v>2</v>
      </c>
      <c r="M74" s="778">
        <f>VLOOKUP($D$3&amp;"_"&amp;M$3,データシート2!$A:$SI,MATCH($G$2&amp;"_"&amp;$C74,データシート2!$A$1:$SI$1,0),0)</f>
        <v>2</v>
      </c>
      <c r="N74" s="778">
        <f>VLOOKUP($D$3&amp;"_"&amp;N$3,データシート2!$A:$SI,MATCH($G$2&amp;"_"&amp;$C74,データシート2!$A$1:$SI$1,0),0)</f>
        <v>2</v>
      </c>
      <c r="O74" s="778">
        <f>VLOOKUP($D$3&amp;"_"&amp;O$3,データシート2!$A:$SI,MATCH($G$2&amp;"_"&amp;$C74,データシート2!$A$1:$SI$1,0),0)</f>
        <v>2</v>
      </c>
      <c r="P74" s="778">
        <f>VLOOKUP($D$3&amp;"_"&amp;P$3,データシート2!$A:$SI,MATCH($G$2&amp;"_"&amp;$C74,データシート2!$A$1:$SI$1,0),0)</f>
        <v>5</v>
      </c>
      <c r="Q74" s="779">
        <f>VLOOKUP($D$3&amp;"_"&amp;Q$3,データシート2!$A:$SI,MATCH($G$2&amp;"_"&amp;$C74,データシート2!$A$1:$SI$1,0),0)</f>
        <v>5</v>
      </c>
      <c r="R74" s="947">
        <f>VLOOKUP($D$3&amp;"_"&amp;R$3,データシート2!$A:$SI,MATCH($R$2&amp;"_"&amp;$C74,データシート2!$A$1:$SI$1,0),0)</f>
        <v>3.5750000000000002</v>
      </c>
      <c r="S74" s="948">
        <f>VLOOKUP($D$3&amp;"_"&amp;S$3,データシート2!$A:$SI,MATCH($R$2&amp;"_"&amp;$C74,データシート2!$A$1:$SI$1,0),0)</f>
        <v>10.141999999999999</v>
      </c>
      <c r="T74" s="948">
        <f>VLOOKUP($D$3&amp;"_"&amp;T$3,データシート2!$A:$SI,MATCH($R$2&amp;"_"&amp;$C74,データシート2!$A$1:$SI$1,0),0)</f>
        <v>11.871</v>
      </c>
      <c r="U74" s="948">
        <f>VLOOKUP($D$3&amp;"_"&amp;U$3,データシート2!$A:$SI,MATCH($R$2&amp;"_"&amp;$C74,データシート2!$A$1:$SI$1,0),0)</f>
        <v>11.085000000000001</v>
      </c>
      <c r="V74" s="948">
        <f>VLOOKUP($D$3&amp;"_"&amp;V$3,データシート2!$A:$SI,MATCH($R$2&amp;"_"&amp;$C74,データシート2!$A$1:$SI$1,0),0)</f>
        <v>11.375999999999999</v>
      </c>
      <c r="W74" s="948">
        <f>VLOOKUP($D$3&amp;"_"&amp;W$3,データシート2!$A:$SI,MATCH($R$2&amp;"_"&amp;$C74,データシート2!$A$1:$SI$1,0),0)</f>
        <v>10.613</v>
      </c>
      <c r="X74" s="948">
        <f>VLOOKUP($D$3&amp;"_"&amp;X$3,データシート2!$A:$SI,MATCH($R$2&amp;"_"&amp;$C74,データシート2!$A$1:$SI$1,0),0)</f>
        <v>9.8919999999999995</v>
      </c>
      <c r="Y74" s="948">
        <f>VLOOKUP($D$3&amp;"_"&amp;Y$3,データシート2!$A:$SI,MATCH($R$2&amp;"_"&amp;$C74,データシート2!$A$1:$SI$1,0),0)</f>
        <v>10.766</v>
      </c>
      <c r="Z74" s="948">
        <f>VLOOKUP($D$3&amp;"_"&amp;Z$3,データシート2!$A:$SI,MATCH($R$2&amp;"_"&amp;$C74,データシート2!$A$1:$SI$1,0),0)</f>
        <v>9.875</v>
      </c>
      <c r="AA74" s="948">
        <f>VLOOKUP($D$3&amp;"_"&amp;AA$3,データシート2!$A:$SI,MATCH($R$2&amp;"_"&amp;$C74,データシート2!$A$1:$SI$1,0),0)</f>
        <v>71.05</v>
      </c>
      <c r="AB74" s="949">
        <f>VLOOKUP($D$3&amp;"_"&amp;AB$3,データシート2!$A:$SI,MATCH($R$2&amp;"_"&amp;$C74,データシート2!$A$1:$SI$1,0),0)</f>
        <v>75.406000000000006</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1</v>
      </c>
      <c r="Q75" s="779">
        <f>VLOOKUP($D$3&amp;"_"&amp;Q$3,データシート2!$A:$SI,MATCH($G$2&amp;"_"&amp;$C75,データシート2!$A$1:$SI$1,0),0)</f>
        <v>1</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56.76</v>
      </c>
      <c r="AB75" s="949">
        <f>VLOOKUP($D$3&amp;"_"&amp;AB$3,データシート2!$A:$SI,MATCH($R$2&amp;"_"&amp;$C75,データシート2!$A$1:$SI$1,0),0)</f>
        <v>56.189</v>
      </c>
    </row>
    <row r="76" spans="2:28" s="756" customFormat="1" ht="16.5" customHeight="1">
      <c r="B76" s="757"/>
      <c r="C76" s="758">
        <v>49</v>
      </c>
      <c r="D76" s="759" t="s">
        <v>586</v>
      </c>
      <c r="E76" s="758"/>
      <c r="F76" s="760"/>
      <c r="G76" s="761">
        <f>VLOOKUP($D$3&amp;"_"&amp;G$3,データシート2!$A:$SI,MATCH($G$2&amp;"_"&amp;$C76,データシート2!$A$1:$SI$1,0),0)</f>
        <v>1</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1.778</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47</v>
      </c>
      <c r="H77" s="745">
        <f>VLOOKUP($D$3&amp;"_"&amp;H$3,データシート2!$A:$SI,MATCH($G$2&amp;"_"&amp;$B77,データシート2!$A$1:$SI$1,0),0)</f>
        <v>51</v>
      </c>
      <c r="I77" s="745">
        <f>VLOOKUP($D$3&amp;"_"&amp;I$3,データシート2!$A:$SI,MATCH($G$2&amp;"_"&amp;$B77,データシート2!$A$1:$SI$1,0),0)</f>
        <v>52</v>
      </c>
      <c r="J77" s="745">
        <f>VLOOKUP($D$3&amp;"_"&amp;J$3,データシート2!$A:$SI,MATCH($G$2&amp;"_"&amp;$B77,データシート2!$A$1:$SI$1,0),0)</f>
        <v>43</v>
      </c>
      <c r="K77" s="746">
        <f>VLOOKUP($D$3&amp;"_"&amp;K$3,データシート2!$A:$SI,MATCH($G$2&amp;"_"&amp;$B77,データシート2!$A$1:$SI$1,0),0)</f>
        <v>43</v>
      </c>
      <c r="L77" s="746">
        <f>VLOOKUP($D$3&amp;"_"&amp;L$3,データシート2!$A:$SI,MATCH($G$2&amp;"_"&amp;$B77,データシート2!$A$1:$SI$1,0),0)</f>
        <v>41</v>
      </c>
      <c r="M77" s="746">
        <f>VLOOKUP($D$3&amp;"_"&amp;M$3,データシート2!$A:$SI,MATCH($G$2&amp;"_"&amp;$B77,データシート2!$A$1:$SI$1,0),0)</f>
        <v>38</v>
      </c>
      <c r="N77" s="746">
        <f>VLOOKUP($D$3&amp;"_"&amp;N$3,データシート2!$A:$SI,MATCH($G$2&amp;"_"&amp;$B77,データシート2!$A$1:$SI$1,0),0)</f>
        <v>37</v>
      </c>
      <c r="O77" s="746">
        <f>VLOOKUP($D$3&amp;"_"&amp;O$3,データシート2!$A:$SI,MATCH($G$2&amp;"_"&amp;$B77,データシート2!$A$1:$SI$1,0),0)</f>
        <v>32</v>
      </c>
      <c r="P77" s="746">
        <f>VLOOKUP($D$3&amp;"_"&amp;P$3,データシート2!$A:$SI,MATCH($G$2&amp;"_"&amp;$B77,データシート2!$A$1:$SI$1,0),0)</f>
        <v>31</v>
      </c>
      <c r="Q77" s="747">
        <f>VLOOKUP($D$3&amp;"_"&amp;Q$3,データシート2!$A:$SI,MATCH($G$2&amp;"_"&amp;$B77,データシート2!$A$1:$SI$1,0),0)</f>
        <v>31</v>
      </c>
      <c r="R77" s="934">
        <f>VLOOKUP($D$3&amp;"_"&amp;R$3,データシート2!$A:$SI,MATCH($R$2&amp;"_"&amp;$B77,データシート2!$A$1:$SI$1,0),0)</f>
        <v>175.554</v>
      </c>
      <c r="S77" s="935">
        <f>VLOOKUP($D$3&amp;"_"&amp;S$3,データシート2!$A:$SI,MATCH($R$2&amp;"_"&amp;$B77,データシート2!$A$1:$SI$1,0),0)</f>
        <v>229.101</v>
      </c>
      <c r="T77" s="935">
        <f>VLOOKUP($D$3&amp;"_"&amp;T$3,データシート2!$A:$SI,MATCH($R$2&amp;"_"&amp;$B77,データシート2!$A$1:$SI$1,0),0)</f>
        <v>282.96300000000002</v>
      </c>
      <c r="U77" s="935">
        <f>VLOOKUP($D$3&amp;"_"&amp;U$3,データシート2!$A:$SI,MATCH($R$2&amp;"_"&amp;$B77,データシート2!$A$1:$SI$1,0),0)</f>
        <v>228.86500000000001</v>
      </c>
      <c r="V77" s="935">
        <f>VLOOKUP($D$3&amp;"_"&amp;V$3,データシート2!$A:$SI,MATCH($R$2&amp;"_"&amp;$B77,データシート2!$A$1:$SI$1,0),0)</f>
        <v>220.989</v>
      </c>
      <c r="W77" s="935">
        <f>VLOOKUP($D$3&amp;"_"&amp;W$3,データシート2!$A:$SI,MATCH($R$2&amp;"_"&amp;$B77,データシート2!$A$1:$SI$1,0),0)</f>
        <v>182.84399999999999</v>
      </c>
      <c r="X77" s="935">
        <f>VLOOKUP($D$3&amp;"_"&amp;X$3,データシート2!$A:$SI,MATCH($R$2&amp;"_"&amp;$B77,データシート2!$A$1:$SI$1,0),0)</f>
        <v>171.41</v>
      </c>
      <c r="Y77" s="935">
        <f>VLOOKUP($D$3&amp;"_"&amp;Y$3,データシート2!$A:$SI,MATCH($R$2&amp;"_"&amp;$B77,データシート2!$A$1:$SI$1,0),0)</f>
        <v>168.834</v>
      </c>
      <c r="Z77" s="935">
        <f>VLOOKUP($D$3&amp;"_"&amp;Z$3,データシート2!$A:$SI,MATCH($R$2&amp;"_"&amp;$B77,データシート2!$A$1:$SI$1,0),0)</f>
        <v>153.41</v>
      </c>
      <c r="AA77" s="935">
        <f>VLOOKUP($D$3&amp;"_"&amp;AA$3,データシート2!$A:$SI,MATCH($R$2&amp;"_"&amp;$B77,データシート2!$A$1:$SI$1,0),0)</f>
        <v>143.62100000000001</v>
      </c>
      <c r="AB77" s="936">
        <f>VLOOKUP($D$3&amp;"_"&amp;AB$3,データシート2!$A:$SI,MATCH($R$2&amp;"_"&amp;$B77,データシート2!$A$1:$SI$1,0),0)</f>
        <v>139.93199999999999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1</v>
      </c>
      <c r="M80" s="778">
        <f>VLOOKUP($D$3&amp;"_"&amp;M$3,データシート2!$A:$SI,MATCH($G$2&amp;"_"&amp;$C80,データシート2!$A$1:$SI$1,0),0)</f>
        <v>1</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1</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6.9880000000000004</v>
      </c>
      <c r="V80" s="948">
        <f>VLOOKUP($D$3&amp;"_"&amp;V$3,データシート2!$A:$SI,MATCH($R$2&amp;"_"&amp;$C80,データシート2!$A$1:$SI$1,0),0)</f>
        <v>6.9459999999999997</v>
      </c>
      <c r="W80" s="948">
        <f>VLOOKUP($D$3&amp;"_"&amp;W$3,データシート2!$A:$SI,MATCH($R$2&amp;"_"&amp;$C80,データシート2!$A$1:$SI$1,0),0)</f>
        <v>6.8860000000000001</v>
      </c>
      <c r="X80" s="948">
        <f>VLOOKUP($D$3&amp;"_"&amp;X$3,データシート2!$A:$SI,MATCH($R$2&amp;"_"&amp;$C80,データシート2!$A$1:$SI$1,0),0)</f>
        <v>5.82</v>
      </c>
      <c r="Y80" s="948">
        <f>VLOOKUP($D$3&amp;"_"&amp;Y$3,データシート2!$A:$SI,MATCH($R$2&amp;"_"&amp;$C80,データシート2!$A$1:$SI$1,0),0)</f>
        <v>4.6509999999999998</v>
      </c>
      <c r="Z80" s="948">
        <f>VLOOKUP($D$3&amp;"_"&amp;Z$3,データシート2!$A:$SI,MATCH($R$2&amp;"_"&amp;$C80,データシート2!$A$1:$SI$1,0),0)</f>
        <v>5.282</v>
      </c>
      <c r="AA80" s="948">
        <f>VLOOKUP($D$3&amp;"_"&amp;AA$3,データシート2!$A:$SI,MATCH($R$2&amp;"_"&amp;$C80,データシート2!$A$1:$SI$1,0),0)</f>
        <v>5.1470000000000002</v>
      </c>
      <c r="AB80" s="949">
        <f>VLOOKUP($D$3&amp;"_"&amp;AB$3,データシート2!$A:$SI,MATCH($R$2&amp;"_"&amp;$C80,データシート2!$A$1:$SI$1,0),0)</f>
        <v>4.5599999999999996</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42</v>
      </c>
      <c r="H84" s="777">
        <f>VLOOKUP($D$3&amp;"_"&amp;H$3,データシート2!$A:$SI,MATCH($G$2&amp;"_"&amp;$C84,データシート2!$A$1:$SI$1,0),0)</f>
        <v>46</v>
      </c>
      <c r="I84" s="777">
        <f>VLOOKUP($D$3&amp;"_"&amp;I$3,データシート2!$A:$SI,MATCH($G$2&amp;"_"&amp;$C84,データシート2!$A$1:$SI$1,0),0)</f>
        <v>47</v>
      </c>
      <c r="J84" s="777">
        <f>VLOOKUP($D$3&amp;"_"&amp;J$3,データシート2!$A:$SI,MATCH($G$2&amp;"_"&amp;$C84,データシート2!$A$1:$SI$1,0),0)</f>
        <v>39</v>
      </c>
      <c r="K84" s="778">
        <f>VLOOKUP($D$3&amp;"_"&amp;K$3,データシート2!$A:$SI,MATCH($G$2&amp;"_"&amp;$C84,データシート2!$A$1:$SI$1,0),0)</f>
        <v>39</v>
      </c>
      <c r="L84" s="778">
        <f>VLOOKUP($D$3&amp;"_"&amp;L$3,データシート2!$A:$SI,MATCH($G$2&amp;"_"&amp;$C84,データシート2!$A$1:$SI$1,0),0)</f>
        <v>37</v>
      </c>
      <c r="M84" s="778">
        <f>VLOOKUP($D$3&amp;"_"&amp;M$3,データシート2!$A:$SI,MATCH($G$2&amp;"_"&amp;$C84,データシート2!$A$1:$SI$1,0),0)</f>
        <v>34</v>
      </c>
      <c r="N84" s="778">
        <f>VLOOKUP($D$3&amp;"_"&amp;N$3,データシート2!$A:$SI,MATCH($G$2&amp;"_"&amp;$C84,データシート2!$A$1:$SI$1,0),0)</f>
        <v>33</v>
      </c>
      <c r="O84" s="778">
        <f>VLOOKUP($D$3&amp;"_"&amp;O$3,データシート2!$A:$SI,MATCH($G$2&amp;"_"&amp;$C84,データシート2!$A$1:$SI$1,0),0)</f>
        <v>28</v>
      </c>
      <c r="P84" s="778">
        <f>VLOOKUP($D$3&amp;"_"&amp;P$3,データシート2!$A:$SI,MATCH($G$2&amp;"_"&amp;$C84,データシート2!$A$1:$SI$1,0),0)</f>
        <v>25</v>
      </c>
      <c r="Q84" s="779">
        <f>VLOOKUP($D$3&amp;"_"&amp;Q$3,データシート2!$A:$SI,MATCH($G$2&amp;"_"&amp;$C84,データシート2!$A$1:$SI$1,0),0)</f>
        <v>25</v>
      </c>
      <c r="R84" s="947">
        <f>VLOOKUP($D$3&amp;"_"&amp;R$3,データシート2!$A:$SI,MATCH($R$2&amp;"_"&amp;$C84,データシート2!$A$1:$SI$1,0),0)</f>
        <v>153.072</v>
      </c>
      <c r="S84" s="948">
        <f>VLOOKUP($D$3&amp;"_"&amp;S$3,データシート2!$A:$SI,MATCH($R$2&amp;"_"&amp;$C84,データシート2!$A$1:$SI$1,0),0)</f>
        <v>208.637</v>
      </c>
      <c r="T84" s="948">
        <f>VLOOKUP($D$3&amp;"_"&amp;T$3,データシート2!$A:$SI,MATCH($R$2&amp;"_"&amp;$C84,データシート2!$A$1:$SI$1,0),0)</f>
        <v>255.44200000000001</v>
      </c>
      <c r="U84" s="948">
        <f>VLOOKUP($D$3&amp;"_"&amp;U$3,データシート2!$A:$SI,MATCH($R$2&amp;"_"&amp;$C84,データシート2!$A$1:$SI$1,0),0)</f>
        <v>208.28399999999999</v>
      </c>
      <c r="V84" s="948">
        <f>VLOOKUP($D$3&amp;"_"&amp;V$3,データシート2!$A:$SI,MATCH($R$2&amp;"_"&amp;$C84,データシート2!$A$1:$SI$1,0),0)</f>
        <v>200.56299999999999</v>
      </c>
      <c r="W84" s="948">
        <f>VLOOKUP($D$3&amp;"_"&amp;W$3,データシート2!$A:$SI,MATCH($R$2&amp;"_"&amp;$C84,データシート2!$A$1:$SI$1,0),0)</f>
        <v>164.524</v>
      </c>
      <c r="X84" s="948">
        <f>VLOOKUP($D$3&amp;"_"&amp;X$3,データシート2!$A:$SI,MATCH($R$2&amp;"_"&amp;$C84,データシート2!$A$1:$SI$1,0),0)</f>
        <v>157.42599999999999</v>
      </c>
      <c r="Y84" s="948">
        <f>VLOOKUP($D$3&amp;"_"&amp;Y$3,データシート2!$A:$SI,MATCH($R$2&amp;"_"&amp;$C84,データシート2!$A$1:$SI$1,0),0)</f>
        <v>153.13</v>
      </c>
      <c r="Z84" s="948">
        <f>VLOOKUP($D$3&amp;"_"&amp;Z$3,データシート2!$A:$SI,MATCH($R$2&amp;"_"&amp;$C84,データシート2!$A$1:$SI$1,0),0)</f>
        <v>137.245</v>
      </c>
      <c r="AA84" s="948">
        <f>VLOOKUP($D$3&amp;"_"&amp;AA$3,データシート2!$A:$SI,MATCH($R$2&amp;"_"&amp;$C84,データシート2!$A$1:$SI$1,0),0)</f>
        <v>120.843</v>
      </c>
      <c r="AB84" s="949">
        <f>VLOOKUP($D$3&amp;"_"&amp;AB$3,データシート2!$A:$SI,MATCH($R$2&amp;"_"&amp;$C84,データシート2!$A$1:$SI$1,0),0)</f>
        <v>121.50700000000001</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5</v>
      </c>
      <c r="H86" s="777">
        <f>VLOOKUP($D$3&amp;"_"&amp;H$3,データシート2!$A:$SI,MATCH($G$2&amp;"_"&amp;$C86,データシート2!$A$1:$SI$1,0),0)</f>
        <v>5</v>
      </c>
      <c r="I86" s="777">
        <f>VLOOKUP($D$3&amp;"_"&amp;I$3,データシート2!$A:$SI,MATCH($G$2&amp;"_"&amp;$C86,データシート2!$A$1:$SI$1,0),0)</f>
        <v>5</v>
      </c>
      <c r="J86" s="777">
        <f>VLOOKUP($D$3&amp;"_"&amp;J$3,データシート2!$A:$SI,MATCH($G$2&amp;"_"&amp;$C86,データシート2!$A$1:$SI$1,0),0)</f>
        <v>3</v>
      </c>
      <c r="K86" s="778">
        <f>VLOOKUP($D$3&amp;"_"&amp;K$3,データシート2!$A:$SI,MATCH($G$2&amp;"_"&amp;$C86,データシート2!$A$1:$SI$1,0),0)</f>
        <v>3</v>
      </c>
      <c r="L86" s="778">
        <f>VLOOKUP($D$3&amp;"_"&amp;L$3,データシート2!$A:$SI,MATCH($G$2&amp;"_"&amp;$C86,データシート2!$A$1:$SI$1,0),0)</f>
        <v>3</v>
      </c>
      <c r="M86" s="778">
        <f>VLOOKUP($D$3&amp;"_"&amp;M$3,データシート2!$A:$SI,MATCH($G$2&amp;"_"&amp;$C86,データシート2!$A$1:$SI$1,0),0)</f>
        <v>3</v>
      </c>
      <c r="N86" s="778">
        <f>VLOOKUP($D$3&amp;"_"&amp;N$3,データシート2!$A:$SI,MATCH($G$2&amp;"_"&amp;$C86,データシート2!$A$1:$SI$1,0),0)</f>
        <v>3</v>
      </c>
      <c r="O86" s="778">
        <f>VLOOKUP($D$3&amp;"_"&amp;O$3,データシート2!$A:$SI,MATCH($G$2&amp;"_"&amp;$C86,データシート2!$A$1:$SI$1,0),0)</f>
        <v>3</v>
      </c>
      <c r="P86" s="778">
        <f>VLOOKUP($D$3&amp;"_"&amp;P$3,データシート2!$A:$SI,MATCH($G$2&amp;"_"&amp;$C86,データシート2!$A$1:$SI$1,0),0)</f>
        <v>5</v>
      </c>
      <c r="Q86" s="779">
        <f>VLOOKUP($D$3&amp;"_"&amp;Q$3,データシート2!$A:$SI,MATCH($G$2&amp;"_"&amp;$C86,データシート2!$A$1:$SI$1,0),0)</f>
        <v>5</v>
      </c>
      <c r="R86" s="947">
        <f>VLOOKUP($D$3&amp;"_"&amp;R$3,データシート2!$A:$SI,MATCH($R$2&amp;"_"&amp;$C86,データシート2!$A$1:$SI$1,0),0)</f>
        <v>22.481999999999999</v>
      </c>
      <c r="S86" s="948">
        <f>VLOOKUP($D$3&amp;"_"&amp;S$3,データシート2!$A:$SI,MATCH($R$2&amp;"_"&amp;$C86,データシート2!$A$1:$SI$1,0),0)</f>
        <v>20.463999999999999</v>
      </c>
      <c r="T86" s="948">
        <f>VLOOKUP($D$3&amp;"_"&amp;T$3,データシート2!$A:$SI,MATCH($R$2&amp;"_"&amp;$C86,データシート2!$A$1:$SI$1,0),0)</f>
        <v>27.521000000000001</v>
      </c>
      <c r="U86" s="948">
        <f>VLOOKUP($D$3&amp;"_"&amp;U$3,データシート2!$A:$SI,MATCH($R$2&amp;"_"&amp;$C86,データシート2!$A$1:$SI$1,0),0)</f>
        <v>13.593</v>
      </c>
      <c r="V86" s="948">
        <f>VLOOKUP($D$3&amp;"_"&amp;V$3,データシート2!$A:$SI,MATCH($R$2&amp;"_"&amp;$C86,データシート2!$A$1:$SI$1,0),0)</f>
        <v>13.48</v>
      </c>
      <c r="W86" s="948">
        <f>VLOOKUP($D$3&amp;"_"&amp;W$3,データシート2!$A:$SI,MATCH($R$2&amp;"_"&amp;$C86,データシート2!$A$1:$SI$1,0),0)</f>
        <v>11.433999999999999</v>
      </c>
      <c r="X86" s="948">
        <f>VLOOKUP($D$3&amp;"_"&amp;X$3,データシート2!$A:$SI,MATCH($R$2&amp;"_"&amp;$C86,データシート2!$A$1:$SI$1,0),0)</f>
        <v>8.1639999999999997</v>
      </c>
      <c r="Y86" s="948">
        <f>VLOOKUP($D$3&amp;"_"&amp;Y$3,データシート2!$A:$SI,MATCH($R$2&amp;"_"&amp;$C86,データシート2!$A$1:$SI$1,0),0)</f>
        <v>11.053000000000001</v>
      </c>
      <c r="Z86" s="948">
        <f>VLOOKUP($D$3&amp;"_"&amp;Z$3,データシート2!$A:$SI,MATCH($R$2&amp;"_"&amp;$C86,データシート2!$A$1:$SI$1,0),0)</f>
        <v>10.882999999999999</v>
      </c>
      <c r="AA86" s="948">
        <f>VLOOKUP($D$3&amp;"_"&amp;AA$3,データシート2!$A:$SI,MATCH($R$2&amp;"_"&amp;$C86,データシート2!$A$1:$SI$1,0),0)</f>
        <v>17.631</v>
      </c>
      <c r="AB86" s="949">
        <f>VLOOKUP($D$3&amp;"_"&amp;AB$3,データシート2!$A:$SI,MATCH($R$2&amp;"_"&amp;$C86,データシート2!$A$1:$SI$1,0),0)</f>
        <v>13.865</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4</v>
      </c>
      <c r="H90" s="745">
        <f>VLOOKUP($D$3&amp;"_"&amp;H$3,データシート2!$A:$SI,MATCH($G$2&amp;"_"&amp;$B90,データシート2!$A$1:$SI$1,0),0)</f>
        <v>5</v>
      </c>
      <c r="I90" s="745">
        <f>VLOOKUP($D$3&amp;"_"&amp;I$3,データシート2!$A:$SI,MATCH($G$2&amp;"_"&amp;$B90,データシート2!$A$1:$SI$1,0),0)</f>
        <v>4</v>
      </c>
      <c r="J90" s="745">
        <f>VLOOKUP($D$3&amp;"_"&amp;J$3,データシート2!$A:$SI,MATCH($G$2&amp;"_"&amp;$B90,データシート2!$A$1:$SI$1,0),0)</f>
        <v>4</v>
      </c>
      <c r="K90" s="746">
        <f>VLOOKUP($D$3&amp;"_"&amp;K$3,データシート2!$A:$SI,MATCH($G$2&amp;"_"&amp;$B90,データシート2!$A$1:$SI$1,0),0)</f>
        <v>4</v>
      </c>
      <c r="L90" s="746">
        <f>VLOOKUP($D$3&amp;"_"&amp;L$3,データシート2!$A:$SI,MATCH($G$2&amp;"_"&amp;$B90,データシート2!$A$1:$SI$1,0),0)</f>
        <v>4</v>
      </c>
      <c r="M90" s="746">
        <f>VLOOKUP($D$3&amp;"_"&amp;M$3,データシート2!$A:$SI,MATCH($G$2&amp;"_"&amp;$B90,データシート2!$A$1:$SI$1,0),0)</f>
        <v>5</v>
      </c>
      <c r="N90" s="746">
        <f>VLOOKUP($D$3&amp;"_"&amp;N$3,データシート2!$A:$SI,MATCH($G$2&amp;"_"&amp;$B90,データシート2!$A$1:$SI$1,0),0)</f>
        <v>4</v>
      </c>
      <c r="O90" s="746">
        <f>VLOOKUP($D$3&amp;"_"&amp;O$3,データシート2!$A:$SI,MATCH($G$2&amp;"_"&amp;$B90,データシート2!$A$1:$SI$1,0),0)</f>
        <v>4</v>
      </c>
      <c r="P90" s="746">
        <f>VLOOKUP($D$3&amp;"_"&amp;P$3,データシート2!$A:$SI,MATCH($G$2&amp;"_"&amp;$B90,データシート2!$A$1:$SI$1,0),0)</f>
        <v>4</v>
      </c>
      <c r="Q90" s="747">
        <f>VLOOKUP($D$3&amp;"_"&amp;Q$3,データシート2!$A:$SI,MATCH($G$2&amp;"_"&amp;$B90,データシート2!$A$1:$SI$1,0),0)</f>
        <v>4</v>
      </c>
      <c r="R90" s="934">
        <f>VLOOKUP($D$3&amp;"_"&amp;R$3,データシート2!$A:$SI,MATCH($R$2&amp;"_"&amp;$B90,データシート2!$A$1:$SI$1,0),0)</f>
        <v>12.002000000000001</v>
      </c>
      <c r="S90" s="935">
        <f>VLOOKUP($D$3&amp;"_"&amp;S$3,データシート2!$A:$SI,MATCH($R$2&amp;"_"&amp;$B90,データシート2!$A$1:$SI$1,0),0)</f>
        <v>19.695</v>
      </c>
      <c r="T90" s="935">
        <f>VLOOKUP($D$3&amp;"_"&amp;T$3,データシート2!$A:$SI,MATCH($R$2&amp;"_"&amp;$B90,データシート2!$A$1:$SI$1,0),0)</f>
        <v>18.809000000000001</v>
      </c>
      <c r="U90" s="935">
        <f>VLOOKUP($D$3&amp;"_"&amp;U$3,データシート2!$A:$SI,MATCH($R$2&amp;"_"&amp;$B90,データシート2!$A$1:$SI$1,0),0)</f>
        <v>17.396999999999998</v>
      </c>
      <c r="V90" s="935">
        <f>VLOOKUP($D$3&amp;"_"&amp;V$3,データシート2!$A:$SI,MATCH($R$2&amp;"_"&amp;$B90,データシート2!$A$1:$SI$1,0),0)</f>
        <v>16.558</v>
      </c>
      <c r="W90" s="935">
        <f>VLOOKUP($D$3&amp;"_"&amp;W$3,データシート2!$A:$SI,MATCH($R$2&amp;"_"&amp;$B90,データシート2!$A$1:$SI$1,0),0)</f>
        <v>16.838999999999999</v>
      </c>
      <c r="X90" s="935">
        <f>VLOOKUP($D$3&amp;"_"&amp;X$3,データシート2!$A:$SI,MATCH($R$2&amp;"_"&amp;$B90,データシート2!$A$1:$SI$1,0),0)</f>
        <v>19.398</v>
      </c>
      <c r="Y90" s="935">
        <f>VLOOKUP($D$3&amp;"_"&amp;Y$3,データシート2!$A:$SI,MATCH($R$2&amp;"_"&amp;$B90,データシート2!$A$1:$SI$1,0),0)</f>
        <v>15.692</v>
      </c>
      <c r="Z90" s="935">
        <f>VLOOKUP($D$3&amp;"_"&amp;Z$3,データシート2!$A:$SI,MATCH($R$2&amp;"_"&amp;$B90,データシート2!$A$1:$SI$1,0),0)</f>
        <v>15.406000000000001</v>
      </c>
      <c r="AA90" s="935">
        <f>VLOOKUP($D$3&amp;"_"&amp;AA$3,データシート2!$A:$SI,MATCH($R$2&amp;"_"&amp;$B90,データシート2!$A$1:$SI$1,0),0)</f>
        <v>14.343</v>
      </c>
      <c r="AB90" s="936">
        <f>VLOOKUP($D$3&amp;"_"&amp;AB$3,データシート2!$A:$SI,MATCH($R$2&amp;"_"&amp;$B90,データシート2!$A$1:$SI$1,0),0)</f>
        <v>14.441000000000001</v>
      </c>
    </row>
    <row r="91" spans="2:28" s="756" customFormat="1" ht="16.5" customHeight="1">
      <c r="B91" s="748"/>
      <c r="C91" s="749">
        <v>62</v>
      </c>
      <c r="D91" s="750" t="s">
        <v>603</v>
      </c>
      <c r="E91" s="749"/>
      <c r="F91" s="751"/>
      <c r="G91" s="765">
        <f>VLOOKUP($D$3&amp;"_"&amp;G$3,データシート2!$A:$SI,MATCH($G$2&amp;"_"&amp;$C91,データシート2!$A$1:$SI$1,0),0)</f>
        <v>4</v>
      </c>
      <c r="H91" s="753">
        <f>VLOOKUP($D$3&amp;"_"&amp;H$3,データシート2!$A:$SI,MATCH($G$2&amp;"_"&amp;$C91,データシート2!$A$1:$SI$1,0),0)</f>
        <v>4</v>
      </c>
      <c r="I91" s="753">
        <f>VLOOKUP($D$3&amp;"_"&amp;I$3,データシート2!$A:$SI,MATCH($G$2&amp;"_"&amp;$C91,データシート2!$A$1:$SI$1,0),0)</f>
        <v>4</v>
      </c>
      <c r="J91" s="753">
        <f>VLOOKUP($D$3&amp;"_"&amp;J$3,データシート2!$A:$SI,MATCH($G$2&amp;"_"&amp;$C91,データシート2!$A$1:$SI$1,0),0)</f>
        <v>4</v>
      </c>
      <c r="K91" s="754">
        <f>VLOOKUP($D$3&amp;"_"&amp;K$3,データシート2!$A:$SI,MATCH($G$2&amp;"_"&amp;$C91,データシート2!$A$1:$SI$1,0),0)</f>
        <v>4</v>
      </c>
      <c r="L91" s="754">
        <f>VLOOKUP($D$3&amp;"_"&amp;L$3,データシート2!$A:$SI,MATCH($G$2&amp;"_"&amp;$C91,データシート2!$A$1:$SI$1,0),0)</f>
        <v>4</v>
      </c>
      <c r="M91" s="754">
        <f>VLOOKUP($D$3&amp;"_"&amp;M$3,データシート2!$A:$SI,MATCH($G$2&amp;"_"&amp;$C91,データシート2!$A$1:$SI$1,0),0)</f>
        <v>4</v>
      </c>
      <c r="N91" s="754">
        <f>VLOOKUP($D$3&amp;"_"&amp;N$3,データシート2!$A:$SI,MATCH($G$2&amp;"_"&amp;$C91,データシート2!$A$1:$SI$1,0),0)</f>
        <v>3</v>
      </c>
      <c r="O91" s="754">
        <f>VLOOKUP($D$3&amp;"_"&amp;O$3,データシート2!$A:$SI,MATCH($G$2&amp;"_"&amp;$C91,データシート2!$A$1:$SI$1,0),0)</f>
        <v>3</v>
      </c>
      <c r="P91" s="754">
        <f>VLOOKUP($D$3&amp;"_"&amp;P$3,データシート2!$A:$SI,MATCH($G$2&amp;"_"&amp;$C91,データシート2!$A$1:$SI$1,0),0)</f>
        <v>3</v>
      </c>
      <c r="Q91" s="755">
        <f>VLOOKUP($D$3&amp;"_"&amp;Q$3,データシート2!$A:$SI,MATCH($G$2&amp;"_"&amp;$C91,データシート2!$A$1:$SI$1,0),0)</f>
        <v>3</v>
      </c>
      <c r="R91" s="943">
        <f>VLOOKUP($D$3&amp;"_"&amp;R$3,データシート2!$A:$SI,MATCH($R$2&amp;"_"&amp;$C91,データシート2!$A$1:$SI$1,0),0)</f>
        <v>12.002000000000001</v>
      </c>
      <c r="S91" s="938">
        <f>VLOOKUP($D$3&amp;"_"&amp;S$3,データシート2!$A:$SI,MATCH($R$2&amp;"_"&amp;$C91,データシート2!$A$1:$SI$1,0),0)</f>
        <v>14.311999999999999</v>
      </c>
      <c r="T91" s="938">
        <f>VLOOKUP($D$3&amp;"_"&amp;T$3,データシート2!$A:$SI,MATCH($R$2&amp;"_"&amp;$C91,データシート2!$A$1:$SI$1,0),0)</f>
        <v>18.809000000000001</v>
      </c>
      <c r="U91" s="938">
        <f>VLOOKUP($D$3&amp;"_"&amp;U$3,データシート2!$A:$SI,MATCH($R$2&amp;"_"&amp;$C91,データシート2!$A$1:$SI$1,0),0)</f>
        <v>17.396999999999998</v>
      </c>
      <c r="V91" s="938">
        <f>VLOOKUP($D$3&amp;"_"&amp;V$3,データシート2!$A:$SI,MATCH($R$2&amp;"_"&amp;$C91,データシート2!$A$1:$SI$1,0),0)</f>
        <v>16.558</v>
      </c>
      <c r="W91" s="938">
        <f>VLOOKUP($D$3&amp;"_"&amp;W$3,データシート2!$A:$SI,MATCH($R$2&amp;"_"&amp;$C91,データシート2!$A$1:$SI$1,0),0)</f>
        <v>16.838999999999999</v>
      </c>
      <c r="X91" s="938">
        <f>VLOOKUP($D$3&amp;"_"&amp;X$3,データシート2!$A:$SI,MATCH($R$2&amp;"_"&amp;$C91,データシート2!$A$1:$SI$1,0),0)</f>
        <v>16.477</v>
      </c>
      <c r="Y91" s="938">
        <f>VLOOKUP($D$3&amp;"_"&amp;Y$3,データシート2!$A:$SI,MATCH($R$2&amp;"_"&amp;$C91,データシート2!$A$1:$SI$1,0),0)</f>
        <v>13.022</v>
      </c>
      <c r="Z91" s="938">
        <f>VLOOKUP($D$3&amp;"_"&amp;Z$3,データシート2!$A:$SI,MATCH($R$2&amp;"_"&amp;$C91,データシート2!$A$1:$SI$1,0),0)</f>
        <v>12.255000000000001</v>
      </c>
      <c r="AA91" s="938">
        <f>VLOOKUP($D$3&amp;"_"&amp;AA$3,データシート2!$A:$SI,MATCH($R$2&amp;"_"&amp;$C91,データシート2!$A$1:$SI$1,0),0)</f>
        <v>11.548</v>
      </c>
      <c r="AB91" s="939">
        <f>VLOOKUP($D$3&amp;"_"&amp;AB$3,データシート2!$A:$SI,MATCH($R$2&amp;"_"&amp;$C91,データシート2!$A$1:$SI$1,0),0)</f>
        <v>11.388</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1</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1</v>
      </c>
      <c r="N93" s="778">
        <f>VLOOKUP($D$3&amp;"_"&amp;N$3,データシート2!$A:$SI,MATCH($G$2&amp;"_"&amp;$C93,データシート2!$A$1:$SI$1,0),0)</f>
        <v>1</v>
      </c>
      <c r="O93" s="778">
        <f>VLOOKUP($D$3&amp;"_"&amp;O$3,データシート2!$A:$SI,MATCH($G$2&amp;"_"&amp;$C93,データシート2!$A$1:$SI$1,0),0)</f>
        <v>1</v>
      </c>
      <c r="P93" s="778">
        <f>VLOOKUP($D$3&amp;"_"&amp;P$3,データシート2!$A:$SI,MATCH($G$2&amp;"_"&amp;$C93,データシート2!$A$1:$SI$1,0),0)</f>
        <v>1</v>
      </c>
      <c r="Q93" s="779">
        <f>VLOOKUP($D$3&amp;"_"&amp;Q$3,データシート2!$A:$SI,MATCH($G$2&amp;"_"&amp;$C93,データシート2!$A$1:$SI$1,0),0)</f>
        <v>1</v>
      </c>
      <c r="R93" s="947">
        <f>VLOOKUP($D$3&amp;"_"&amp;R$3,データシート2!$A:$SI,MATCH($R$2&amp;"_"&amp;$C93,データシート2!$A$1:$SI$1,0),0)</f>
        <v>0</v>
      </c>
      <c r="S93" s="948">
        <f>VLOOKUP($D$3&amp;"_"&amp;S$3,データシート2!$A:$SI,MATCH($R$2&amp;"_"&amp;$C93,データシート2!$A$1:$SI$1,0),0)</f>
        <v>5.383</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2.9209999999999998</v>
      </c>
      <c r="Y93" s="948">
        <f>VLOOKUP($D$3&amp;"_"&amp;Y$3,データシート2!$A:$SI,MATCH($R$2&amp;"_"&amp;$C93,データシート2!$A$1:$SI$1,0),0)</f>
        <v>2.67</v>
      </c>
      <c r="Z93" s="948">
        <f>VLOOKUP($D$3&amp;"_"&amp;Z$3,データシート2!$A:$SI,MATCH($R$2&amp;"_"&amp;$C93,データシート2!$A$1:$SI$1,0),0)</f>
        <v>3.1509999999999998</v>
      </c>
      <c r="AA93" s="948">
        <f>VLOOKUP($D$3&amp;"_"&amp;AA$3,データシート2!$A:$SI,MATCH($R$2&amp;"_"&amp;$C93,データシート2!$A$1:$SI$1,0),0)</f>
        <v>2.7949999999999999</v>
      </c>
      <c r="AB93" s="949">
        <f>VLOOKUP($D$3&amp;"_"&amp;AB$3,データシート2!$A:$SI,MATCH($R$2&amp;"_"&amp;$C93,データシート2!$A$1:$SI$1,0),0)</f>
        <v>3.0529999999999999</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17</v>
      </c>
      <c r="H97" s="745">
        <f>VLOOKUP($D$3&amp;"_"&amp;H$3,データシート2!$A:$SI,MATCH($G$2&amp;"_"&amp;$B97,データシート2!$A$1:$SI$1,0),0)</f>
        <v>18</v>
      </c>
      <c r="I97" s="745">
        <f>VLOOKUP($D$3&amp;"_"&amp;I$3,データシート2!$A:$SI,MATCH($G$2&amp;"_"&amp;$B97,データシート2!$A$1:$SI$1,0),0)</f>
        <v>16</v>
      </c>
      <c r="J97" s="745">
        <f>VLOOKUP($D$3&amp;"_"&amp;J$3,データシート2!$A:$SI,MATCH($G$2&amp;"_"&amp;$B97,データシート2!$A$1:$SI$1,0),0)</f>
        <v>17</v>
      </c>
      <c r="K97" s="746">
        <f>VLOOKUP($D$3&amp;"_"&amp;K$3,データシート2!$A:$SI,MATCH($G$2&amp;"_"&amp;$B97,データシート2!$A$1:$SI$1,0),0)</f>
        <v>19</v>
      </c>
      <c r="L97" s="746">
        <f>VLOOKUP($D$3&amp;"_"&amp;L$3,データシート2!$A:$SI,MATCH($G$2&amp;"_"&amp;$B97,データシート2!$A$1:$SI$1,0),0)</f>
        <v>20</v>
      </c>
      <c r="M97" s="746">
        <f>VLOOKUP($D$3&amp;"_"&amp;M$3,データシート2!$A:$SI,MATCH($G$2&amp;"_"&amp;$B97,データシート2!$A$1:$SI$1,0),0)</f>
        <v>20</v>
      </c>
      <c r="N97" s="746">
        <f>VLOOKUP($D$3&amp;"_"&amp;N$3,データシート2!$A:$SI,MATCH($G$2&amp;"_"&amp;$B97,データシート2!$A$1:$SI$1,0),0)</f>
        <v>19</v>
      </c>
      <c r="O97" s="746">
        <f>VLOOKUP($D$3&amp;"_"&amp;O$3,データシート2!$A:$SI,MATCH($G$2&amp;"_"&amp;$B97,データシート2!$A$1:$SI$1,0),0)</f>
        <v>18</v>
      </c>
      <c r="P97" s="746">
        <f>VLOOKUP($D$3&amp;"_"&amp;P$3,データシート2!$A:$SI,MATCH($G$2&amp;"_"&amp;$B97,データシート2!$A$1:$SI$1,0),0)</f>
        <v>16</v>
      </c>
      <c r="Q97" s="747">
        <f>VLOOKUP($D$3&amp;"_"&amp;Q$3,データシート2!$A:$SI,MATCH($G$2&amp;"_"&amp;$B97,データシート2!$A$1:$SI$1,0),0)</f>
        <v>16</v>
      </c>
      <c r="R97" s="934">
        <f>VLOOKUP($D$3&amp;"_"&amp;R$3,データシート2!$A:$SI,MATCH($R$2&amp;"_"&amp;$B97,データシート2!$A$1:$SI$1,0),0)</f>
        <v>136.26499999999999</v>
      </c>
      <c r="S97" s="935">
        <f>VLOOKUP($D$3&amp;"_"&amp;S$3,データシート2!$A:$SI,MATCH($R$2&amp;"_"&amp;$B97,データシート2!$A$1:$SI$1,0),0)</f>
        <v>138.40799999999999</v>
      </c>
      <c r="T97" s="935">
        <f>VLOOKUP($D$3&amp;"_"&amp;T$3,データシート2!$A:$SI,MATCH($R$2&amp;"_"&amp;$B97,データシート2!$A$1:$SI$1,0),0)</f>
        <v>141.99</v>
      </c>
      <c r="U97" s="935">
        <f>VLOOKUP($D$3&amp;"_"&amp;U$3,データシート2!$A:$SI,MATCH($R$2&amp;"_"&amp;$B97,データシート2!$A$1:$SI$1,0),0)</f>
        <v>156.29</v>
      </c>
      <c r="V97" s="935">
        <f>VLOOKUP($D$3&amp;"_"&amp;V$3,データシート2!$A:$SI,MATCH($R$2&amp;"_"&amp;$B97,データシート2!$A$1:$SI$1,0),0)</f>
        <v>163.63399999999999</v>
      </c>
      <c r="W97" s="935">
        <f>VLOOKUP($D$3&amp;"_"&amp;W$3,データシート2!$A:$SI,MATCH($R$2&amp;"_"&amp;$B97,データシート2!$A$1:$SI$1,0),0)</f>
        <v>170.09800000000001</v>
      </c>
      <c r="X97" s="935">
        <f>VLOOKUP($D$3&amp;"_"&amp;X$3,データシート2!$A:$SI,MATCH($R$2&amp;"_"&amp;$B97,データシート2!$A$1:$SI$1,0),0)</f>
        <v>156.04499999999999</v>
      </c>
      <c r="Y97" s="935">
        <f>VLOOKUP($D$3&amp;"_"&amp;Y$3,データシート2!$A:$SI,MATCH($R$2&amp;"_"&amp;$B97,データシート2!$A$1:$SI$1,0),0)</f>
        <v>161.49100000000001</v>
      </c>
      <c r="Z97" s="935">
        <f>VLOOKUP($D$3&amp;"_"&amp;Z$3,データシート2!$A:$SI,MATCH($R$2&amp;"_"&amp;$B97,データシート2!$A$1:$SI$1,0),0)</f>
        <v>151.251</v>
      </c>
      <c r="AA97" s="935">
        <f>VLOOKUP($D$3&amp;"_"&amp;AA$3,データシート2!$A:$SI,MATCH($R$2&amp;"_"&amp;$B97,データシート2!$A$1:$SI$1,0),0)</f>
        <v>78.400999999999996</v>
      </c>
      <c r="AB97" s="936">
        <f>VLOOKUP($D$3&amp;"_"&amp;AB$3,データシート2!$A:$SI,MATCH($R$2&amp;"_"&amp;$B97,データシート2!$A$1:$SI$1,0),0)</f>
        <v>80.263000000000005</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17</v>
      </c>
      <c r="H99" s="777">
        <f>VLOOKUP($D$3&amp;"_"&amp;H$3,データシート2!$A:$SI,MATCH($G$2&amp;"_"&amp;$C99,データシート2!$A$1:$SI$1,0),0)</f>
        <v>18</v>
      </c>
      <c r="I99" s="777">
        <f>VLOOKUP($D$3&amp;"_"&amp;I$3,データシート2!$A:$SI,MATCH($G$2&amp;"_"&amp;$C99,データシート2!$A$1:$SI$1,0),0)</f>
        <v>16</v>
      </c>
      <c r="J99" s="777">
        <f>VLOOKUP($D$3&amp;"_"&amp;J$3,データシート2!$A:$SI,MATCH($G$2&amp;"_"&amp;$C99,データシート2!$A$1:$SI$1,0),0)</f>
        <v>17</v>
      </c>
      <c r="K99" s="778">
        <f>VLOOKUP($D$3&amp;"_"&amp;K$3,データシート2!$A:$SI,MATCH($G$2&amp;"_"&amp;$C99,データシート2!$A$1:$SI$1,0),0)</f>
        <v>19</v>
      </c>
      <c r="L99" s="778">
        <f>VLOOKUP($D$3&amp;"_"&amp;L$3,データシート2!$A:$SI,MATCH($G$2&amp;"_"&amp;$C99,データシート2!$A$1:$SI$1,0),0)</f>
        <v>20</v>
      </c>
      <c r="M99" s="778">
        <f>VLOOKUP($D$3&amp;"_"&amp;M$3,データシート2!$A:$SI,MATCH($G$2&amp;"_"&amp;$C99,データシート2!$A$1:$SI$1,0),0)</f>
        <v>20</v>
      </c>
      <c r="N99" s="778">
        <f>VLOOKUP($D$3&amp;"_"&amp;N$3,データシート2!$A:$SI,MATCH($G$2&amp;"_"&amp;$C99,データシート2!$A$1:$SI$1,0),0)</f>
        <v>19</v>
      </c>
      <c r="O99" s="778">
        <f>VLOOKUP($D$3&amp;"_"&amp;O$3,データシート2!$A:$SI,MATCH($G$2&amp;"_"&amp;$C99,データシート2!$A$1:$SI$1,0),0)</f>
        <v>18</v>
      </c>
      <c r="P99" s="778">
        <f>VLOOKUP($D$3&amp;"_"&amp;P$3,データシート2!$A:$SI,MATCH($G$2&amp;"_"&amp;$C99,データシート2!$A$1:$SI$1,0),0)</f>
        <v>16</v>
      </c>
      <c r="Q99" s="779">
        <f>VLOOKUP($D$3&amp;"_"&amp;Q$3,データシート2!$A:$SI,MATCH($G$2&amp;"_"&amp;$C99,データシート2!$A$1:$SI$1,0),0)</f>
        <v>16</v>
      </c>
      <c r="R99" s="947">
        <f>VLOOKUP($D$3&amp;"_"&amp;R$3,データシート2!$A:$SI,MATCH($R$2&amp;"_"&amp;$C99,データシート2!$A$1:$SI$1,0),0)</f>
        <v>136.26499999999999</v>
      </c>
      <c r="S99" s="948">
        <f>VLOOKUP($D$3&amp;"_"&amp;S$3,データシート2!$A:$SI,MATCH($R$2&amp;"_"&amp;$C99,データシート2!$A$1:$SI$1,0),0)</f>
        <v>138.40799999999999</v>
      </c>
      <c r="T99" s="948">
        <f>VLOOKUP($D$3&amp;"_"&amp;T$3,データシート2!$A:$SI,MATCH($R$2&amp;"_"&amp;$C99,データシート2!$A$1:$SI$1,0),0)</f>
        <v>141.99</v>
      </c>
      <c r="U99" s="948">
        <f>VLOOKUP($D$3&amp;"_"&amp;U$3,データシート2!$A:$SI,MATCH($R$2&amp;"_"&amp;$C99,データシート2!$A$1:$SI$1,0),0)</f>
        <v>156.29</v>
      </c>
      <c r="V99" s="948">
        <f>VLOOKUP($D$3&amp;"_"&amp;V$3,データシート2!$A:$SI,MATCH($R$2&amp;"_"&amp;$C99,データシート2!$A$1:$SI$1,0),0)</f>
        <v>163.63399999999999</v>
      </c>
      <c r="W99" s="948">
        <f>VLOOKUP($D$3&amp;"_"&amp;W$3,データシート2!$A:$SI,MATCH($R$2&amp;"_"&amp;$C99,データシート2!$A$1:$SI$1,0),0)</f>
        <v>170.09800000000001</v>
      </c>
      <c r="X99" s="948">
        <f>VLOOKUP($D$3&amp;"_"&amp;X$3,データシート2!$A:$SI,MATCH($R$2&amp;"_"&amp;$C99,データシート2!$A$1:$SI$1,0),0)</f>
        <v>156.04499999999999</v>
      </c>
      <c r="Y99" s="948">
        <f>VLOOKUP($D$3&amp;"_"&amp;Y$3,データシート2!$A:$SI,MATCH($R$2&amp;"_"&amp;$C99,データシート2!$A$1:$SI$1,0),0)</f>
        <v>161.49100000000001</v>
      </c>
      <c r="Z99" s="948">
        <f>VLOOKUP($D$3&amp;"_"&amp;Z$3,データシート2!$A:$SI,MATCH($R$2&amp;"_"&amp;$C99,データシート2!$A$1:$SI$1,0),0)</f>
        <v>151.251</v>
      </c>
      <c r="AA99" s="948">
        <f>VLOOKUP($D$3&amp;"_"&amp;AA$3,データシート2!$A:$SI,MATCH($R$2&amp;"_"&amp;$C99,データシート2!$A$1:$SI$1,0),0)</f>
        <v>78.400999999999996</v>
      </c>
      <c r="AB99" s="949">
        <f>VLOOKUP($D$3&amp;"_"&amp;AB$3,データシート2!$A:$SI,MATCH($R$2&amp;"_"&amp;$C99,データシート2!$A$1:$SI$1,0),0)</f>
        <v>80.263000000000005</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2</v>
      </c>
      <c r="H101" s="745">
        <f>VLOOKUP($D$3&amp;"_"&amp;H$3,データシート2!$A:$SI,MATCH($G$2&amp;"_"&amp;$B101,データシート2!$A$1:$SI$1,0),0)</f>
        <v>3</v>
      </c>
      <c r="I101" s="745">
        <f>VLOOKUP($D$3&amp;"_"&amp;I$3,データシート2!$A:$SI,MATCH($G$2&amp;"_"&amp;$B101,データシート2!$A$1:$SI$1,0),0)</f>
        <v>3</v>
      </c>
      <c r="J101" s="745">
        <f>VLOOKUP($D$3&amp;"_"&amp;J$3,データシート2!$A:$SI,MATCH($G$2&amp;"_"&amp;$B101,データシート2!$A$1:$SI$1,0),0)</f>
        <v>3</v>
      </c>
      <c r="K101" s="746">
        <f>VLOOKUP($D$3&amp;"_"&amp;K$3,データシート2!$A:$SI,MATCH($G$2&amp;"_"&amp;$B101,データシート2!$A$1:$SI$1,0),0)</f>
        <v>3</v>
      </c>
      <c r="L101" s="746">
        <f>VLOOKUP($D$3&amp;"_"&amp;L$3,データシート2!$A:$SI,MATCH($G$2&amp;"_"&amp;$B101,データシート2!$A$1:$SI$1,0),0)</f>
        <v>3</v>
      </c>
      <c r="M101" s="746">
        <f>VLOOKUP($D$3&amp;"_"&amp;M$3,データシート2!$A:$SI,MATCH($G$2&amp;"_"&amp;$B101,データシート2!$A$1:$SI$1,0),0)</f>
        <v>3</v>
      </c>
      <c r="N101" s="746">
        <f>VLOOKUP($D$3&amp;"_"&amp;N$3,データシート2!$A:$SI,MATCH($G$2&amp;"_"&amp;$B101,データシート2!$A$1:$SI$1,0),0)</f>
        <v>3</v>
      </c>
      <c r="O101" s="746">
        <f>VLOOKUP($D$3&amp;"_"&amp;O$3,データシート2!$A:$SI,MATCH($G$2&amp;"_"&amp;$B101,データシート2!$A$1:$SI$1,0),0)</f>
        <v>3</v>
      </c>
      <c r="P101" s="746">
        <f>VLOOKUP($D$3&amp;"_"&amp;P$3,データシート2!$A:$SI,MATCH($G$2&amp;"_"&amp;$B101,データシート2!$A$1:$SI$1,0),0)</f>
        <v>2</v>
      </c>
      <c r="Q101" s="747">
        <f>VLOOKUP($D$3&amp;"_"&amp;Q$3,データシート2!$A:$SI,MATCH($G$2&amp;"_"&amp;$B101,データシート2!$A$1:$SI$1,0),0)</f>
        <v>2</v>
      </c>
      <c r="R101" s="934">
        <f>VLOOKUP($D$3&amp;"_"&amp;R$3,データシート2!$A:$SI,MATCH($R$2&amp;"_"&amp;$B101,データシート2!$A$1:$SI$1,0),0)</f>
        <v>12.948</v>
      </c>
      <c r="S101" s="935">
        <f>VLOOKUP($D$3&amp;"_"&amp;S$3,データシート2!$A:$SI,MATCH($R$2&amp;"_"&amp;$B101,データシート2!$A$1:$SI$1,0),0)</f>
        <v>19.850999999999999</v>
      </c>
      <c r="T101" s="935">
        <f>VLOOKUP($D$3&amp;"_"&amp;T$3,データシート2!$A:$SI,MATCH($R$2&amp;"_"&amp;$B101,データシート2!$A$1:$SI$1,0),0)</f>
        <v>28.702999999999999</v>
      </c>
      <c r="U101" s="935">
        <f>VLOOKUP($D$3&amp;"_"&amp;U$3,データシート2!$A:$SI,MATCH($R$2&amp;"_"&amp;$B101,データシート2!$A$1:$SI$1,0),0)</f>
        <v>29.757000000000001</v>
      </c>
      <c r="V101" s="935">
        <f>VLOOKUP($D$3&amp;"_"&amp;V$3,データシート2!$A:$SI,MATCH($R$2&amp;"_"&amp;$B101,データシート2!$A$1:$SI$1,0),0)</f>
        <v>31.811</v>
      </c>
      <c r="W101" s="935">
        <f>VLOOKUP($D$3&amp;"_"&amp;W$3,データシート2!$A:$SI,MATCH($R$2&amp;"_"&amp;$B101,データシート2!$A$1:$SI$1,0),0)</f>
        <v>19.552</v>
      </c>
      <c r="X101" s="935">
        <f>VLOOKUP($D$3&amp;"_"&amp;X$3,データシート2!$A:$SI,MATCH($R$2&amp;"_"&amp;$B101,データシート2!$A$1:$SI$1,0),0)</f>
        <v>27.806000000000001</v>
      </c>
      <c r="Y101" s="935">
        <f>VLOOKUP($D$3&amp;"_"&amp;Y$3,データシート2!$A:$SI,MATCH($R$2&amp;"_"&amp;$B101,データシート2!$A$1:$SI$1,0),0)</f>
        <v>12.621</v>
      </c>
      <c r="Z101" s="935">
        <f>VLOOKUP($D$3&amp;"_"&amp;Z$3,データシート2!$A:$SI,MATCH($R$2&amp;"_"&amp;$B101,データシート2!$A$1:$SI$1,0),0)</f>
        <v>14.14</v>
      </c>
      <c r="AA101" s="935">
        <f>VLOOKUP($D$3&amp;"_"&amp;AA$3,データシート2!$A:$SI,MATCH($R$2&amp;"_"&amp;$B101,データシート2!$A$1:$SI$1,0),0)</f>
        <v>9.6340000000000003</v>
      </c>
      <c r="AB101" s="936">
        <f>VLOOKUP($D$3&amp;"_"&amp;AB$3,データシート2!$A:$SI,MATCH($R$2&amp;"_"&amp;$B101,データシート2!$A$1:$SI$1,0),0)</f>
        <v>5.41</v>
      </c>
    </row>
    <row r="102" spans="2:28" s="756" customFormat="1" ht="16.5" customHeight="1">
      <c r="B102" s="748"/>
      <c r="C102" s="749">
        <v>71</v>
      </c>
      <c r="D102" s="750" t="s">
        <v>616</v>
      </c>
      <c r="E102" s="749"/>
      <c r="F102" s="751"/>
      <c r="G102" s="765">
        <f>VLOOKUP($D$3&amp;"_"&amp;G$3,データシート2!$A:$SI,MATCH($G$2&amp;"_"&amp;$C102,データシート2!$A$1:$SI$1,0),0)</f>
        <v>2</v>
      </c>
      <c r="H102" s="753">
        <f>VLOOKUP($D$3&amp;"_"&amp;H$3,データシート2!$A:$SI,MATCH($G$2&amp;"_"&amp;$C102,データシート2!$A$1:$SI$1,0),0)</f>
        <v>3</v>
      </c>
      <c r="I102" s="753">
        <f>VLOOKUP($D$3&amp;"_"&amp;I$3,データシート2!$A:$SI,MATCH($G$2&amp;"_"&amp;$C102,データシート2!$A$1:$SI$1,0),0)</f>
        <v>3</v>
      </c>
      <c r="J102" s="753">
        <f>VLOOKUP($D$3&amp;"_"&amp;J$3,データシート2!$A:$SI,MATCH($G$2&amp;"_"&amp;$C102,データシート2!$A$1:$SI$1,0),0)</f>
        <v>3</v>
      </c>
      <c r="K102" s="754">
        <f>VLOOKUP($D$3&amp;"_"&amp;K$3,データシート2!$A:$SI,MATCH($G$2&amp;"_"&amp;$C102,データシート2!$A$1:$SI$1,0),0)</f>
        <v>3</v>
      </c>
      <c r="L102" s="754">
        <f>VLOOKUP($D$3&amp;"_"&amp;L$3,データシート2!$A:$SI,MATCH($G$2&amp;"_"&amp;$C102,データシート2!$A$1:$SI$1,0),0)</f>
        <v>3</v>
      </c>
      <c r="M102" s="754">
        <f>VLOOKUP($D$3&amp;"_"&amp;M$3,データシート2!$A:$SI,MATCH($G$2&amp;"_"&amp;$C102,データシート2!$A$1:$SI$1,0),0)</f>
        <v>3</v>
      </c>
      <c r="N102" s="754">
        <f>VLOOKUP($D$3&amp;"_"&amp;N$3,データシート2!$A:$SI,MATCH($G$2&amp;"_"&amp;$C102,データシート2!$A$1:$SI$1,0),0)</f>
        <v>3</v>
      </c>
      <c r="O102" s="754">
        <f>VLOOKUP($D$3&amp;"_"&amp;O$3,データシート2!$A:$SI,MATCH($G$2&amp;"_"&amp;$C102,データシート2!$A$1:$SI$1,0),0)</f>
        <v>3</v>
      </c>
      <c r="P102" s="754">
        <f>VLOOKUP($D$3&amp;"_"&amp;P$3,データシート2!$A:$SI,MATCH($G$2&amp;"_"&amp;$C102,データシート2!$A$1:$SI$1,0),0)</f>
        <v>2</v>
      </c>
      <c r="Q102" s="755">
        <f>VLOOKUP($D$3&amp;"_"&amp;Q$3,データシート2!$A:$SI,MATCH($G$2&amp;"_"&amp;$C102,データシート2!$A$1:$SI$1,0),0)</f>
        <v>2</v>
      </c>
      <c r="R102" s="943">
        <f>VLOOKUP($D$3&amp;"_"&amp;R$3,データシート2!$A:$SI,MATCH($R$2&amp;"_"&amp;$C102,データシート2!$A$1:$SI$1,0),0)</f>
        <v>12.948</v>
      </c>
      <c r="S102" s="938">
        <f>VLOOKUP($D$3&amp;"_"&amp;S$3,データシート2!$A:$SI,MATCH($R$2&amp;"_"&amp;$C102,データシート2!$A$1:$SI$1,0),0)</f>
        <v>19.850999999999999</v>
      </c>
      <c r="T102" s="938">
        <f>VLOOKUP($D$3&amp;"_"&amp;T$3,データシート2!$A:$SI,MATCH($R$2&amp;"_"&amp;$C102,データシート2!$A$1:$SI$1,0),0)</f>
        <v>28.702999999999999</v>
      </c>
      <c r="U102" s="938">
        <f>VLOOKUP($D$3&amp;"_"&amp;U$3,データシート2!$A:$SI,MATCH($R$2&amp;"_"&amp;$C102,データシート2!$A$1:$SI$1,0),0)</f>
        <v>29.757000000000001</v>
      </c>
      <c r="V102" s="938">
        <f>VLOOKUP($D$3&amp;"_"&amp;V$3,データシート2!$A:$SI,MATCH($R$2&amp;"_"&amp;$C102,データシート2!$A$1:$SI$1,0),0)</f>
        <v>31.811</v>
      </c>
      <c r="W102" s="938">
        <f>VLOOKUP($D$3&amp;"_"&amp;W$3,データシート2!$A:$SI,MATCH($R$2&amp;"_"&amp;$C102,データシート2!$A$1:$SI$1,0),0)</f>
        <v>19.552</v>
      </c>
      <c r="X102" s="938">
        <f>VLOOKUP($D$3&amp;"_"&amp;X$3,データシート2!$A:$SI,MATCH($R$2&amp;"_"&amp;$C102,データシート2!$A$1:$SI$1,0),0)</f>
        <v>27.806000000000001</v>
      </c>
      <c r="Y102" s="938">
        <f>VLOOKUP($D$3&amp;"_"&amp;Y$3,データシート2!$A:$SI,MATCH($R$2&amp;"_"&amp;$C102,データシート2!$A$1:$SI$1,0),0)</f>
        <v>12.621</v>
      </c>
      <c r="Z102" s="938">
        <f>VLOOKUP($D$3&amp;"_"&amp;Z$3,データシート2!$A:$SI,MATCH($R$2&amp;"_"&amp;$C102,データシート2!$A$1:$SI$1,0),0)</f>
        <v>14.14</v>
      </c>
      <c r="AA102" s="938">
        <f>VLOOKUP($D$3&amp;"_"&amp;AA$3,データシート2!$A:$SI,MATCH($R$2&amp;"_"&amp;$C102,データシート2!$A$1:$SI$1,0),0)</f>
        <v>9.6340000000000003</v>
      </c>
      <c r="AB102" s="939">
        <f>VLOOKUP($D$3&amp;"_"&amp;AB$3,データシート2!$A:$SI,MATCH($R$2&amp;"_"&amp;$C102,データシート2!$A$1:$SI$1,0),0)</f>
        <v>5.41</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38</v>
      </c>
      <c r="H106" s="745">
        <f>VLOOKUP($D$3&amp;"_"&amp;H$3,データシート2!$A:$SI,MATCH($G$2&amp;"_"&amp;$B106,データシート2!$A$1:$SI$1,0),0)</f>
        <v>42</v>
      </c>
      <c r="I106" s="745">
        <f>VLOOKUP($D$3&amp;"_"&amp;I$3,データシート2!$A:$SI,MATCH($G$2&amp;"_"&amp;$B106,データシート2!$A$1:$SI$1,0),0)</f>
        <v>43</v>
      </c>
      <c r="J106" s="745">
        <f>VLOOKUP($D$3&amp;"_"&amp;J$3,データシート2!$A:$SI,MATCH($G$2&amp;"_"&amp;$B106,データシート2!$A$1:$SI$1,0),0)</f>
        <v>43</v>
      </c>
      <c r="K106" s="746">
        <f>VLOOKUP($D$3&amp;"_"&amp;K$3,データシート2!$A:$SI,MATCH($G$2&amp;"_"&amp;$B106,データシート2!$A$1:$SI$1,0),0)</f>
        <v>42</v>
      </c>
      <c r="L106" s="746">
        <f>VLOOKUP($D$3&amp;"_"&amp;L$3,データシート2!$A:$SI,MATCH($G$2&amp;"_"&amp;$B106,データシート2!$A$1:$SI$1,0),0)</f>
        <v>42</v>
      </c>
      <c r="M106" s="746">
        <f>VLOOKUP($D$3&amp;"_"&amp;M$3,データシート2!$A:$SI,MATCH($G$2&amp;"_"&amp;$B106,データシート2!$A$1:$SI$1,0),0)</f>
        <v>42</v>
      </c>
      <c r="N106" s="746">
        <f>VLOOKUP($D$3&amp;"_"&amp;N$3,データシート2!$A:$SI,MATCH($G$2&amp;"_"&amp;$B106,データシート2!$A$1:$SI$1,0),0)</f>
        <v>43</v>
      </c>
      <c r="O106" s="746">
        <f>VLOOKUP($D$3&amp;"_"&amp;O$3,データシート2!$A:$SI,MATCH($G$2&amp;"_"&amp;$B106,データシート2!$A$1:$SI$1,0),0)</f>
        <v>43</v>
      </c>
      <c r="P106" s="746">
        <f>VLOOKUP($D$3&amp;"_"&amp;P$3,データシート2!$A:$SI,MATCH($G$2&amp;"_"&amp;$B106,データシート2!$A$1:$SI$1,0),0)</f>
        <v>41</v>
      </c>
      <c r="Q106" s="747">
        <f>VLOOKUP($D$3&amp;"_"&amp;Q$3,データシート2!$A:$SI,MATCH($G$2&amp;"_"&amp;$B106,データシート2!$A$1:$SI$1,0),0)</f>
        <v>42</v>
      </c>
      <c r="R106" s="934">
        <f>VLOOKUP($D$3&amp;"_"&amp;R$3,データシート2!$A:$SI,MATCH($R$2&amp;"_"&amp;$B106,データシート2!$A$1:$SI$1,0),0)</f>
        <v>212.97302500000001</v>
      </c>
      <c r="S106" s="935">
        <f>VLOOKUP($D$3&amp;"_"&amp;S$3,データシート2!$A:$SI,MATCH($R$2&amp;"_"&amp;$B106,データシート2!$A$1:$SI$1,0),0)</f>
        <v>251.86600000000001</v>
      </c>
      <c r="T106" s="935">
        <f>VLOOKUP($D$3&amp;"_"&amp;T$3,データシート2!$A:$SI,MATCH($R$2&amp;"_"&amp;$B106,データシート2!$A$1:$SI$1,0),0)</f>
        <v>294.166</v>
      </c>
      <c r="U106" s="935">
        <f>VLOOKUP($D$3&amp;"_"&amp;U$3,データシート2!$A:$SI,MATCH($R$2&amp;"_"&amp;$B106,データシート2!$A$1:$SI$1,0),0)</f>
        <v>282.43200000000002</v>
      </c>
      <c r="V106" s="935">
        <f>VLOOKUP($D$3&amp;"_"&amp;V$3,データシート2!$A:$SI,MATCH($R$2&amp;"_"&amp;$B106,データシート2!$A$1:$SI$1,0),0)</f>
        <v>294.73700000000002</v>
      </c>
      <c r="W106" s="935">
        <f>VLOOKUP($D$3&amp;"_"&amp;W$3,データシート2!$A:$SI,MATCH($R$2&amp;"_"&amp;$B106,データシート2!$A$1:$SI$1,0),0)</f>
        <v>293.11099999999999</v>
      </c>
      <c r="X106" s="935">
        <f>VLOOKUP($D$3&amp;"_"&amp;X$3,データシート2!$A:$SI,MATCH($R$2&amp;"_"&amp;$B106,データシート2!$A$1:$SI$1,0),0)</f>
        <v>275.52300000000002</v>
      </c>
      <c r="Y106" s="935">
        <f>VLOOKUP($D$3&amp;"_"&amp;Y$3,データシート2!$A:$SI,MATCH($R$2&amp;"_"&amp;$B106,データシート2!$A$1:$SI$1,0),0)</f>
        <v>280.7</v>
      </c>
      <c r="Z106" s="935">
        <f>VLOOKUP($D$3&amp;"_"&amp;Z$3,データシート2!$A:$SI,MATCH($R$2&amp;"_"&amp;$B106,データシート2!$A$1:$SI$1,0),0)</f>
        <v>283.11799999999999</v>
      </c>
      <c r="AA106" s="935">
        <f>VLOOKUP($D$3&amp;"_"&amp;AA$3,データシート2!$A:$SI,MATCH($R$2&amp;"_"&amp;$B106,データシート2!$A$1:$SI$1,0),0)</f>
        <v>186.15100000000001</v>
      </c>
      <c r="AB106" s="936">
        <f>VLOOKUP($D$3&amp;"_"&amp;AB$3,データシート2!$A:$SI,MATCH($R$2&amp;"_"&amp;$B106,データシート2!$A$1:$SI$1,0),0)</f>
        <v>213.71299999999999</v>
      </c>
    </row>
    <row r="107" spans="2:28" s="756" customFormat="1" ht="16.5" customHeight="1">
      <c r="B107" s="748"/>
      <c r="C107" s="773">
        <v>75</v>
      </c>
      <c r="D107" s="774" t="s">
        <v>622</v>
      </c>
      <c r="E107" s="749"/>
      <c r="F107" s="751"/>
      <c r="G107" s="776">
        <f>VLOOKUP($D$3&amp;"_"&amp;G$3,データシート2!$A:$SI,MATCH($G$2&amp;"_"&amp;$C107,データシート2!$A$1:$SI$1,0),0)</f>
        <v>38</v>
      </c>
      <c r="H107" s="777">
        <f>VLOOKUP($D$3&amp;"_"&amp;H$3,データシート2!$A:$SI,MATCH($G$2&amp;"_"&amp;$C107,データシート2!$A$1:$SI$1,0),0)</f>
        <v>42</v>
      </c>
      <c r="I107" s="777">
        <f>VLOOKUP($D$3&amp;"_"&amp;I$3,データシート2!$A:$SI,MATCH($G$2&amp;"_"&amp;$C107,データシート2!$A$1:$SI$1,0),0)</f>
        <v>43</v>
      </c>
      <c r="J107" s="777">
        <f>VLOOKUP($D$3&amp;"_"&amp;J$3,データシート2!$A:$SI,MATCH($G$2&amp;"_"&amp;$C107,データシート2!$A$1:$SI$1,0),0)</f>
        <v>43</v>
      </c>
      <c r="K107" s="778">
        <f>VLOOKUP($D$3&amp;"_"&amp;K$3,データシート2!$A:$SI,MATCH($G$2&amp;"_"&amp;$C107,データシート2!$A$1:$SI$1,0),0)</f>
        <v>42</v>
      </c>
      <c r="L107" s="778">
        <f>VLOOKUP($D$3&amp;"_"&amp;L$3,データシート2!$A:$SI,MATCH($G$2&amp;"_"&amp;$C107,データシート2!$A$1:$SI$1,0),0)</f>
        <v>42</v>
      </c>
      <c r="M107" s="778">
        <f>VLOOKUP($D$3&amp;"_"&amp;M$3,データシート2!$A:$SI,MATCH($G$2&amp;"_"&amp;$C107,データシート2!$A$1:$SI$1,0),0)</f>
        <v>42</v>
      </c>
      <c r="N107" s="778">
        <f>VLOOKUP($D$3&amp;"_"&amp;N$3,データシート2!$A:$SI,MATCH($G$2&amp;"_"&amp;$C107,データシート2!$A$1:$SI$1,0),0)</f>
        <v>43</v>
      </c>
      <c r="O107" s="778">
        <f>VLOOKUP($D$3&amp;"_"&amp;O$3,データシート2!$A:$SI,MATCH($G$2&amp;"_"&amp;$C107,データシート2!$A$1:$SI$1,0),0)</f>
        <v>43</v>
      </c>
      <c r="P107" s="778">
        <f>VLOOKUP($D$3&amp;"_"&amp;P$3,データシート2!$A:$SI,MATCH($G$2&amp;"_"&amp;$C107,データシート2!$A$1:$SI$1,0),0)</f>
        <v>41</v>
      </c>
      <c r="Q107" s="779">
        <f>VLOOKUP($D$3&amp;"_"&amp;Q$3,データシート2!$A:$SI,MATCH($G$2&amp;"_"&amp;$C107,データシート2!$A$1:$SI$1,0),0)</f>
        <v>42</v>
      </c>
      <c r="R107" s="947">
        <f>VLOOKUP($D$3&amp;"_"&amp;R$3,データシート2!$A:$SI,MATCH($R$2&amp;"_"&amp;$C107,データシート2!$A$1:$SI$1,0),0)</f>
        <v>212.97302500000001</v>
      </c>
      <c r="S107" s="948">
        <f>VLOOKUP($D$3&amp;"_"&amp;S$3,データシート2!$A:$SI,MATCH($R$2&amp;"_"&amp;$C107,データシート2!$A$1:$SI$1,0),0)</f>
        <v>251.86600000000001</v>
      </c>
      <c r="T107" s="948">
        <f>VLOOKUP($D$3&amp;"_"&amp;T$3,データシート2!$A:$SI,MATCH($R$2&amp;"_"&amp;$C107,データシート2!$A$1:$SI$1,0),0)</f>
        <v>294.166</v>
      </c>
      <c r="U107" s="948">
        <f>VLOOKUP($D$3&amp;"_"&amp;U$3,データシート2!$A:$SI,MATCH($R$2&amp;"_"&amp;$C107,データシート2!$A$1:$SI$1,0),0)</f>
        <v>282.43200000000002</v>
      </c>
      <c r="V107" s="948">
        <f>VLOOKUP($D$3&amp;"_"&amp;V$3,データシート2!$A:$SI,MATCH($R$2&amp;"_"&amp;$C107,データシート2!$A$1:$SI$1,0),0)</f>
        <v>294.73700000000002</v>
      </c>
      <c r="W107" s="948">
        <f>VLOOKUP($D$3&amp;"_"&amp;W$3,データシート2!$A:$SI,MATCH($R$2&amp;"_"&amp;$C107,データシート2!$A$1:$SI$1,0),0)</f>
        <v>293.11099999999999</v>
      </c>
      <c r="X107" s="948">
        <f>VLOOKUP($D$3&amp;"_"&amp;X$3,データシート2!$A:$SI,MATCH($R$2&amp;"_"&amp;$C107,データシート2!$A$1:$SI$1,0),0)</f>
        <v>275.52300000000002</v>
      </c>
      <c r="Y107" s="948">
        <f>VLOOKUP($D$3&amp;"_"&amp;Y$3,データシート2!$A:$SI,MATCH($R$2&amp;"_"&amp;$C107,データシート2!$A$1:$SI$1,0),0)</f>
        <v>280.7</v>
      </c>
      <c r="Z107" s="948">
        <f>VLOOKUP($D$3&amp;"_"&amp;Z$3,データシート2!$A:$SI,MATCH($R$2&amp;"_"&amp;$C107,データシート2!$A$1:$SI$1,0),0)</f>
        <v>283.11799999999999</v>
      </c>
      <c r="AA107" s="948">
        <f>VLOOKUP($D$3&amp;"_"&amp;AA$3,データシート2!$A:$SI,MATCH($R$2&amp;"_"&amp;$C107,データシート2!$A$1:$SI$1,0),0)</f>
        <v>186.15100000000001</v>
      </c>
      <c r="AB107" s="949">
        <f>VLOOKUP($D$3&amp;"_"&amp;AB$3,データシート2!$A:$SI,MATCH($R$2&amp;"_"&amp;$C107,データシート2!$A$1:$SI$1,0),0)</f>
        <v>213.71299999999999</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11</v>
      </c>
      <c r="H110" s="745">
        <f>VLOOKUP($D$3&amp;"_"&amp;H$3,データシート2!$A:$SI,MATCH($G$2&amp;"_"&amp;$B110,データシート2!$A$1:$SI$1,0),0)</f>
        <v>11</v>
      </c>
      <c r="I110" s="745">
        <f>VLOOKUP($D$3&amp;"_"&amp;I$3,データシート2!$A:$SI,MATCH($G$2&amp;"_"&amp;$B110,データシート2!$A$1:$SI$1,0),0)</f>
        <v>11</v>
      </c>
      <c r="J110" s="745">
        <f>VLOOKUP($D$3&amp;"_"&amp;J$3,データシート2!$A:$SI,MATCH($G$2&amp;"_"&amp;$B110,データシート2!$A$1:$SI$1,0),0)</f>
        <v>10</v>
      </c>
      <c r="K110" s="746">
        <f>VLOOKUP($D$3&amp;"_"&amp;K$3,データシート2!$A:$SI,MATCH($G$2&amp;"_"&amp;$B110,データシート2!$A$1:$SI$1,0),0)</f>
        <v>9</v>
      </c>
      <c r="L110" s="746">
        <f>VLOOKUP($D$3&amp;"_"&amp;L$3,データシート2!$A:$SI,MATCH($G$2&amp;"_"&amp;$B110,データシート2!$A$1:$SI$1,0),0)</f>
        <v>9</v>
      </c>
      <c r="M110" s="746">
        <f>VLOOKUP($D$3&amp;"_"&amp;M$3,データシート2!$A:$SI,MATCH($G$2&amp;"_"&amp;$B110,データシート2!$A$1:$SI$1,0),0)</f>
        <v>8</v>
      </c>
      <c r="N110" s="746">
        <f>VLOOKUP($D$3&amp;"_"&amp;N$3,データシート2!$A:$SI,MATCH($G$2&amp;"_"&amp;$B110,データシート2!$A$1:$SI$1,0),0)</f>
        <v>8</v>
      </c>
      <c r="O110" s="746">
        <f>VLOOKUP($D$3&amp;"_"&amp;O$3,データシート2!$A:$SI,MATCH($G$2&amp;"_"&amp;$B110,データシート2!$A$1:$SI$1,0),0)</f>
        <v>8</v>
      </c>
      <c r="P110" s="746">
        <f>VLOOKUP($D$3&amp;"_"&amp;P$3,データシート2!$A:$SI,MATCH($G$2&amp;"_"&amp;$B110,データシート2!$A$1:$SI$1,0),0)</f>
        <v>8</v>
      </c>
      <c r="Q110" s="747">
        <f>VLOOKUP($D$3&amp;"_"&amp;Q$3,データシート2!$A:$SI,MATCH($G$2&amp;"_"&amp;$B110,データシート2!$A$1:$SI$1,0),0)</f>
        <v>8</v>
      </c>
      <c r="R110" s="934">
        <f>VLOOKUP($D$3&amp;"_"&amp;R$3,データシート2!$A:$SI,MATCH($R$2&amp;"_"&amp;$B110,データシート2!$A$1:$SI$1,0),0)</f>
        <v>46.444000000000003</v>
      </c>
      <c r="S110" s="935">
        <f>VLOOKUP($D$3&amp;"_"&amp;S$3,データシート2!$A:$SI,MATCH($R$2&amp;"_"&amp;$B110,データシート2!$A$1:$SI$1,0),0)</f>
        <v>57.212000000000003</v>
      </c>
      <c r="T110" s="935">
        <f>VLOOKUP($D$3&amp;"_"&amp;T$3,データシート2!$A:$SI,MATCH($R$2&amp;"_"&amp;$B110,データシート2!$A$1:$SI$1,0),0)</f>
        <v>57.198999999999998</v>
      </c>
      <c r="U110" s="935">
        <f>VLOOKUP($D$3&amp;"_"&amp;U$3,データシート2!$A:$SI,MATCH($R$2&amp;"_"&amp;$B110,データシート2!$A$1:$SI$1,0),0)</f>
        <v>51.265999999999998</v>
      </c>
      <c r="V110" s="935">
        <f>VLOOKUP($D$3&amp;"_"&amp;V$3,データシート2!$A:$SI,MATCH($R$2&amp;"_"&amp;$B110,データシート2!$A$1:$SI$1,0),0)</f>
        <v>47.228999999999999</v>
      </c>
      <c r="W110" s="935">
        <f>VLOOKUP($D$3&amp;"_"&amp;W$3,データシート2!$A:$SI,MATCH($R$2&amp;"_"&amp;$B110,データシート2!$A$1:$SI$1,0),0)</f>
        <v>45.048000000000002</v>
      </c>
      <c r="X110" s="935">
        <f>VLOOKUP($D$3&amp;"_"&amp;X$3,データシート2!$A:$SI,MATCH($R$2&amp;"_"&amp;$B110,データシート2!$A$1:$SI$1,0),0)</f>
        <v>39.713000000000001</v>
      </c>
      <c r="Y110" s="935">
        <f>VLOOKUP($D$3&amp;"_"&amp;Y$3,データシート2!$A:$SI,MATCH($R$2&amp;"_"&amp;$B110,データシート2!$A$1:$SI$1,0),0)</f>
        <v>36.341000000000001</v>
      </c>
      <c r="Z110" s="935">
        <f>VLOOKUP($D$3&amp;"_"&amp;Z$3,データシート2!$A:$SI,MATCH($R$2&amp;"_"&amp;$B110,データシート2!$A$1:$SI$1,0),0)</f>
        <v>37.186</v>
      </c>
      <c r="AA110" s="935">
        <f>VLOOKUP($D$3&amp;"_"&amp;AA$3,データシート2!$A:$SI,MATCH($R$2&amp;"_"&amp;$B110,データシート2!$A$1:$SI$1,0),0)</f>
        <v>27.396000000000001</v>
      </c>
      <c r="AB110" s="936">
        <f>VLOOKUP($D$3&amp;"_"&amp;AB$3,データシート2!$A:$SI,MATCH($R$2&amp;"_"&amp;$B110,データシート2!$A$1:$SI$1,0),0)</f>
        <v>30.608000000000001</v>
      </c>
    </row>
    <row r="111" spans="2:28" s="756" customFormat="1" ht="16.5" customHeight="1">
      <c r="B111" s="748"/>
      <c r="C111" s="749">
        <v>78</v>
      </c>
      <c r="D111" s="750" t="s">
        <v>627</v>
      </c>
      <c r="E111" s="749"/>
      <c r="F111" s="751"/>
      <c r="G111" s="765">
        <f>VLOOKUP($D$3&amp;"_"&amp;G$3,データシート2!$A:$SI,MATCH($G$2&amp;"_"&amp;$C111,データシート2!$A$1:$SI$1,0),0)</f>
        <v>5</v>
      </c>
      <c r="H111" s="753">
        <f>VLOOKUP($D$3&amp;"_"&amp;H$3,データシート2!$A:$SI,MATCH($G$2&amp;"_"&amp;$C111,データシート2!$A$1:$SI$1,0),0)</f>
        <v>5</v>
      </c>
      <c r="I111" s="753">
        <f>VLOOKUP($D$3&amp;"_"&amp;I$3,データシート2!$A:$SI,MATCH($G$2&amp;"_"&amp;$C111,データシート2!$A$1:$SI$1,0),0)</f>
        <v>5</v>
      </c>
      <c r="J111" s="753">
        <f>VLOOKUP($D$3&amp;"_"&amp;J$3,データシート2!$A:$SI,MATCH($G$2&amp;"_"&amp;$C111,データシート2!$A$1:$SI$1,0),0)</f>
        <v>4</v>
      </c>
      <c r="K111" s="754">
        <f>VLOOKUP($D$3&amp;"_"&amp;K$3,データシート2!$A:$SI,MATCH($G$2&amp;"_"&amp;$C111,データシート2!$A$1:$SI$1,0),0)</f>
        <v>5</v>
      </c>
      <c r="L111" s="754">
        <f>VLOOKUP($D$3&amp;"_"&amp;L$3,データシート2!$A:$SI,MATCH($G$2&amp;"_"&amp;$C111,データシート2!$A$1:$SI$1,0),0)</f>
        <v>5</v>
      </c>
      <c r="M111" s="754">
        <f>VLOOKUP($D$3&amp;"_"&amp;M$3,データシート2!$A:$SI,MATCH($G$2&amp;"_"&amp;$C111,データシート2!$A$1:$SI$1,0),0)</f>
        <v>5</v>
      </c>
      <c r="N111" s="754">
        <f>VLOOKUP($D$3&amp;"_"&amp;N$3,データシート2!$A:$SI,MATCH($G$2&amp;"_"&amp;$C111,データシート2!$A$1:$SI$1,0),0)</f>
        <v>5</v>
      </c>
      <c r="O111" s="754">
        <f>VLOOKUP($D$3&amp;"_"&amp;O$3,データシート2!$A:$SI,MATCH($G$2&amp;"_"&amp;$C111,データシート2!$A$1:$SI$1,0),0)</f>
        <v>5</v>
      </c>
      <c r="P111" s="754">
        <f>VLOOKUP($D$3&amp;"_"&amp;P$3,データシート2!$A:$SI,MATCH($G$2&amp;"_"&amp;$C111,データシート2!$A$1:$SI$1,0),0)</f>
        <v>5</v>
      </c>
      <c r="Q111" s="755">
        <f>VLOOKUP($D$3&amp;"_"&amp;Q$3,データシート2!$A:$SI,MATCH($G$2&amp;"_"&amp;$C111,データシート2!$A$1:$SI$1,0),0)</f>
        <v>5</v>
      </c>
      <c r="R111" s="943">
        <f>VLOOKUP($D$3&amp;"_"&amp;R$3,データシート2!$A:$SI,MATCH($R$2&amp;"_"&amp;$C111,データシート2!$A$1:$SI$1,0),0)</f>
        <v>22.881</v>
      </c>
      <c r="S111" s="938">
        <f>VLOOKUP($D$3&amp;"_"&amp;S$3,データシート2!$A:$SI,MATCH($R$2&amp;"_"&amp;$C111,データシート2!$A$1:$SI$1,0),0)</f>
        <v>24.36</v>
      </c>
      <c r="T111" s="938">
        <f>VLOOKUP($D$3&amp;"_"&amp;T$3,データシート2!$A:$SI,MATCH($R$2&amp;"_"&amp;$C111,データシート2!$A$1:$SI$1,0),0)</f>
        <v>25.981000000000002</v>
      </c>
      <c r="U111" s="938">
        <f>VLOOKUP($D$3&amp;"_"&amp;U$3,データシート2!$A:$SI,MATCH($R$2&amp;"_"&amp;$C111,データシート2!$A$1:$SI$1,0),0)</f>
        <v>21.745000000000001</v>
      </c>
      <c r="V111" s="938">
        <f>VLOOKUP($D$3&amp;"_"&amp;V$3,データシート2!$A:$SI,MATCH($R$2&amp;"_"&amp;$C111,データシート2!$A$1:$SI$1,0),0)</f>
        <v>26.702999999999999</v>
      </c>
      <c r="W111" s="938">
        <f>VLOOKUP($D$3&amp;"_"&amp;W$3,データシート2!$A:$SI,MATCH($R$2&amp;"_"&amp;$C111,データシート2!$A$1:$SI$1,0),0)</f>
        <v>24.600999999999999</v>
      </c>
      <c r="X111" s="938">
        <f>VLOOKUP($D$3&amp;"_"&amp;X$3,データシート2!$A:$SI,MATCH($R$2&amp;"_"&amp;$C111,データシート2!$A$1:$SI$1,0),0)</f>
        <v>24.506</v>
      </c>
      <c r="Y111" s="938">
        <f>VLOOKUP($D$3&amp;"_"&amp;Y$3,データシート2!$A:$SI,MATCH($R$2&amp;"_"&amp;$C111,データシート2!$A$1:$SI$1,0),0)</f>
        <v>23.196000000000002</v>
      </c>
      <c r="Z111" s="938">
        <f>VLOOKUP($D$3&amp;"_"&amp;Z$3,データシート2!$A:$SI,MATCH($R$2&amp;"_"&amp;$C111,データシート2!$A$1:$SI$1,0),0)</f>
        <v>22.244</v>
      </c>
      <c r="AA111" s="938">
        <f>VLOOKUP($D$3&amp;"_"&amp;AA$3,データシート2!$A:$SI,MATCH($R$2&amp;"_"&amp;$C111,データシート2!$A$1:$SI$1,0),0)</f>
        <v>16.925000000000001</v>
      </c>
      <c r="AB111" s="939">
        <f>VLOOKUP($D$3&amp;"_"&amp;AB$3,データシート2!$A:$SI,MATCH($R$2&amp;"_"&amp;$C111,データシート2!$A$1:$SI$1,0),0)</f>
        <v>18.478000000000002</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6</v>
      </c>
      <c r="H113" s="762">
        <f>VLOOKUP($D$3&amp;"_"&amp;H$3,データシート2!$A:$SI,MATCH($G$2&amp;"_"&amp;$C113,データシート2!$A$1:$SI$1,0),0)</f>
        <v>6</v>
      </c>
      <c r="I113" s="762">
        <f>VLOOKUP($D$3&amp;"_"&amp;I$3,データシート2!$A:$SI,MATCH($G$2&amp;"_"&amp;$C113,データシート2!$A$1:$SI$1,0),0)</f>
        <v>6</v>
      </c>
      <c r="J113" s="762">
        <f>VLOOKUP($D$3&amp;"_"&amp;J$3,データシート2!$A:$SI,MATCH($G$2&amp;"_"&amp;$C113,データシート2!$A$1:$SI$1,0),0)</f>
        <v>6</v>
      </c>
      <c r="K113" s="763">
        <f>VLOOKUP($D$3&amp;"_"&amp;K$3,データシート2!$A:$SI,MATCH($G$2&amp;"_"&amp;$C113,データシート2!$A$1:$SI$1,0),0)</f>
        <v>4</v>
      </c>
      <c r="L113" s="763">
        <f>VLOOKUP($D$3&amp;"_"&amp;L$3,データシート2!$A:$SI,MATCH($G$2&amp;"_"&amp;$C113,データシート2!$A$1:$SI$1,0),0)</f>
        <v>4</v>
      </c>
      <c r="M113" s="763">
        <f>VLOOKUP($D$3&amp;"_"&amp;M$3,データシート2!$A:$SI,MATCH($G$2&amp;"_"&amp;$C113,データシート2!$A$1:$SI$1,0),0)</f>
        <v>3</v>
      </c>
      <c r="N113" s="763">
        <f>VLOOKUP($D$3&amp;"_"&amp;N$3,データシート2!$A:$SI,MATCH($G$2&amp;"_"&amp;$C113,データシート2!$A$1:$SI$1,0),0)</f>
        <v>3</v>
      </c>
      <c r="O113" s="763">
        <f>VLOOKUP($D$3&amp;"_"&amp;O$3,データシート2!$A:$SI,MATCH($G$2&amp;"_"&amp;$C113,データシート2!$A$1:$SI$1,0),0)</f>
        <v>3</v>
      </c>
      <c r="P113" s="763">
        <f>VLOOKUP($D$3&amp;"_"&amp;P$3,データシート2!$A:$SI,MATCH($G$2&amp;"_"&amp;$C113,データシート2!$A$1:$SI$1,0),0)</f>
        <v>3</v>
      </c>
      <c r="Q113" s="764">
        <f>VLOOKUP($D$3&amp;"_"&amp;Q$3,データシート2!$A:$SI,MATCH($G$2&amp;"_"&amp;$C113,データシート2!$A$1:$SI$1,0),0)</f>
        <v>3</v>
      </c>
      <c r="R113" s="940">
        <f>VLOOKUP($D$3&amp;"_"&amp;R$3,データシート2!$A:$SI,MATCH($R$2&amp;"_"&amp;$C113,データシート2!$A$1:$SI$1,0),0)</f>
        <v>23.562999999999999</v>
      </c>
      <c r="S113" s="941">
        <f>VLOOKUP($D$3&amp;"_"&amp;S$3,データシート2!$A:$SI,MATCH($R$2&amp;"_"&amp;$C113,データシート2!$A$1:$SI$1,0),0)</f>
        <v>32.851999999999997</v>
      </c>
      <c r="T113" s="941">
        <f>VLOOKUP($D$3&amp;"_"&amp;T$3,データシート2!$A:$SI,MATCH($R$2&amp;"_"&amp;$C113,データシート2!$A$1:$SI$1,0),0)</f>
        <v>31.218</v>
      </c>
      <c r="U113" s="941">
        <f>VLOOKUP($D$3&amp;"_"&amp;U$3,データシート2!$A:$SI,MATCH($R$2&amp;"_"&amp;$C113,データシート2!$A$1:$SI$1,0),0)</f>
        <v>29.521000000000001</v>
      </c>
      <c r="V113" s="941">
        <f>VLOOKUP($D$3&amp;"_"&amp;V$3,データシート2!$A:$SI,MATCH($R$2&amp;"_"&amp;$C113,データシート2!$A$1:$SI$1,0),0)</f>
        <v>20.526</v>
      </c>
      <c r="W113" s="941">
        <f>VLOOKUP($D$3&amp;"_"&amp;W$3,データシート2!$A:$SI,MATCH($R$2&amp;"_"&amp;$C113,データシート2!$A$1:$SI$1,0),0)</f>
        <v>20.446999999999999</v>
      </c>
      <c r="X113" s="941">
        <f>VLOOKUP($D$3&amp;"_"&amp;X$3,データシート2!$A:$SI,MATCH($R$2&amp;"_"&amp;$C113,データシート2!$A$1:$SI$1,0),0)</f>
        <v>15.207000000000001</v>
      </c>
      <c r="Y113" s="941">
        <f>VLOOKUP($D$3&amp;"_"&amp;Y$3,データシート2!$A:$SI,MATCH($R$2&amp;"_"&amp;$C113,データシート2!$A$1:$SI$1,0),0)</f>
        <v>13.145</v>
      </c>
      <c r="Z113" s="941">
        <f>VLOOKUP($D$3&amp;"_"&amp;Z$3,データシート2!$A:$SI,MATCH($R$2&amp;"_"&amp;$C113,データシート2!$A$1:$SI$1,0),0)</f>
        <v>14.942</v>
      </c>
      <c r="AA113" s="941">
        <f>VLOOKUP($D$3&amp;"_"&amp;AA$3,データシート2!$A:$SI,MATCH($R$2&amp;"_"&amp;$C113,データシート2!$A$1:$SI$1,0),0)</f>
        <v>10.471</v>
      </c>
      <c r="AB113" s="942">
        <f>VLOOKUP($D$3&amp;"_"&amp;AB$3,データシート2!$A:$SI,MATCH($R$2&amp;"_"&amp;$C113,データシート2!$A$1:$SI$1,0),0)</f>
        <v>12.13</v>
      </c>
    </row>
    <row r="114" spans="2:28" s="22" customFormat="1" ht="20.45" customHeight="1">
      <c r="B114" s="740" t="s">
        <v>630</v>
      </c>
      <c r="C114" s="741" t="s">
        <v>631</v>
      </c>
      <c r="D114" s="742"/>
      <c r="E114" s="743"/>
      <c r="F114" s="742"/>
      <c r="G114" s="744">
        <f>VLOOKUP($D$3&amp;"_"&amp;G$3,データシート2!$A:$SI,MATCH($G$2&amp;"_"&amp;$B114,データシート2!$A$1:$SI$1,0),0)</f>
        <v>11</v>
      </c>
      <c r="H114" s="745">
        <f>VLOOKUP($D$3&amp;"_"&amp;H$3,データシート2!$A:$SI,MATCH($G$2&amp;"_"&amp;$B114,データシート2!$A$1:$SI$1,0),0)</f>
        <v>11</v>
      </c>
      <c r="I114" s="745">
        <f>VLOOKUP($D$3&amp;"_"&amp;I$3,データシート2!$A:$SI,MATCH($G$2&amp;"_"&amp;$B114,データシート2!$A$1:$SI$1,0),0)</f>
        <v>11</v>
      </c>
      <c r="J114" s="745">
        <f>VLOOKUP($D$3&amp;"_"&amp;J$3,データシート2!$A:$SI,MATCH($G$2&amp;"_"&amp;$B114,データシート2!$A$1:$SI$1,0),0)</f>
        <v>11</v>
      </c>
      <c r="K114" s="746">
        <f>VLOOKUP($D$3&amp;"_"&amp;K$3,データシート2!$A:$SI,MATCH($G$2&amp;"_"&amp;$B114,データシート2!$A$1:$SI$1,0),0)</f>
        <v>12</v>
      </c>
      <c r="L114" s="746">
        <f>VLOOKUP($D$3&amp;"_"&amp;L$3,データシート2!$A:$SI,MATCH($G$2&amp;"_"&amp;$B114,データシート2!$A$1:$SI$1,0),0)</f>
        <v>12</v>
      </c>
      <c r="M114" s="746">
        <f>VLOOKUP($D$3&amp;"_"&amp;M$3,データシート2!$A:$SI,MATCH($G$2&amp;"_"&amp;$B114,データシート2!$A$1:$SI$1,0),0)</f>
        <v>12</v>
      </c>
      <c r="N114" s="746">
        <f>VLOOKUP($D$3&amp;"_"&amp;N$3,データシート2!$A:$SI,MATCH($G$2&amp;"_"&amp;$B114,データシート2!$A$1:$SI$1,0),0)</f>
        <v>12</v>
      </c>
      <c r="O114" s="746">
        <f>VLOOKUP($D$3&amp;"_"&amp;O$3,データシート2!$A:$SI,MATCH($G$2&amp;"_"&amp;$B114,データシート2!$A$1:$SI$1,0),0)</f>
        <v>12</v>
      </c>
      <c r="P114" s="746">
        <f>VLOOKUP($D$3&amp;"_"&amp;P$3,データシート2!$A:$SI,MATCH($G$2&amp;"_"&amp;$B114,データシート2!$A$1:$SI$1,0),0)</f>
        <v>12</v>
      </c>
      <c r="Q114" s="747">
        <f>VLOOKUP($D$3&amp;"_"&amp;Q$3,データシート2!$A:$SI,MATCH($G$2&amp;"_"&amp;$B114,データシート2!$A$1:$SI$1,0),0)</f>
        <v>12</v>
      </c>
      <c r="R114" s="934">
        <f>VLOOKUP($D$3&amp;"_"&amp;R$3,データシート2!$A:$SI,MATCH($R$2&amp;"_"&amp;$B114,データシート2!$A$1:$SI$1,0),0)</f>
        <v>143.38499999999999</v>
      </c>
      <c r="S114" s="935">
        <f>VLOOKUP($D$3&amp;"_"&amp;S$3,データシート2!$A:$SI,MATCH($R$2&amp;"_"&amp;$B114,データシート2!$A$1:$SI$1,0),0)</f>
        <v>169.27</v>
      </c>
      <c r="T114" s="935">
        <f>VLOOKUP($D$3&amp;"_"&amp;T$3,データシート2!$A:$SI,MATCH($R$2&amp;"_"&amp;$B114,データシート2!$A$1:$SI$1,0),0)</f>
        <v>209.59200000000001</v>
      </c>
      <c r="U114" s="935">
        <f>VLOOKUP($D$3&amp;"_"&amp;U$3,データシート2!$A:$SI,MATCH($R$2&amp;"_"&amp;$B114,データシート2!$A$1:$SI$1,0),0)</f>
        <v>205.01300000000001</v>
      </c>
      <c r="V114" s="935">
        <f>VLOOKUP($D$3&amp;"_"&amp;V$3,データシート2!$A:$SI,MATCH($R$2&amp;"_"&amp;$B114,データシート2!$A$1:$SI$1,0),0)</f>
        <v>210.232</v>
      </c>
      <c r="W114" s="935">
        <f>VLOOKUP($D$3&amp;"_"&amp;W$3,データシート2!$A:$SI,MATCH($R$2&amp;"_"&amp;$B114,データシート2!$A$1:$SI$1,0),0)</f>
        <v>207.75299999999999</v>
      </c>
      <c r="X114" s="935">
        <f>VLOOKUP($D$3&amp;"_"&amp;X$3,データシート2!$A:$SI,MATCH($R$2&amp;"_"&amp;$B114,データシート2!$A$1:$SI$1,0),0)</f>
        <v>196.47399999999999</v>
      </c>
      <c r="Y114" s="935">
        <f>VLOOKUP($D$3&amp;"_"&amp;Y$3,データシート2!$A:$SI,MATCH($R$2&amp;"_"&amp;$B114,データシート2!$A$1:$SI$1,0),0)</f>
        <v>171.941</v>
      </c>
      <c r="Z114" s="935">
        <f>VLOOKUP($D$3&amp;"_"&amp;Z$3,データシート2!$A:$SI,MATCH($R$2&amp;"_"&amp;$B114,データシート2!$A$1:$SI$1,0),0)</f>
        <v>192.38</v>
      </c>
      <c r="AA114" s="935">
        <f>VLOOKUP($D$3&amp;"_"&amp;AA$3,データシート2!$A:$SI,MATCH($R$2&amp;"_"&amp;$B114,データシート2!$A$1:$SI$1,0),0)</f>
        <v>183.78100000000001</v>
      </c>
      <c r="AB114" s="936">
        <f>VLOOKUP($D$3&amp;"_"&amp;AB$3,データシート2!$A:$SI,MATCH($R$2&amp;"_"&amp;$B114,データシート2!$A$1:$SI$1,0),0)</f>
        <v>167.41900000000001</v>
      </c>
    </row>
    <row r="115" spans="2:28" s="756" customFormat="1" ht="16.5" customHeight="1">
      <c r="B115" s="748"/>
      <c r="C115" s="749">
        <v>81</v>
      </c>
      <c r="D115" s="750" t="s">
        <v>632</v>
      </c>
      <c r="E115" s="749"/>
      <c r="F115" s="751"/>
      <c r="G115" s="765">
        <f>VLOOKUP($D$3&amp;"_"&amp;G$3,データシート2!$A:$SI,MATCH($G$2&amp;"_"&amp;$C115,データシート2!$A$1:$SI$1,0),0)</f>
        <v>11</v>
      </c>
      <c r="H115" s="753">
        <f>VLOOKUP($D$3&amp;"_"&amp;H$3,データシート2!$A:$SI,MATCH($G$2&amp;"_"&amp;$C115,データシート2!$A$1:$SI$1,0),0)</f>
        <v>11</v>
      </c>
      <c r="I115" s="753">
        <f>VLOOKUP($D$3&amp;"_"&amp;I$3,データシート2!$A:$SI,MATCH($G$2&amp;"_"&amp;$C115,データシート2!$A$1:$SI$1,0),0)</f>
        <v>11</v>
      </c>
      <c r="J115" s="753">
        <f>VLOOKUP($D$3&amp;"_"&amp;J$3,データシート2!$A:$SI,MATCH($G$2&amp;"_"&amp;$C115,データシート2!$A$1:$SI$1,0),0)</f>
        <v>11</v>
      </c>
      <c r="K115" s="754">
        <f>VLOOKUP($D$3&amp;"_"&amp;K$3,データシート2!$A:$SI,MATCH($G$2&amp;"_"&amp;$C115,データシート2!$A$1:$SI$1,0),0)</f>
        <v>12</v>
      </c>
      <c r="L115" s="754">
        <f>VLOOKUP($D$3&amp;"_"&amp;L$3,データシート2!$A:$SI,MATCH($G$2&amp;"_"&amp;$C115,データシート2!$A$1:$SI$1,0),0)</f>
        <v>12</v>
      </c>
      <c r="M115" s="754">
        <f>VLOOKUP($D$3&amp;"_"&amp;M$3,データシート2!$A:$SI,MATCH($G$2&amp;"_"&amp;$C115,データシート2!$A$1:$SI$1,0),0)</f>
        <v>12</v>
      </c>
      <c r="N115" s="754">
        <f>VLOOKUP($D$3&amp;"_"&amp;N$3,データシート2!$A:$SI,MATCH($G$2&amp;"_"&amp;$C115,データシート2!$A$1:$SI$1,0),0)</f>
        <v>12</v>
      </c>
      <c r="O115" s="754">
        <f>VLOOKUP($D$3&amp;"_"&amp;O$3,データシート2!$A:$SI,MATCH($G$2&amp;"_"&amp;$C115,データシート2!$A$1:$SI$1,0),0)</f>
        <v>12</v>
      </c>
      <c r="P115" s="754">
        <f>VLOOKUP($D$3&amp;"_"&amp;P$3,データシート2!$A:$SI,MATCH($G$2&amp;"_"&amp;$C115,データシート2!$A$1:$SI$1,0),0)</f>
        <v>12</v>
      </c>
      <c r="Q115" s="755">
        <f>VLOOKUP($D$3&amp;"_"&amp;Q$3,データシート2!$A:$SI,MATCH($G$2&amp;"_"&amp;$C115,データシート2!$A$1:$SI$1,0),0)</f>
        <v>12</v>
      </c>
      <c r="R115" s="943">
        <f>VLOOKUP($D$3&amp;"_"&amp;R$3,データシート2!$A:$SI,MATCH($R$2&amp;"_"&amp;$C115,データシート2!$A$1:$SI$1,0),0)</f>
        <v>143.38499999999999</v>
      </c>
      <c r="S115" s="938">
        <f>VLOOKUP($D$3&amp;"_"&amp;S$3,データシート2!$A:$SI,MATCH($R$2&amp;"_"&amp;$C115,データシート2!$A$1:$SI$1,0),0)</f>
        <v>169.27</v>
      </c>
      <c r="T115" s="938">
        <f>VLOOKUP($D$3&amp;"_"&amp;T$3,データシート2!$A:$SI,MATCH($R$2&amp;"_"&amp;$C115,データシート2!$A$1:$SI$1,0),0)</f>
        <v>209.59200000000001</v>
      </c>
      <c r="U115" s="938">
        <f>VLOOKUP($D$3&amp;"_"&amp;U$3,データシート2!$A:$SI,MATCH($R$2&amp;"_"&amp;$C115,データシート2!$A$1:$SI$1,0),0)</f>
        <v>205.01300000000001</v>
      </c>
      <c r="V115" s="938">
        <f>VLOOKUP($D$3&amp;"_"&amp;V$3,データシート2!$A:$SI,MATCH($R$2&amp;"_"&amp;$C115,データシート2!$A$1:$SI$1,0),0)</f>
        <v>210.232</v>
      </c>
      <c r="W115" s="938">
        <f>VLOOKUP($D$3&amp;"_"&amp;W$3,データシート2!$A:$SI,MATCH($R$2&amp;"_"&amp;$C115,データシート2!$A$1:$SI$1,0),0)</f>
        <v>207.75299999999999</v>
      </c>
      <c r="X115" s="938">
        <f>VLOOKUP($D$3&amp;"_"&amp;X$3,データシート2!$A:$SI,MATCH($R$2&amp;"_"&amp;$C115,データシート2!$A$1:$SI$1,0),0)</f>
        <v>196.47399999999999</v>
      </c>
      <c r="Y115" s="938">
        <f>VLOOKUP($D$3&amp;"_"&amp;Y$3,データシート2!$A:$SI,MATCH($R$2&amp;"_"&amp;$C115,データシート2!$A$1:$SI$1,0),0)</f>
        <v>171.941</v>
      </c>
      <c r="Z115" s="938">
        <f>VLOOKUP($D$3&amp;"_"&amp;Z$3,データシート2!$A:$SI,MATCH($R$2&amp;"_"&amp;$C115,データシート2!$A$1:$SI$1,0),0)</f>
        <v>192.38</v>
      </c>
      <c r="AA115" s="938">
        <f>VLOOKUP($D$3&amp;"_"&amp;AA$3,データシート2!$A:$SI,MATCH($R$2&amp;"_"&amp;$C115,データシート2!$A$1:$SI$1,0),0)</f>
        <v>183.78100000000001</v>
      </c>
      <c r="AB115" s="939">
        <f>VLOOKUP($D$3&amp;"_"&amp;AB$3,データシート2!$A:$SI,MATCH($R$2&amp;"_"&amp;$C115,データシート2!$A$1:$SI$1,0),0)</f>
        <v>167.41900000000001</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39</v>
      </c>
      <c r="H117" s="745">
        <f>VLOOKUP($D$3&amp;"_"&amp;H$3,データシート2!$A:$SI,MATCH($G$2&amp;"_"&amp;$B117,データシート2!$A$1:$SI$1,0),0)</f>
        <v>43</v>
      </c>
      <c r="I117" s="745">
        <f>VLOOKUP($D$3&amp;"_"&amp;I$3,データシート2!$A:$SI,MATCH($G$2&amp;"_"&amp;$B117,データシート2!$A$1:$SI$1,0),0)</f>
        <v>42</v>
      </c>
      <c r="J117" s="745">
        <f>VLOOKUP($D$3&amp;"_"&amp;J$3,データシート2!$A:$SI,MATCH($G$2&amp;"_"&amp;$B117,データシート2!$A$1:$SI$1,0),0)</f>
        <v>43</v>
      </c>
      <c r="K117" s="746">
        <f>VLOOKUP($D$3&amp;"_"&amp;K$3,データシート2!$A:$SI,MATCH($G$2&amp;"_"&amp;$B117,データシート2!$A$1:$SI$1,0),0)</f>
        <v>47</v>
      </c>
      <c r="L117" s="746">
        <f>VLOOKUP($D$3&amp;"_"&amp;L$3,データシート2!$A:$SI,MATCH($G$2&amp;"_"&amp;$B117,データシート2!$A$1:$SI$1,0),0)</f>
        <v>48</v>
      </c>
      <c r="M117" s="746">
        <f>VLOOKUP($D$3&amp;"_"&amp;M$3,データシート2!$A:$SI,MATCH($G$2&amp;"_"&amp;$B117,データシート2!$A$1:$SI$1,0),0)</f>
        <v>47</v>
      </c>
      <c r="N117" s="746">
        <f>VLOOKUP($D$3&amp;"_"&amp;N$3,データシート2!$A:$SI,MATCH($G$2&amp;"_"&amp;$B117,データシート2!$A$1:$SI$1,0),0)</f>
        <v>47</v>
      </c>
      <c r="O117" s="746">
        <f>VLOOKUP($D$3&amp;"_"&amp;O$3,データシート2!$A:$SI,MATCH($G$2&amp;"_"&amp;$B117,データシート2!$A$1:$SI$1,0),0)</f>
        <v>48</v>
      </c>
      <c r="P117" s="746">
        <f>VLOOKUP($D$3&amp;"_"&amp;P$3,データシート2!$A:$SI,MATCH($G$2&amp;"_"&amp;$B117,データシート2!$A$1:$SI$1,0),0)</f>
        <v>47</v>
      </c>
      <c r="Q117" s="747">
        <f>VLOOKUP($D$3&amp;"_"&amp;Q$3,データシート2!$A:$SI,MATCH($G$2&amp;"_"&amp;$B117,データシート2!$A$1:$SI$1,0),0)</f>
        <v>48</v>
      </c>
      <c r="R117" s="934">
        <f>VLOOKUP($D$3&amp;"_"&amp;R$3,データシート2!$A:$SI,MATCH($R$2&amp;"_"&amp;$B117,データシート2!$A$1:$SI$1,0),0)</f>
        <v>180.56100000000001</v>
      </c>
      <c r="S117" s="935">
        <f>VLOOKUP($D$3&amp;"_"&amp;S$3,データシート2!$A:$SI,MATCH($R$2&amp;"_"&amp;$B117,データシート2!$A$1:$SI$1,0),0)</f>
        <v>223.99600000000001</v>
      </c>
      <c r="T117" s="935">
        <f>VLOOKUP($D$3&amp;"_"&amp;T$3,データシート2!$A:$SI,MATCH($R$2&amp;"_"&amp;$B117,データシート2!$A$1:$SI$1,0),0)</f>
        <v>263.33499999999998</v>
      </c>
      <c r="U117" s="935">
        <f>VLOOKUP($D$3&amp;"_"&amp;U$3,データシート2!$A:$SI,MATCH($R$2&amp;"_"&amp;$B117,データシート2!$A$1:$SI$1,0),0)</f>
        <v>261.01100000000002</v>
      </c>
      <c r="V117" s="935">
        <f>VLOOKUP($D$3&amp;"_"&amp;V$3,データシート2!$A:$SI,MATCH($R$2&amp;"_"&amp;$B117,データシート2!$A$1:$SI$1,0),0)</f>
        <v>272.99700000000001</v>
      </c>
      <c r="W117" s="935">
        <f>VLOOKUP($D$3&amp;"_"&amp;W$3,データシート2!$A:$SI,MATCH($R$2&amp;"_"&amp;$B117,データシート2!$A$1:$SI$1,0),0)</f>
        <v>273.67700000000002</v>
      </c>
      <c r="X117" s="935">
        <f>VLOOKUP($D$3&amp;"_"&amp;X$3,データシート2!$A:$SI,MATCH($R$2&amp;"_"&amp;$B117,データシート2!$A$1:$SI$1,0),0)</f>
        <v>252.38</v>
      </c>
      <c r="Y117" s="935">
        <f>VLOOKUP($D$3&amp;"_"&amp;Y$3,データシート2!$A:$SI,MATCH($R$2&amp;"_"&amp;$B117,データシート2!$A$1:$SI$1,0),0)</f>
        <v>249.852</v>
      </c>
      <c r="Z117" s="935">
        <f>VLOOKUP($D$3&amp;"_"&amp;Z$3,データシート2!$A:$SI,MATCH($R$2&amp;"_"&amp;$B117,データシート2!$A$1:$SI$1,0),0)</f>
        <v>263.41899999999998</v>
      </c>
      <c r="AA117" s="935">
        <f>VLOOKUP($D$3&amp;"_"&amp;AA$3,データシート2!$A:$SI,MATCH($R$2&amp;"_"&amp;$B117,データシート2!$A$1:$SI$1,0),0)</f>
        <v>247.52799999999999</v>
      </c>
      <c r="AB117" s="936">
        <f>VLOOKUP($D$3&amp;"_"&amp;AB$3,データシート2!$A:$SI,MATCH($R$2&amp;"_"&amp;$B117,データシート2!$A$1:$SI$1,0),0)</f>
        <v>245.84100000000001</v>
      </c>
    </row>
    <row r="118" spans="2:28" s="756" customFormat="1" ht="16.5" customHeight="1">
      <c r="B118" s="748"/>
      <c r="C118" s="749">
        <v>83</v>
      </c>
      <c r="D118" s="750" t="s">
        <v>636</v>
      </c>
      <c r="E118" s="749"/>
      <c r="F118" s="751"/>
      <c r="G118" s="765">
        <f>VLOOKUP($D$3&amp;"_"&amp;G$3,データシート2!$A:$SI,MATCH($G$2&amp;"_"&amp;$C118,データシート2!$A$1:$SI$1,0),0)</f>
        <v>39</v>
      </c>
      <c r="H118" s="753">
        <f>VLOOKUP($D$3&amp;"_"&amp;H$3,データシート2!$A:$SI,MATCH($G$2&amp;"_"&amp;$C118,データシート2!$A$1:$SI$1,0),0)</f>
        <v>42</v>
      </c>
      <c r="I118" s="753">
        <f>VLOOKUP($D$3&amp;"_"&amp;I$3,データシート2!$A:$SI,MATCH($G$2&amp;"_"&amp;$C118,データシート2!$A$1:$SI$1,0),0)</f>
        <v>42</v>
      </c>
      <c r="J118" s="753">
        <f>VLOOKUP($D$3&amp;"_"&amp;J$3,データシート2!$A:$SI,MATCH($G$2&amp;"_"&amp;$C118,データシート2!$A$1:$SI$1,0),0)</f>
        <v>43</v>
      </c>
      <c r="K118" s="754">
        <f>VLOOKUP($D$3&amp;"_"&amp;K$3,データシート2!$A:$SI,MATCH($G$2&amp;"_"&amp;$C118,データシート2!$A$1:$SI$1,0),0)</f>
        <v>47</v>
      </c>
      <c r="L118" s="754">
        <f>VLOOKUP($D$3&amp;"_"&amp;L$3,データシート2!$A:$SI,MATCH($G$2&amp;"_"&amp;$C118,データシート2!$A$1:$SI$1,0),0)</f>
        <v>48</v>
      </c>
      <c r="M118" s="754">
        <f>VLOOKUP($D$3&amp;"_"&amp;M$3,データシート2!$A:$SI,MATCH($G$2&amp;"_"&amp;$C118,データシート2!$A$1:$SI$1,0),0)</f>
        <v>47</v>
      </c>
      <c r="N118" s="754">
        <f>VLOOKUP($D$3&amp;"_"&amp;N$3,データシート2!$A:$SI,MATCH($G$2&amp;"_"&amp;$C118,データシート2!$A$1:$SI$1,0),0)</f>
        <v>47</v>
      </c>
      <c r="O118" s="754">
        <f>VLOOKUP($D$3&amp;"_"&amp;O$3,データシート2!$A:$SI,MATCH($G$2&amp;"_"&amp;$C118,データシート2!$A$1:$SI$1,0),0)</f>
        <v>48</v>
      </c>
      <c r="P118" s="754">
        <f>VLOOKUP($D$3&amp;"_"&amp;P$3,データシート2!$A:$SI,MATCH($G$2&amp;"_"&amp;$C118,データシート2!$A$1:$SI$1,0),0)</f>
        <v>47</v>
      </c>
      <c r="Q118" s="755">
        <f>VLOOKUP($D$3&amp;"_"&amp;Q$3,データシート2!$A:$SI,MATCH($G$2&amp;"_"&amp;$C118,データシート2!$A$1:$SI$1,0),0)</f>
        <v>48</v>
      </c>
      <c r="R118" s="943">
        <f>VLOOKUP($D$3&amp;"_"&amp;R$3,データシート2!$A:$SI,MATCH($R$2&amp;"_"&amp;$C118,データシート2!$A$1:$SI$1,0),0)</f>
        <v>180.56100000000001</v>
      </c>
      <c r="S118" s="938">
        <f>VLOOKUP($D$3&amp;"_"&amp;S$3,データシート2!$A:$SI,MATCH($R$2&amp;"_"&amp;$C118,データシート2!$A$1:$SI$1,0),0)</f>
        <v>218.38499999999999</v>
      </c>
      <c r="T118" s="938">
        <f>VLOOKUP($D$3&amp;"_"&amp;T$3,データシート2!$A:$SI,MATCH($R$2&amp;"_"&amp;$C118,データシート2!$A$1:$SI$1,0),0)</f>
        <v>263.33499999999998</v>
      </c>
      <c r="U118" s="938">
        <f>VLOOKUP($D$3&amp;"_"&amp;U$3,データシート2!$A:$SI,MATCH($R$2&amp;"_"&amp;$C118,データシート2!$A$1:$SI$1,0),0)</f>
        <v>261.01100000000002</v>
      </c>
      <c r="V118" s="938">
        <f>VLOOKUP($D$3&amp;"_"&amp;V$3,データシート2!$A:$SI,MATCH($R$2&amp;"_"&amp;$C118,データシート2!$A$1:$SI$1,0),0)</f>
        <v>272.99700000000001</v>
      </c>
      <c r="W118" s="938">
        <f>VLOOKUP($D$3&amp;"_"&amp;W$3,データシート2!$A:$SI,MATCH($R$2&amp;"_"&amp;$C118,データシート2!$A$1:$SI$1,0),0)</f>
        <v>273.67700000000002</v>
      </c>
      <c r="X118" s="938">
        <f>VLOOKUP($D$3&amp;"_"&amp;X$3,データシート2!$A:$SI,MATCH($R$2&amp;"_"&amp;$C118,データシート2!$A$1:$SI$1,0),0)</f>
        <v>252.38</v>
      </c>
      <c r="Y118" s="938">
        <f>VLOOKUP($D$3&amp;"_"&amp;Y$3,データシート2!$A:$SI,MATCH($R$2&amp;"_"&amp;$C118,データシート2!$A$1:$SI$1,0),0)</f>
        <v>249.852</v>
      </c>
      <c r="Z118" s="938">
        <f>VLOOKUP($D$3&amp;"_"&amp;Z$3,データシート2!$A:$SI,MATCH($R$2&amp;"_"&amp;$C118,データシート2!$A$1:$SI$1,0),0)</f>
        <v>263.41899999999998</v>
      </c>
      <c r="AA118" s="938">
        <f>VLOOKUP($D$3&amp;"_"&amp;AA$3,データシート2!$A:$SI,MATCH($R$2&amp;"_"&amp;$C118,データシート2!$A$1:$SI$1,0),0)</f>
        <v>247.52799999999999</v>
      </c>
      <c r="AB118" s="939">
        <f>VLOOKUP($D$3&amp;"_"&amp;AB$3,データシート2!$A:$SI,MATCH($R$2&amp;"_"&amp;$C118,データシート2!$A$1:$SI$1,0),0)</f>
        <v>245.84100000000001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1</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5.6109999999999998</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4</v>
      </c>
      <c r="H121" s="745">
        <f>VLOOKUP($D$3&amp;"_"&amp;H$3,データシート2!$A:$SI,MATCH($G$2&amp;"_"&amp;$B121,データシート2!$A$1:$SI$1,0),0)</f>
        <v>2</v>
      </c>
      <c r="I121" s="745">
        <f>VLOOKUP($D$3&amp;"_"&amp;I$3,データシート2!$A:$SI,MATCH($G$2&amp;"_"&amp;$B121,データシート2!$A$1:$SI$1,0),0)</f>
        <v>1</v>
      </c>
      <c r="J121" s="745">
        <f>VLOOKUP($D$3&amp;"_"&amp;J$3,データシート2!$A:$SI,MATCH($G$2&amp;"_"&amp;$B121,データシート2!$A$1:$SI$1,0),0)</f>
        <v>1</v>
      </c>
      <c r="K121" s="746">
        <f>VLOOKUP($D$3&amp;"_"&amp;K$3,データシート2!$A:$SI,MATCH($G$2&amp;"_"&amp;$B121,データシート2!$A$1:$SI$1,0),0)</f>
        <v>1</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1</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230.49</v>
      </c>
      <c r="S121" s="935">
        <f>VLOOKUP($D$3&amp;"_"&amp;S$3,データシート2!$A:$SI,MATCH($R$2&amp;"_"&amp;$B121,データシート2!$A$1:$SI$1,0),0)</f>
        <v>7.0960000000000001</v>
      </c>
      <c r="T121" s="935">
        <f>VLOOKUP($D$3&amp;"_"&amp;T$3,データシート2!$A:$SI,MATCH($R$2&amp;"_"&amp;$B121,データシート2!$A$1:$SI$1,0),0)</f>
        <v>4.6470000000000002</v>
      </c>
      <c r="U121" s="935">
        <f>VLOOKUP($D$3&amp;"_"&amp;U$3,データシート2!$A:$SI,MATCH($R$2&amp;"_"&amp;$B121,データシート2!$A$1:$SI$1,0),0)</f>
        <v>4.1749999999999998</v>
      </c>
      <c r="V121" s="935">
        <f>VLOOKUP($D$3&amp;"_"&amp;V$3,データシート2!$A:$SI,MATCH($R$2&amp;"_"&amp;$B121,データシート2!$A$1:$SI$1,0),0)</f>
        <v>4.5519999999999996</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10.555999999999999</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4</v>
      </c>
      <c r="H123" s="762">
        <f>VLOOKUP($D$3&amp;"_"&amp;H$3,データシート2!$A:$SI,MATCH($G$2&amp;"_"&amp;$C123,データシート2!$A$1:$SI$1,0),0)</f>
        <v>2</v>
      </c>
      <c r="I123" s="762">
        <f>VLOOKUP($D$3&amp;"_"&amp;I$3,データシート2!$A:$SI,MATCH($G$2&amp;"_"&amp;$C123,データシート2!$A$1:$SI$1,0),0)</f>
        <v>1</v>
      </c>
      <c r="J123" s="762">
        <f>VLOOKUP($D$3&amp;"_"&amp;J$3,データシート2!$A:$SI,MATCH($G$2&amp;"_"&amp;$C123,データシート2!$A$1:$SI$1,0),0)</f>
        <v>1</v>
      </c>
      <c r="K123" s="763">
        <f>VLOOKUP($D$3&amp;"_"&amp;K$3,データシート2!$A:$SI,MATCH($G$2&amp;"_"&amp;$C123,データシート2!$A$1:$SI$1,0),0)</f>
        <v>1</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1</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230.49</v>
      </c>
      <c r="S123" s="941">
        <f>VLOOKUP($D$3&amp;"_"&amp;S$3,データシート2!$A:$SI,MATCH($R$2&amp;"_"&amp;$C123,データシート2!$A$1:$SI$1,0),0)</f>
        <v>7.0960000000000001</v>
      </c>
      <c r="T123" s="941">
        <f>VLOOKUP($D$3&amp;"_"&amp;T$3,データシート2!$A:$SI,MATCH($R$2&amp;"_"&amp;$C123,データシート2!$A$1:$SI$1,0),0)</f>
        <v>4.6470000000000002</v>
      </c>
      <c r="U123" s="941">
        <f>VLOOKUP($D$3&amp;"_"&amp;U$3,データシート2!$A:$SI,MATCH($R$2&amp;"_"&amp;$C123,データシート2!$A$1:$SI$1,0),0)</f>
        <v>4.1749999999999998</v>
      </c>
      <c r="V123" s="941">
        <f>VLOOKUP($D$3&amp;"_"&amp;V$3,データシート2!$A:$SI,MATCH($R$2&amp;"_"&amp;$C123,データシート2!$A$1:$SI$1,0),0)</f>
        <v>4.5519999999999996</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10.555999999999999</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29</v>
      </c>
      <c r="H124" s="745">
        <f>VLOOKUP($D$3&amp;"_"&amp;H$3,データシート2!$A:$SI,MATCH($G$2&amp;"_"&amp;$B124,データシート2!$A$1:$SI$1,0),0)</f>
        <v>18</v>
      </c>
      <c r="I124" s="745">
        <f>VLOOKUP($D$3&amp;"_"&amp;I$3,データシート2!$A:$SI,MATCH($G$2&amp;"_"&amp;$B124,データシート2!$A$1:$SI$1,0),0)</f>
        <v>19</v>
      </c>
      <c r="J124" s="745">
        <f>VLOOKUP($D$3&amp;"_"&amp;J$3,データシート2!$A:$SI,MATCH($G$2&amp;"_"&amp;$B124,データシート2!$A$1:$SI$1,0),0)</f>
        <v>24</v>
      </c>
      <c r="K124" s="746">
        <f>VLOOKUP($D$3&amp;"_"&amp;K$3,データシート2!$A:$SI,MATCH($G$2&amp;"_"&amp;$B124,データシート2!$A$1:$SI$1,0),0)</f>
        <v>24</v>
      </c>
      <c r="L124" s="746">
        <f>VLOOKUP($D$3&amp;"_"&amp;L$3,データシート2!$A:$SI,MATCH($G$2&amp;"_"&amp;$B124,データシート2!$A$1:$SI$1,0),0)</f>
        <v>30</v>
      </c>
      <c r="M124" s="746">
        <f>VLOOKUP($D$3&amp;"_"&amp;M$3,データシート2!$A:$SI,MATCH($G$2&amp;"_"&amp;$B124,データシート2!$A$1:$SI$1,0),0)</f>
        <v>28</v>
      </c>
      <c r="N124" s="746">
        <f>VLOOKUP($D$3&amp;"_"&amp;N$3,データシート2!$A:$SI,MATCH($G$2&amp;"_"&amp;$B124,データシート2!$A$1:$SI$1,0),0)</f>
        <v>29</v>
      </c>
      <c r="O124" s="746">
        <f>VLOOKUP($D$3&amp;"_"&amp;O$3,データシート2!$A:$SI,MATCH($G$2&amp;"_"&amp;$B124,データシート2!$A$1:$SI$1,0),0)</f>
        <v>20</v>
      </c>
      <c r="P124" s="746">
        <f>VLOOKUP($D$3&amp;"_"&amp;P$3,データシート2!$A:$SI,MATCH($G$2&amp;"_"&amp;$B124,データシート2!$A$1:$SI$1,0),0)</f>
        <v>30</v>
      </c>
      <c r="Q124" s="747">
        <f>VLOOKUP($D$3&amp;"_"&amp;Q$3,データシート2!$A:$SI,MATCH($G$2&amp;"_"&amp;$B124,データシート2!$A$1:$SI$1,0),0)</f>
        <v>29</v>
      </c>
      <c r="R124" s="934">
        <f>VLOOKUP($D$3&amp;"_"&amp;R$3,データシート2!$A:$SI,MATCH($R$2&amp;"_"&amp;$B124,データシート2!$A$1:$SI$1,0),0)</f>
        <v>546.66099999999994</v>
      </c>
      <c r="S124" s="935">
        <f>VLOOKUP($D$3&amp;"_"&amp;S$3,データシート2!$A:$SI,MATCH($R$2&amp;"_"&amp;$B124,データシート2!$A$1:$SI$1,0),0)</f>
        <v>346.93299999999999</v>
      </c>
      <c r="T124" s="935">
        <f>VLOOKUP($D$3&amp;"_"&amp;T$3,データシート2!$A:$SI,MATCH($R$2&amp;"_"&amp;$B124,データシート2!$A$1:$SI$1,0),0)</f>
        <v>384.75200000000001</v>
      </c>
      <c r="U124" s="935">
        <f>VLOOKUP($D$3&amp;"_"&amp;U$3,データシート2!$A:$SI,MATCH($R$2&amp;"_"&amp;$B124,データシート2!$A$1:$SI$1,0),0)</f>
        <v>512.57100000000003</v>
      </c>
      <c r="V124" s="935">
        <f>VLOOKUP($D$3&amp;"_"&amp;V$3,データシート2!$A:$SI,MATCH($R$2&amp;"_"&amp;$B124,データシート2!$A$1:$SI$1,0),0)</f>
        <v>419.18400000000003</v>
      </c>
      <c r="W124" s="935">
        <f>VLOOKUP($D$3&amp;"_"&amp;W$3,データシート2!$A:$SI,MATCH($R$2&amp;"_"&amp;$B124,データシート2!$A$1:$SI$1,0),0)</f>
        <v>560.00900000000001</v>
      </c>
      <c r="X124" s="935">
        <f>VLOOKUP($D$3&amp;"_"&amp;X$3,データシート2!$A:$SI,MATCH($R$2&amp;"_"&amp;$B124,データシート2!$A$1:$SI$1,0),0)</f>
        <v>559.399</v>
      </c>
      <c r="Y124" s="935">
        <f>VLOOKUP($D$3&amp;"_"&amp;Y$3,データシート2!$A:$SI,MATCH($R$2&amp;"_"&amp;$B124,データシート2!$A$1:$SI$1,0),0)</f>
        <v>661.38966600000003</v>
      </c>
      <c r="Z124" s="935">
        <f>VLOOKUP($D$3&amp;"_"&amp;Z$3,データシート2!$A:$SI,MATCH($R$2&amp;"_"&amp;$B124,データシート2!$A$1:$SI$1,0),0)</f>
        <v>328.72</v>
      </c>
      <c r="AA124" s="935">
        <f>VLOOKUP($D$3&amp;"_"&amp;AA$3,データシート2!$A:$SI,MATCH($R$2&amp;"_"&amp;$B124,データシート2!$A$1:$SI$1,0),0)</f>
        <v>633.33900000000006</v>
      </c>
      <c r="AB124" s="936">
        <f>VLOOKUP($D$3&amp;"_"&amp;AB$3,データシート2!$A:$SI,MATCH($R$2&amp;"_"&amp;$B124,データシート2!$A$1:$SI$1,0),0)</f>
        <v>461.40899999999999</v>
      </c>
    </row>
    <row r="125" spans="2:28" s="756" customFormat="1" ht="16.5" customHeight="1">
      <c r="B125" s="748"/>
      <c r="C125" s="790">
        <v>88</v>
      </c>
      <c r="D125" s="791" t="s">
        <v>644</v>
      </c>
      <c r="E125" s="790"/>
      <c r="F125" s="811"/>
      <c r="G125" s="797">
        <f>VLOOKUP($D$3&amp;"_"&amp;G$3,データシート2!$A:$SI,MATCH($G$2&amp;"_"&amp;$C125,データシート2!$A$1:$SI$1,0),0)</f>
        <v>26</v>
      </c>
      <c r="H125" s="798">
        <f>VLOOKUP($D$3&amp;"_"&amp;H$3,データシート2!$A:$SI,MATCH($G$2&amp;"_"&amp;$C125,データシート2!$A$1:$SI$1,0),0)</f>
        <v>15</v>
      </c>
      <c r="I125" s="798">
        <f>VLOOKUP($D$3&amp;"_"&amp;I$3,データシート2!$A:$SI,MATCH($G$2&amp;"_"&amp;$C125,データシート2!$A$1:$SI$1,0),0)</f>
        <v>15</v>
      </c>
      <c r="J125" s="798">
        <f>VLOOKUP($D$3&amp;"_"&amp;J$3,データシート2!$A:$SI,MATCH($G$2&amp;"_"&amp;$C125,データシート2!$A$1:$SI$1,0),0)</f>
        <v>20</v>
      </c>
      <c r="K125" s="799">
        <f>VLOOKUP($D$3&amp;"_"&amp;K$3,データシート2!$A:$SI,MATCH($G$2&amp;"_"&amp;$C125,データシート2!$A$1:$SI$1,0),0)</f>
        <v>20</v>
      </c>
      <c r="L125" s="799">
        <f>VLOOKUP($D$3&amp;"_"&amp;L$3,データシート2!$A:$SI,MATCH($G$2&amp;"_"&amp;$C125,データシート2!$A$1:$SI$1,0),0)</f>
        <v>26</v>
      </c>
      <c r="M125" s="799">
        <f>VLOOKUP($D$3&amp;"_"&amp;M$3,データシート2!$A:$SI,MATCH($G$2&amp;"_"&amp;$C125,データシート2!$A$1:$SI$1,0),0)</f>
        <v>24</v>
      </c>
      <c r="N125" s="799">
        <f>VLOOKUP($D$3&amp;"_"&amp;N$3,データシート2!$A:$SI,MATCH($G$2&amp;"_"&amp;$C125,データシート2!$A$1:$SI$1,0),0)</f>
        <v>26</v>
      </c>
      <c r="O125" s="799">
        <f>VLOOKUP($D$3&amp;"_"&amp;O$3,データシート2!$A:$SI,MATCH($G$2&amp;"_"&amp;$C125,データシート2!$A$1:$SI$1,0),0)</f>
        <v>17</v>
      </c>
      <c r="P125" s="799">
        <f>VLOOKUP($D$3&amp;"_"&amp;P$3,データシート2!$A:$SI,MATCH($G$2&amp;"_"&amp;$C125,データシート2!$A$1:$SI$1,0),0)</f>
        <v>27</v>
      </c>
      <c r="Q125" s="800">
        <f>VLOOKUP($D$3&amp;"_"&amp;Q$3,データシート2!$A:$SI,MATCH($G$2&amp;"_"&amp;$C125,データシート2!$A$1:$SI$1,0),0)</f>
        <v>25</v>
      </c>
      <c r="R125" s="950">
        <f>VLOOKUP($D$3&amp;"_"&amp;R$3,データシート2!$A:$SI,MATCH($R$2&amp;"_"&amp;$C125,データシート2!$A$1:$SI$1,0),0)</f>
        <v>526.69799999999998</v>
      </c>
      <c r="S125" s="951">
        <f>VLOOKUP($D$3&amp;"_"&amp;S$3,データシート2!$A:$SI,MATCH($R$2&amp;"_"&amp;$C125,データシート2!$A$1:$SI$1,0),0)</f>
        <v>327.10300000000001</v>
      </c>
      <c r="T125" s="951">
        <f>VLOOKUP($D$3&amp;"_"&amp;T$3,データシート2!$A:$SI,MATCH($R$2&amp;"_"&amp;$C125,データシート2!$A$1:$SI$1,0),0)</f>
        <v>358.85599999999999</v>
      </c>
      <c r="U125" s="951">
        <f>VLOOKUP($D$3&amp;"_"&amp;U$3,データシート2!$A:$SI,MATCH($R$2&amp;"_"&amp;$C125,データシート2!$A$1:$SI$1,0),0)</f>
        <v>487.44099999999997</v>
      </c>
      <c r="V125" s="951">
        <f>VLOOKUP($D$3&amp;"_"&amp;V$3,データシート2!$A:$SI,MATCH($R$2&amp;"_"&amp;$C125,データシート2!$A$1:$SI$1,0),0)</f>
        <v>394.59100000000001</v>
      </c>
      <c r="W125" s="951">
        <f>VLOOKUP($D$3&amp;"_"&amp;W$3,データシート2!$A:$SI,MATCH($R$2&amp;"_"&amp;$C125,データシート2!$A$1:$SI$1,0),0)</f>
        <v>531.41999999999996</v>
      </c>
      <c r="X125" s="951">
        <f>VLOOKUP($D$3&amp;"_"&amp;X$3,データシート2!$A:$SI,MATCH($R$2&amp;"_"&amp;$C125,データシート2!$A$1:$SI$1,0),0)</f>
        <v>532.84100000000001</v>
      </c>
      <c r="Y125" s="951">
        <f>VLOOKUP($D$3&amp;"_"&amp;Y$3,データシート2!$A:$SI,MATCH($R$2&amp;"_"&amp;$C125,データシート2!$A$1:$SI$1,0),0)</f>
        <v>636.61966600000005</v>
      </c>
      <c r="Z125" s="951">
        <f>VLOOKUP($D$3&amp;"_"&amp;Z$3,データシート2!$A:$SI,MATCH($R$2&amp;"_"&amp;$C125,データシート2!$A$1:$SI$1,0),0)</f>
        <v>303.85199999999998</v>
      </c>
      <c r="AA125" s="951">
        <f>VLOOKUP($D$3&amp;"_"&amp;AA$3,データシート2!$A:$SI,MATCH($R$2&amp;"_"&amp;$C125,データシート2!$A$1:$SI$1,0),0)</f>
        <v>609.30600000000004</v>
      </c>
      <c r="AB125" s="952">
        <f>VLOOKUP($D$3&amp;"_"&amp;AB$3,データシート2!$A:$SI,MATCH($R$2&amp;"_"&amp;$C125,データシート2!$A$1:$SI$1,0),0)</f>
        <v>428.44600000000003</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1</v>
      </c>
      <c r="J129" s="777">
        <f>VLOOKUP($D$3&amp;"_"&amp;J$3,データシート2!$A:$SI,MATCH($G$2&amp;"_"&amp;$C129,データシート2!$A$1:$SI$1,0),0)</f>
        <v>1</v>
      </c>
      <c r="K129" s="778">
        <f>VLOOKUP($D$3&amp;"_"&amp;K$3,データシート2!$A:$SI,MATCH($G$2&amp;"_"&amp;$C129,データシート2!$A$1:$SI$1,0),0)</f>
        <v>1</v>
      </c>
      <c r="L129" s="778">
        <f>VLOOKUP($D$3&amp;"_"&amp;L$3,データシート2!$A:$SI,MATCH($G$2&amp;"_"&amp;$C129,データシート2!$A$1:$SI$1,0),0)</f>
        <v>1</v>
      </c>
      <c r="M129" s="778">
        <f>VLOOKUP($D$3&amp;"_"&amp;M$3,データシート2!$A:$SI,MATCH($G$2&amp;"_"&amp;$C129,データシート2!$A$1:$SI$1,0),0)</f>
        <v>1</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2.738</v>
      </c>
      <c r="U129" s="948">
        <f>VLOOKUP($D$3&amp;"_"&amp;U$3,データシート2!$A:$SI,MATCH($R$2&amp;"_"&amp;$C129,データシート2!$A$1:$SI$1,0),0)</f>
        <v>2.8639999999999999</v>
      </c>
      <c r="V129" s="948">
        <f>VLOOKUP($D$3&amp;"_"&amp;V$3,データシート2!$A:$SI,MATCH($R$2&amp;"_"&amp;$C129,データシート2!$A$1:$SI$1,0),0)</f>
        <v>3.0190000000000001</v>
      </c>
      <c r="W129" s="948">
        <f>VLOOKUP($D$3&amp;"_"&amp;W$3,データシート2!$A:$SI,MATCH($R$2&amp;"_"&amp;$C129,データシート2!$A$1:$SI$1,0),0)</f>
        <v>3.0249999999999999</v>
      </c>
      <c r="X129" s="948">
        <f>VLOOKUP($D$3&amp;"_"&amp;X$3,データシート2!$A:$SI,MATCH($R$2&amp;"_"&amp;$C129,データシート2!$A$1:$SI$1,0),0)</f>
        <v>2.3290000000000002</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3</v>
      </c>
      <c r="H132" s="762">
        <f>VLOOKUP($D$3&amp;"_"&amp;H$3,データシート2!$A:$SI,MATCH($G$2&amp;"_"&amp;$C132,データシート2!$A$1:$SI$1,0),0)</f>
        <v>3</v>
      </c>
      <c r="I132" s="762">
        <f>VLOOKUP($D$3&amp;"_"&amp;I$3,データシート2!$A:$SI,MATCH($G$2&amp;"_"&amp;$C132,データシート2!$A$1:$SI$1,0),0)</f>
        <v>3</v>
      </c>
      <c r="J132" s="762">
        <f>VLOOKUP($D$3&amp;"_"&amp;J$3,データシート2!$A:$SI,MATCH($G$2&amp;"_"&amp;$C132,データシート2!$A$1:$SI$1,0),0)</f>
        <v>3</v>
      </c>
      <c r="K132" s="763">
        <f>VLOOKUP($D$3&amp;"_"&amp;K$3,データシート2!$A:$SI,MATCH($G$2&amp;"_"&amp;$C132,データシート2!$A$1:$SI$1,0),0)</f>
        <v>3</v>
      </c>
      <c r="L132" s="763">
        <f>VLOOKUP($D$3&amp;"_"&amp;L$3,データシート2!$A:$SI,MATCH($G$2&amp;"_"&amp;$C132,データシート2!$A$1:$SI$1,0),0)</f>
        <v>3</v>
      </c>
      <c r="M132" s="763">
        <f>VLOOKUP($D$3&amp;"_"&amp;M$3,データシート2!$A:$SI,MATCH($G$2&amp;"_"&amp;$C132,データシート2!$A$1:$SI$1,0),0)</f>
        <v>3</v>
      </c>
      <c r="N132" s="763">
        <f>VLOOKUP($D$3&amp;"_"&amp;N$3,データシート2!$A:$SI,MATCH($G$2&amp;"_"&amp;$C132,データシート2!$A$1:$SI$1,0),0)</f>
        <v>3</v>
      </c>
      <c r="O132" s="763">
        <f>VLOOKUP($D$3&amp;"_"&amp;O$3,データシート2!$A:$SI,MATCH($G$2&amp;"_"&amp;$C132,データシート2!$A$1:$SI$1,0),0)</f>
        <v>3</v>
      </c>
      <c r="P132" s="763">
        <f>VLOOKUP($D$3&amp;"_"&amp;P$3,データシート2!$A:$SI,MATCH($G$2&amp;"_"&amp;$C132,データシート2!$A$1:$SI$1,0),0)</f>
        <v>3</v>
      </c>
      <c r="Q132" s="764">
        <f>VLOOKUP($D$3&amp;"_"&amp;Q$3,データシート2!$A:$SI,MATCH($G$2&amp;"_"&amp;$C132,データシート2!$A$1:$SI$1,0),0)</f>
        <v>4</v>
      </c>
      <c r="R132" s="957">
        <f>VLOOKUP($D$3&amp;"_"&amp;R$3,データシート2!$A:$SI,MATCH($R$2&amp;"_"&amp;$C132,データシート2!$A$1:$SI$1,0),0)</f>
        <v>19.963000000000001</v>
      </c>
      <c r="S132" s="941">
        <f>VLOOKUP($D$3&amp;"_"&amp;S$3,データシート2!$A:$SI,MATCH($R$2&amp;"_"&amp;$C132,データシート2!$A$1:$SI$1,0),0)</f>
        <v>19.829999999999998</v>
      </c>
      <c r="T132" s="941">
        <f>VLOOKUP($D$3&amp;"_"&amp;T$3,データシート2!$A:$SI,MATCH($R$2&amp;"_"&amp;$C132,データシート2!$A$1:$SI$1,0),0)</f>
        <v>23.158000000000001</v>
      </c>
      <c r="U132" s="941">
        <f>VLOOKUP($D$3&amp;"_"&amp;U$3,データシート2!$A:$SI,MATCH($R$2&amp;"_"&amp;$C132,データシート2!$A$1:$SI$1,0),0)</f>
        <v>22.265999999999998</v>
      </c>
      <c r="V132" s="941">
        <f>VLOOKUP($D$3&amp;"_"&amp;V$3,データシート2!$A:$SI,MATCH($R$2&amp;"_"&amp;$C132,データシート2!$A$1:$SI$1,0),0)</f>
        <v>21.574000000000002</v>
      </c>
      <c r="W132" s="941">
        <f>VLOOKUP($D$3&amp;"_"&amp;W$3,データシート2!$A:$SI,MATCH($R$2&amp;"_"&amp;$C132,データシート2!$A$1:$SI$1,0),0)</f>
        <v>25.564</v>
      </c>
      <c r="X132" s="941">
        <f>VLOOKUP($D$3&amp;"_"&amp;X$3,データシート2!$A:$SI,MATCH($R$2&amp;"_"&amp;$C132,データシート2!$A$1:$SI$1,0),0)</f>
        <v>24.228999999999999</v>
      </c>
      <c r="Y132" s="941">
        <f>VLOOKUP($D$3&amp;"_"&amp;Y$3,データシート2!$A:$SI,MATCH($R$2&amp;"_"&amp;$C132,データシート2!$A$1:$SI$1,0),0)</f>
        <v>24.77</v>
      </c>
      <c r="Z132" s="941">
        <f>VLOOKUP($D$3&amp;"_"&amp;Z$3,データシート2!$A:$SI,MATCH($R$2&amp;"_"&amp;$C132,データシート2!$A$1:$SI$1,0),0)</f>
        <v>24.867999999999999</v>
      </c>
      <c r="AA132" s="941">
        <f>VLOOKUP($D$3&amp;"_"&amp;AA$3,データシート2!$A:$SI,MATCH($R$2&amp;"_"&amp;$C132,データシート2!$A$1:$SI$1,0),0)</f>
        <v>24.033000000000001</v>
      </c>
      <c r="AB132" s="942">
        <f>VLOOKUP($D$3&amp;"_"&amp;AB$3,データシート2!$A:$SI,MATCH($R$2&amp;"_"&amp;$C132,データシート2!$A$1:$SI$1,0),0)</f>
        <v>32.963000000000001</v>
      </c>
    </row>
    <row r="133" spans="2:28" s="22" customFormat="1" ht="20.45" customHeight="1">
      <c r="B133" s="740" t="s">
        <v>652</v>
      </c>
      <c r="C133" s="741" t="s">
        <v>653</v>
      </c>
      <c r="D133" s="742"/>
      <c r="E133" s="743"/>
      <c r="F133" s="742"/>
      <c r="G133" s="744">
        <f>VLOOKUP($D$3&amp;"_"&amp;G$3,データシート2!$A:$SI,MATCH($G$2&amp;"_"&amp;$B133,データシート2!$A$1:$SI$1,0),0)</f>
        <v>24</v>
      </c>
      <c r="H133" s="745">
        <f>VLOOKUP($D$3&amp;"_"&amp;H$3,データシート2!$A:$SI,MATCH($G$2&amp;"_"&amp;$B133,データシート2!$A$1:$SI$1,0),0)</f>
        <v>26</v>
      </c>
      <c r="I133" s="745">
        <f>VLOOKUP($D$3&amp;"_"&amp;I$3,データシート2!$A:$SI,MATCH($G$2&amp;"_"&amp;$B133,データシート2!$A$1:$SI$1,0),0)</f>
        <v>26</v>
      </c>
      <c r="J133" s="745">
        <f>VLOOKUP($D$3&amp;"_"&amp;J$3,データシート2!$A:$SI,MATCH($G$2&amp;"_"&amp;$B133,データシート2!$A$1:$SI$1,0),0)</f>
        <v>23</v>
      </c>
      <c r="K133" s="746">
        <f>VLOOKUP($D$3&amp;"_"&amp;K$3,データシート2!$A:$SI,MATCH($G$2&amp;"_"&amp;$B133,データシート2!$A$1:$SI$1,0),0)</f>
        <v>22</v>
      </c>
      <c r="L133" s="746">
        <f>VLOOKUP($D$3&amp;"_"&amp;L$3,データシート2!$A:$SI,MATCH($G$2&amp;"_"&amp;$B133,データシート2!$A$1:$SI$1,0),0)</f>
        <v>25</v>
      </c>
      <c r="M133" s="746">
        <f>VLOOKUP($D$3&amp;"_"&amp;M$3,データシート2!$A:$SI,MATCH($G$2&amp;"_"&amp;$B133,データシート2!$A$1:$SI$1,0),0)</f>
        <v>25</v>
      </c>
      <c r="N133" s="746">
        <f>VLOOKUP($D$3&amp;"_"&amp;N$3,データシート2!$A:$SI,MATCH($G$2&amp;"_"&amp;$B133,データシート2!$A$1:$SI$1,0),0)</f>
        <v>24</v>
      </c>
      <c r="O133" s="746">
        <f>VLOOKUP($D$3&amp;"_"&amp;O$3,データシート2!$A:$SI,MATCH($G$2&amp;"_"&amp;$B133,データシート2!$A$1:$SI$1,0),0)</f>
        <v>35</v>
      </c>
      <c r="P133" s="746">
        <f>VLOOKUP($D$3&amp;"_"&amp;P$3,データシート2!$A:$SI,MATCH($G$2&amp;"_"&amp;$B133,データシート2!$A$1:$SI$1,0),0)</f>
        <v>24</v>
      </c>
      <c r="Q133" s="747">
        <f>VLOOKUP($D$3&amp;"_"&amp;Q$3,データシート2!$A:$SI,MATCH($G$2&amp;"_"&amp;$B133,データシート2!$A$1:$SI$1,0),0)</f>
        <v>24</v>
      </c>
      <c r="R133" s="958">
        <f>VLOOKUP($D$3&amp;"_"&amp;R$3,データシート2!$A:$SI,MATCH($R$2&amp;"_"&amp;$B133,データシート2!$A$1:$SI$1,0),0)</f>
        <v>189.31</v>
      </c>
      <c r="S133" s="935">
        <f>VLOOKUP($D$3&amp;"_"&amp;S$3,データシート2!$A:$SI,MATCH($R$2&amp;"_"&amp;$B133,データシート2!$A$1:$SI$1,0),0)</f>
        <v>215.124</v>
      </c>
      <c r="T133" s="935">
        <f>VLOOKUP($D$3&amp;"_"&amp;T$3,データシート2!$A:$SI,MATCH($R$2&amp;"_"&amp;$B133,データシート2!$A$1:$SI$1,0),0)</f>
        <v>238.94200000000001</v>
      </c>
      <c r="U133" s="935">
        <f>VLOOKUP($D$3&amp;"_"&amp;U$3,データシート2!$A:$SI,MATCH($R$2&amp;"_"&amp;$B133,データシート2!$A$1:$SI$1,0),0)</f>
        <v>218.63900000000001</v>
      </c>
      <c r="V133" s="935">
        <f>VLOOKUP($D$3&amp;"_"&amp;V$3,データシート2!$A:$SI,MATCH($R$2&amp;"_"&amp;$B133,データシート2!$A$1:$SI$1,0),0)</f>
        <v>213.80699999999999</v>
      </c>
      <c r="W133" s="935">
        <f>VLOOKUP($D$3&amp;"_"&amp;W$3,データシート2!$A:$SI,MATCH($R$2&amp;"_"&amp;$B133,データシート2!$A$1:$SI$1,0),0)</f>
        <v>220.321</v>
      </c>
      <c r="X133" s="935">
        <f>VLOOKUP($D$3&amp;"_"&amp;X$3,データシート2!$A:$SI,MATCH($R$2&amp;"_"&amp;$B133,データシート2!$A$1:$SI$1,0),0)</f>
        <v>212.78200000000001</v>
      </c>
      <c r="Y133" s="935">
        <f>VLOOKUP($D$3&amp;"_"&amp;Y$3,データシート2!$A:$SI,MATCH($R$2&amp;"_"&amp;$B133,データシート2!$A$1:$SI$1,0),0)</f>
        <v>206.15</v>
      </c>
      <c r="Z133" s="935">
        <f>VLOOKUP($D$3&amp;"_"&amp;Z$3,データシート2!$A:$SI,MATCH($R$2&amp;"_"&amp;$B133,データシート2!$A$1:$SI$1,0),0)</f>
        <v>512.52200000000005</v>
      </c>
      <c r="AA133" s="935">
        <f>VLOOKUP($D$3&amp;"_"&amp;AA$3,データシート2!$A:$SI,MATCH($R$2&amp;"_"&amp;$B133,データシート2!$A$1:$SI$1,0),0)</f>
        <v>194.48699999999999</v>
      </c>
      <c r="AB133" s="936">
        <f>VLOOKUP($D$3&amp;"_"&amp;AB$3,データシート2!$A:$SI,MATCH($R$2&amp;"_"&amp;$B133,データシート2!$A$1:$SI$1,0),0)</f>
        <v>143.334</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20</v>
      </c>
      <c r="H135" s="777">
        <f>VLOOKUP($D$3&amp;"_"&amp;H$3,データシート2!$A:$SI,MATCH($G$2&amp;"_"&amp;$C135,データシート2!$A$1:$SI$1,0),0)</f>
        <v>20</v>
      </c>
      <c r="I135" s="777">
        <f>VLOOKUP($D$3&amp;"_"&amp;I$3,データシート2!$A:$SI,MATCH($G$2&amp;"_"&amp;$C135,データシート2!$A$1:$SI$1,0),0)</f>
        <v>21</v>
      </c>
      <c r="J135" s="777">
        <f>VLOOKUP($D$3&amp;"_"&amp;J$3,データシート2!$A:$SI,MATCH($G$2&amp;"_"&amp;$C135,データシート2!$A$1:$SI$1,0),0)</f>
        <v>20</v>
      </c>
      <c r="K135" s="778">
        <f>VLOOKUP($D$3&amp;"_"&amp;K$3,データシート2!$A:$SI,MATCH($G$2&amp;"_"&amp;$C135,データシート2!$A$1:$SI$1,0),0)</f>
        <v>19</v>
      </c>
      <c r="L135" s="778">
        <f>VLOOKUP($D$3&amp;"_"&amp;L$3,データシート2!$A:$SI,MATCH($G$2&amp;"_"&amp;$C135,データシート2!$A$1:$SI$1,0),0)</f>
        <v>22</v>
      </c>
      <c r="M135" s="778">
        <f>VLOOKUP($D$3&amp;"_"&amp;M$3,データシート2!$A:$SI,MATCH($G$2&amp;"_"&amp;$C135,データシート2!$A$1:$SI$1,0),0)</f>
        <v>22</v>
      </c>
      <c r="N135" s="778">
        <f>VLOOKUP($D$3&amp;"_"&amp;N$3,データシート2!$A:$SI,MATCH($G$2&amp;"_"&amp;$C135,データシート2!$A$1:$SI$1,0),0)</f>
        <v>22</v>
      </c>
      <c r="O135" s="778">
        <f>VLOOKUP($D$3&amp;"_"&amp;O$3,データシート2!$A:$SI,MATCH($G$2&amp;"_"&amp;$C135,データシート2!$A$1:$SI$1,0),0)</f>
        <v>22</v>
      </c>
      <c r="P135" s="778">
        <f>VLOOKUP($D$3&amp;"_"&amp;P$3,データシート2!$A:$SI,MATCH($G$2&amp;"_"&amp;$C135,データシート2!$A$1:$SI$1,0),0)</f>
        <v>22</v>
      </c>
      <c r="Q135" s="779">
        <f>VLOOKUP($D$3&amp;"_"&amp;Q$3,データシート2!$A:$SI,MATCH($G$2&amp;"_"&amp;$C135,データシート2!$A$1:$SI$1,0),0)</f>
        <v>22</v>
      </c>
      <c r="R135" s="956">
        <f>VLOOKUP($D$3&amp;"_"&amp;R$3,データシート2!$A:$SI,MATCH($R$2&amp;"_"&amp;$C135,データシート2!$A$1:$SI$1,0),0)</f>
        <v>170.62700000000001</v>
      </c>
      <c r="S135" s="948">
        <f>VLOOKUP($D$3&amp;"_"&amp;S$3,データシート2!$A:$SI,MATCH($R$2&amp;"_"&amp;$C135,データシート2!$A$1:$SI$1,0),0)</f>
        <v>183.80799999999999</v>
      </c>
      <c r="T135" s="948">
        <f>VLOOKUP($D$3&amp;"_"&amp;T$3,データシート2!$A:$SI,MATCH($R$2&amp;"_"&amp;$C135,データシート2!$A$1:$SI$1,0),0)</f>
        <v>212.01499999999999</v>
      </c>
      <c r="U135" s="948">
        <f>VLOOKUP($D$3&amp;"_"&amp;U$3,データシート2!$A:$SI,MATCH($R$2&amp;"_"&amp;$C135,データシート2!$A$1:$SI$1,0),0)</f>
        <v>205.828</v>
      </c>
      <c r="V135" s="948">
        <f>VLOOKUP($D$3&amp;"_"&amp;V$3,データシート2!$A:$SI,MATCH($R$2&amp;"_"&amp;$C135,データシート2!$A$1:$SI$1,0),0)</f>
        <v>201.12</v>
      </c>
      <c r="W135" s="948">
        <f>VLOOKUP($D$3&amp;"_"&amp;W$3,データシート2!$A:$SI,MATCH($R$2&amp;"_"&amp;$C135,データシート2!$A$1:$SI$1,0),0)</f>
        <v>207.773</v>
      </c>
      <c r="X135" s="948">
        <f>VLOOKUP($D$3&amp;"_"&amp;X$3,データシート2!$A:$SI,MATCH($R$2&amp;"_"&amp;$C135,データシート2!$A$1:$SI$1,0),0)</f>
        <v>200.60499999999999</v>
      </c>
      <c r="Y135" s="948">
        <f>VLOOKUP($D$3&amp;"_"&amp;Y$3,データシート2!$A:$SI,MATCH($R$2&amp;"_"&amp;$C135,データシート2!$A$1:$SI$1,0),0)</f>
        <v>196.755</v>
      </c>
      <c r="Z135" s="948">
        <f>VLOOKUP($D$3&amp;"_"&amp;Z$3,データシート2!$A:$SI,MATCH($R$2&amp;"_"&amp;$C135,データシート2!$A$1:$SI$1,0),0)</f>
        <v>201.94200000000001</v>
      </c>
      <c r="AA135" s="948">
        <f>VLOOKUP($D$3&amp;"_"&amp;AA$3,データシート2!$A:$SI,MATCH($R$2&amp;"_"&amp;$C135,データシート2!$A$1:$SI$1,0),0)</f>
        <v>186.13900000000001</v>
      </c>
      <c r="AB135" s="949">
        <f>VLOOKUP($D$3&amp;"_"&amp;AB$3,データシート2!$A:$SI,MATCH($R$2&amp;"_"&amp;$C135,データシート2!$A$1:$SI$1,0),0)</f>
        <v>136.13900000000001</v>
      </c>
    </row>
    <row r="136" spans="2:28" s="756" customFormat="1" ht="16.5" customHeight="1">
      <c r="B136" s="757"/>
      <c r="C136" s="758">
        <v>98</v>
      </c>
      <c r="D136" s="759" t="s">
        <v>656</v>
      </c>
      <c r="E136" s="758"/>
      <c r="F136" s="760"/>
      <c r="G136" s="813">
        <f>VLOOKUP($D$3&amp;"_"&amp;G$3,データシート2!$A:$SI,MATCH($G$2&amp;"_"&amp;$C136,データシート2!$A$1:$SI$1,0),0)</f>
        <v>4</v>
      </c>
      <c r="H136" s="762">
        <f>VLOOKUP($D$3&amp;"_"&amp;H$3,データシート2!$A:$SI,MATCH($G$2&amp;"_"&amp;$C136,データシート2!$A$1:$SI$1,0),0)</f>
        <v>6</v>
      </c>
      <c r="I136" s="762">
        <f>VLOOKUP($D$3&amp;"_"&amp;I$3,データシート2!$A:$SI,MATCH($G$2&amp;"_"&amp;$C136,データシート2!$A$1:$SI$1,0),0)</f>
        <v>5</v>
      </c>
      <c r="J136" s="762">
        <f>VLOOKUP($D$3&amp;"_"&amp;J$3,データシート2!$A:$SI,MATCH($G$2&amp;"_"&amp;$C136,データシート2!$A$1:$SI$1,0),0)</f>
        <v>3</v>
      </c>
      <c r="K136" s="763">
        <f>VLOOKUP($D$3&amp;"_"&amp;K$3,データシート2!$A:$SI,MATCH($G$2&amp;"_"&amp;$C136,データシート2!$A$1:$SI$1,0),0)</f>
        <v>3</v>
      </c>
      <c r="L136" s="763">
        <f>VLOOKUP($D$3&amp;"_"&amp;L$3,データシート2!$A:$SI,MATCH($G$2&amp;"_"&amp;$C136,データシート2!$A$1:$SI$1,0),0)</f>
        <v>3</v>
      </c>
      <c r="M136" s="763">
        <f>VLOOKUP($D$3&amp;"_"&amp;M$3,データシート2!$A:$SI,MATCH($G$2&amp;"_"&amp;$C136,データシート2!$A$1:$SI$1,0),0)</f>
        <v>3</v>
      </c>
      <c r="N136" s="763">
        <f>VLOOKUP($D$3&amp;"_"&amp;N$3,データシート2!$A:$SI,MATCH($G$2&amp;"_"&amp;$C136,データシート2!$A$1:$SI$1,0),0)</f>
        <v>2</v>
      </c>
      <c r="O136" s="763">
        <f>VLOOKUP($D$3&amp;"_"&amp;O$3,データシート2!$A:$SI,MATCH($G$2&amp;"_"&amp;$C136,データシート2!$A$1:$SI$1,0),0)</f>
        <v>13</v>
      </c>
      <c r="P136" s="763">
        <f>VLOOKUP($D$3&amp;"_"&amp;P$3,データシート2!$A:$SI,MATCH($G$2&amp;"_"&amp;$C136,データシート2!$A$1:$SI$1,0),0)</f>
        <v>2</v>
      </c>
      <c r="Q136" s="764">
        <f>VLOOKUP($D$3&amp;"_"&amp;Q$3,データシート2!$A:$SI,MATCH($G$2&amp;"_"&amp;$C136,データシート2!$A$1:$SI$1,0),0)</f>
        <v>2</v>
      </c>
      <c r="R136" s="957">
        <f>VLOOKUP($D$3&amp;"_"&amp;R$3,データシート2!$A:$SI,MATCH($R$2&amp;"_"&amp;$C136,データシート2!$A$1:$SI$1,0),0)</f>
        <v>18.683</v>
      </c>
      <c r="S136" s="941">
        <f>VLOOKUP($D$3&amp;"_"&amp;S$3,データシート2!$A:$SI,MATCH($R$2&amp;"_"&amp;$C136,データシート2!$A$1:$SI$1,0),0)</f>
        <v>31.315999999999999</v>
      </c>
      <c r="T136" s="941">
        <f>VLOOKUP($D$3&amp;"_"&amp;T$3,データシート2!$A:$SI,MATCH($R$2&amp;"_"&amp;$C136,データシート2!$A$1:$SI$1,0),0)</f>
        <v>26.927</v>
      </c>
      <c r="U136" s="941">
        <f>VLOOKUP($D$3&amp;"_"&amp;U$3,データシート2!$A:$SI,MATCH($R$2&amp;"_"&amp;$C136,データシート2!$A$1:$SI$1,0),0)</f>
        <v>12.811</v>
      </c>
      <c r="V136" s="941">
        <f>VLOOKUP($D$3&amp;"_"&amp;V$3,データシート2!$A:$SI,MATCH($R$2&amp;"_"&amp;$C136,データシート2!$A$1:$SI$1,0),0)</f>
        <v>12.686999999999999</v>
      </c>
      <c r="W136" s="941">
        <f>VLOOKUP($D$3&amp;"_"&amp;W$3,データシート2!$A:$SI,MATCH($R$2&amp;"_"&amp;$C136,データシート2!$A$1:$SI$1,0),0)</f>
        <v>12.548</v>
      </c>
      <c r="X136" s="941">
        <f>VLOOKUP($D$3&amp;"_"&amp;X$3,データシート2!$A:$SI,MATCH($R$2&amp;"_"&amp;$C136,データシート2!$A$1:$SI$1,0),0)</f>
        <v>12.177</v>
      </c>
      <c r="Y136" s="941">
        <f>VLOOKUP($D$3&amp;"_"&amp;Y$3,データシート2!$A:$SI,MATCH($R$2&amp;"_"&amp;$C136,データシート2!$A$1:$SI$1,0),0)</f>
        <v>9.3949999999999996</v>
      </c>
      <c r="Z136" s="941">
        <f>VLOOKUP($D$3&amp;"_"&amp;Z$3,データシート2!$A:$SI,MATCH($R$2&amp;"_"&amp;$C136,データシート2!$A$1:$SI$1,0),0)</f>
        <v>310.58</v>
      </c>
      <c r="AA136" s="941">
        <f>VLOOKUP($D$3&amp;"_"&amp;AA$3,データシート2!$A:$SI,MATCH($R$2&amp;"_"&amp;$C136,データシート2!$A$1:$SI$1,0),0)</f>
        <v>8.3480000000000008</v>
      </c>
      <c r="AB136" s="942">
        <f>VLOOKUP($D$3&amp;"_"&amp;AB$3,データシート2!$A:$SI,MATCH($R$2&amp;"_"&amp;$C136,データシート2!$A$1:$SI$1,0),0)</f>
        <v>7.1950000000000003</v>
      </c>
    </row>
    <row r="137" spans="2:28" s="22" customFormat="1" ht="20.45" customHeight="1">
      <c r="B137" s="814" t="s">
        <v>657</v>
      </c>
      <c r="C137" s="741" t="s">
        <v>658</v>
      </c>
      <c r="D137" s="742"/>
      <c r="E137" s="743"/>
      <c r="F137" s="742"/>
      <c r="G137" s="744">
        <f>VLOOKUP($D$3&amp;"_"&amp;G$3,データシート2!$A:$SI,MATCH($G$2&amp;"_"&amp;$B137,データシート2!$A$1:$SI$1,0),0)</f>
        <v>1</v>
      </c>
      <c r="H137" s="745">
        <f>VLOOKUP($D$3&amp;"_"&amp;H$3,データシート2!$A:$SI,MATCH($G$2&amp;"_"&amp;$B137,データシート2!$A$1:$SI$1,0),0)</f>
        <v>1</v>
      </c>
      <c r="I137" s="745">
        <f>VLOOKUP($D$3&amp;"_"&amp;I$3,データシート2!$A:$SI,MATCH($G$2&amp;"_"&amp;$B137,データシート2!$A$1:$SI$1,0),0)</f>
        <v>1</v>
      </c>
      <c r="J137" s="745">
        <f>VLOOKUP($D$3&amp;"_"&amp;J$3,データシート2!$A:$SI,MATCH($G$2&amp;"_"&amp;$B137,データシート2!$A$1:$SI$1,0),0)</f>
        <v>1</v>
      </c>
      <c r="K137" s="746">
        <f>VLOOKUP($D$3&amp;"_"&amp;K$3,データシート2!$A:$SI,MATCH($G$2&amp;"_"&amp;$B137,データシート2!$A$1:$SI$1,0),0)</f>
        <v>1</v>
      </c>
      <c r="L137" s="746">
        <f>VLOOKUP($D$3&amp;"_"&amp;L$3,データシート2!$A:$SI,MATCH($G$2&amp;"_"&amp;$B137,データシート2!$A$1:$SI$1,0),0)</f>
        <v>1</v>
      </c>
      <c r="M137" s="746">
        <f>VLOOKUP($D$3&amp;"_"&amp;M$3,データシート2!$A:$SI,MATCH($G$2&amp;"_"&amp;$B137,データシート2!$A$1:$SI$1,0),0)</f>
        <v>1</v>
      </c>
      <c r="N137" s="746">
        <f>VLOOKUP($D$3&amp;"_"&amp;N$3,データシート2!$A:$SI,MATCH($G$2&amp;"_"&amp;$B137,データシート2!$A$1:$SI$1,0),0)</f>
        <v>1</v>
      </c>
      <c r="O137" s="746">
        <f>VLOOKUP($D$3&amp;"_"&amp;O$3,データシート2!$A:$SI,MATCH($G$2&amp;"_"&amp;$B137,データシート2!$A$1:$SI$1,0),0)</f>
        <v>1</v>
      </c>
      <c r="P137" s="746">
        <f>VLOOKUP($D$3&amp;"_"&amp;P$3,データシート2!$A:$SI,MATCH($G$2&amp;"_"&amp;$B137,データシート2!$A$1:$SI$1,0),0)</f>
        <v>1</v>
      </c>
      <c r="Q137" s="747">
        <f>VLOOKUP($D$3&amp;"_"&amp;Q$3,データシート2!$A:$SI,MATCH($G$2&amp;"_"&amp;$B137,データシート2!$A$1:$SI$1,0),0)</f>
        <v>0</v>
      </c>
      <c r="R137" s="958">
        <f>VLOOKUP($D$3&amp;"_"&amp;R$3,データシート2!$A:$SI,MATCH($R$2&amp;"_"&amp;$B137,データシート2!$A$1:$SI$1,0),0)</f>
        <v>8.14</v>
      </c>
      <c r="S137" s="935">
        <f>VLOOKUP($D$3&amp;"_"&amp;S$3,データシート2!$A:$SI,MATCH($R$2&amp;"_"&amp;$B137,データシート2!$A$1:$SI$1,0),0)</f>
        <v>8.59</v>
      </c>
      <c r="T137" s="935">
        <f>VLOOKUP($D$3&amp;"_"&amp;T$3,データシート2!$A:$SI,MATCH($R$2&amp;"_"&amp;$B137,データシート2!$A$1:$SI$1,0),0)</f>
        <v>9.33</v>
      </c>
      <c r="U137" s="935">
        <f>VLOOKUP($D$3&amp;"_"&amp;U$3,データシート2!$A:$SI,MATCH($R$2&amp;"_"&amp;$B137,データシート2!$A$1:$SI$1,0),0)</f>
        <v>8.5470000000000006</v>
      </c>
      <c r="V137" s="935">
        <f>VLOOKUP($D$3&amp;"_"&amp;V$3,データシート2!$A:$SI,MATCH($R$2&amp;"_"&amp;$B137,データシート2!$A$1:$SI$1,0),0)</f>
        <v>9.6029999999999998</v>
      </c>
      <c r="W137" s="935">
        <f>VLOOKUP($D$3&amp;"_"&amp;W$3,データシート2!$A:$SI,MATCH($R$2&amp;"_"&amp;$B137,データシート2!$A$1:$SI$1,0),0)</f>
        <v>8.5</v>
      </c>
      <c r="X137" s="935">
        <f>VLOOKUP($D$3&amp;"_"&amp;X$3,データシート2!$A:$SI,MATCH($R$2&amp;"_"&amp;$B137,データシート2!$A$1:$SI$1,0),0)</f>
        <v>9.8699999999999992</v>
      </c>
      <c r="Y137" s="935">
        <f>VLOOKUP($D$3&amp;"_"&amp;Y$3,データシート2!$A:$SI,MATCH($R$2&amp;"_"&amp;$B137,データシート2!$A$1:$SI$1,0),0)</f>
        <v>8.843</v>
      </c>
      <c r="Z137" s="935">
        <f>VLOOKUP($D$3&amp;"_"&amp;Z$3,データシート2!$A:$SI,MATCH($R$2&amp;"_"&amp;$B137,データシート2!$A$1:$SI$1,0),0)</f>
        <v>8.9459999999999997</v>
      </c>
      <c r="AA137" s="935">
        <f>VLOOKUP($D$3&amp;"_"&amp;AA$3,データシート2!$A:$SI,MATCH($R$2&amp;"_"&amp;$B137,データシート2!$A$1:$SI$1,0),0)</f>
        <v>8.625</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1</v>
      </c>
      <c r="H138" s="820">
        <f>VLOOKUP($D$3&amp;"_"&amp;H$3,データシート2!$A:$SI,MATCH($G$2&amp;"_"&amp;$C138,データシート2!$A$1:$SI$1,0),0)</f>
        <v>1</v>
      </c>
      <c r="I138" s="820">
        <f>VLOOKUP($D$3&amp;"_"&amp;I$3,データシート2!$A:$SI,MATCH($G$2&amp;"_"&amp;$C138,データシート2!$A$1:$SI$1,0),0)</f>
        <v>1</v>
      </c>
      <c r="J138" s="820">
        <f>VLOOKUP($D$3&amp;"_"&amp;J$3,データシート2!$A:$SI,MATCH($G$2&amp;"_"&amp;$C138,データシート2!$A$1:$SI$1,0),0)</f>
        <v>1</v>
      </c>
      <c r="K138" s="821">
        <f>VLOOKUP($D$3&amp;"_"&amp;K$3,データシート2!$A:$SI,MATCH($G$2&amp;"_"&amp;$C138,データシート2!$A$1:$SI$1,0),0)</f>
        <v>1</v>
      </c>
      <c r="L138" s="821">
        <f>VLOOKUP($D$3&amp;"_"&amp;L$3,データシート2!$A:$SI,MATCH($G$2&amp;"_"&amp;$C138,データシート2!$A$1:$SI$1,0),0)</f>
        <v>1</v>
      </c>
      <c r="M138" s="821">
        <f>VLOOKUP($D$3&amp;"_"&amp;M$3,データシート2!$A:$SI,MATCH($G$2&amp;"_"&amp;$C138,データシート2!$A$1:$SI$1,0),0)</f>
        <v>1</v>
      </c>
      <c r="N138" s="821">
        <f>VLOOKUP($D$3&amp;"_"&amp;N$3,データシート2!$A:$SI,MATCH($G$2&amp;"_"&amp;$C138,データシート2!$A$1:$SI$1,0),0)</f>
        <v>1</v>
      </c>
      <c r="O138" s="821">
        <f>VLOOKUP($D$3&amp;"_"&amp;O$3,データシート2!$A:$SI,MATCH($G$2&amp;"_"&amp;$C138,データシート2!$A$1:$SI$1,0),0)</f>
        <v>1</v>
      </c>
      <c r="P138" s="821">
        <f>VLOOKUP($D$3&amp;"_"&amp;P$3,データシート2!$A:$SI,MATCH($G$2&amp;"_"&amp;$C138,データシート2!$A$1:$SI$1,0),0)</f>
        <v>1</v>
      </c>
      <c r="Q138" s="822">
        <f>VLOOKUP($D$3&amp;"_"&amp;Q$3,データシート2!$A:$SI,MATCH($G$2&amp;"_"&amp;$C138,データシート2!$A$1:$SI$1,0),0)</f>
        <v>0</v>
      </c>
      <c r="R138" s="959">
        <f>VLOOKUP($D$3&amp;"_"&amp;R$3,データシート2!$A:$SI,MATCH($R$2&amp;"_"&amp;$C138,データシート2!$A$1:$SI$1,0),0)</f>
        <v>8.14</v>
      </c>
      <c r="S138" s="960">
        <f>VLOOKUP($D$3&amp;"_"&amp;S$3,データシート2!$A:$SI,MATCH($R$2&amp;"_"&amp;$C138,データシート2!$A$1:$SI$1,0),0)</f>
        <v>8.59</v>
      </c>
      <c r="T138" s="960">
        <f>VLOOKUP($D$3&amp;"_"&amp;T$3,データシート2!$A:$SI,MATCH($R$2&amp;"_"&amp;$C138,データシート2!$A$1:$SI$1,0),0)</f>
        <v>9.33</v>
      </c>
      <c r="U138" s="960">
        <f>VLOOKUP($D$3&amp;"_"&amp;U$3,データシート2!$A:$SI,MATCH($R$2&amp;"_"&amp;$C138,データシート2!$A$1:$SI$1,0),0)</f>
        <v>8.5470000000000006</v>
      </c>
      <c r="V138" s="960">
        <f>VLOOKUP($D$3&amp;"_"&amp;V$3,データシート2!$A:$SI,MATCH($R$2&amp;"_"&amp;$C138,データシート2!$A$1:$SI$1,0),0)</f>
        <v>9.6029999999999998</v>
      </c>
      <c r="W138" s="960">
        <f>VLOOKUP($D$3&amp;"_"&amp;W$3,データシート2!$A:$SI,MATCH($R$2&amp;"_"&amp;$C138,データシート2!$A$1:$SI$1,0),0)</f>
        <v>8.5</v>
      </c>
      <c r="X138" s="960">
        <f>VLOOKUP($D$3&amp;"_"&amp;X$3,データシート2!$A:$SI,MATCH($R$2&amp;"_"&amp;$C138,データシート2!$A$1:$SI$1,0),0)</f>
        <v>9.8699999999999992</v>
      </c>
      <c r="Y138" s="960">
        <f>VLOOKUP($D$3&amp;"_"&amp;Y$3,データシート2!$A:$SI,MATCH($R$2&amp;"_"&amp;$C138,データシート2!$A$1:$SI$1,0),0)</f>
        <v>8.843</v>
      </c>
      <c r="Z138" s="960">
        <f>VLOOKUP($D$3&amp;"_"&amp;Z$3,データシート2!$A:$SI,MATCH($R$2&amp;"_"&amp;$C138,データシート2!$A$1:$SI$1,0),0)</f>
        <v>8.9459999999999997</v>
      </c>
      <c r="AA138" s="960">
        <f>VLOOKUP($D$3&amp;"_"&amp;AA$3,データシート2!$A:$SI,MATCH($R$2&amp;"_"&amp;$C138,データシート2!$A$1:$SI$1,0),0)</f>
        <v>8.625</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40"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33AB15-78BB-4BE9-99FA-C6431EB329A6}">
  <ds:schemaRefs>
    <ds:schemaRef ds:uri="http://schemas.microsoft.com/sharepoint/v3/contenttype/forms"/>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2025-03-04T09:01:10Z</dcterms:created>
  <dcterms:modified xsi:type="dcterms:W3CDTF">2025-03-11T09:46:19Z</dcterms:modified>
  <cp:category/>
  <cp:contentStatus/>
</cp:coreProperties>
</file>