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ikken\ｎｓｒｉ\稼動データ\2016\R160275_環境省／プロポ・地方公共団体実行計画事務事業支援\01.作業\（２）③目標のあり方\○建築物削減ポテンシャル推計ツール\171011_疑義照会対応\"/>
    </mc:Choice>
  </mc:AlternateContent>
  <bookViews>
    <workbookView xWindow="0" yWindow="0" windowWidth="23040" windowHeight="9090" activeTab="1"/>
  </bookViews>
  <sheets>
    <sheet name="★履歴" sheetId="18" r:id="rId1"/>
    <sheet name="●スタート画面" sheetId="14" r:id="rId2"/>
    <sheet name="使用量入力シート" sheetId="16" r:id="rId3"/>
    <sheet name="手法1" sheetId="8" r:id="rId4"/>
    <sheet name="手法2" sheetId="10" r:id="rId5"/>
    <sheet name="手法3" sheetId="13" r:id="rId6"/>
    <sheet name="積上げシート（運用）" sheetId="5" r:id="rId7"/>
    <sheet name="積上げシート（改修）" sheetId="6" r:id="rId8"/>
    <sheet name="★用途分類" sheetId="11" r:id="rId9"/>
    <sheet name="◇data1" sheetId="3" state="hidden" r:id="rId10"/>
    <sheet name="◇data2" sheetId="4" state="hidden" r:id="rId11"/>
  </sheets>
  <externalReferences>
    <externalReference r:id="rId12"/>
    <externalReference r:id="rId13"/>
  </externalReferences>
  <definedNames>
    <definedName name="_ftn1" localSheetId="1">●スタート画面!$B$30</definedName>
    <definedName name="_ftnref1" localSheetId="1">●スタート画面!$D$15</definedName>
    <definedName name="_Ref474612910" localSheetId="1">●スタート画面!$H$8</definedName>
    <definedName name="_xlnm.Print_Area" localSheetId="1">●スタート画面!$A$1:$M$33</definedName>
    <definedName name="_xlnm.Print_Area" localSheetId="2">使用量入力シート!$A$1:$W$361</definedName>
    <definedName name="_xlnm.Print_Area" localSheetId="3">手法1!$B$1:$Q$56</definedName>
    <definedName name="_xlnm.Print_Area" localSheetId="4">手法2!$B$1:$R$105</definedName>
    <definedName name="_xlnm.Print_Area" localSheetId="5">手法3!$B$1:$X$129</definedName>
    <definedName name="_xlnm.Print_Area" localSheetId="6">'積上げシート（運用）'!$A$1:$F$45</definedName>
    <definedName name="_xlnm.Print_Area" localSheetId="7">'積上げシート（改修）'!$A$1:$F$37</definedName>
    <definedName name="係数">[1]係数!$D$12:$H$43</definedName>
    <definedName name="施設一覧">[2]施設一覧!$A$2:$O$10000</definedName>
    <definedName name="施設名称インデックス">OFFSET([2]施設一覧!$S$2,,,COUNTIF([2]施設一覧!$S:$S,"?*")-1)</definedName>
    <definedName name="部局・課室インデックス">OFFSET([2]施設一覧!$Q$2,,,COUNTIF([2]施設一覧!$Q:$Q,"?*")-1)</definedName>
    <definedName name="部局・課室一覧">OFFSET([2]部局・課室一覧!$A$2,,,COUNTIF([2]部局・課室一覧!$A:$A,"?*")-1)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1" i="16" l="1"/>
  <c r="F220" i="16"/>
  <c r="F219" i="16"/>
  <c r="F218" i="16"/>
  <c r="F217" i="16"/>
  <c r="F216" i="16"/>
  <c r="F215" i="16"/>
  <c r="F214" i="16"/>
  <c r="F213" i="16"/>
  <c r="F212" i="16"/>
  <c r="F211" i="16"/>
  <c r="F210" i="16"/>
  <c r="F31" i="16"/>
  <c r="F30" i="16"/>
  <c r="F29" i="16"/>
  <c r="F28" i="16"/>
  <c r="F27" i="16"/>
  <c r="I10" i="16" l="1"/>
  <c r="L39" i="10" l="1"/>
  <c r="L38" i="10"/>
  <c r="L37" i="10"/>
  <c r="L36" i="10"/>
  <c r="L35" i="10"/>
  <c r="AB62" i="13" l="1"/>
  <c r="AC62" i="13" s="1"/>
  <c r="Z62" i="13"/>
  <c r="G74" i="13"/>
  <c r="G73" i="13"/>
  <c r="G72" i="13"/>
  <c r="G71" i="13"/>
  <c r="G70" i="13"/>
  <c r="G69" i="13"/>
  <c r="G68" i="13"/>
  <c r="G67" i="13"/>
  <c r="G66" i="13"/>
  <c r="G65" i="13"/>
  <c r="G64" i="13"/>
  <c r="G63" i="13"/>
  <c r="L55" i="13"/>
  <c r="AD62" i="13" l="1"/>
  <c r="AC61" i="13"/>
  <c r="L13" i="10"/>
  <c r="L13" i="13"/>
  <c r="N42" i="10" l="1"/>
  <c r="N37" i="10"/>
  <c r="N41" i="10"/>
  <c r="N36" i="10"/>
  <c r="N38" i="10"/>
  <c r="N39" i="10"/>
  <c r="N35" i="10"/>
  <c r="AE62" i="13"/>
  <c r="AD61" i="13"/>
  <c r="C36" i="8"/>
  <c r="L13" i="8"/>
  <c r="AF62" i="13" l="1"/>
  <c r="AE61" i="13"/>
  <c r="L209" i="16"/>
  <c r="L208" i="16"/>
  <c r="L207" i="16"/>
  <c r="L206" i="16"/>
  <c r="L205" i="16"/>
  <c r="L204" i="16"/>
  <c r="L203" i="16"/>
  <c r="L202" i="16"/>
  <c r="L201" i="16"/>
  <c r="L200" i="16"/>
  <c r="L199" i="16"/>
  <c r="L198" i="16"/>
  <c r="L197" i="16"/>
  <c r="L196" i="16"/>
  <c r="L195" i="16"/>
  <c r="L194" i="16"/>
  <c r="L193" i="16"/>
  <c r="L192" i="16"/>
  <c r="L191" i="16"/>
  <c r="L190" i="16"/>
  <c r="L189" i="16"/>
  <c r="L188" i="16"/>
  <c r="L187" i="16"/>
  <c r="L186" i="16"/>
  <c r="L185" i="16"/>
  <c r="L184" i="16"/>
  <c r="L183" i="16"/>
  <c r="L182" i="16"/>
  <c r="L181" i="16"/>
  <c r="L180" i="16"/>
  <c r="L179" i="16"/>
  <c r="L178" i="16"/>
  <c r="L177" i="16"/>
  <c r="L176" i="16"/>
  <c r="L175" i="16"/>
  <c r="L174" i="16"/>
  <c r="L173" i="16"/>
  <c r="L172" i="16"/>
  <c r="L171" i="16"/>
  <c r="L170" i="16"/>
  <c r="AG62" i="13" l="1"/>
  <c r="AF61" i="13"/>
  <c r="M74" i="13"/>
  <c r="M73" i="13"/>
  <c r="M72" i="13"/>
  <c r="M71" i="13"/>
  <c r="M70" i="13"/>
  <c r="M69" i="13"/>
  <c r="M68" i="13"/>
  <c r="M67" i="13"/>
  <c r="M66" i="13"/>
  <c r="M65" i="13"/>
  <c r="M64" i="13"/>
  <c r="M63" i="13"/>
  <c r="O62" i="13"/>
  <c r="T62" i="13" s="1"/>
  <c r="P62" i="13"/>
  <c r="U62" i="13" s="1"/>
  <c r="N62" i="13"/>
  <c r="S62" i="13" s="1"/>
  <c r="O74" i="13"/>
  <c r="N74" i="13"/>
  <c r="E74" i="13"/>
  <c r="C74" i="13"/>
  <c r="O73" i="13"/>
  <c r="N73" i="13"/>
  <c r="E73" i="13"/>
  <c r="C73" i="13"/>
  <c r="O72" i="13"/>
  <c r="N72" i="13"/>
  <c r="E72" i="13"/>
  <c r="C72" i="13"/>
  <c r="O71" i="13"/>
  <c r="N71" i="13"/>
  <c r="E71" i="13"/>
  <c r="C71" i="13"/>
  <c r="O70" i="13"/>
  <c r="N70" i="13"/>
  <c r="E70" i="13"/>
  <c r="C70" i="13"/>
  <c r="O69" i="13"/>
  <c r="N69" i="13"/>
  <c r="E69" i="13"/>
  <c r="C69" i="13"/>
  <c r="O68" i="13"/>
  <c r="N68" i="13"/>
  <c r="E68" i="13"/>
  <c r="C68" i="13"/>
  <c r="O67" i="13"/>
  <c r="N67" i="13"/>
  <c r="E67" i="13"/>
  <c r="C67" i="13"/>
  <c r="O66" i="13"/>
  <c r="N66" i="13"/>
  <c r="E66" i="13"/>
  <c r="C66" i="13"/>
  <c r="O65" i="13"/>
  <c r="N65" i="13"/>
  <c r="E65" i="13"/>
  <c r="C65" i="13"/>
  <c r="O64" i="13"/>
  <c r="N64" i="13"/>
  <c r="E64" i="13"/>
  <c r="C64" i="13"/>
  <c r="I81" i="13"/>
  <c r="D81" i="13"/>
  <c r="I78" i="13"/>
  <c r="F78" i="13"/>
  <c r="D78" i="13"/>
  <c r="S75" i="13"/>
  <c r="E81" i="13" s="1"/>
  <c r="N63" i="13"/>
  <c r="E63" i="13"/>
  <c r="F63" i="13" s="1"/>
  <c r="C63" i="13"/>
  <c r="H59" i="10"/>
  <c r="D58" i="10"/>
  <c r="D57" i="10"/>
  <c r="D56" i="10"/>
  <c r="L46" i="10"/>
  <c r="L45" i="10"/>
  <c r="L44" i="10"/>
  <c r="L43" i="10"/>
  <c r="L42" i="10"/>
  <c r="L41" i="10"/>
  <c r="L40" i="10"/>
  <c r="H75" i="10"/>
  <c r="H72" i="10"/>
  <c r="C75" i="10"/>
  <c r="C72" i="10"/>
  <c r="N68" i="10"/>
  <c r="D75" i="10" s="1"/>
  <c r="E72" i="10"/>
  <c r="P55" i="10"/>
  <c r="N55" i="10"/>
  <c r="K55" i="10"/>
  <c r="I55" i="10"/>
  <c r="I67" i="10"/>
  <c r="I66" i="10"/>
  <c r="I65" i="10"/>
  <c r="I64" i="10"/>
  <c r="I63" i="10"/>
  <c r="I62" i="10"/>
  <c r="I61" i="10"/>
  <c r="I60" i="10"/>
  <c r="I59" i="10"/>
  <c r="I58" i="10"/>
  <c r="I57" i="10"/>
  <c r="I56" i="10"/>
  <c r="J47" i="10"/>
  <c r="I55" i="16"/>
  <c r="I54" i="16"/>
  <c r="I45" i="16"/>
  <c r="I44" i="16"/>
  <c r="I43" i="16"/>
  <c r="I42" i="16"/>
  <c r="I41" i="16"/>
  <c r="I40" i="16"/>
  <c r="I39" i="16"/>
  <c r="M36" i="8"/>
  <c r="H36" i="8"/>
  <c r="I215" i="16"/>
  <c r="I221" i="16"/>
  <c r="I220" i="16"/>
  <c r="I219" i="16"/>
  <c r="I218" i="16"/>
  <c r="I217" i="16"/>
  <c r="I216" i="16"/>
  <c r="I214" i="16"/>
  <c r="I213" i="16"/>
  <c r="I212" i="16"/>
  <c r="I211" i="16"/>
  <c r="I210" i="16"/>
  <c r="I208" i="16"/>
  <c r="I207" i="16"/>
  <c r="I206" i="16"/>
  <c r="I205" i="16"/>
  <c r="I204" i="16"/>
  <c r="I203" i="16"/>
  <c r="I202" i="16"/>
  <c r="I201" i="16"/>
  <c r="I200" i="16"/>
  <c r="I199" i="16"/>
  <c r="I198" i="16"/>
  <c r="I197" i="16"/>
  <c r="I196" i="16"/>
  <c r="I195" i="16"/>
  <c r="I194" i="16"/>
  <c r="I193" i="16"/>
  <c r="I192" i="16"/>
  <c r="I191" i="16"/>
  <c r="I190" i="16"/>
  <c r="I189" i="16"/>
  <c r="I188" i="16"/>
  <c r="I187" i="16"/>
  <c r="I186" i="16"/>
  <c r="I185" i="16"/>
  <c r="I184" i="16"/>
  <c r="I183" i="16"/>
  <c r="I182" i="16"/>
  <c r="I181" i="16"/>
  <c r="I180" i="16"/>
  <c r="I179" i="16"/>
  <c r="I178" i="16"/>
  <c r="I177" i="16"/>
  <c r="I176" i="16"/>
  <c r="I175" i="16"/>
  <c r="I174" i="16"/>
  <c r="I173" i="16"/>
  <c r="I172" i="16"/>
  <c r="I171" i="16"/>
  <c r="I170" i="16"/>
  <c r="AH62" i="13" l="1"/>
  <c r="AG61" i="13"/>
  <c r="I63" i="13"/>
  <c r="J63" i="13"/>
  <c r="H63" i="13"/>
  <c r="I209" i="16"/>
  <c r="K209" i="16" s="1"/>
  <c r="K206" i="16"/>
  <c r="K204" i="16"/>
  <c r="K203" i="16"/>
  <c r="K202" i="16"/>
  <c r="K221" i="16"/>
  <c r="K220" i="16"/>
  <c r="K219" i="16"/>
  <c r="K218" i="16"/>
  <c r="K217" i="16"/>
  <c r="K216" i="16"/>
  <c r="K215" i="16"/>
  <c r="K214" i="16"/>
  <c r="K213" i="16"/>
  <c r="K212" i="16"/>
  <c r="K211" i="16"/>
  <c r="K210" i="16"/>
  <c r="K208" i="16"/>
  <c r="K207" i="16"/>
  <c r="K205" i="16"/>
  <c r="K201" i="16"/>
  <c r="K200" i="16"/>
  <c r="K199" i="16"/>
  <c r="K198" i="16"/>
  <c r="K197" i="16"/>
  <c r="K196" i="16"/>
  <c r="K195" i="16"/>
  <c r="K194" i="16"/>
  <c r="K193" i="16"/>
  <c r="K192" i="16"/>
  <c r="K191" i="16"/>
  <c r="K190" i="16"/>
  <c r="K189" i="16"/>
  <c r="K188" i="16"/>
  <c r="K187" i="16"/>
  <c r="K186" i="16"/>
  <c r="K185" i="16"/>
  <c r="K184" i="16"/>
  <c r="K183" i="16"/>
  <c r="K182" i="16"/>
  <c r="K181" i="16"/>
  <c r="K180" i="16"/>
  <c r="K179" i="16"/>
  <c r="K178" i="16"/>
  <c r="K177" i="16"/>
  <c r="K176" i="16"/>
  <c r="K175" i="16"/>
  <c r="K174" i="16"/>
  <c r="K173" i="16"/>
  <c r="K172" i="16"/>
  <c r="K171" i="16"/>
  <c r="K170" i="16"/>
  <c r="K169" i="16"/>
  <c r="K168" i="16"/>
  <c r="K167" i="16"/>
  <c r="K166" i="16"/>
  <c r="K165" i="16"/>
  <c r="K164" i="16"/>
  <c r="K163" i="16"/>
  <c r="K162" i="16"/>
  <c r="K161" i="16"/>
  <c r="K160" i="16"/>
  <c r="K159" i="16"/>
  <c r="K158" i="16"/>
  <c r="K157" i="16"/>
  <c r="K156" i="16"/>
  <c r="K155" i="16"/>
  <c r="K154" i="16"/>
  <c r="K153" i="16"/>
  <c r="K152" i="16"/>
  <c r="K151" i="16"/>
  <c r="K150" i="16"/>
  <c r="K149" i="16"/>
  <c r="K148" i="16"/>
  <c r="K147" i="16"/>
  <c r="K146" i="16"/>
  <c r="K145" i="16"/>
  <c r="K144" i="16"/>
  <c r="K143" i="16"/>
  <c r="K142" i="16"/>
  <c r="K141" i="16"/>
  <c r="K140" i="16"/>
  <c r="K139" i="16"/>
  <c r="K138" i="16"/>
  <c r="K137" i="16"/>
  <c r="K136" i="16"/>
  <c r="K135" i="16"/>
  <c r="K134" i="16"/>
  <c r="K133" i="16"/>
  <c r="K132" i="16"/>
  <c r="K131" i="16"/>
  <c r="K130" i="16"/>
  <c r="K129" i="16"/>
  <c r="K128" i="16"/>
  <c r="K127" i="16"/>
  <c r="K126" i="16"/>
  <c r="K125" i="16"/>
  <c r="K124" i="16"/>
  <c r="K123" i="16"/>
  <c r="K122" i="16"/>
  <c r="K121" i="16"/>
  <c r="K120" i="16"/>
  <c r="K119" i="16"/>
  <c r="K118" i="16"/>
  <c r="K117" i="16"/>
  <c r="K116" i="16"/>
  <c r="K115" i="16"/>
  <c r="K114" i="16"/>
  <c r="K113" i="16"/>
  <c r="K112" i="16"/>
  <c r="K111" i="16"/>
  <c r="K110" i="16"/>
  <c r="K109" i="16"/>
  <c r="K108" i="16"/>
  <c r="K107" i="16"/>
  <c r="K106" i="16"/>
  <c r="K105" i="16"/>
  <c r="K104" i="16"/>
  <c r="K103" i="16"/>
  <c r="K102" i="16"/>
  <c r="K101" i="16"/>
  <c r="K100" i="16"/>
  <c r="K99" i="16"/>
  <c r="K98" i="16"/>
  <c r="K97" i="16"/>
  <c r="K96" i="16"/>
  <c r="K95" i="16"/>
  <c r="K94" i="16"/>
  <c r="K93" i="16"/>
  <c r="K92" i="16"/>
  <c r="K91" i="16"/>
  <c r="K90" i="16"/>
  <c r="K89" i="16"/>
  <c r="K88" i="16"/>
  <c r="K87" i="16"/>
  <c r="K86" i="16"/>
  <c r="K85" i="16"/>
  <c r="K84" i="16"/>
  <c r="K83" i="16"/>
  <c r="K82" i="16"/>
  <c r="K81" i="16"/>
  <c r="K80" i="16"/>
  <c r="K79" i="16"/>
  <c r="K78" i="16"/>
  <c r="K77" i="16"/>
  <c r="K76" i="16"/>
  <c r="K75" i="16"/>
  <c r="K74" i="16"/>
  <c r="K73" i="16"/>
  <c r="K72" i="16"/>
  <c r="K71" i="16"/>
  <c r="K70" i="16"/>
  <c r="K69" i="16"/>
  <c r="K68" i="16"/>
  <c r="K67" i="16"/>
  <c r="K66" i="16"/>
  <c r="K65" i="16"/>
  <c r="K64" i="16"/>
  <c r="K63" i="16"/>
  <c r="K62" i="16"/>
  <c r="K61" i="16"/>
  <c r="K60" i="16"/>
  <c r="K59" i="16"/>
  <c r="K58" i="16"/>
  <c r="K57" i="16"/>
  <c r="K56" i="16"/>
  <c r="K55" i="16"/>
  <c r="K54" i="16"/>
  <c r="K53" i="16"/>
  <c r="K52" i="16"/>
  <c r="K51" i="16"/>
  <c r="K50" i="16"/>
  <c r="K49" i="16"/>
  <c r="K48" i="16"/>
  <c r="K47" i="16"/>
  <c r="K46" i="16"/>
  <c r="K45" i="16"/>
  <c r="K44" i="16"/>
  <c r="K43" i="16"/>
  <c r="K42" i="16"/>
  <c r="K41" i="16"/>
  <c r="K40" i="16"/>
  <c r="J14" i="16"/>
  <c r="J10" i="16"/>
  <c r="G4" i="16"/>
  <c r="I27" i="16" s="1"/>
  <c r="F39" i="16"/>
  <c r="K39" i="16" s="1"/>
  <c r="F38" i="16"/>
  <c r="F37" i="16"/>
  <c r="F36" i="16"/>
  <c r="F35" i="16"/>
  <c r="F34" i="16"/>
  <c r="F33" i="16"/>
  <c r="F32" i="16"/>
  <c r="F26" i="16"/>
  <c r="F25" i="16"/>
  <c r="F24" i="16"/>
  <c r="F23" i="16"/>
  <c r="F22" i="16"/>
  <c r="F21" i="16"/>
  <c r="F20" i="16"/>
  <c r="F19" i="16"/>
  <c r="F18" i="16"/>
  <c r="F17" i="16"/>
  <c r="F16" i="16"/>
  <c r="F15" i="16"/>
  <c r="F14" i="16"/>
  <c r="F13" i="16"/>
  <c r="F12" i="16"/>
  <c r="F11" i="16"/>
  <c r="F10" i="16"/>
  <c r="J20" i="16"/>
  <c r="J16" i="16"/>
  <c r="U4" i="16"/>
  <c r="I38" i="16"/>
  <c r="I37" i="16"/>
  <c r="I36" i="16"/>
  <c r="I35" i="16"/>
  <c r="I34" i="16"/>
  <c r="I33" i="16"/>
  <c r="I32" i="16"/>
  <c r="I26" i="16"/>
  <c r="I25" i="16"/>
  <c r="I24" i="16"/>
  <c r="I23" i="16"/>
  <c r="I22" i="16"/>
  <c r="I21" i="16"/>
  <c r="I20" i="16"/>
  <c r="I19" i="16"/>
  <c r="I18" i="16"/>
  <c r="I17" i="16"/>
  <c r="I16" i="16"/>
  <c r="I15" i="16"/>
  <c r="I14" i="16"/>
  <c r="I13" i="16"/>
  <c r="I12" i="16"/>
  <c r="I11" i="16"/>
  <c r="J221" i="16"/>
  <c r="J220" i="16"/>
  <c r="J219" i="16"/>
  <c r="J218" i="16"/>
  <c r="J217" i="16"/>
  <c r="J216" i="16"/>
  <c r="J215" i="16"/>
  <c r="J214" i="16"/>
  <c r="J213" i="16"/>
  <c r="J212" i="16"/>
  <c r="J211" i="16"/>
  <c r="J210" i="16"/>
  <c r="AD209" i="16"/>
  <c r="AA209" i="16"/>
  <c r="X209" i="16"/>
  <c r="U209" i="16"/>
  <c r="R209" i="16"/>
  <c r="O209" i="16"/>
  <c r="AC209" i="16"/>
  <c r="AD208" i="16"/>
  <c r="AA208" i="16"/>
  <c r="X208" i="16"/>
  <c r="U208" i="16"/>
  <c r="R208" i="16"/>
  <c r="O208" i="16"/>
  <c r="N208" i="16"/>
  <c r="AD207" i="16"/>
  <c r="AA207" i="16"/>
  <c r="X207" i="16"/>
  <c r="U207" i="16"/>
  <c r="R207" i="16"/>
  <c r="O207" i="16"/>
  <c r="Q207" i="16"/>
  <c r="AD206" i="16"/>
  <c r="AA206" i="16"/>
  <c r="X206" i="16"/>
  <c r="U206" i="16"/>
  <c r="R206" i="16"/>
  <c r="O206" i="16"/>
  <c r="AD205" i="16"/>
  <c r="AA205" i="16"/>
  <c r="X205" i="16"/>
  <c r="U205" i="16"/>
  <c r="R205" i="16"/>
  <c r="O205" i="16"/>
  <c r="AC205" i="16"/>
  <c r="AD204" i="16"/>
  <c r="AA204" i="16"/>
  <c r="X204" i="16"/>
  <c r="U204" i="16"/>
  <c r="R204" i="16"/>
  <c r="O204" i="16"/>
  <c r="AC204" i="16"/>
  <c r="AD203" i="16"/>
  <c r="AA203" i="16"/>
  <c r="X203" i="16"/>
  <c r="U203" i="16"/>
  <c r="R203" i="16"/>
  <c r="O203" i="16"/>
  <c r="AD202" i="16"/>
  <c r="AA202" i="16"/>
  <c r="X202" i="16"/>
  <c r="U202" i="16"/>
  <c r="R202" i="16"/>
  <c r="O202" i="16"/>
  <c r="AD201" i="16"/>
  <c r="AA201" i="16"/>
  <c r="X201" i="16"/>
  <c r="U201" i="16"/>
  <c r="R201" i="16"/>
  <c r="O201" i="16"/>
  <c r="AD200" i="16"/>
  <c r="AA200" i="16"/>
  <c r="X200" i="16"/>
  <c r="U200" i="16"/>
  <c r="R200" i="16"/>
  <c r="O200" i="16"/>
  <c r="AC200" i="16"/>
  <c r="AD199" i="16"/>
  <c r="AA199" i="16"/>
  <c r="X199" i="16"/>
  <c r="U199" i="16"/>
  <c r="R199" i="16"/>
  <c r="O199" i="16"/>
  <c r="AC199" i="16"/>
  <c r="AD198" i="16"/>
  <c r="AA198" i="16"/>
  <c r="X198" i="16"/>
  <c r="U198" i="16"/>
  <c r="R198" i="16"/>
  <c r="O198" i="16"/>
  <c r="AD197" i="16"/>
  <c r="AA197" i="16"/>
  <c r="X197" i="16"/>
  <c r="U197" i="16"/>
  <c r="R197" i="16"/>
  <c r="O197" i="16"/>
  <c r="Z197" i="16"/>
  <c r="AD196" i="16"/>
  <c r="AA196" i="16"/>
  <c r="X196" i="16"/>
  <c r="U196" i="16"/>
  <c r="R196" i="16"/>
  <c r="O196" i="16"/>
  <c r="AC196" i="16"/>
  <c r="AD195" i="16"/>
  <c r="AA195" i="16"/>
  <c r="X195" i="16"/>
  <c r="U195" i="16"/>
  <c r="R195" i="16"/>
  <c r="O195" i="16"/>
  <c r="W195" i="16"/>
  <c r="AD194" i="16"/>
  <c r="AA194" i="16"/>
  <c r="X194" i="16"/>
  <c r="U194" i="16"/>
  <c r="R194" i="16"/>
  <c r="O194" i="16"/>
  <c r="AD193" i="16"/>
  <c r="AA193" i="16"/>
  <c r="X193" i="16"/>
  <c r="U193" i="16"/>
  <c r="R193" i="16"/>
  <c r="O193" i="16"/>
  <c r="AD192" i="16"/>
  <c r="AA192" i="16"/>
  <c r="X192" i="16"/>
  <c r="U192" i="16"/>
  <c r="R192" i="16"/>
  <c r="O192" i="16"/>
  <c r="AC192" i="16"/>
  <c r="AD191" i="16"/>
  <c r="AA191" i="16"/>
  <c r="X191" i="16"/>
  <c r="U191" i="16"/>
  <c r="R191" i="16"/>
  <c r="O191" i="16"/>
  <c r="AC191" i="16"/>
  <c r="AD190" i="16"/>
  <c r="AA190" i="16"/>
  <c r="X190" i="16"/>
  <c r="U190" i="16"/>
  <c r="R190" i="16"/>
  <c r="O190" i="16"/>
  <c r="AD189" i="16"/>
  <c r="AA189" i="16"/>
  <c r="X189" i="16"/>
  <c r="U189" i="16"/>
  <c r="R189" i="16"/>
  <c r="O189" i="16"/>
  <c r="Z189" i="16"/>
  <c r="AD188" i="16"/>
  <c r="AA188" i="16"/>
  <c r="X188" i="16"/>
  <c r="U188" i="16"/>
  <c r="R188" i="16"/>
  <c r="O188" i="16"/>
  <c r="AC188" i="16"/>
  <c r="AD187" i="16"/>
  <c r="AA187" i="16"/>
  <c r="X187" i="16"/>
  <c r="U187" i="16"/>
  <c r="R187" i="16"/>
  <c r="O187" i="16"/>
  <c r="AC187" i="16"/>
  <c r="AD186" i="16"/>
  <c r="AA186" i="16"/>
  <c r="X186" i="16"/>
  <c r="U186" i="16"/>
  <c r="R186" i="16"/>
  <c r="O186" i="16"/>
  <c r="AD185" i="16"/>
  <c r="AA185" i="16"/>
  <c r="X185" i="16"/>
  <c r="U185" i="16"/>
  <c r="R185" i="16"/>
  <c r="O185" i="16"/>
  <c r="T185" i="16"/>
  <c r="AD184" i="16"/>
  <c r="AA184" i="16"/>
  <c r="X184" i="16"/>
  <c r="U184" i="16"/>
  <c r="R184" i="16"/>
  <c r="O184" i="16"/>
  <c r="AC184" i="16"/>
  <c r="AD183" i="16"/>
  <c r="AA183" i="16"/>
  <c r="X183" i="16"/>
  <c r="U183" i="16"/>
  <c r="T183" i="16"/>
  <c r="R183" i="16"/>
  <c r="O183" i="16"/>
  <c r="N183" i="16"/>
  <c r="AC183" i="16"/>
  <c r="AD182" i="16"/>
  <c r="AA182" i="16"/>
  <c r="X182" i="16"/>
  <c r="U182" i="16"/>
  <c r="R182" i="16"/>
  <c r="O182" i="16"/>
  <c r="AD181" i="16"/>
  <c r="AA181" i="16"/>
  <c r="X181" i="16"/>
  <c r="U181" i="16"/>
  <c r="R181" i="16"/>
  <c r="O181" i="16"/>
  <c r="Z181" i="16"/>
  <c r="AD180" i="16"/>
  <c r="AA180" i="16"/>
  <c r="X180" i="16"/>
  <c r="U180" i="16"/>
  <c r="R180" i="16"/>
  <c r="O180" i="16"/>
  <c r="AC180" i="16"/>
  <c r="AD179" i="16"/>
  <c r="AA179" i="16"/>
  <c r="X179" i="16"/>
  <c r="U179" i="16"/>
  <c r="R179" i="16"/>
  <c r="O179" i="16"/>
  <c r="W179" i="16"/>
  <c r="AD178" i="16"/>
  <c r="AA178" i="16"/>
  <c r="X178" i="16"/>
  <c r="U178" i="16"/>
  <c r="R178" i="16"/>
  <c r="O178" i="16"/>
  <c r="AD177" i="16"/>
  <c r="AA177" i="16"/>
  <c r="X177" i="16"/>
  <c r="U177" i="16"/>
  <c r="R177" i="16"/>
  <c r="O177" i="16"/>
  <c r="N177" i="16"/>
  <c r="AD176" i="16"/>
  <c r="AA176" i="16"/>
  <c r="X176" i="16"/>
  <c r="U176" i="16"/>
  <c r="R176" i="16"/>
  <c r="O176" i="16"/>
  <c r="AC176" i="16"/>
  <c r="AD175" i="16"/>
  <c r="AA175" i="16"/>
  <c r="X175" i="16"/>
  <c r="U175" i="16"/>
  <c r="R175" i="16"/>
  <c r="O175" i="16"/>
  <c r="AC175" i="16"/>
  <c r="AD174" i="16"/>
  <c r="AA174" i="16"/>
  <c r="X174" i="16"/>
  <c r="U174" i="16"/>
  <c r="R174" i="16"/>
  <c r="O174" i="16"/>
  <c r="AD173" i="16"/>
  <c r="AA173" i="16"/>
  <c r="X173" i="16"/>
  <c r="U173" i="16"/>
  <c r="R173" i="16"/>
  <c r="O173" i="16"/>
  <c r="Z173" i="16"/>
  <c r="AD172" i="16"/>
  <c r="AA172" i="16"/>
  <c r="X172" i="16"/>
  <c r="U172" i="16"/>
  <c r="R172" i="16"/>
  <c r="O172" i="16"/>
  <c r="AC172" i="16"/>
  <c r="AD171" i="16"/>
  <c r="AA171" i="16"/>
  <c r="X171" i="16"/>
  <c r="U171" i="16"/>
  <c r="R171" i="16"/>
  <c r="O171" i="16"/>
  <c r="AD170" i="16"/>
  <c r="AA170" i="16"/>
  <c r="X170" i="16"/>
  <c r="U170" i="16"/>
  <c r="R170" i="16"/>
  <c r="O170" i="16"/>
  <c r="Z169" i="16"/>
  <c r="Z168" i="16"/>
  <c r="Z167" i="16"/>
  <c r="U166" i="16"/>
  <c r="T166" i="16"/>
  <c r="U165" i="16"/>
  <c r="T165" i="16"/>
  <c r="T164" i="16"/>
  <c r="U163" i="16"/>
  <c r="T163" i="16"/>
  <c r="R162" i="16"/>
  <c r="Q162" i="16"/>
  <c r="R161" i="16"/>
  <c r="O161" i="16"/>
  <c r="N161" i="16"/>
  <c r="R160" i="16"/>
  <c r="O160" i="16"/>
  <c r="R159" i="16"/>
  <c r="O159" i="16"/>
  <c r="N159" i="16"/>
  <c r="R158" i="16"/>
  <c r="O158" i="16"/>
  <c r="R157" i="16"/>
  <c r="O157" i="16"/>
  <c r="N157" i="16"/>
  <c r="R156" i="16"/>
  <c r="O156" i="16"/>
  <c r="O155" i="16"/>
  <c r="N155" i="16"/>
  <c r="O154" i="16"/>
  <c r="N154" i="16"/>
  <c r="O153" i="16"/>
  <c r="N153" i="16"/>
  <c r="O152" i="16"/>
  <c r="N152" i="16"/>
  <c r="O151" i="16"/>
  <c r="N151" i="16"/>
  <c r="O150" i="16"/>
  <c r="N150" i="16"/>
  <c r="O149" i="16"/>
  <c r="N149" i="16"/>
  <c r="R148" i="16"/>
  <c r="O148" i="16"/>
  <c r="R147" i="16"/>
  <c r="O147" i="16"/>
  <c r="Q147" i="16"/>
  <c r="R146" i="16"/>
  <c r="Q146" i="16"/>
  <c r="R145" i="16"/>
  <c r="Q145" i="16"/>
  <c r="R144" i="16"/>
  <c r="Q144" i="16"/>
  <c r="R143" i="16"/>
  <c r="Q143" i="16"/>
  <c r="R142" i="16"/>
  <c r="Q142" i="16"/>
  <c r="R141" i="16"/>
  <c r="Q141" i="16"/>
  <c r="R140" i="16"/>
  <c r="Q140" i="16"/>
  <c r="R139" i="16"/>
  <c r="Q139" i="16"/>
  <c r="R138" i="16"/>
  <c r="Q138" i="16"/>
  <c r="R137" i="16"/>
  <c r="Q137" i="16"/>
  <c r="R136" i="16"/>
  <c r="Q136" i="16"/>
  <c r="R135" i="16"/>
  <c r="Q135" i="16"/>
  <c r="O134" i="16"/>
  <c r="N134" i="16"/>
  <c r="R133" i="16"/>
  <c r="O133" i="16"/>
  <c r="Q133" i="16"/>
  <c r="R132" i="16"/>
  <c r="O132" i="16"/>
  <c r="N132" i="16"/>
  <c r="R131" i="16"/>
  <c r="O131" i="16"/>
  <c r="N131" i="16"/>
  <c r="R130" i="16"/>
  <c r="O130" i="16"/>
  <c r="Q130" i="16"/>
  <c r="R129" i="16"/>
  <c r="O129" i="16"/>
  <c r="Q129" i="16"/>
  <c r="R128" i="16"/>
  <c r="O128" i="16"/>
  <c r="N128" i="16"/>
  <c r="R127" i="16"/>
  <c r="O127" i="16"/>
  <c r="N127" i="16"/>
  <c r="O126" i="16"/>
  <c r="N126" i="16"/>
  <c r="O125" i="16"/>
  <c r="N125" i="16"/>
  <c r="O124" i="16"/>
  <c r="N124" i="16"/>
  <c r="R123" i="16"/>
  <c r="O123" i="16"/>
  <c r="Q123" i="16"/>
  <c r="O122" i="16"/>
  <c r="N122" i="16"/>
  <c r="O121" i="16"/>
  <c r="N121" i="16"/>
  <c r="O120" i="16"/>
  <c r="N120" i="16"/>
  <c r="O119" i="16"/>
  <c r="N119" i="16"/>
  <c r="O118" i="16"/>
  <c r="N118" i="16"/>
  <c r="O117" i="16"/>
  <c r="N117" i="16"/>
  <c r="O116" i="16"/>
  <c r="N116" i="16"/>
  <c r="O115" i="16"/>
  <c r="N115" i="16"/>
  <c r="O114" i="16"/>
  <c r="N114" i="16"/>
  <c r="R113" i="16"/>
  <c r="Q113" i="16"/>
  <c r="O113" i="16"/>
  <c r="N113" i="16"/>
  <c r="R112" i="16"/>
  <c r="O112" i="16"/>
  <c r="N112" i="16"/>
  <c r="R111" i="16"/>
  <c r="O111" i="16"/>
  <c r="N111" i="16"/>
  <c r="R110" i="16"/>
  <c r="O110" i="16"/>
  <c r="Q110" i="16"/>
  <c r="R109" i="16"/>
  <c r="O109" i="16"/>
  <c r="Q109" i="16"/>
  <c r="R108" i="16"/>
  <c r="O108" i="16"/>
  <c r="N108" i="16"/>
  <c r="R107" i="16"/>
  <c r="O107" i="16"/>
  <c r="N107" i="16"/>
  <c r="R106" i="16"/>
  <c r="O106" i="16"/>
  <c r="Q106" i="16"/>
  <c r="R105" i="16"/>
  <c r="O105" i="16"/>
  <c r="N105" i="16"/>
  <c r="R104" i="16"/>
  <c r="O104" i="16"/>
  <c r="N104" i="16"/>
  <c r="R103" i="16"/>
  <c r="O103" i="16"/>
  <c r="N103" i="16"/>
  <c r="R102" i="16"/>
  <c r="O102" i="16"/>
  <c r="Q102" i="16"/>
  <c r="R101" i="16"/>
  <c r="Q101" i="16"/>
  <c r="O101" i="16"/>
  <c r="N101" i="16"/>
  <c r="R100" i="16"/>
  <c r="Q100" i="16"/>
  <c r="O100" i="16"/>
  <c r="N100" i="16"/>
  <c r="R99" i="16"/>
  <c r="O99" i="16"/>
  <c r="N99" i="16"/>
  <c r="R98" i="16"/>
  <c r="O98" i="16"/>
  <c r="Q98" i="16"/>
  <c r="R97" i="16"/>
  <c r="Q97" i="16"/>
  <c r="O97" i="16"/>
  <c r="N97" i="16"/>
  <c r="R96" i="16"/>
  <c r="O96" i="16"/>
  <c r="N96" i="16"/>
  <c r="R95" i="16"/>
  <c r="O95" i="16"/>
  <c r="N95" i="16"/>
  <c r="R94" i="16"/>
  <c r="O94" i="16"/>
  <c r="Q94" i="16"/>
  <c r="R93" i="16"/>
  <c r="O93" i="16"/>
  <c r="Q93" i="16"/>
  <c r="R92" i="16"/>
  <c r="O92" i="16"/>
  <c r="N92" i="16"/>
  <c r="R91" i="16"/>
  <c r="O91" i="16"/>
  <c r="N91" i="16"/>
  <c r="R90" i="16"/>
  <c r="O90" i="16"/>
  <c r="Q90" i="16"/>
  <c r="R89" i="16"/>
  <c r="Q89" i="16"/>
  <c r="O89" i="16"/>
  <c r="N89" i="16"/>
  <c r="R88" i="16"/>
  <c r="O88" i="16"/>
  <c r="N88" i="16"/>
  <c r="R87" i="16"/>
  <c r="O87" i="16"/>
  <c r="N87" i="16"/>
  <c r="R86" i="16"/>
  <c r="O86" i="16"/>
  <c r="Q86" i="16"/>
  <c r="R85" i="16"/>
  <c r="O85" i="16"/>
  <c r="N85" i="16"/>
  <c r="R84" i="16"/>
  <c r="O84" i="16"/>
  <c r="N84" i="16"/>
  <c r="R83" i="16"/>
  <c r="O83" i="16"/>
  <c r="N83" i="16"/>
  <c r="R82" i="16"/>
  <c r="O82" i="16"/>
  <c r="Q82" i="16"/>
  <c r="R81" i="16"/>
  <c r="Q81" i="16"/>
  <c r="O81" i="16"/>
  <c r="N81" i="16"/>
  <c r="R80" i="16"/>
  <c r="Q80" i="16"/>
  <c r="O80" i="16"/>
  <c r="N80" i="16"/>
  <c r="R79" i="16"/>
  <c r="O79" i="16"/>
  <c r="N79" i="16"/>
  <c r="R78" i="16"/>
  <c r="Q78" i="16"/>
  <c r="R77" i="16"/>
  <c r="Q77" i="16"/>
  <c r="R76" i="16"/>
  <c r="Q76" i="16"/>
  <c r="R75" i="16"/>
  <c r="Q75" i="16"/>
  <c r="R74" i="16"/>
  <c r="Q74" i="16"/>
  <c r="R73" i="16"/>
  <c r="Q73" i="16"/>
  <c r="R72" i="16"/>
  <c r="Q72" i="16"/>
  <c r="R71" i="16"/>
  <c r="Q71" i="16"/>
  <c r="R70" i="16"/>
  <c r="Q70" i="16"/>
  <c r="R69" i="16"/>
  <c r="Q69" i="16"/>
  <c r="R68" i="16"/>
  <c r="Q68" i="16"/>
  <c r="R67" i="16"/>
  <c r="Q67" i="16"/>
  <c r="R66" i="16"/>
  <c r="Q66" i="16"/>
  <c r="R65" i="16"/>
  <c r="O65" i="16"/>
  <c r="N65" i="16"/>
  <c r="R64" i="16"/>
  <c r="O64" i="16"/>
  <c r="R63" i="16"/>
  <c r="Q63" i="16"/>
  <c r="R62" i="16"/>
  <c r="Q62" i="16"/>
  <c r="R61" i="16"/>
  <c r="Q61" i="16"/>
  <c r="R60" i="16"/>
  <c r="Q60" i="16"/>
  <c r="R59" i="16"/>
  <c r="Q59" i="16"/>
  <c r="R58" i="16"/>
  <c r="Q58" i="16"/>
  <c r="R57" i="16"/>
  <c r="Q57" i="16"/>
  <c r="O56" i="16"/>
  <c r="N56" i="16"/>
  <c r="R55" i="16"/>
  <c r="Q55" i="16"/>
  <c r="R54" i="16"/>
  <c r="O54" i="16"/>
  <c r="N54" i="16"/>
  <c r="R53" i="16"/>
  <c r="Q53" i="16"/>
  <c r="R52" i="16"/>
  <c r="O52" i="16"/>
  <c r="Q52" i="16"/>
  <c r="R51" i="16"/>
  <c r="O51" i="16"/>
  <c r="N51" i="16"/>
  <c r="R50" i="16"/>
  <c r="O50" i="16"/>
  <c r="N50" i="16"/>
  <c r="R49" i="16"/>
  <c r="O49" i="16"/>
  <c r="N49" i="16"/>
  <c r="R48" i="16"/>
  <c r="O48" i="16"/>
  <c r="Q48" i="16"/>
  <c r="R47" i="16"/>
  <c r="Q47" i="16"/>
  <c r="O47" i="16"/>
  <c r="N47" i="16"/>
  <c r="R46" i="16"/>
  <c r="Q46" i="16"/>
  <c r="O46" i="16"/>
  <c r="N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19" i="16"/>
  <c r="J18" i="16"/>
  <c r="J17" i="16"/>
  <c r="J15" i="16"/>
  <c r="J13" i="16"/>
  <c r="J12" i="16"/>
  <c r="J11" i="16"/>
  <c r="K10" i="16" l="1"/>
  <c r="K14" i="16"/>
  <c r="K18" i="16"/>
  <c r="K22" i="16"/>
  <c r="K26" i="16"/>
  <c r="K35" i="16"/>
  <c r="K12" i="16"/>
  <c r="K16" i="16"/>
  <c r="K20" i="16"/>
  <c r="K24" i="16"/>
  <c r="K33" i="16"/>
  <c r="K37" i="16"/>
  <c r="K11" i="16"/>
  <c r="K13" i="16"/>
  <c r="K15" i="16"/>
  <c r="K17" i="16"/>
  <c r="K19" i="16"/>
  <c r="K21" i="16"/>
  <c r="K23" i="16"/>
  <c r="K25" i="16"/>
  <c r="AI62" i="13"/>
  <c r="AH61" i="13"/>
  <c r="K32" i="16"/>
  <c r="K36" i="16"/>
  <c r="K38" i="16"/>
  <c r="I28" i="16"/>
  <c r="K28" i="16" s="1"/>
  <c r="K34" i="16"/>
  <c r="I30" i="16"/>
  <c r="K30" i="16" s="1"/>
  <c r="I31" i="16"/>
  <c r="K31" i="16" s="1"/>
  <c r="I29" i="16"/>
  <c r="K29" i="16" s="1"/>
  <c r="Q96" i="16"/>
  <c r="Q105" i="16"/>
  <c r="J173" i="16"/>
  <c r="Q173" i="16"/>
  <c r="W173" i="16"/>
  <c r="AC173" i="16"/>
  <c r="N175" i="16"/>
  <c r="N185" i="16"/>
  <c r="J189" i="16"/>
  <c r="Q189" i="16"/>
  <c r="W189" i="16"/>
  <c r="AC189" i="16"/>
  <c r="N191" i="16"/>
  <c r="J197" i="16"/>
  <c r="Q197" i="16"/>
  <c r="W197" i="16"/>
  <c r="AC197" i="16"/>
  <c r="N199" i="16"/>
  <c r="Q50" i="16"/>
  <c r="Q51" i="16"/>
  <c r="Q84" i="16"/>
  <c r="Q85" i="16"/>
  <c r="Q161" i="16"/>
  <c r="Q112" i="16"/>
  <c r="N173" i="16"/>
  <c r="T173" i="16"/>
  <c r="N189" i="16"/>
  <c r="T189" i="16"/>
  <c r="N197" i="16"/>
  <c r="T197" i="16"/>
  <c r="Q92" i="16"/>
  <c r="Q108" i="16"/>
  <c r="Q128" i="16"/>
  <c r="N130" i="16"/>
  <c r="Q132" i="16"/>
  <c r="N147" i="16"/>
  <c r="Z175" i="16"/>
  <c r="T177" i="16"/>
  <c r="W187" i="16"/>
  <c r="Z191" i="16"/>
  <c r="J195" i="16"/>
  <c r="Z199" i="16"/>
  <c r="N209" i="16"/>
  <c r="J55" i="16"/>
  <c r="N93" i="16"/>
  <c r="N109" i="16"/>
  <c r="N123" i="16"/>
  <c r="N129" i="16"/>
  <c r="N133" i="16"/>
  <c r="J181" i="16"/>
  <c r="Q181" i="16"/>
  <c r="W181" i="16"/>
  <c r="AC181" i="16"/>
  <c r="J187" i="16"/>
  <c r="AC195" i="16"/>
  <c r="T209" i="16"/>
  <c r="Q88" i="16"/>
  <c r="Q104" i="16"/>
  <c r="T175" i="16"/>
  <c r="N181" i="16"/>
  <c r="T181" i="16"/>
  <c r="Z183" i="16"/>
  <c r="T191" i="16"/>
  <c r="T199" i="16"/>
  <c r="N205" i="16"/>
  <c r="Q64" i="16"/>
  <c r="N64" i="16"/>
  <c r="Z171" i="16"/>
  <c r="T171" i="16"/>
  <c r="N171" i="16"/>
  <c r="Q171" i="16"/>
  <c r="AC193" i="16"/>
  <c r="W193" i="16"/>
  <c r="Q193" i="16"/>
  <c r="J193" i="16"/>
  <c r="Z193" i="16"/>
  <c r="Z203" i="16"/>
  <c r="T203" i="16"/>
  <c r="N203" i="16"/>
  <c r="Q203" i="16"/>
  <c r="N48" i="16"/>
  <c r="N52" i="16"/>
  <c r="N82" i="16"/>
  <c r="N86" i="16"/>
  <c r="N90" i="16"/>
  <c r="N94" i="16"/>
  <c r="N98" i="16"/>
  <c r="N102" i="16"/>
  <c r="N106" i="16"/>
  <c r="N110" i="16"/>
  <c r="J171" i="16"/>
  <c r="Z179" i="16"/>
  <c r="T179" i="16"/>
  <c r="N179" i="16"/>
  <c r="Q179" i="16"/>
  <c r="T193" i="16"/>
  <c r="AC201" i="16"/>
  <c r="W201" i="16"/>
  <c r="Q201" i="16"/>
  <c r="J201" i="16"/>
  <c r="Z201" i="16"/>
  <c r="J203" i="16"/>
  <c r="Z207" i="16"/>
  <c r="AC207" i="16"/>
  <c r="J207" i="16"/>
  <c r="Q159" i="16"/>
  <c r="AC171" i="16"/>
  <c r="AC177" i="16"/>
  <c r="W177" i="16"/>
  <c r="Q177" i="16"/>
  <c r="J177" i="16"/>
  <c r="Z177" i="16"/>
  <c r="J179" i="16"/>
  <c r="Z187" i="16"/>
  <c r="T187" i="16"/>
  <c r="N187" i="16"/>
  <c r="Q187" i="16"/>
  <c r="N193" i="16"/>
  <c r="T201" i="16"/>
  <c r="AC203" i="16"/>
  <c r="Q157" i="16"/>
  <c r="W171" i="16"/>
  <c r="AC179" i="16"/>
  <c r="AC185" i="16"/>
  <c r="W185" i="16"/>
  <c r="Q185" i="16"/>
  <c r="J185" i="16"/>
  <c r="Z185" i="16"/>
  <c r="Z195" i="16"/>
  <c r="T195" i="16"/>
  <c r="N195" i="16"/>
  <c r="Q195" i="16"/>
  <c r="N201" i="16"/>
  <c r="W203" i="16"/>
  <c r="W207" i="16"/>
  <c r="AC208" i="16"/>
  <c r="J208" i="16"/>
  <c r="Q54" i="16"/>
  <c r="Z205" i="16"/>
  <c r="J54" i="16"/>
  <c r="J175" i="16"/>
  <c r="Q175" i="16"/>
  <c r="W175" i="16"/>
  <c r="J183" i="16"/>
  <c r="Q183" i="16"/>
  <c r="W183" i="16"/>
  <c r="J191" i="16"/>
  <c r="Q191" i="16"/>
  <c r="W191" i="16"/>
  <c r="J199" i="16"/>
  <c r="Q199" i="16"/>
  <c r="W199" i="16"/>
  <c r="T205" i="16"/>
  <c r="Z209" i="16"/>
  <c r="Q49" i="16"/>
  <c r="Q65" i="16"/>
  <c r="Q79" i="16"/>
  <c r="Q83" i="16"/>
  <c r="Q87" i="16"/>
  <c r="Q91" i="16"/>
  <c r="Q95" i="16"/>
  <c r="Q99" i="16"/>
  <c r="Q103" i="16"/>
  <c r="Q107" i="16"/>
  <c r="Q111" i="16"/>
  <c r="Q127" i="16"/>
  <c r="Q131" i="16"/>
  <c r="Z170" i="16"/>
  <c r="T170" i="16"/>
  <c r="N170" i="16"/>
  <c r="AC170" i="16"/>
  <c r="W170" i="16"/>
  <c r="Q170" i="16"/>
  <c r="J170" i="16"/>
  <c r="Z178" i="16"/>
  <c r="T178" i="16"/>
  <c r="N178" i="16"/>
  <c r="AC178" i="16"/>
  <c r="W178" i="16"/>
  <c r="Q178" i="16"/>
  <c r="J178" i="16"/>
  <c r="Z186" i="16"/>
  <c r="T186" i="16"/>
  <c r="N186" i="16"/>
  <c r="AC186" i="16"/>
  <c r="W186" i="16"/>
  <c r="Q186" i="16"/>
  <c r="J186" i="16"/>
  <c r="Z194" i="16"/>
  <c r="T194" i="16"/>
  <c r="N194" i="16"/>
  <c r="AC194" i="16"/>
  <c r="W194" i="16"/>
  <c r="Q194" i="16"/>
  <c r="J194" i="16"/>
  <c r="Z202" i="16"/>
  <c r="T202" i="16"/>
  <c r="N202" i="16"/>
  <c r="AC202" i="16"/>
  <c r="W202" i="16"/>
  <c r="Q202" i="16"/>
  <c r="J202" i="16"/>
  <c r="Q148" i="16"/>
  <c r="N148" i="16"/>
  <c r="N156" i="16"/>
  <c r="Q156" i="16"/>
  <c r="Q158" i="16"/>
  <c r="N158" i="16"/>
  <c r="N160" i="16"/>
  <c r="Q160" i="16"/>
  <c r="Z174" i="16"/>
  <c r="T174" i="16"/>
  <c r="N174" i="16"/>
  <c r="AC174" i="16"/>
  <c r="W174" i="16"/>
  <c r="Q174" i="16"/>
  <c r="J174" i="16"/>
  <c r="Z182" i="16"/>
  <c r="T182" i="16"/>
  <c r="N182" i="16"/>
  <c r="AC182" i="16"/>
  <c r="W182" i="16"/>
  <c r="Q182" i="16"/>
  <c r="J182" i="16"/>
  <c r="Z190" i="16"/>
  <c r="T190" i="16"/>
  <c r="N190" i="16"/>
  <c r="AC190" i="16"/>
  <c r="W190" i="16"/>
  <c r="Q190" i="16"/>
  <c r="J190" i="16"/>
  <c r="Z198" i="16"/>
  <c r="T198" i="16"/>
  <c r="N198" i="16"/>
  <c r="AC198" i="16"/>
  <c r="W198" i="16"/>
  <c r="Q198" i="16"/>
  <c r="J198" i="16"/>
  <c r="Z206" i="16"/>
  <c r="T206" i="16"/>
  <c r="N206" i="16"/>
  <c r="AC206" i="16"/>
  <c r="W206" i="16"/>
  <c r="Q206" i="16"/>
  <c r="J206" i="16"/>
  <c r="N172" i="16"/>
  <c r="T172" i="16"/>
  <c r="Z172" i="16"/>
  <c r="N176" i="16"/>
  <c r="T176" i="16"/>
  <c r="Z176" i="16"/>
  <c r="N180" i="16"/>
  <c r="T180" i="16"/>
  <c r="Z180" i="16"/>
  <c r="N184" i="16"/>
  <c r="T184" i="16"/>
  <c r="Z184" i="16"/>
  <c r="N188" i="16"/>
  <c r="T188" i="16"/>
  <c r="Z188" i="16"/>
  <c r="N192" i="16"/>
  <c r="T192" i="16"/>
  <c r="Z192" i="16"/>
  <c r="N196" i="16"/>
  <c r="T196" i="16"/>
  <c r="Z196" i="16"/>
  <c r="N200" i="16"/>
  <c r="T200" i="16"/>
  <c r="Z200" i="16"/>
  <c r="N204" i="16"/>
  <c r="T204" i="16"/>
  <c r="Z204" i="16"/>
  <c r="T208" i="16"/>
  <c r="Z208" i="16"/>
  <c r="J205" i="16"/>
  <c r="Q205" i="16"/>
  <c r="W205" i="16"/>
  <c r="N207" i="16"/>
  <c r="T207" i="16"/>
  <c r="J209" i="16"/>
  <c r="Q209" i="16"/>
  <c r="W209" i="16"/>
  <c r="J172" i="16"/>
  <c r="Q172" i="16"/>
  <c r="W172" i="16"/>
  <c r="J176" i="16"/>
  <c r="Q176" i="16"/>
  <c r="W176" i="16"/>
  <c r="J180" i="16"/>
  <c r="Q180" i="16"/>
  <c r="W180" i="16"/>
  <c r="J184" i="16"/>
  <c r="Q184" i="16"/>
  <c r="W184" i="16"/>
  <c r="J188" i="16"/>
  <c r="Q188" i="16"/>
  <c r="W188" i="16"/>
  <c r="J192" i="16"/>
  <c r="Q192" i="16"/>
  <c r="W192" i="16"/>
  <c r="J196" i="16"/>
  <c r="Q196" i="16"/>
  <c r="W196" i="16"/>
  <c r="J200" i="16"/>
  <c r="Q200" i="16"/>
  <c r="W200" i="16"/>
  <c r="J204" i="16"/>
  <c r="Q204" i="16"/>
  <c r="W204" i="16"/>
  <c r="Q208" i="16"/>
  <c r="W208" i="16"/>
  <c r="D43" i="8"/>
  <c r="M35" i="8"/>
  <c r="O35" i="8"/>
  <c r="H35" i="8"/>
  <c r="J35" i="8"/>
  <c r="J361" i="16" l="1"/>
  <c r="T75" i="13" s="1"/>
  <c r="AJ62" i="13"/>
  <c r="AI61" i="13"/>
  <c r="N36" i="8"/>
  <c r="O68" i="10"/>
  <c r="H43" i="8"/>
  <c r="C43" i="8"/>
  <c r="H40" i="8"/>
  <c r="E40" i="8"/>
  <c r="C40" i="8"/>
  <c r="AK62" i="13" l="1"/>
  <c r="AJ61" i="13"/>
  <c r="V55" i="13"/>
  <c r="Q55" i="13"/>
  <c r="AB74" i="13"/>
  <c r="AC74" i="13" s="1"/>
  <c r="Z74" i="13"/>
  <c r="AB73" i="13"/>
  <c r="AC73" i="13" s="1"/>
  <c r="Z73" i="13"/>
  <c r="AB72" i="13"/>
  <c r="AC72" i="13" s="1"/>
  <c r="Z72" i="13"/>
  <c r="AB71" i="13"/>
  <c r="AC71" i="13" s="1"/>
  <c r="Z71" i="13"/>
  <c r="AB70" i="13"/>
  <c r="AC70" i="13" s="1"/>
  <c r="Z70" i="13"/>
  <c r="AB69" i="13"/>
  <c r="AC69" i="13" s="1"/>
  <c r="Z69" i="13"/>
  <c r="AB68" i="13"/>
  <c r="AC68" i="13" s="1"/>
  <c r="Z68" i="13"/>
  <c r="AB67" i="13"/>
  <c r="AC67" i="13" s="1"/>
  <c r="Z67" i="13"/>
  <c r="AB66" i="13"/>
  <c r="AC66" i="13" s="1"/>
  <c r="Z66" i="13"/>
  <c r="AB65" i="13"/>
  <c r="AC65" i="13" s="1"/>
  <c r="Z65" i="13"/>
  <c r="AB64" i="13"/>
  <c r="AC64" i="13" s="1"/>
  <c r="Z64" i="13"/>
  <c r="O63" i="13"/>
  <c r="P55" i="13"/>
  <c r="J55" i="13"/>
  <c r="H55" i="13"/>
  <c r="G55" i="13"/>
  <c r="F55" i="13"/>
  <c r="E6" i="5"/>
  <c r="H67" i="10"/>
  <c r="H66" i="10"/>
  <c r="H65" i="10"/>
  <c r="H64" i="10"/>
  <c r="H63" i="10"/>
  <c r="H62" i="10"/>
  <c r="H61" i="10"/>
  <c r="H60" i="10"/>
  <c r="H58" i="10"/>
  <c r="H57" i="10"/>
  <c r="H56" i="10"/>
  <c r="C67" i="10"/>
  <c r="C66" i="10"/>
  <c r="C65" i="10"/>
  <c r="C64" i="10"/>
  <c r="C63" i="10"/>
  <c r="C62" i="10"/>
  <c r="C61" i="10"/>
  <c r="C60" i="10"/>
  <c r="C59" i="10"/>
  <c r="C58" i="10"/>
  <c r="C57" i="10"/>
  <c r="C56" i="10"/>
  <c r="J67" i="10"/>
  <c r="J66" i="10"/>
  <c r="J65" i="10"/>
  <c r="J64" i="10"/>
  <c r="J63" i="10"/>
  <c r="J62" i="10"/>
  <c r="J61" i="10"/>
  <c r="J60" i="10"/>
  <c r="J59" i="10"/>
  <c r="J58" i="10"/>
  <c r="E58" i="10"/>
  <c r="J57" i="10"/>
  <c r="E57" i="10"/>
  <c r="J56" i="10"/>
  <c r="E56" i="10"/>
  <c r="I47" i="10"/>
  <c r="H47" i="10"/>
  <c r="G47" i="10"/>
  <c r="F47" i="10"/>
  <c r="E47" i="10"/>
  <c r="I36" i="8"/>
  <c r="D40" i="8"/>
  <c r="G36" i="8"/>
  <c r="D36" i="8"/>
  <c r="AB63" i="13" l="1"/>
  <c r="AC63" i="13" s="1"/>
  <c r="AL62" i="13"/>
  <c r="AK61" i="13"/>
  <c r="D59" i="10"/>
  <c r="E59" i="10" s="1"/>
  <c r="F59" i="10" s="1"/>
  <c r="D67" i="10"/>
  <c r="E67" i="10" s="1"/>
  <c r="F67" i="10" s="1"/>
  <c r="D63" i="10"/>
  <c r="E63" i="10" s="1"/>
  <c r="F63" i="10" s="1"/>
  <c r="F57" i="10"/>
  <c r="D60" i="10"/>
  <c r="E60" i="10" s="1"/>
  <c r="F60" i="10" s="1"/>
  <c r="F58" i="10"/>
  <c r="D66" i="10"/>
  <c r="E66" i="10" s="1"/>
  <c r="D62" i="10"/>
  <c r="E62" i="10" s="1"/>
  <c r="F62" i="10" s="1"/>
  <c r="F56" i="10"/>
  <c r="D64" i="10"/>
  <c r="E64" i="10" s="1"/>
  <c r="F64" i="10" s="1"/>
  <c r="D65" i="10"/>
  <c r="E65" i="10" s="1"/>
  <c r="F65" i="10" s="1"/>
  <c r="D61" i="10"/>
  <c r="E61" i="10" s="1"/>
  <c r="F73" i="13"/>
  <c r="J73" i="13" s="1"/>
  <c r="F67" i="13"/>
  <c r="J67" i="13" s="1"/>
  <c r="F74" i="13"/>
  <c r="J74" i="13" s="1"/>
  <c r="F64" i="13"/>
  <c r="J64" i="13" s="1"/>
  <c r="F65" i="13"/>
  <c r="J65" i="13" s="1"/>
  <c r="F70" i="13"/>
  <c r="J70" i="13" s="1"/>
  <c r="F72" i="13"/>
  <c r="J72" i="13" s="1"/>
  <c r="F69" i="13"/>
  <c r="J69" i="13" s="1"/>
  <c r="F71" i="13"/>
  <c r="J71" i="13" s="1"/>
  <c r="F66" i="13"/>
  <c r="J66" i="13" s="1"/>
  <c r="F68" i="13"/>
  <c r="J68" i="13" s="1"/>
  <c r="S55" i="13"/>
  <c r="AB75" i="13"/>
  <c r="Z63" i="13"/>
  <c r="Z75" i="13" s="1"/>
  <c r="M75" i="13"/>
  <c r="N75" i="13"/>
  <c r="E6" i="6"/>
  <c r="O75" i="13"/>
  <c r="K63" i="13"/>
  <c r="J68" i="10"/>
  <c r="I68" i="10"/>
  <c r="D72" i="10" s="1"/>
  <c r="H68" i="10"/>
  <c r="F66" i="10"/>
  <c r="L47" i="10"/>
  <c r="E36" i="8"/>
  <c r="F36" i="8" s="1"/>
  <c r="AC75" i="13" l="1"/>
  <c r="AM62" i="13"/>
  <c r="AL61" i="13"/>
  <c r="J75" i="13"/>
  <c r="L63" i="13"/>
  <c r="P63" i="13" s="1"/>
  <c r="E68" i="10"/>
  <c r="F61" i="10"/>
  <c r="AR61" i="13"/>
  <c r="AR62" i="13"/>
  <c r="AQ61" i="13"/>
  <c r="AQ62" i="13"/>
  <c r="E78" i="13"/>
  <c r="I69" i="13"/>
  <c r="H69" i="13"/>
  <c r="K69" i="13" s="1"/>
  <c r="I64" i="13"/>
  <c r="H64" i="13"/>
  <c r="H70" i="13"/>
  <c r="I70" i="13"/>
  <c r="I68" i="13"/>
  <c r="H68" i="13"/>
  <c r="K68" i="13" s="1"/>
  <c r="H72" i="13"/>
  <c r="I72" i="13"/>
  <c r="I74" i="13"/>
  <c r="H74" i="13"/>
  <c r="I66" i="13"/>
  <c r="H66" i="13"/>
  <c r="H67" i="13"/>
  <c r="I67" i="13"/>
  <c r="I71" i="13"/>
  <c r="H71" i="13"/>
  <c r="H65" i="13"/>
  <c r="I65" i="13"/>
  <c r="I73" i="13"/>
  <c r="H73" i="13"/>
  <c r="K73" i="13" s="1"/>
  <c r="AQ63" i="13" l="1"/>
  <c r="AD63" i="13" s="1"/>
  <c r="AR63" i="13"/>
  <c r="AN62" i="13"/>
  <c r="AM61" i="13"/>
  <c r="I75" i="13"/>
  <c r="L68" i="13"/>
  <c r="P68" i="13" s="1"/>
  <c r="Q68" i="13" s="1"/>
  <c r="L73" i="13"/>
  <c r="P73" i="13" s="1"/>
  <c r="L69" i="13"/>
  <c r="P69" i="13" s="1"/>
  <c r="F68" i="10"/>
  <c r="AS61" i="13"/>
  <c r="AS62" i="13"/>
  <c r="H75" i="13"/>
  <c r="K71" i="13"/>
  <c r="K66" i="13"/>
  <c r="K72" i="13"/>
  <c r="K70" i="13"/>
  <c r="L70" i="13" s="1"/>
  <c r="AR70" i="13" s="1"/>
  <c r="K74" i="13"/>
  <c r="K64" i="13"/>
  <c r="K65" i="13"/>
  <c r="K67" i="13"/>
  <c r="J36" i="8"/>
  <c r="AR68" i="13" l="1"/>
  <c r="AQ68" i="13"/>
  <c r="AD68" i="13" s="1"/>
  <c r="AE68" i="13" s="1"/>
  <c r="AS70" i="13"/>
  <c r="AS73" i="13"/>
  <c r="AS69" i="13"/>
  <c r="AS63" i="13"/>
  <c r="AS68" i="13"/>
  <c r="AQ69" i="13"/>
  <c r="AD69" i="13" s="1"/>
  <c r="AQ73" i="13"/>
  <c r="AD73" i="13" s="1"/>
  <c r="AR69" i="13"/>
  <c r="AE69" i="13" s="1"/>
  <c r="AR73" i="13"/>
  <c r="AQ70" i="13"/>
  <c r="AD70" i="13" s="1"/>
  <c r="AE70" i="13" s="1"/>
  <c r="L64" i="13"/>
  <c r="AR64" i="13" s="1"/>
  <c r="L65" i="13"/>
  <c r="AR65" i="13" s="1"/>
  <c r="AO62" i="13"/>
  <c r="AN61" i="13"/>
  <c r="L74" i="13"/>
  <c r="AR74" i="13" s="1"/>
  <c r="L71" i="13"/>
  <c r="AR71" i="13" s="1"/>
  <c r="L66" i="13"/>
  <c r="AR66" i="13" s="1"/>
  <c r="L67" i="13"/>
  <c r="AR67" i="13" s="1"/>
  <c r="Q69" i="13"/>
  <c r="R69" i="13"/>
  <c r="Q73" i="13"/>
  <c r="R73" i="13"/>
  <c r="R68" i="13"/>
  <c r="L72" i="13"/>
  <c r="L36" i="8"/>
  <c r="K36" i="8"/>
  <c r="O40" i="8" s="1"/>
  <c r="AT62" i="13"/>
  <c r="AT61" i="13"/>
  <c r="P64" i="13"/>
  <c r="K75" i="13"/>
  <c r="P70" i="13"/>
  <c r="N40" i="8"/>
  <c r="I40" i="8"/>
  <c r="AE63" i="13"/>
  <c r="R63" i="13"/>
  <c r="Q63" i="13"/>
  <c r="P65" i="13" l="1"/>
  <c r="R65" i="13" s="1"/>
  <c r="AQ65" i="13"/>
  <c r="AD65" i="13" s="1"/>
  <c r="AE65" i="13" s="1"/>
  <c r="AF65" i="13" s="1"/>
  <c r="AE73" i="13"/>
  <c r="AS65" i="13"/>
  <c r="AQ74" i="13"/>
  <c r="AD74" i="13" s="1"/>
  <c r="AE74" i="13" s="1"/>
  <c r="AQ67" i="13"/>
  <c r="AD67" i="13" s="1"/>
  <c r="AE67" i="13" s="1"/>
  <c r="AF67" i="13" s="1"/>
  <c r="AS67" i="13"/>
  <c r="AQ71" i="13"/>
  <c r="AS64" i="13"/>
  <c r="AR72" i="13"/>
  <c r="AQ72" i="13"/>
  <c r="AS66" i="13"/>
  <c r="AT73" i="13"/>
  <c r="AT69" i="13"/>
  <c r="AT72" i="13"/>
  <c r="AT68" i="13"/>
  <c r="AT67" i="13"/>
  <c r="AT66" i="13"/>
  <c r="AT65" i="13"/>
  <c r="AT64" i="13"/>
  <c r="AT63" i="13"/>
  <c r="AT74" i="13"/>
  <c r="AT70" i="13"/>
  <c r="AT71" i="13"/>
  <c r="AQ66" i="13"/>
  <c r="AD66" i="13" s="1"/>
  <c r="AS71" i="13"/>
  <c r="AQ64" i="13"/>
  <c r="AD64" i="13" s="1"/>
  <c r="AE64" i="13" s="1"/>
  <c r="AS72" i="13"/>
  <c r="AS74" i="13"/>
  <c r="AP62" i="13"/>
  <c r="AP61" i="13" s="1"/>
  <c r="AO61" i="13"/>
  <c r="P66" i="13"/>
  <c r="AF69" i="13"/>
  <c r="P74" i="13"/>
  <c r="R74" i="13" s="1"/>
  <c r="P67" i="13"/>
  <c r="R67" i="13" s="1"/>
  <c r="P72" i="13"/>
  <c r="Q72" i="13" s="1"/>
  <c r="P71" i="13"/>
  <c r="R71" i="13" s="1"/>
  <c r="AD71" i="13"/>
  <c r="AD72" i="13"/>
  <c r="AF68" i="13"/>
  <c r="AU61" i="13"/>
  <c r="AU62" i="13"/>
  <c r="L75" i="13"/>
  <c r="R70" i="13"/>
  <c r="Q70" i="13"/>
  <c r="R64" i="13"/>
  <c r="Q64" i="13"/>
  <c r="Q65" i="13"/>
  <c r="AF73" i="13"/>
  <c r="AF70" i="13"/>
  <c r="AF63" i="13"/>
  <c r="AE72" i="13" l="1"/>
  <c r="AF72" i="13" s="1"/>
  <c r="AG72" i="13" s="1"/>
  <c r="R72" i="13"/>
  <c r="AF64" i="13"/>
  <c r="AS75" i="13"/>
  <c r="Q74" i="13"/>
  <c r="AU72" i="13"/>
  <c r="AU68" i="13"/>
  <c r="AU67" i="13"/>
  <c r="AU66" i="13"/>
  <c r="AU65" i="13"/>
  <c r="AU64" i="13"/>
  <c r="AU63" i="13"/>
  <c r="AU71" i="13"/>
  <c r="AU74" i="13"/>
  <c r="AU69" i="13"/>
  <c r="AU70" i="13"/>
  <c r="AU73" i="13"/>
  <c r="AF74" i="13"/>
  <c r="Q67" i="13"/>
  <c r="Q71" i="13"/>
  <c r="P75" i="13"/>
  <c r="AE66" i="13"/>
  <c r="AF66" i="13" s="1"/>
  <c r="AG66" i="13" s="1"/>
  <c r="Q66" i="13"/>
  <c r="AG69" i="13"/>
  <c r="AD75" i="13"/>
  <c r="AG68" i="13"/>
  <c r="R66" i="13"/>
  <c r="AE71" i="13"/>
  <c r="AF71" i="13" s="1"/>
  <c r="AG71" i="13" s="1"/>
  <c r="AR75" i="13"/>
  <c r="AG74" i="13"/>
  <c r="AQ75" i="13"/>
  <c r="AV61" i="13"/>
  <c r="AV62" i="13"/>
  <c r="AG70" i="13"/>
  <c r="AG65" i="13"/>
  <c r="AG64" i="13"/>
  <c r="AG67" i="13"/>
  <c r="AG73" i="13"/>
  <c r="AG63" i="13"/>
  <c r="AT75" i="13"/>
  <c r="AG41" i="3"/>
  <c r="AF41" i="3"/>
  <c r="AE41" i="3"/>
  <c r="AD41" i="3"/>
  <c r="AC41" i="3"/>
  <c r="AB41" i="3"/>
  <c r="AA41" i="3"/>
  <c r="Z41" i="3"/>
  <c r="Y41" i="3"/>
  <c r="X41" i="3"/>
  <c r="W41" i="3"/>
  <c r="V41" i="3"/>
  <c r="U41" i="3"/>
  <c r="T41" i="3"/>
  <c r="S41" i="3"/>
  <c r="R41" i="3"/>
  <c r="Q41" i="3"/>
  <c r="P41" i="3"/>
  <c r="O41" i="3"/>
  <c r="N41" i="3"/>
  <c r="M41" i="3"/>
  <c r="L41" i="3"/>
  <c r="K41" i="3"/>
  <c r="J41" i="3"/>
  <c r="I41" i="3"/>
  <c r="H41" i="3"/>
  <c r="G41" i="3"/>
  <c r="F41" i="3"/>
  <c r="E41" i="3"/>
  <c r="D41" i="3"/>
  <c r="AG52" i="3"/>
  <c r="AF52" i="3"/>
  <c r="AE52" i="3"/>
  <c r="AD52" i="3"/>
  <c r="AC52" i="3"/>
  <c r="AB52" i="3"/>
  <c r="AA52" i="3"/>
  <c r="Z52" i="3"/>
  <c r="Y52" i="3"/>
  <c r="X52" i="3"/>
  <c r="W52" i="3"/>
  <c r="V52" i="3"/>
  <c r="U52" i="3"/>
  <c r="T52" i="3"/>
  <c r="S52" i="3"/>
  <c r="R52" i="3"/>
  <c r="Q52" i="3"/>
  <c r="P52" i="3"/>
  <c r="O52" i="3"/>
  <c r="N52" i="3"/>
  <c r="M52" i="3"/>
  <c r="L52" i="3"/>
  <c r="K52" i="3"/>
  <c r="J52" i="3"/>
  <c r="I52" i="3"/>
  <c r="H52" i="3"/>
  <c r="G52" i="3"/>
  <c r="F52" i="3"/>
  <c r="E52" i="3"/>
  <c r="D52" i="3"/>
  <c r="G25" i="5"/>
  <c r="G24" i="5"/>
  <c r="G22" i="5"/>
  <c r="G21" i="5"/>
  <c r="G20" i="5"/>
  <c r="G19" i="5"/>
  <c r="E20" i="3"/>
  <c r="F20" i="3"/>
  <c r="G20" i="3"/>
  <c r="H20" i="3"/>
  <c r="I20" i="3"/>
  <c r="J20" i="3"/>
  <c r="K20" i="3"/>
  <c r="L20" i="3"/>
  <c r="M20" i="3"/>
  <c r="N20" i="3"/>
  <c r="O20" i="3"/>
  <c r="P20" i="3"/>
  <c r="Q20" i="3"/>
  <c r="R20" i="3"/>
  <c r="S20" i="3"/>
  <c r="T20" i="3"/>
  <c r="U20" i="3"/>
  <c r="V20" i="3"/>
  <c r="W20" i="3"/>
  <c r="X20" i="3"/>
  <c r="Y20" i="3"/>
  <c r="Z20" i="3"/>
  <c r="AA20" i="3"/>
  <c r="AB20" i="3"/>
  <c r="AC20" i="3"/>
  <c r="AD20" i="3"/>
  <c r="AE20" i="3"/>
  <c r="AF20" i="3"/>
  <c r="AG20" i="3"/>
  <c r="D20" i="3"/>
  <c r="G75" i="13" l="1"/>
  <c r="AV71" i="13"/>
  <c r="AV74" i="13"/>
  <c r="AV70" i="13"/>
  <c r="AV73" i="13"/>
  <c r="AV67" i="13"/>
  <c r="AV65" i="13"/>
  <c r="AV63" i="13"/>
  <c r="AV72" i="13"/>
  <c r="AV68" i="13"/>
  <c r="AV66" i="13"/>
  <c r="AV64" i="13"/>
  <c r="AV69" i="13"/>
  <c r="Q75" i="13"/>
  <c r="Q78" i="13" s="1"/>
  <c r="J78" i="13"/>
  <c r="AH73" i="13"/>
  <c r="P78" i="13"/>
  <c r="R75" i="13"/>
  <c r="AH74" i="13"/>
  <c r="AH69" i="13"/>
  <c r="AF75" i="13"/>
  <c r="AH72" i="13"/>
  <c r="AH66" i="13"/>
  <c r="AH68" i="13"/>
  <c r="AE75" i="13"/>
  <c r="E37" i="6"/>
  <c r="E33" i="6"/>
  <c r="E29" i="6"/>
  <c r="E25" i="6"/>
  <c r="E21" i="6"/>
  <c r="E17" i="6"/>
  <c r="E13" i="6"/>
  <c r="E36" i="6"/>
  <c r="E32" i="6"/>
  <c r="E28" i="6"/>
  <c r="E24" i="6"/>
  <c r="E20" i="6"/>
  <c r="E16" i="6"/>
  <c r="E12" i="6"/>
  <c r="E35" i="6"/>
  <c r="E31" i="6"/>
  <c r="E27" i="6"/>
  <c r="E23" i="6"/>
  <c r="E19" i="6"/>
  <c r="E15" i="6"/>
  <c r="E11" i="6"/>
  <c r="E34" i="6"/>
  <c r="E30" i="6"/>
  <c r="E26" i="6"/>
  <c r="E22" i="6"/>
  <c r="E18" i="6"/>
  <c r="E14" i="6"/>
  <c r="G14" i="6" s="1"/>
  <c r="H14" i="6" s="1"/>
  <c r="U55" i="13"/>
  <c r="G58" i="10"/>
  <c r="K58" i="10" s="1"/>
  <c r="G59" i="10"/>
  <c r="K59" i="10" s="1"/>
  <c r="F75" i="13"/>
  <c r="E22" i="5"/>
  <c r="E18" i="5"/>
  <c r="G18" i="5" s="1"/>
  <c r="E14" i="5"/>
  <c r="G14" i="5" s="1"/>
  <c r="E25" i="5"/>
  <c r="E21" i="5"/>
  <c r="E17" i="5"/>
  <c r="G17" i="5" s="1"/>
  <c r="E13" i="5"/>
  <c r="G13" i="5" s="1"/>
  <c r="E24" i="5"/>
  <c r="E20" i="5"/>
  <c r="E16" i="5"/>
  <c r="G16" i="5" s="1"/>
  <c r="E12" i="5"/>
  <c r="G12" i="5" s="1"/>
  <c r="E23" i="5"/>
  <c r="G23" i="5" s="1"/>
  <c r="E19" i="5"/>
  <c r="E15" i="5"/>
  <c r="G15" i="5" s="1"/>
  <c r="E11" i="5"/>
  <c r="G11" i="5" s="1"/>
  <c r="AH71" i="13"/>
  <c r="AH65" i="13"/>
  <c r="AH70" i="13"/>
  <c r="AW62" i="13"/>
  <c r="AW61" i="13"/>
  <c r="AG75" i="13"/>
  <c r="AH67" i="13"/>
  <c r="AH64" i="13"/>
  <c r="AH63" i="13"/>
  <c r="G56" i="10"/>
  <c r="N47" i="10"/>
  <c r="T55" i="13"/>
  <c r="N43" i="10"/>
  <c r="N44" i="10"/>
  <c r="N45" i="10"/>
  <c r="N46" i="10"/>
  <c r="N40" i="10"/>
  <c r="AU75" i="13"/>
  <c r="AI71" i="13"/>
  <c r="AI72" i="13" l="1"/>
  <c r="AW74" i="13"/>
  <c r="AW70" i="13"/>
  <c r="AW73" i="13"/>
  <c r="AW69" i="13"/>
  <c r="AW72" i="13"/>
  <c r="AJ72" i="13" s="1"/>
  <c r="AW68" i="13"/>
  <c r="AW66" i="13"/>
  <c r="AW64" i="13"/>
  <c r="AW71" i="13"/>
  <c r="AW67" i="13"/>
  <c r="AW65" i="13"/>
  <c r="AW63" i="13"/>
  <c r="AI74" i="13"/>
  <c r="AI73" i="13"/>
  <c r="AI69" i="13"/>
  <c r="AI68" i="13"/>
  <c r="AI66" i="13"/>
  <c r="AI65" i="13"/>
  <c r="AI67" i="13"/>
  <c r="G67" i="10"/>
  <c r="K67" i="10" s="1"/>
  <c r="G62" i="10"/>
  <c r="K62" i="10" s="1"/>
  <c r="G63" i="10"/>
  <c r="K63" i="10" s="1"/>
  <c r="G61" i="10"/>
  <c r="K61" i="10" s="1"/>
  <c r="G66" i="10"/>
  <c r="K66" i="10" s="1"/>
  <c r="G65" i="10"/>
  <c r="K65" i="10" s="1"/>
  <c r="G60" i="10"/>
  <c r="K60" i="10" s="1"/>
  <c r="G57" i="10"/>
  <c r="K57" i="10" s="1"/>
  <c r="G64" i="10"/>
  <c r="K64" i="10" s="1"/>
  <c r="AI70" i="13"/>
  <c r="AX62" i="13"/>
  <c r="AX61" i="13"/>
  <c r="AI64" i="13"/>
  <c r="AH75" i="13"/>
  <c r="AI63" i="13"/>
  <c r="E8" i="5"/>
  <c r="AJ71" i="13"/>
  <c r="AJ74" i="13"/>
  <c r="K56" i="10"/>
  <c r="L58" i="10"/>
  <c r="M58" i="10"/>
  <c r="AV75" i="13"/>
  <c r="M59" i="10"/>
  <c r="L59" i="10"/>
  <c r="G36" i="6"/>
  <c r="H36" i="6" s="1"/>
  <c r="G37" i="6"/>
  <c r="H37" i="6" s="1"/>
  <c r="G27" i="6"/>
  <c r="H27" i="6" s="1"/>
  <c r="G25" i="6"/>
  <c r="H25" i="6" s="1"/>
  <c r="G18" i="6"/>
  <c r="H18" i="6" s="1"/>
  <c r="G20" i="6"/>
  <c r="H20" i="6" s="1"/>
  <c r="G31" i="6"/>
  <c r="H31" i="6" s="1"/>
  <c r="G17" i="6"/>
  <c r="H17" i="6" s="1"/>
  <c r="G33" i="6"/>
  <c r="H33" i="6" s="1"/>
  <c r="G30" i="6"/>
  <c r="H30" i="6" s="1"/>
  <c r="G35" i="6"/>
  <c r="H35" i="6" s="1"/>
  <c r="G28" i="6"/>
  <c r="H28" i="6" s="1"/>
  <c r="G26" i="6"/>
  <c r="H26" i="6" s="1"/>
  <c r="G34" i="6"/>
  <c r="H34" i="6" s="1"/>
  <c r="G13" i="6"/>
  <c r="H13" i="6" s="1"/>
  <c r="G29" i="6"/>
  <c r="H29" i="6" s="1"/>
  <c r="G22" i="6"/>
  <c r="H22" i="6" s="1"/>
  <c r="G24" i="6"/>
  <c r="H24" i="6" s="1"/>
  <c r="G23" i="6"/>
  <c r="H23" i="6" s="1"/>
  <c r="G12" i="6"/>
  <c r="H12" i="6" s="1"/>
  <c r="G21" i="6"/>
  <c r="H21" i="6" s="1"/>
  <c r="G19" i="6"/>
  <c r="H19" i="6" s="1"/>
  <c r="G16" i="6"/>
  <c r="H16" i="6" s="1"/>
  <c r="G32" i="6"/>
  <c r="H32" i="6" s="1"/>
  <c r="AJ68" i="13" l="1"/>
  <c r="AJ73" i="13"/>
  <c r="AJ67" i="13"/>
  <c r="AX73" i="13"/>
  <c r="AK73" i="13" s="1"/>
  <c r="AX69" i="13"/>
  <c r="AX72" i="13"/>
  <c r="AK72" i="13" s="1"/>
  <c r="AX68" i="13"/>
  <c r="AK68" i="13" s="1"/>
  <c r="AX67" i="13"/>
  <c r="AX66" i="13"/>
  <c r="AX65" i="13"/>
  <c r="AX64" i="13"/>
  <c r="AX63" i="13"/>
  <c r="AX70" i="13"/>
  <c r="AX71" i="13"/>
  <c r="AK71" i="13" s="1"/>
  <c r="AX74" i="13"/>
  <c r="AK74" i="13" s="1"/>
  <c r="AJ66" i="13"/>
  <c r="AJ69" i="13"/>
  <c r="AJ65" i="13"/>
  <c r="AK65" i="13" s="1"/>
  <c r="AJ64" i="13"/>
  <c r="G68" i="10"/>
  <c r="M57" i="10"/>
  <c r="L57" i="10"/>
  <c r="M61" i="10"/>
  <c r="L61" i="10"/>
  <c r="L60" i="10"/>
  <c r="M60" i="10"/>
  <c r="L63" i="10"/>
  <c r="M63" i="10"/>
  <c r="L65" i="10"/>
  <c r="M65" i="10"/>
  <c r="L62" i="10"/>
  <c r="M62" i="10"/>
  <c r="L64" i="10"/>
  <c r="M64" i="10"/>
  <c r="L66" i="10"/>
  <c r="M66" i="10"/>
  <c r="L67" i="10"/>
  <c r="M67" i="10"/>
  <c r="AJ70" i="13"/>
  <c r="AY61" i="13"/>
  <c r="AY62" i="13"/>
  <c r="AJ63" i="13"/>
  <c r="AI75" i="13"/>
  <c r="M56" i="10"/>
  <c r="L56" i="10"/>
  <c r="AW75" i="13"/>
  <c r="K68" i="10"/>
  <c r="G15" i="6"/>
  <c r="H15" i="6" s="1"/>
  <c r="G11" i="6"/>
  <c r="H11" i="6" s="1"/>
  <c r="I72" i="10" l="1"/>
  <c r="N72" i="10"/>
  <c r="AK67" i="13"/>
  <c r="AY72" i="13"/>
  <c r="AL72" i="13" s="1"/>
  <c r="AY68" i="13"/>
  <c r="AY67" i="13"/>
  <c r="AY66" i="13"/>
  <c r="AY65" i="13"/>
  <c r="AL65" i="13" s="1"/>
  <c r="AY64" i="13"/>
  <c r="AY63" i="13"/>
  <c r="AY71" i="13"/>
  <c r="AL71" i="13" s="1"/>
  <c r="AY74" i="13"/>
  <c r="AY73" i="13"/>
  <c r="AL73" i="13" s="1"/>
  <c r="AY69" i="13"/>
  <c r="AY70" i="13"/>
  <c r="AK66" i="13"/>
  <c r="AK69" i="13"/>
  <c r="AK64" i="13"/>
  <c r="E8" i="6"/>
  <c r="AK63" i="13"/>
  <c r="AJ75" i="13"/>
  <c r="AK70" i="13"/>
  <c r="AZ61" i="13"/>
  <c r="AZ62" i="13"/>
  <c r="M68" i="10"/>
  <c r="L68" i="10"/>
  <c r="O72" i="10" s="1"/>
  <c r="AL68" i="13"/>
  <c r="AL67" i="13"/>
  <c r="AL74" i="13"/>
  <c r="AX75" i="13"/>
  <c r="K27" i="16" l="1"/>
  <c r="K361" i="16" s="1"/>
  <c r="O36" i="8" s="1"/>
  <c r="I43" i="8" s="1"/>
  <c r="N43" i="8" s="1"/>
  <c r="AI4" i="16"/>
  <c r="AZ71" i="13"/>
  <c r="AZ74" i="13"/>
  <c r="AM74" i="13" s="1"/>
  <c r="AZ70" i="13"/>
  <c r="AZ73" i="13"/>
  <c r="AM73" i="13" s="1"/>
  <c r="AZ68" i="13"/>
  <c r="AM68" i="13" s="1"/>
  <c r="AZ66" i="13"/>
  <c r="AZ64" i="13"/>
  <c r="AZ72" i="13"/>
  <c r="AM72" i="13" s="1"/>
  <c r="AZ69" i="13"/>
  <c r="AZ67" i="13"/>
  <c r="AM67" i="13" s="1"/>
  <c r="AZ65" i="13"/>
  <c r="AM65" i="13" s="1"/>
  <c r="AZ63" i="13"/>
  <c r="AL66" i="13"/>
  <c r="AL69" i="13"/>
  <c r="AL64" i="13"/>
  <c r="AL70" i="13"/>
  <c r="AK75" i="13"/>
  <c r="AL63" i="13"/>
  <c r="BA61" i="13"/>
  <c r="BA62" i="13"/>
  <c r="AY75" i="13"/>
  <c r="AM71" i="13"/>
  <c r="U75" i="13" l="1"/>
  <c r="J81" i="13" s="1"/>
  <c r="P81" i="13" s="1"/>
  <c r="P68" i="10"/>
  <c r="Q68" i="10" s="1"/>
  <c r="P75" i="10" s="1"/>
  <c r="P36" i="8"/>
  <c r="P43" i="8" s="1"/>
  <c r="BA74" i="13"/>
  <c r="BA70" i="13"/>
  <c r="BA73" i="13"/>
  <c r="AN73" i="13" s="1"/>
  <c r="BA69" i="13"/>
  <c r="BA72" i="13"/>
  <c r="AN72" i="13" s="1"/>
  <c r="BA71" i="13"/>
  <c r="AN71" i="13" s="1"/>
  <c r="BA67" i="13"/>
  <c r="AN67" i="13" s="1"/>
  <c r="BA65" i="13"/>
  <c r="BA63" i="13"/>
  <c r="BA68" i="13"/>
  <c r="AN68" i="13" s="1"/>
  <c r="BA66" i="13"/>
  <c r="BA64" i="13"/>
  <c r="V75" i="13"/>
  <c r="R81" i="13" s="1"/>
  <c r="AM66" i="13"/>
  <c r="AM69" i="13"/>
  <c r="AN69" i="13" s="1"/>
  <c r="AM64" i="13"/>
  <c r="AM70" i="13"/>
  <c r="AL75" i="13"/>
  <c r="BB62" i="13"/>
  <c r="BB61" i="13"/>
  <c r="AZ75" i="13"/>
  <c r="AN65" i="13"/>
  <c r="AN74" i="13"/>
  <c r="AM63" i="13"/>
  <c r="I75" i="10" l="1"/>
  <c r="N75" i="10" s="1"/>
  <c r="BB73" i="13"/>
  <c r="BB69" i="13"/>
  <c r="AO69" i="13" s="1"/>
  <c r="BB72" i="13"/>
  <c r="BB68" i="13"/>
  <c r="BB67" i="13"/>
  <c r="BB66" i="13"/>
  <c r="BB65" i="13"/>
  <c r="BB64" i="13"/>
  <c r="BB63" i="13"/>
  <c r="BB71" i="13"/>
  <c r="AO71" i="13" s="1"/>
  <c r="BB74" i="13"/>
  <c r="BB70" i="13"/>
  <c r="AN66" i="13"/>
  <c r="AN64" i="13"/>
  <c r="AN70" i="13"/>
  <c r="BC61" i="13"/>
  <c r="BC62" i="13"/>
  <c r="AN63" i="13"/>
  <c r="AM75" i="13"/>
  <c r="BA75" i="13"/>
  <c r="AO72" i="13"/>
  <c r="AO73" i="13"/>
  <c r="AO74" i="13"/>
  <c r="AO68" i="13"/>
  <c r="AO65" i="13"/>
  <c r="AO67" i="13"/>
  <c r="BC72" i="13" l="1"/>
  <c r="BC68" i="13"/>
  <c r="AP68" i="13" s="1"/>
  <c r="BC67" i="13"/>
  <c r="BC66" i="13"/>
  <c r="AP66" i="13" s="1"/>
  <c r="BC65" i="13"/>
  <c r="BC64" i="13"/>
  <c r="BC63" i="13"/>
  <c r="BC71" i="13"/>
  <c r="AP71" i="13" s="1"/>
  <c r="BC74" i="13"/>
  <c r="BC69" i="13"/>
  <c r="AP69" i="13" s="1"/>
  <c r="BC73" i="13"/>
  <c r="BC70" i="13"/>
  <c r="AO66" i="13"/>
  <c r="AO64" i="13"/>
  <c r="AO70" i="13"/>
  <c r="AN75" i="13"/>
  <c r="BB75" i="13"/>
  <c r="AO63" i="13"/>
  <c r="AP67" i="13"/>
  <c r="AP65" i="13"/>
  <c r="AP72" i="13"/>
  <c r="AP74" i="13"/>
  <c r="AP73" i="13"/>
  <c r="AP64" i="13" l="1"/>
  <c r="AP70" i="13"/>
  <c r="AP63" i="13"/>
  <c r="AO75" i="13"/>
  <c r="BC75" i="13"/>
  <c r="AP75" i="13" l="1"/>
</calcChain>
</file>

<file path=xl/sharedStrings.xml><?xml version="1.0" encoding="utf-8"?>
<sst xmlns="http://schemas.openxmlformats.org/spreadsheetml/2006/main" count="2176" uniqueCount="815">
  <si>
    <t>基準年度</t>
    <rPh sb="0" eb="2">
      <t>キジュン</t>
    </rPh>
    <rPh sb="2" eb="3">
      <t>ネン</t>
    </rPh>
    <rPh sb="3" eb="4">
      <t>ド</t>
    </rPh>
    <phoneticPr fontId="3"/>
  </si>
  <si>
    <t>合計</t>
    <rPh sb="0" eb="2">
      <t>ゴウケイ</t>
    </rPh>
    <phoneticPr fontId="3"/>
  </si>
  <si>
    <t>①</t>
    <phoneticPr fontId="3"/>
  </si>
  <si>
    <t>③</t>
    <phoneticPr fontId="3"/>
  </si>
  <si>
    <t>④</t>
    <phoneticPr fontId="3"/>
  </si>
  <si>
    <t>⑤</t>
    <phoneticPr fontId="3"/>
  </si>
  <si>
    <t>⑥</t>
    <phoneticPr fontId="3"/>
  </si>
  <si>
    <t>⑦</t>
    <phoneticPr fontId="3"/>
  </si>
  <si>
    <t>入力項目</t>
    <rPh sb="0" eb="2">
      <t>ニュウリョク</t>
    </rPh>
    <rPh sb="2" eb="4">
      <t>コウモク</t>
    </rPh>
    <phoneticPr fontId="3"/>
  </si>
  <si>
    <t>備考</t>
    <rPh sb="0" eb="2">
      <t>ビコウ</t>
    </rPh>
    <phoneticPr fontId="3"/>
  </si>
  <si>
    <t>⑧</t>
    <phoneticPr fontId="3"/>
  </si>
  <si>
    <t>⑨</t>
    <phoneticPr fontId="3"/>
  </si>
  <si>
    <t>目標年度</t>
    <phoneticPr fontId="3"/>
  </si>
  <si>
    <t>地域区分</t>
    <rPh sb="0" eb="2">
      <t>チイキ</t>
    </rPh>
    <rPh sb="2" eb="4">
      <t>クブン</t>
    </rPh>
    <phoneticPr fontId="3"/>
  </si>
  <si>
    <t>その他</t>
    <rPh sb="2" eb="3">
      <t>タ</t>
    </rPh>
    <phoneticPr fontId="3"/>
  </si>
  <si>
    <t>地域</t>
    <rPh sb="0" eb="2">
      <t>チイキ</t>
    </rPh>
    <phoneticPr fontId="19"/>
  </si>
  <si>
    <t>5,6</t>
    <phoneticPr fontId="3"/>
  </si>
  <si>
    <t>事務所等</t>
    <rPh sb="0" eb="2">
      <t>ジム</t>
    </rPh>
    <rPh sb="2" eb="3">
      <t>ショ</t>
    </rPh>
    <rPh sb="3" eb="4">
      <t>ナド</t>
    </rPh>
    <phoneticPr fontId="3"/>
  </si>
  <si>
    <t>学校等</t>
    <rPh sb="0" eb="2">
      <t>ガッコウ</t>
    </rPh>
    <rPh sb="2" eb="3">
      <t>トウ</t>
    </rPh>
    <phoneticPr fontId="3"/>
  </si>
  <si>
    <t>ホテル等</t>
    <rPh sb="3" eb="4">
      <t>ナド</t>
    </rPh>
    <phoneticPr fontId="9"/>
  </si>
  <si>
    <t>集会所等</t>
    <rPh sb="0" eb="2">
      <t>シュウカイ</t>
    </rPh>
    <rPh sb="2" eb="3">
      <t>ジョ</t>
    </rPh>
    <rPh sb="3" eb="4">
      <t>トウ</t>
    </rPh>
    <phoneticPr fontId="9"/>
  </si>
  <si>
    <t>集会所等</t>
    <rPh sb="0" eb="2">
      <t>シュウカイ</t>
    </rPh>
    <rPh sb="2" eb="3">
      <t>ジョ</t>
    </rPh>
    <rPh sb="3" eb="4">
      <t>トウ</t>
    </rPh>
    <phoneticPr fontId="22"/>
  </si>
  <si>
    <t>病院等</t>
    <rPh sb="0" eb="2">
      <t>ビョウイン</t>
    </rPh>
    <rPh sb="2" eb="3">
      <t>トウ</t>
    </rPh>
    <phoneticPr fontId="9"/>
  </si>
  <si>
    <t>病院等</t>
    <rPh sb="0" eb="2">
      <t>ビョウイン</t>
    </rPh>
    <rPh sb="2" eb="3">
      <t>トウ</t>
    </rPh>
    <phoneticPr fontId="22"/>
  </si>
  <si>
    <t>空気調和設備</t>
    <rPh sb="0" eb="2">
      <t>クウキ</t>
    </rPh>
    <rPh sb="2" eb="4">
      <t>チョウワ</t>
    </rPh>
    <rPh sb="4" eb="6">
      <t>セツビ</t>
    </rPh>
    <phoneticPr fontId="20"/>
  </si>
  <si>
    <t>暖房設定温度緩和</t>
    <rPh sb="0" eb="2">
      <t>ダンボウ</t>
    </rPh>
    <phoneticPr fontId="20"/>
  </si>
  <si>
    <t>冷暖房負荷削減を目的とした外気導入量の制御</t>
    <rPh sb="0" eb="3">
      <t>レイダンボウ</t>
    </rPh>
    <rPh sb="3" eb="5">
      <t>フカ</t>
    </rPh>
    <rPh sb="5" eb="7">
      <t>サクゲン</t>
    </rPh>
    <rPh sb="8" eb="10">
      <t>モクテキ</t>
    </rPh>
    <rPh sb="13" eb="15">
      <t>ガイキ</t>
    </rPh>
    <rPh sb="15" eb="17">
      <t>ドウニュウ</t>
    </rPh>
    <rPh sb="17" eb="18">
      <t>リョウ</t>
    </rPh>
    <rPh sb="19" eb="21">
      <t>セイギョ</t>
    </rPh>
    <phoneticPr fontId="20"/>
  </si>
  <si>
    <t>冷凍機冷水出口温度の調整</t>
    <rPh sb="0" eb="3">
      <t>レイトウキ</t>
    </rPh>
    <phoneticPr fontId="20"/>
  </si>
  <si>
    <t>冷却水設定温度の調整</t>
  </si>
  <si>
    <t>フィルタの定期的な清掃</t>
    <rPh sb="5" eb="8">
      <t>テイキテキ</t>
    </rPh>
    <rPh sb="9" eb="11">
      <t>セイソウ</t>
    </rPh>
    <phoneticPr fontId="19"/>
  </si>
  <si>
    <t>換気設備</t>
    <rPh sb="0" eb="2">
      <t>カンキ</t>
    </rPh>
    <rPh sb="2" eb="4">
      <t>セツビ</t>
    </rPh>
    <phoneticPr fontId="20"/>
  </si>
  <si>
    <t>給排水衛生設備</t>
    <rPh sb="0" eb="1">
      <t>キュウ</t>
    </rPh>
    <rPh sb="1" eb="3">
      <t>ハイスイ</t>
    </rPh>
    <rPh sb="3" eb="5">
      <t>エイセイ</t>
    </rPh>
    <rPh sb="5" eb="7">
      <t>セツビ</t>
    </rPh>
    <phoneticPr fontId="20"/>
  </si>
  <si>
    <t>給湯設備</t>
    <rPh sb="0" eb="2">
      <t>キュウトウ</t>
    </rPh>
    <rPh sb="2" eb="4">
      <t>セツビ</t>
    </rPh>
    <phoneticPr fontId="20"/>
  </si>
  <si>
    <t>洗面所給湯期間の短縮（夏の給湯停止）</t>
    <rPh sb="0" eb="2">
      <t>センメン</t>
    </rPh>
    <rPh sb="2" eb="3">
      <t>ショ</t>
    </rPh>
    <rPh sb="3" eb="5">
      <t>キュウトウ</t>
    </rPh>
    <rPh sb="11" eb="12">
      <t>ナツ</t>
    </rPh>
    <phoneticPr fontId="20"/>
  </si>
  <si>
    <t>照明設備</t>
    <rPh sb="0" eb="2">
      <t>ショウメイ</t>
    </rPh>
    <rPh sb="2" eb="4">
      <t>セツビ</t>
    </rPh>
    <phoneticPr fontId="20"/>
  </si>
  <si>
    <t>照明照度の調整</t>
    <rPh sb="0" eb="2">
      <t>ショウメイ</t>
    </rPh>
    <rPh sb="2" eb="4">
      <t>ショウド</t>
    </rPh>
    <rPh sb="5" eb="7">
      <t>チョウセイ</t>
    </rPh>
    <phoneticPr fontId="20"/>
  </si>
  <si>
    <t>設備全般</t>
    <rPh sb="0" eb="2">
      <t>セツビ</t>
    </rPh>
    <rPh sb="2" eb="4">
      <t>ゼンパン</t>
    </rPh>
    <phoneticPr fontId="24"/>
  </si>
  <si>
    <t>エネルギーモニタリング制御の導入</t>
    <rPh sb="11" eb="13">
      <t>セイギョ</t>
    </rPh>
    <rPh sb="14" eb="16">
      <t>ドウニュウ</t>
    </rPh>
    <phoneticPr fontId="24"/>
  </si>
  <si>
    <t>建築</t>
    <rPh sb="0" eb="2">
      <t>ケンチク</t>
    </rPh>
    <phoneticPr fontId="20"/>
  </si>
  <si>
    <t>カーテン、ブラインドにより日射を調整する</t>
    <rPh sb="13" eb="15">
      <t>ニッシャ</t>
    </rPh>
    <rPh sb="16" eb="18">
      <t>チョウセイ</t>
    </rPh>
    <phoneticPr fontId="25"/>
  </si>
  <si>
    <t>1,2</t>
    <phoneticPr fontId="3"/>
  </si>
  <si>
    <t>5,6</t>
    <phoneticPr fontId="20"/>
  </si>
  <si>
    <t>冷房設定温度緩和</t>
    <phoneticPr fontId="20"/>
  </si>
  <si>
    <t>-</t>
    <phoneticPr fontId="3"/>
  </si>
  <si>
    <t>-</t>
    <phoneticPr fontId="3"/>
  </si>
  <si>
    <t>ウォーミングアップ時の外気取入れ停止</t>
    <phoneticPr fontId="19"/>
  </si>
  <si>
    <t>熱源機器の立ち上がり運転時期の短縮</t>
    <phoneticPr fontId="20"/>
  </si>
  <si>
    <t>空調運転時間の短縮</t>
    <phoneticPr fontId="20"/>
  </si>
  <si>
    <t>間欠運転・換気回数の適正化による換気運転時間の短縮</t>
    <phoneticPr fontId="19"/>
  </si>
  <si>
    <t>給湯温度の調整</t>
    <phoneticPr fontId="19"/>
  </si>
  <si>
    <r>
      <t>CO</t>
    </r>
    <r>
      <rPr>
        <vertAlign val="subscript"/>
        <sz val="10"/>
        <rFont val="メイリオ"/>
        <family val="3"/>
        <charset val="128"/>
      </rPr>
      <t>2</t>
    </r>
    <r>
      <rPr>
        <sz val="10"/>
        <rFont val="メイリオ"/>
        <family val="3"/>
        <charset val="128"/>
      </rPr>
      <t>による外気量自動制御システムの導入</t>
    </r>
    <phoneticPr fontId="20"/>
  </si>
  <si>
    <t>高効率空調用二次ポンプへの更新</t>
    <rPh sb="0" eb="3">
      <t>コウコウリツ</t>
    </rPh>
    <rPh sb="3" eb="5">
      <t>クウチョウ</t>
    </rPh>
    <rPh sb="5" eb="6">
      <t>ヨウ</t>
    </rPh>
    <rPh sb="6" eb="8">
      <t>ニジ</t>
    </rPh>
    <rPh sb="13" eb="15">
      <t>コウシン</t>
    </rPh>
    <phoneticPr fontId="20"/>
  </si>
  <si>
    <t>高効率冷却塔への更新</t>
    <rPh sb="0" eb="3">
      <t>コウコウリツ</t>
    </rPh>
    <rPh sb="3" eb="6">
      <t>レイキャクトウ</t>
    </rPh>
    <rPh sb="8" eb="10">
      <t>コウシン</t>
    </rPh>
    <phoneticPr fontId="20"/>
  </si>
  <si>
    <t>全熱交換器の導入</t>
    <phoneticPr fontId="20"/>
  </si>
  <si>
    <t>空調室外機の環境改善</t>
    <rPh sb="0" eb="2">
      <t>クウチョウ</t>
    </rPh>
    <rPh sb="2" eb="5">
      <t>シツガイキ</t>
    </rPh>
    <rPh sb="6" eb="8">
      <t>カンキョウ</t>
    </rPh>
    <rPh sb="8" eb="10">
      <t>カイゼン</t>
    </rPh>
    <phoneticPr fontId="24"/>
  </si>
  <si>
    <t>高効率熱源機器の導入</t>
    <rPh sb="8" eb="10">
      <t>ドウニュウ</t>
    </rPh>
    <phoneticPr fontId="19"/>
  </si>
  <si>
    <t>高効率空調機への更新</t>
    <phoneticPr fontId="20"/>
  </si>
  <si>
    <t>高効率パッケージエアコンへの更新</t>
    <phoneticPr fontId="20"/>
  </si>
  <si>
    <t>二次側ポンプの可変流量制御（VWV）の導入</t>
    <rPh sb="0" eb="2">
      <t>ニジ</t>
    </rPh>
    <rPh sb="2" eb="3">
      <t>ガワ</t>
    </rPh>
    <phoneticPr fontId="19"/>
  </si>
  <si>
    <t>冷却塔ファンのインバータ制御</t>
    <rPh sb="0" eb="3">
      <t>レイキャクトウ</t>
    </rPh>
    <rPh sb="12" eb="14">
      <t>セイギョ</t>
    </rPh>
    <phoneticPr fontId="20"/>
  </si>
  <si>
    <t>大温度差送風システムの導入</t>
    <phoneticPr fontId="19"/>
  </si>
  <si>
    <t>大温度差送水システムの導入</t>
    <phoneticPr fontId="19"/>
  </si>
  <si>
    <t>空気調和設備
・換気設備</t>
    <rPh sb="0" eb="2">
      <t>クウキ</t>
    </rPh>
    <rPh sb="2" eb="4">
      <t>チョウワ</t>
    </rPh>
    <rPh sb="4" eb="6">
      <t>セツビ</t>
    </rPh>
    <rPh sb="8" eb="10">
      <t>カンキ</t>
    </rPh>
    <rPh sb="10" eb="12">
      <t>セツビ</t>
    </rPh>
    <phoneticPr fontId="20"/>
  </si>
  <si>
    <t>空調機・換気ファンの適正化（プーリダウン、手動インバータ設置）</t>
    <rPh sb="10" eb="13">
      <t>テキセイカ</t>
    </rPh>
    <rPh sb="21" eb="23">
      <t>シュドウ</t>
    </rPh>
    <rPh sb="28" eb="30">
      <t>セッチ</t>
    </rPh>
    <phoneticPr fontId="24"/>
  </si>
  <si>
    <t>空調機・換気ファンの省エネファンベルトの導入</t>
  </si>
  <si>
    <t>高効率換気ファンへの更新</t>
    <rPh sb="0" eb="3">
      <t>コウコウリツ</t>
    </rPh>
    <rPh sb="3" eb="5">
      <t>カンキ</t>
    </rPh>
    <rPh sb="10" eb="12">
      <t>コウシン</t>
    </rPh>
    <phoneticPr fontId="19"/>
  </si>
  <si>
    <t>省エネ型便座又は洗浄便座のスケジュール制御の導入</t>
    <rPh sb="3" eb="4">
      <t>カタ</t>
    </rPh>
    <rPh sb="6" eb="7">
      <t>マタ</t>
    </rPh>
    <rPh sb="8" eb="10">
      <t>センジョウ</t>
    </rPh>
    <rPh sb="10" eb="12">
      <t>ベンザ</t>
    </rPh>
    <rPh sb="19" eb="21">
      <t>セイギョ</t>
    </rPh>
    <rPh sb="22" eb="24">
      <t>ドウニュウ</t>
    </rPh>
    <phoneticPr fontId="19"/>
  </si>
  <si>
    <t>給湯配管類の断熱強化</t>
  </si>
  <si>
    <t>高効率給湯器への更新</t>
    <rPh sb="0" eb="3">
      <t>コウコウリツ</t>
    </rPh>
    <rPh sb="5" eb="6">
      <t>ウツワ</t>
    </rPh>
    <rPh sb="8" eb="10">
      <t>コウシン</t>
    </rPh>
    <phoneticPr fontId="19"/>
  </si>
  <si>
    <t>人感センサーによる照明点灯制御の導入</t>
    <rPh sb="9" eb="11">
      <t>ショウメイ</t>
    </rPh>
    <rPh sb="11" eb="13">
      <t>テントウ</t>
    </rPh>
    <rPh sb="13" eb="15">
      <t>セイギョ</t>
    </rPh>
    <rPh sb="16" eb="18">
      <t>ドウニュウ</t>
    </rPh>
    <phoneticPr fontId="20"/>
  </si>
  <si>
    <t>照明スイッチの細分化（配線回路の分割化）</t>
    <phoneticPr fontId="20"/>
  </si>
  <si>
    <t>昼光利用照明制御システムの導入</t>
    <rPh sb="2" eb="4">
      <t>リヨウ</t>
    </rPh>
    <rPh sb="13" eb="15">
      <t>ドウニュウ</t>
    </rPh>
    <phoneticPr fontId="20"/>
  </si>
  <si>
    <t>LED(発光ダイオード)照明の導入</t>
  </si>
  <si>
    <t>タスク・アンビエント照明方式の導入</t>
    <rPh sb="10" eb="12">
      <t>ショウメイ</t>
    </rPh>
    <rPh sb="12" eb="14">
      <t>ホウシキ</t>
    </rPh>
    <rPh sb="15" eb="17">
      <t>ドウニュウ</t>
    </rPh>
    <phoneticPr fontId="19"/>
  </si>
  <si>
    <t>受変電設備</t>
    <rPh sb="0" eb="1">
      <t>ジュ</t>
    </rPh>
    <rPh sb="1" eb="3">
      <t>ヘンデン</t>
    </rPh>
    <rPh sb="3" eb="5">
      <t>セツビ</t>
    </rPh>
    <phoneticPr fontId="20"/>
  </si>
  <si>
    <t>高効率変圧器への更新</t>
  </si>
  <si>
    <t>ブラインドの日射制御又はスケジュール制御の導入</t>
    <rPh sb="6" eb="8">
      <t>ニッシャ</t>
    </rPh>
    <rPh sb="8" eb="10">
      <t>セイギョ</t>
    </rPh>
    <rPh sb="10" eb="11">
      <t>マタ</t>
    </rPh>
    <rPh sb="18" eb="20">
      <t>セイギョ</t>
    </rPh>
    <phoneticPr fontId="19"/>
  </si>
  <si>
    <t>ルーバー、庇の設置</t>
    <phoneticPr fontId="20"/>
  </si>
  <si>
    <t>高断熱ガラス・サッシの導入</t>
  </si>
  <si>
    <t>削減率</t>
    <rPh sb="0" eb="2">
      <t>サクゲン</t>
    </rPh>
    <rPh sb="2" eb="3">
      <t>リツ</t>
    </rPh>
    <phoneticPr fontId="3"/>
  </si>
  <si>
    <t>事務所等</t>
    <rPh sb="0" eb="2">
      <t>ジム</t>
    </rPh>
    <rPh sb="2" eb="3">
      <t>ショ</t>
    </rPh>
    <rPh sb="3" eb="4">
      <t>ナド</t>
    </rPh>
    <phoneticPr fontId="9"/>
  </si>
  <si>
    <t>学校等</t>
    <rPh sb="0" eb="2">
      <t>ガッコウ</t>
    </rPh>
    <rPh sb="2" eb="3">
      <t>ナド</t>
    </rPh>
    <phoneticPr fontId="9"/>
  </si>
  <si>
    <t>その他</t>
    <rPh sb="2" eb="3">
      <t>タ</t>
    </rPh>
    <phoneticPr fontId="9"/>
  </si>
  <si>
    <t>空調</t>
    <rPh sb="0" eb="2">
      <t>クウチョウ</t>
    </rPh>
    <phoneticPr fontId="2"/>
  </si>
  <si>
    <t>照明</t>
    <rPh sb="0" eb="2">
      <t>ショウメイ</t>
    </rPh>
    <phoneticPr fontId="2"/>
  </si>
  <si>
    <t>建築</t>
    <rPh sb="0" eb="2">
      <t>ケンチク</t>
    </rPh>
    <phoneticPr fontId="2"/>
  </si>
  <si>
    <t>空調＋照明</t>
    <rPh sb="0" eb="2">
      <t>クウチョウ</t>
    </rPh>
    <rPh sb="3" eb="5">
      <t>ショウメイ</t>
    </rPh>
    <phoneticPr fontId="2"/>
  </si>
  <si>
    <t>空調＋照明＋建築</t>
    <rPh sb="0" eb="2">
      <t>クウチョウ</t>
    </rPh>
    <rPh sb="3" eb="5">
      <t>ショウメイ</t>
    </rPh>
    <rPh sb="6" eb="8">
      <t>ケンチク</t>
    </rPh>
    <phoneticPr fontId="2"/>
  </si>
  <si>
    <t>-</t>
  </si>
  <si>
    <t>事務所等</t>
  </si>
  <si>
    <t>学校等</t>
  </si>
  <si>
    <t>集会所等</t>
  </si>
  <si>
    <t>病院等</t>
  </si>
  <si>
    <t>その他</t>
  </si>
  <si>
    <t>1,2</t>
  </si>
  <si>
    <t>5,6</t>
  </si>
  <si>
    <t>用途区分</t>
    <rPh sb="0" eb="2">
      <t>ヨウト</t>
    </rPh>
    <rPh sb="2" eb="4">
      <t>クブン</t>
    </rPh>
    <phoneticPr fontId="9"/>
  </si>
  <si>
    <t>地域区分</t>
    <rPh sb="0" eb="2">
      <t>チイキ</t>
    </rPh>
    <rPh sb="2" eb="4">
      <t>クブン</t>
    </rPh>
    <phoneticPr fontId="9"/>
  </si>
  <si>
    <t>原単位</t>
    <rPh sb="0" eb="3">
      <t>ゲンタンイ</t>
    </rPh>
    <phoneticPr fontId="2"/>
  </si>
  <si>
    <t>エネルギー消費先区分</t>
    <rPh sb="5" eb="7">
      <t>ショウヒ</t>
    </rPh>
    <rPh sb="7" eb="8">
      <t>サキ</t>
    </rPh>
    <rPh sb="8" eb="10">
      <t>クブン</t>
    </rPh>
    <phoneticPr fontId="9"/>
  </si>
  <si>
    <t>MJ/㎡年</t>
    <rPh sb="4" eb="5">
      <t>ネン</t>
    </rPh>
    <phoneticPr fontId="2"/>
  </si>
  <si>
    <t>空調</t>
    <rPh sb="0" eb="2">
      <t>クウチョウ</t>
    </rPh>
    <phoneticPr fontId="9"/>
  </si>
  <si>
    <t>換気</t>
    <rPh sb="0" eb="2">
      <t>カンキ</t>
    </rPh>
    <phoneticPr fontId="9"/>
  </si>
  <si>
    <t>照明</t>
    <rPh sb="0" eb="2">
      <t>ショウメイ</t>
    </rPh>
    <phoneticPr fontId="9"/>
  </si>
  <si>
    <t>給湯</t>
    <rPh sb="0" eb="2">
      <t>キュウトウ</t>
    </rPh>
    <phoneticPr fontId="9"/>
  </si>
  <si>
    <t>昇降機</t>
    <rPh sb="0" eb="3">
      <t>ショウコウキ</t>
    </rPh>
    <phoneticPr fontId="9"/>
  </si>
  <si>
    <t>合計</t>
    <rPh sb="0" eb="2">
      <t>ゴウケイ</t>
    </rPh>
    <phoneticPr fontId="9"/>
  </si>
  <si>
    <t>事務所等1,2</t>
  </si>
  <si>
    <t>事務所等3</t>
  </si>
  <si>
    <t>事務所等4</t>
  </si>
  <si>
    <t>事務所等5,6</t>
  </si>
  <si>
    <t>事務所等7</t>
  </si>
  <si>
    <t>事務所等8</t>
  </si>
  <si>
    <t>学校等1,2</t>
  </si>
  <si>
    <t>学校等3</t>
  </si>
  <si>
    <t>学校等4</t>
  </si>
  <si>
    <t>学校等5,6</t>
  </si>
  <si>
    <t>学校等7</t>
  </si>
  <si>
    <t>学校等8</t>
  </si>
  <si>
    <t>ホテル等1,2</t>
  </si>
  <si>
    <t>ホテル等3</t>
  </si>
  <si>
    <t>ホテル等4</t>
  </si>
  <si>
    <t>ホテル等5,6</t>
  </si>
  <si>
    <t>ホテル等7</t>
  </si>
  <si>
    <t>ホテル等8</t>
  </si>
  <si>
    <t>集会所等1,2</t>
  </si>
  <si>
    <t>集会所等3</t>
  </si>
  <si>
    <t>集会所等4</t>
  </si>
  <si>
    <t>集会所等5,6</t>
  </si>
  <si>
    <t>集会所等7</t>
  </si>
  <si>
    <t>集会所等8</t>
  </si>
  <si>
    <t>病院等1,2</t>
  </si>
  <si>
    <t>病院等3</t>
  </si>
  <si>
    <t>病院等4</t>
  </si>
  <si>
    <t>病院等5,6</t>
  </si>
  <si>
    <t>病院等7</t>
  </si>
  <si>
    <t>病院等8</t>
  </si>
  <si>
    <t>措置メニュー</t>
    <rPh sb="0" eb="2">
      <t>ソチ</t>
    </rPh>
    <phoneticPr fontId="19"/>
  </si>
  <si>
    <t>No.</t>
    <phoneticPr fontId="3"/>
  </si>
  <si>
    <t>●：実施</t>
    <rPh sb="2" eb="4">
      <t>ジッシ</t>
    </rPh>
    <phoneticPr fontId="3"/>
  </si>
  <si>
    <t>●</t>
  </si>
  <si>
    <t>全熱交換器の導入</t>
  </si>
  <si>
    <t>高効率空調機への更新</t>
  </si>
  <si>
    <t>高効率パッケージエアコンへの更新</t>
  </si>
  <si>
    <t>大温度差送風システムの導入</t>
  </si>
  <si>
    <t>大温度差送水システムの導入</t>
  </si>
  <si>
    <t>照明スイッチの細分化（配線回路の分割化）</t>
  </si>
  <si>
    <t>ルーバー、庇の設置</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</si>
  <si>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</si>
  <si>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</si>
  <si>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</si>
  <si>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</si>
  <si>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</si>
  <si>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</si>
  <si>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</si>
  <si>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</si>
  <si>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</si>
  <si>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</si>
  <si>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</si>
  <si>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</si>
  <si>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</si>
  <si>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</si>
  <si>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</si>
  <si>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</si>
  <si>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</si>
  <si>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</si>
  <si>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</si>
  <si>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</si>
  <si>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</si>
  <si>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</si>
  <si>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</si>
  <si>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</si>
  <si>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</si>
  <si>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</si>
  <si>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</si>
  <si>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</si>
  <si>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</si>
  <si>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</si>
  <si>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</si>
  <si>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</si>
  <si>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</si>
  <si>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</si>
  <si>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</si>
  <si>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</si>
  <si>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</si>
  <si>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</si>
  <si>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</si>
  <si>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</si>
  <si>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</si>
  <si>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</si>
  <si>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</si>
  <si>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</si>
  <si>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</si>
  <si>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</si>
  <si>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</si>
  <si>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t>
    <rPh sb="0" eb="4">
      <t>トドウフケン</t>
    </rPh>
    <phoneticPr fontId="3"/>
  </si>
  <si>
    <t>用途区分</t>
    <rPh sb="0" eb="2">
      <t>ヨウト</t>
    </rPh>
    <rPh sb="2" eb="4">
      <t>クブン</t>
    </rPh>
    <phoneticPr fontId="3"/>
  </si>
  <si>
    <t>運用削減率</t>
    <rPh sb="0" eb="2">
      <t>ウンヨウ</t>
    </rPh>
    <rPh sb="2" eb="4">
      <t>サクゲン</t>
    </rPh>
    <rPh sb="4" eb="5">
      <t>リツ</t>
    </rPh>
    <phoneticPr fontId="3"/>
  </si>
  <si>
    <t>改修削減率</t>
    <rPh sb="0" eb="2">
      <t>カイシュウ</t>
    </rPh>
    <rPh sb="2" eb="4">
      <t>サクゲン</t>
    </rPh>
    <rPh sb="4" eb="5">
      <t>リツ</t>
    </rPh>
    <phoneticPr fontId="3"/>
  </si>
  <si>
    <t>検索コード</t>
    <rPh sb="0" eb="2">
      <t>ケンサク</t>
    </rPh>
    <phoneticPr fontId="3"/>
  </si>
  <si>
    <t>エネルギー消費量（GJ/年）</t>
    <rPh sb="5" eb="8">
      <t>ショウヒリョウ</t>
    </rPh>
    <rPh sb="12" eb="13">
      <t>ネン</t>
    </rPh>
    <phoneticPr fontId="3"/>
  </si>
  <si>
    <t>手法１</t>
    <rPh sb="0" eb="2">
      <t>シュホウ</t>
    </rPh>
    <phoneticPr fontId="3"/>
  </si>
  <si>
    <t>No</t>
    <phoneticPr fontId="3"/>
  </si>
  <si>
    <t>●改修パッケージメニュー</t>
    <rPh sb="1" eb="3">
      <t>カイシュウ</t>
    </rPh>
    <phoneticPr fontId="3"/>
  </si>
  <si>
    <t>●改修措置メニュー</t>
    <rPh sb="1" eb="3">
      <t>カイシュウ</t>
    </rPh>
    <rPh sb="3" eb="5">
      <t>ソチ</t>
    </rPh>
    <phoneticPr fontId="3"/>
  </si>
  <si>
    <t>ウォーミングアップ時の外気取入れ停止</t>
    <phoneticPr fontId="20"/>
  </si>
  <si>
    <t>冷却水設定温度の調整</t>
    <phoneticPr fontId="20"/>
  </si>
  <si>
    <t>フィルタの定期的な清掃</t>
    <rPh sb="5" eb="8">
      <t>テイキテキ</t>
    </rPh>
    <rPh sb="9" eb="11">
      <t>セイソウ</t>
    </rPh>
    <phoneticPr fontId="20"/>
  </si>
  <si>
    <t>間欠運転・換気回数の適正化による換気運転時間の短縮</t>
    <phoneticPr fontId="20"/>
  </si>
  <si>
    <t>給湯温度の調整</t>
    <phoneticPr fontId="20"/>
  </si>
  <si>
    <t>エネルギーモニタリング制御の導入</t>
    <rPh sb="11" eb="13">
      <t>セイギョ</t>
    </rPh>
    <rPh sb="14" eb="16">
      <t>ドウニュウ</t>
    </rPh>
    <phoneticPr fontId="20"/>
  </si>
  <si>
    <t>カーテン、ブラインドにより日射を調整する</t>
    <rPh sb="13" eb="15">
      <t>ニッシャ</t>
    </rPh>
    <rPh sb="16" eb="18">
      <t>チョウセイ</t>
    </rPh>
    <phoneticPr fontId="20"/>
  </si>
  <si>
    <t>施設名称</t>
    <rPh sb="0" eb="2">
      <t>シセツ</t>
    </rPh>
    <rPh sb="2" eb="4">
      <t>メイショウ</t>
    </rPh>
    <phoneticPr fontId="3"/>
  </si>
  <si>
    <t>・実施する措置メニューに●を付けてください。実施項目に応じて削減率を設定します。</t>
    <rPh sb="1" eb="3">
      <t>ジッシ</t>
    </rPh>
    <rPh sb="5" eb="7">
      <t>ソチ</t>
    </rPh>
    <rPh sb="14" eb="15">
      <t>ツ</t>
    </rPh>
    <rPh sb="22" eb="24">
      <t>ジッシ</t>
    </rPh>
    <rPh sb="24" eb="26">
      <t>コウモク</t>
    </rPh>
    <rPh sb="27" eb="28">
      <t>オウ</t>
    </rPh>
    <rPh sb="30" eb="32">
      <t>サクゲン</t>
    </rPh>
    <rPh sb="32" eb="33">
      <t>リツ</t>
    </rPh>
    <rPh sb="34" eb="36">
      <t>セッテイ</t>
    </rPh>
    <phoneticPr fontId="3"/>
  </si>
  <si>
    <t>・建築物毎に本シートをコピーして削減率を推計してください。</t>
    <rPh sb="1" eb="4">
      <t>ケンチクブツ</t>
    </rPh>
    <rPh sb="4" eb="5">
      <t>ゴト</t>
    </rPh>
    <rPh sb="6" eb="7">
      <t>ホン</t>
    </rPh>
    <rPh sb="16" eb="18">
      <t>サクゲン</t>
    </rPh>
    <rPh sb="18" eb="19">
      <t>リツ</t>
    </rPh>
    <rPh sb="20" eb="22">
      <t>スイケイ</t>
    </rPh>
    <phoneticPr fontId="3"/>
  </si>
  <si>
    <t>●運用措置メニュー積上げリスト（建築物毎に作成）</t>
    <rPh sb="1" eb="3">
      <t>ウンヨウ</t>
    </rPh>
    <rPh sb="3" eb="5">
      <t>ソチ</t>
    </rPh>
    <rPh sb="9" eb="11">
      <t>ツミア</t>
    </rPh>
    <rPh sb="16" eb="18">
      <t>ケンチク</t>
    </rPh>
    <rPh sb="18" eb="19">
      <t>ブツ</t>
    </rPh>
    <rPh sb="19" eb="20">
      <t>ゴト</t>
    </rPh>
    <rPh sb="21" eb="23">
      <t>サクセイ</t>
    </rPh>
    <phoneticPr fontId="3"/>
  </si>
  <si>
    <t>・施設名称を入力し、用途区分を選択してください。</t>
    <rPh sb="1" eb="3">
      <t>シセツ</t>
    </rPh>
    <rPh sb="3" eb="5">
      <t>メイショウ</t>
    </rPh>
    <rPh sb="6" eb="8">
      <t>ニュウリョク</t>
    </rPh>
    <rPh sb="10" eb="12">
      <t>ヨウト</t>
    </rPh>
    <rPh sb="12" eb="14">
      <t>クブン</t>
    </rPh>
    <rPh sb="15" eb="17">
      <t>センタク</t>
    </rPh>
    <phoneticPr fontId="3"/>
  </si>
  <si>
    <t>現在</t>
    <rPh sb="0" eb="2">
      <t>ゲンザイ</t>
    </rPh>
    <phoneticPr fontId="3"/>
  </si>
  <si>
    <t>②</t>
    <phoneticPr fontId="3"/>
  </si>
  <si>
    <t>計画</t>
    <rPh sb="0" eb="2">
      <t>ケイカク</t>
    </rPh>
    <phoneticPr fontId="3"/>
  </si>
  <si>
    <t>運用</t>
    <rPh sb="0" eb="2">
      <t>ウンヨウ</t>
    </rPh>
    <phoneticPr fontId="3"/>
  </si>
  <si>
    <t>改修</t>
    <rPh sb="0" eb="2">
      <t>カイシュウ</t>
    </rPh>
    <phoneticPr fontId="3"/>
  </si>
  <si>
    <t>再生可能エネルギー</t>
    <rPh sb="0" eb="2">
      <t>サイセイ</t>
    </rPh>
    <rPh sb="2" eb="4">
      <t>カノウ</t>
    </rPh>
    <phoneticPr fontId="3"/>
  </si>
  <si>
    <r>
      <t>方 位</t>
    </r>
    <r>
      <rPr>
        <vertAlign val="superscript"/>
        <sz val="10.5"/>
        <color rgb="FF000000"/>
        <rFont val="メイリオ"/>
        <family val="3"/>
        <charset val="128"/>
      </rPr>
      <t>※1</t>
    </r>
  </si>
  <si>
    <t>kWh/(㎡･年）</t>
  </si>
  <si>
    <t>南</t>
  </si>
  <si>
    <t>東</t>
  </si>
  <si>
    <t>西</t>
  </si>
  <si>
    <t>北</t>
  </si>
  <si>
    <t>現在の燃料使用量</t>
    <rPh sb="0" eb="2">
      <t>ゲンザイ</t>
    </rPh>
    <rPh sb="3" eb="5">
      <t>ネンリョウ</t>
    </rPh>
    <rPh sb="5" eb="7">
      <t>シヨウ</t>
    </rPh>
    <rPh sb="7" eb="8">
      <t>リョウ</t>
    </rPh>
    <phoneticPr fontId="3"/>
  </si>
  <si>
    <t>現在の排出係数</t>
    <rPh sb="0" eb="2">
      <t>ゲンザイ</t>
    </rPh>
    <rPh sb="3" eb="5">
      <t>ハイシュツ</t>
    </rPh>
    <rPh sb="5" eb="7">
      <t>ケイスウ</t>
    </rPh>
    <phoneticPr fontId="3"/>
  </si>
  <si>
    <t>計画削減率</t>
    <rPh sb="0" eb="2">
      <t>ケイカク</t>
    </rPh>
    <rPh sb="2" eb="4">
      <t>サクゲン</t>
    </rPh>
    <rPh sb="4" eb="5">
      <t>リツ</t>
    </rPh>
    <phoneticPr fontId="3"/>
  </si>
  <si>
    <t>新築・増築</t>
    <rPh sb="0" eb="2">
      <t>シンチク</t>
    </rPh>
    <rPh sb="3" eb="5">
      <t>ゾウチク</t>
    </rPh>
    <phoneticPr fontId="3"/>
  </si>
  <si>
    <t>改廃計画の規模(㎡)</t>
    <rPh sb="0" eb="2">
      <t>カイハイ</t>
    </rPh>
    <rPh sb="2" eb="4">
      <t>ケイカク</t>
    </rPh>
    <rPh sb="5" eb="7">
      <t>キボ</t>
    </rPh>
    <phoneticPr fontId="3"/>
  </si>
  <si>
    <t>廃止</t>
    <rPh sb="0" eb="2">
      <t>ハイシ</t>
    </rPh>
    <phoneticPr fontId="3"/>
  </si>
  <si>
    <t>現在</t>
    <rPh sb="0" eb="2">
      <t>ゲンザイ</t>
    </rPh>
    <phoneticPr fontId="3"/>
  </si>
  <si>
    <t>必須入力項目です。</t>
    <rPh sb="2" eb="4">
      <t>ニュウリョク</t>
    </rPh>
    <rPh sb="4" eb="6">
      <t>コウモク</t>
    </rPh>
    <phoneticPr fontId="3"/>
  </si>
  <si>
    <t>建築物削減ポテンシャル推計ツール</t>
    <rPh sb="0" eb="3">
      <t>ケンチクブツ</t>
    </rPh>
    <rPh sb="11" eb="13">
      <t>スイケイ</t>
    </rPh>
    <phoneticPr fontId="3"/>
  </si>
  <si>
    <t>建築物削減ポテンシャル推計ツール【手法１】</t>
    <rPh sb="0" eb="3">
      <t>ケンチクブツ</t>
    </rPh>
    <rPh sb="11" eb="13">
      <t>スイケイ</t>
    </rPh>
    <rPh sb="17" eb="19">
      <t>シュホウ</t>
    </rPh>
    <phoneticPr fontId="3"/>
  </si>
  <si>
    <t>単位</t>
    <rPh sb="0" eb="2">
      <t>タンイ</t>
    </rPh>
    <phoneticPr fontId="20"/>
  </si>
  <si>
    <t>排出係数</t>
    <rPh sb="0" eb="2">
      <t>ハイシュツ</t>
    </rPh>
    <rPh sb="2" eb="4">
      <t>ケイスウ</t>
    </rPh>
    <phoneticPr fontId="20"/>
  </si>
  <si>
    <t>温水</t>
    <rPh sb="0" eb="2">
      <t>オンスイ</t>
    </rPh>
    <phoneticPr fontId="20"/>
  </si>
  <si>
    <t>冷水</t>
    <rPh sb="0" eb="2">
      <t>レイスイ</t>
    </rPh>
    <phoneticPr fontId="20"/>
  </si>
  <si>
    <t>その他</t>
    <rPh sb="2" eb="3">
      <t>タ</t>
    </rPh>
    <phoneticPr fontId="20"/>
  </si>
  <si>
    <t>目標年度</t>
    <rPh sb="0" eb="2">
      <t>モクヒョウ</t>
    </rPh>
    <rPh sb="2" eb="4">
      <t>ネンド</t>
    </rPh>
    <phoneticPr fontId="3"/>
  </si>
  <si>
    <t>燃料・熱・電気使用量入力シート</t>
    <rPh sb="0" eb="2">
      <t>ネンリョウ</t>
    </rPh>
    <rPh sb="3" eb="4">
      <t>ネツ</t>
    </rPh>
    <rPh sb="5" eb="7">
      <t>デンキ</t>
    </rPh>
    <rPh sb="7" eb="10">
      <t>シヨウリョウ</t>
    </rPh>
    <rPh sb="10" eb="12">
      <t>ニュウリョク</t>
    </rPh>
    <phoneticPr fontId="3"/>
  </si>
  <si>
    <t>値</t>
    <rPh sb="0" eb="1">
      <t>チ</t>
    </rPh>
    <phoneticPr fontId="3"/>
  </si>
  <si>
    <t>⑩</t>
    <phoneticPr fontId="3"/>
  </si>
  <si>
    <t>⑪</t>
    <phoneticPr fontId="3"/>
  </si>
  <si>
    <t>⑫</t>
    <phoneticPr fontId="3"/>
  </si>
  <si>
    <t>⇒地域区分</t>
    <rPh sb="1" eb="3">
      <t>チイキ</t>
    </rPh>
    <rPh sb="3" eb="5">
      <t>クブン</t>
    </rPh>
    <phoneticPr fontId="3"/>
  </si>
  <si>
    <t>●基本情報の入力</t>
    <rPh sb="1" eb="3">
      <t>キホン</t>
    </rPh>
    <rPh sb="3" eb="5">
      <t>ジョウホウ</t>
    </rPh>
    <rPh sb="6" eb="8">
      <t>ニュウリョク</t>
    </rPh>
    <phoneticPr fontId="3"/>
  </si>
  <si>
    <t>燃料・熱・電気使用量入力シートで入力してください。</t>
    <rPh sb="0" eb="2">
      <t>ネンリョウ</t>
    </rPh>
    <rPh sb="3" eb="4">
      <t>ネツ</t>
    </rPh>
    <rPh sb="5" eb="7">
      <t>デンキ</t>
    </rPh>
    <rPh sb="7" eb="10">
      <t>シヨウリョウ</t>
    </rPh>
    <rPh sb="10" eb="12">
      <t>ニュウリョク</t>
    </rPh>
    <rPh sb="16" eb="18">
      <t>ニュウリョク</t>
    </rPh>
    <phoneticPr fontId="3"/>
  </si>
  <si>
    <t>基準年度</t>
    <rPh sb="0" eb="2">
      <t>キジュン</t>
    </rPh>
    <rPh sb="2" eb="4">
      <t>ネンド</t>
    </rPh>
    <phoneticPr fontId="3"/>
  </si>
  <si>
    <t>現在からのエネルギー削減率</t>
    <rPh sb="0" eb="2">
      <t>ゲンザイ</t>
    </rPh>
    <rPh sb="10" eb="12">
      <t>サクゲン</t>
    </rPh>
    <rPh sb="12" eb="13">
      <t>リツ</t>
    </rPh>
    <phoneticPr fontId="3"/>
  </si>
  <si>
    <t>基準年度からのエネルギー削減率</t>
    <rPh sb="0" eb="2">
      <t>キジュン</t>
    </rPh>
    <rPh sb="2" eb="4">
      <t>ネンド</t>
    </rPh>
    <rPh sb="12" eb="14">
      <t>サクゲン</t>
    </rPh>
    <rPh sb="14" eb="15">
      <t>リツ</t>
    </rPh>
    <phoneticPr fontId="3"/>
  </si>
  <si>
    <t>●削減ポテンシャルの推計結果</t>
    <rPh sb="1" eb="3">
      <t>サクゲン</t>
    </rPh>
    <rPh sb="10" eb="12">
      <t>スイケイ</t>
    </rPh>
    <rPh sb="12" eb="14">
      <t>ケッカ</t>
    </rPh>
    <phoneticPr fontId="3"/>
  </si>
  <si>
    <t>●改修措置メニュー積上げリスト（建築物毎に作成）</t>
    <rPh sb="1" eb="3">
      <t>カイシュウ</t>
    </rPh>
    <rPh sb="3" eb="5">
      <t>ソチ</t>
    </rPh>
    <rPh sb="9" eb="11">
      <t>ツミア</t>
    </rPh>
    <phoneticPr fontId="3"/>
  </si>
  <si>
    <t>建築物削減ポテンシャル推計ツール【手法２】</t>
    <rPh sb="0" eb="3">
      <t>ケンチクブツ</t>
    </rPh>
    <rPh sb="11" eb="13">
      <t>スイケイ</t>
    </rPh>
    <rPh sb="17" eb="19">
      <t>シュホウ</t>
    </rPh>
    <phoneticPr fontId="3"/>
  </si>
  <si>
    <t>↓</t>
    <phoneticPr fontId="3"/>
  </si>
  <si>
    <t>→</t>
    <phoneticPr fontId="3"/>
  </si>
  <si>
    <t>用途分類</t>
  </si>
  <si>
    <t>庁舎、消防署、警察署、保健センター、研究施設、生涯学習センター、公民館</t>
  </si>
  <si>
    <t>保育所、幼稚園、小学校、中学校、特別支援学校、高等学校、大学、高等専門学校、専修学校、各種学校</t>
  </si>
  <si>
    <t>図書館、美術館、博物館、資料館、記念館、植物園、動物園、水族館、劇場、音楽ホール、多目的ホール、会議場、体育館、武道館、プール、競技場</t>
  </si>
  <si>
    <t>病院、診療所、老人ホーム、障害者支援施設、児童養護施設</t>
  </si>
  <si>
    <t>屋内駐車場、公衆便所、休憩所</t>
  </si>
  <si>
    <t>表Ⅰ-6 用途分類に基づく建築物用途の例</t>
    <rPh sb="0" eb="1">
      <t>ヒョウ</t>
    </rPh>
    <rPh sb="5" eb="7">
      <t>ヨウト</t>
    </rPh>
    <rPh sb="7" eb="9">
      <t>ブンルイ</t>
    </rPh>
    <rPh sb="10" eb="11">
      <t>モト</t>
    </rPh>
    <rPh sb="13" eb="16">
      <t>ケンチクブツ</t>
    </rPh>
    <rPh sb="16" eb="18">
      <t>ヨウト</t>
    </rPh>
    <rPh sb="19" eb="20">
      <t>レイ</t>
    </rPh>
    <phoneticPr fontId="3"/>
  </si>
  <si>
    <t>具体的な建築物用途例</t>
    <phoneticPr fontId="3"/>
  </si>
  <si>
    <t>用途分類</t>
    <rPh sb="0" eb="2">
      <t>ヨウト</t>
    </rPh>
    <rPh sb="2" eb="4">
      <t>ブンルイ</t>
    </rPh>
    <phoneticPr fontId="3"/>
  </si>
  <si>
    <t>削減率</t>
  </si>
  <si>
    <t xml:space="preserve">省エネ法における適合義務化の誘導基準BEI =0.80
</t>
    <phoneticPr fontId="3"/>
  </si>
  <si>
    <t>ZEB Ready　達成の最低条件</t>
    <phoneticPr fontId="3"/>
  </si>
  <si>
    <t>再生可能エネルギーの導入無しでNearly ZEB達成の最低条件</t>
    <phoneticPr fontId="3"/>
  </si>
  <si>
    <t>●計画削減率</t>
    <rPh sb="1" eb="3">
      <t>ケイカク</t>
    </rPh>
    <rPh sb="3" eb="5">
      <t>サクゲン</t>
    </rPh>
    <rPh sb="5" eb="6">
      <t>リツ</t>
    </rPh>
    <phoneticPr fontId="3"/>
  </si>
  <si>
    <t>削減率</t>
    <rPh sb="0" eb="2">
      <t>サクゲン</t>
    </rPh>
    <rPh sb="2" eb="3">
      <t>リツ</t>
    </rPh>
    <phoneticPr fontId="3"/>
  </si>
  <si>
    <t>概要</t>
    <rPh sb="0" eb="2">
      <t>ガイヨウ</t>
    </rPh>
    <phoneticPr fontId="3"/>
  </si>
  <si>
    <t>地域区分</t>
  </si>
  <si>
    <t>ホテル等</t>
  </si>
  <si>
    <t>●運用削減率（手法２）</t>
    <rPh sb="1" eb="3">
      <t>ウンヨウ</t>
    </rPh>
    <rPh sb="3" eb="5">
      <t>サクゲン</t>
    </rPh>
    <rPh sb="5" eb="6">
      <t>リツ</t>
    </rPh>
    <rPh sb="7" eb="9">
      <t>シュホウ</t>
    </rPh>
    <phoneticPr fontId="3"/>
  </si>
  <si>
    <t>●運用削減率（手法３）</t>
    <rPh sb="1" eb="3">
      <t>ウンヨウ</t>
    </rPh>
    <rPh sb="3" eb="5">
      <t>サクゲン</t>
    </rPh>
    <rPh sb="5" eb="6">
      <t>リツ</t>
    </rPh>
    <rPh sb="7" eb="9">
      <t>シュホウ</t>
    </rPh>
    <phoneticPr fontId="3"/>
  </si>
  <si>
    <t>改修メニュー</t>
    <rPh sb="0" eb="2">
      <t>カイシュウ</t>
    </rPh>
    <phoneticPr fontId="3"/>
  </si>
  <si>
    <t>合計</t>
  </si>
  <si>
    <t>手法１は、建築物用途に関わらない最も簡便な手法です。対象建築物全体を一括して削減ポテンシャルを推計します。</t>
    <rPh sb="0" eb="2">
      <t>シュホウ</t>
    </rPh>
    <phoneticPr fontId="3"/>
  </si>
  <si>
    <r>
      <t>[</t>
    </r>
    <r>
      <rPr>
        <sz val="9"/>
        <color theme="1"/>
        <rFont val="メイリオ"/>
        <family val="3"/>
        <charset val="128"/>
      </rPr>
      <t>MJ/(</t>
    </r>
    <r>
      <rPr>
        <sz val="10"/>
        <color theme="1"/>
        <rFont val="メイリオ"/>
        <family val="3"/>
        <charset val="128"/>
      </rPr>
      <t>m</t>
    </r>
    <r>
      <rPr>
        <vertAlign val="superscript"/>
        <sz val="10"/>
        <color theme="1"/>
        <rFont val="メイリオ"/>
        <family val="3"/>
        <charset val="128"/>
      </rPr>
      <t>2</t>
    </r>
    <r>
      <rPr>
        <sz val="9"/>
        <color theme="1"/>
        <rFont val="メイリオ"/>
        <family val="3"/>
        <charset val="128"/>
      </rPr>
      <t>･年）</t>
    </r>
    <r>
      <rPr>
        <sz val="9"/>
        <color theme="1"/>
        <rFont val="Arial"/>
        <family val="2"/>
      </rPr>
      <t>]</t>
    </r>
  </si>
  <si>
    <r>
      <t>単位面積当たり年間集熱量</t>
    </r>
    <r>
      <rPr>
        <vertAlign val="superscript"/>
        <sz val="11"/>
        <color theme="1"/>
        <rFont val="メイリオ"/>
        <family val="3"/>
        <charset val="128"/>
      </rPr>
      <t>※2</t>
    </r>
  </si>
  <si>
    <r>
      <t>単位面積当たり年間発電量</t>
    </r>
    <r>
      <rPr>
        <vertAlign val="superscript"/>
        <sz val="10.5"/>
        <color rgb="FF000000"/>
        <rFont val="メイリオ"/>
        <family val="3"/>
        <charset val="128"/>
      </rPr>
      <t>※1</t>
    </r>
    <phoneticPr fontId="3"/>
  </si>
  <si>
    <t xml:space="preserve">※1：「平成22年度　再生可能エネルギー導入ポテンシャル調査報告書の調査結果」より引用
※2：資源エネルギー庁「あったかエコ太陽熱」を用いた試算結果より算出（設置角30度）
</t>
    <phoneticPr fontId="3"/>
  </si>
  <si>
    <t>建築物リストで入力してください。</t>
    <rPh sb="0" eb="3">
      <t>ケンチクブツ</t>
    </rPh>
    <rPh sb="7" eb="9">
      <t>ニュウリョク</t>
    </rPh>
    <phoneticPr fontId="3"/>
  </si>
  <si>
    <t>積上げシート（運用）を建築物ごとに作成し、削減率を本シートの建築物リストに転記してください。</t>
    <rPh sb="0" eb="2">
      <t>ツミア</t>
    </rPh>
    <rPh sb="7" eb="9">
      <t>ウンヨウ</t>
    </rPh>
    <rPh sb="11" eb="14">
      <t>ケンチクブツ</t>
    </rPh>
    <rPh sb="17" eb="19">
      <t>サクセイ</t>
    </rPh>
    <rPh sb="21" eb="23">
      <t>サクゲン</t>
    </rPh>
    <rPh sb="23" eb="24">
      <t>リツ</t>
    </rPh>
    <rPh sb="25" eb="26">
      <t>ホン</t>
    </rPh>
    <rPh sb="30" eb="33">
      <t>ケンチクブツ</t>
    </rPh>
    <rPh sb="37" eb="39">
      <t>テンキ</t>
    </rPh>
    <phoneticPr fontId="3"/>
  </si>
  <si>
    <t>積上げシート（改修）を建築物ごとに作成し、削減率を本シートの建築物リストに転記してください。</t>
    <rPh sb="0" eb="2">
      <t>ツミア</t>
    </rPh>
    <rPh sb="7" eb="9">
      <t>カイシュウ</t>
    </rPh>
    <rPh sb="11" eb="14">
      <t>ケンチクブツ</t>
    </rPh>
    <rPh sb="17" eb="19">
      <t>サクセイ</t>
    </rPh>
    <rPh sb="21" eb="23">
      <t>サクゲン</t>
    </rPh>
    <rPh sb="23" eb="24">
      <t>リツ</t>
    </rPh>
    <rPh sb="25" eb="26">
      <t>ホン</t>
    </rPh>
    <rPh sb="30" eb="33">
      <t>ケンチクブツ</t>
    </rPh>
    <rPh sb="37" eb="39">
      <t>テンキ</t>
    </rPh>
    <phoneticPr fontId="3"/>
  </si>
  <si>
    <t>建築物削減ポテンシャル推計ツール【手法3】</t>
    <rPh sb="0" eb="3">
      <t>ケンチクブツ</t>
    </rPh>
    <rPh sb="11" eb="13">
      <t>スイケイ</t>
    </rPh>
    <rPh sb="17" eb="19">
      <t>シュホウ</t>
    </rPh>
    <phoneticPr fontId="3"/>
  </si>
  <si>
    <t>○各建築物基本情報リスト</t>
    <rPh sb="1" eb="2">
      <t>カク</t>
    </rPh>
    <rPh sb="2" eb="4">
      <t>ケンチク</t>
    </rPh>
    <rPh sb="4" eb="5">
      <t>ブツ</t>
    </rPh>
    <rPh sb="5" eb="7">
      <t>キホン</t>
    </rPh>
    <rPh sb="7" eb="9">
      <t>ジョウホウ</t>
    </rPh>
    <phoneticPr fontId="3"/>
  </si>
  <si>
    <t>建築物名称</t>
    <rPh sb="0" eb="3">
      <t>ケンチクブツ</t>
    </rPh>
    <rPh sb="3" eb="5">
      <t>メイショウ</t>
    </rPh>
    <phoneticPr fontId="3"/>
  </si>
  <si>
    <t>⑬</t>
    <phoneticPr fontId="3"/>
  </si>
  <si>
    <t>（年度）</t>
    <rPh sb="1" eb="3">
      <t>ネンド</t>
    </rPh>
    <phoneticPr fontId="3"/>
  </si>
  <si>
    <t>改修年度</t>
    <rPh sb="0" eb="2">
      <t>カイシュウ</t>
    </rPh>
    <rPh sb="2" eb="4">
      <t>ネンド</t>
    </rPh>
    <phoneticPr fontId="3"/>
  </si>
  <si>
    <t>⑭</t>
    <phoneticPr fontId="3"/>
  </si>
  <si>
    <t>改修計画年度</t>
    <rPh sb="0" eb="2">
      <t>カイシュウ</t>
    </rPh>
    <rPh sb="2" eb="4">
      <t>ケイカク</t>
    </rPh>
    <rPh sb="4" eb="6">
      <t>ネンド</t>
    </rPh>
    <phoneticPr fontId="3"/>
  </si>
  <si>
    <t>建築物リストで入力してください。（改修内容は⑬積上げシート（改修）で選択してください。）</t>
    <rPh sb="0" eb="3">
      <t>ケンチクブツ</t>
    </rPh>
    <rPh sb="7" eb="9">
      <t>ニュウリョク</t>
    </rPh>
    <rPh sb="17" eb="19">
      <t>カイシュウ</t>
    </rPh>
    <rPh sb="19" eb="21">
      <t>ナイヨウ</t>
    </rPh>
    <rPh sb="23" eb="25">
      <t>ツミア</t>
    </rPh>
    <rPh sb="30" eb="32">
      <t>カイシュウ</t>
    </rPh>
    <rPh sb="34" eb="36">
      <t>センタク</t>
    </rPh>
    <phoneticPr fontId="3"/>
  </si>
  <si>
    <t>再生可能エネルギー導入年度</t>
    <rPh sb="0" eb="2">
      <t>サイセイ</t>
    </rPh>
    <rPh sb="2" eb="4">
      <t>カノウ</t>
    </rPh>
    <rPh sb="9" eb="11">
      <t>ドウニュウ</t>
    </rPh>
    <rPh sb="11" eb="13">
      <t>ネンド</t>
    </rPh>
    <phoneticPr fontId="3"/>
  </si>
  <si>
    <t>導入年度</t>
    <rPh sb="0" eb="2">
      <t>ドウニュウ</t>
    </rPh>
    <rPh sb="2" eb="4">
      <t>ネンド</t>
    </rPh>
    <phoneticPr fontId="3"/>
  </si>
  <si>
    <t>“現在”の年度を選択してください。”現在”とは、以下の基本情報を把握している直近の年度を指します。</t>
    <rPh sb="1" eb="3">
      <t>ゲンザイ</t>
    </rPh>
    <rPh sb="5" eb="6">
      <t>ネン</t>
    </rPh>
    <rPh sb="6" eb="7">
      <t>ド</t>
    </rPh>
    <rPh sb="8" eb="10">
      <t>センタク</t>
    </rPh>
    <rPh sb="18" eb="20">
      <t>ゲンザイ</t>
    </rPh>
    <rPh sb="24" eb="26">
      <t>イカ</t>
    </rPh>
    <rPh sb="27" eb="29">
      <t>キホン</t>
    </rPh>
    <rPh sb="29" eb="31">
      <t>ジョウホウ</t>
    </rPh>
    <rPh sb="32" eb="34">
      <t>ハアク</t>
    </rPh>
    <rPh sb="38" eb="40">
      <t>チョッキン</t>
    </rPh>
    <rPh sb="41" eb="42">
      <t>ネン</t>
    </rPh>
    <rPh sb="42" eb="43">
      <t>ド</t>
    </rPh>
    <rPh sb="44" eb="45">
      <t>サ</t>
    </rPh>
    <phoneticPr fontId="3"/>
  </si>
  <si>
    <t>削減ポテンシャル</t>
    <rPh sb="0" eb="2">
      <t>サクゲン</t>
    </rPh>
    <phoneticPr fontId="3"/>
  </si>
  <si>
    <t>一次エネルギー消費量</t>
    <rPh sb="0" eb="2">
      <t>イチジ</t>
    </rPh>
    <rPh sb="7" eb="10">
      <t>ショウヒリョウ</t>
    </rPh>
    <phoneticPr fontId="3"/>
  </si>
  <si>
    <t>●ロードマップ作成用</t>
    <rPh sb="7" eb="9">
      <t>サクセイ</t>
    </rPh>
    <rPh sb="9" eb="10">
      <t>ヨウ</t>
    </rPh>
    <phoneticPr fontId="3"/>
  </si>
  <si>
    <t>手法3は、個別の建物について、削減ポテンシャルを推計する手法です。運用・改修段階における個別に実施可能な措置メニューから削減率を推計します。</t>
    <rPh sb="33" eb="35">
      <t>ウンヨウ</t>
    </rPh>
    <rPh sb="36" eb="38">
      <t>カイシュウ</t>
    </rPh>
    <rPh sb="38" eb="40">
      <t>ダンカイ</t>
    </rPh>
    <rPh sb="44" eb="46">
      <t>コベツ</t>
    </rPh>
    <rPh sb="47" eb="49">
      <t>ジッシ</t>
    </rPh>
    <rPh sb="49" eb="51">
      <t>カノウ</t>
    </rPh>
    <rPh sb="52" eb="54">
      <t>ソチ</t>
    </rPh>
    <rPh sb="60" eb="62">
      <t>サクゲン</t>
    </rPh>
    <rPh sb="62" eb="63">
      <t>リツ</t>
    </rPh>
    <rPh sb="64" eb="66">
      <t>スイケイ</t>
    </rPh>
    <phoneticPr fontId="3"/>
  </si>
  <si>
    <t>建築物ごとに詳細なメニューを判断、若しくは独自の試算結果を活用する手法</t>
  </si>
  <si>
    <t>推計手法の概要</t>
  </si>
  <si>
    <t>推計対象の</t>
  </si>
  <si>
    <t>まとまり</t>
  </si>
  <si>
    <t>推計対象建築物全体</t>
  </si>
  <si>
    <t>同一用途の建築物群</t>
  </si>
  <si>
    <t>個別の建築物</t>
  </si>
  <si>
    <t>運用段階</t>
  </si>
  <si>
    <t>用途分類ごとに一律の数値</t>
  </si>
  <si>
    <t>具体的な実施メニューの積上げによる数値、若しくは独自の試算や実績を活用</t>
  </si>
  <si>
    <t>改修段階</t>
  </si>
  <si>
    <t>用途分類ごとに、空調、照明、建築のうち改修する部分の選択による一律の数値</t>
  </si>
  <si>
    <t>再生可能エネルギーの導入量</t>
  </si>
  <si>
    <t>太陽光発電パネルの設置面積による発電量を試算</t>
  </si>
  <si>
    <t>太陽光発電パネル、太陽熱集熱パネルの設置面積による発電量、集熱量を試算</t>
  </si>
  <si>
    <t>推計手法の特徴</t>
  </si>
  <si>
    <t>メリット</t>
  </si>
  <si>
    <t>デメリット</t>
  </si>
  <si>
    <t>＜手法1＞</t>
  </si>
  <si>
    <t>＜手法2＞</t>
  </si>
  <si>
    <t>＜手法3＞</t>
  </si>
  <si>
    <t>一律　50%</t>
  </si>
  <si>
    <t>一律　0.5%</t>
  </si>
  <si>
    <t>一律　16%</t>
  </si>
  <si>
    <t>バイオマス活用の検討(独自の試算や実績を活用)</t>
  </si>
  <si>
    <t>· 作業負荷が小さい</t>
  </si>
  <si>
    <t>· 用途の特性が反映されるので、やや確度の高い推計が可能</t>
  </si>
  <si>
    <t>· 詳細検討が可能なためより確度の高い推計が可能</t>
  </si>
  <si>
    <t>· 専門的な知識を有さなくても推計が可能</t>
  </si>
  <si>
    <t>· 改廃予定年度等が把握できれば、年度ごとのロードマップ作成可能</t>
  </si>
  <si>
    <t>· 推計結果が実態と合わない場合がある</t>
  </si>
  <si>
    <t>· 部門間調整を要する場合があり、煩雑になる</t>
  </si>
  <si>
    <t>· 作業負荷が大きい</t>
  </si>
  <si>
    <t>· 対象建築物の運用実態の把握が必要</t>
  </si>
  <si>
    <t>必要情報</t>
  </si>
  <si>
    <t>&lt;手法1&gt;</t>
  </si>
  <si>
    <t>&lt;手法2&gt;</t>
  </si>
  <si>
    <t>&lt;手法3&gt;</t>
  </si>
  <si>
    <r>
      <t>建築物の延床面積</t>
    </r>
    <r>
      <rPr>
        <sz val="9"/>
        <color theme="1"/>
        <rFont val="Arial"/>
        <family val="2"/>
      </rPr>
      <t>[</t>
    </r>
    <r>
      <rPr>
        <sz val="10"/>
        <color theme="1"/>
        <rFont val="Arial"/>
        <family val="2"/>
      </rPr>
      <t>m</t>
    </r>
    <r>
      <rPr>
        <vertAlign val="superscript"/>
        <sz val="10"/>
        <color theme="1"/>
        <rFont val="Arial"/>
        <family val="2"/>
      </rPr>
      <t>2</t>
    </r>
    <r>
      <rPr>
        <sz val="9"/>
        <color theme="1"/>
        <rFont val="Arial"/>
        <family val="2"/>
      </rPr>
      <t>]</t>
    </r>
  </si>
  <si>
    <t>用途ごと（又は施設主管課ごと）</t>
  </si>
  <si>
    <t>建築物ごと</t>
  </si>
  <si>
    <r>
      <t>建築物の新築・改廃等計画合計面積</t>
    </r>
    <r>
      <rPr>
        <sz val="9"/>
        <color theme="1"/>
        <rFont val="Arial"/>
        <family val="2"/>
      </rPr>
      <t>[</t>
    </r>
    <r>
      <rPr>
        <sz val="10"/>
        <color theme="1"/>
        <rFont val="Arial"/>
        <family val="2"/>
      </rPr>
      <t>m</t>
    </r>
    <r>
      <rPr>
        <vertAlign val="superscript"/>
        <sz val="10"/>
        <color theme="1"/>
        <rFont val="Arial"/>
        <family val="2"/>
      </rPr>
      <t>2</t>
    </r>
    <r>
      <rPr>
        <sz val="9"/>
        <color theme="1"/>
        <rFont val="Arial"/>
        <family val="2"/>
      </rPr>
      <t>]</t>
    </r>
  </si>
  <si>
    <t>建築物ごと（面積及び年度）</t>
  </si>
  <si>
    <r>
      <t>建築物の合計建築面積</t>
    </r>
    <r>
      <rPr>
        <sz val="9"/>
        <color theme="1"/>
        <rFont val="Arial"/>
        <family val="2"/>
      </rPr>
      <t>[</t>
    </r>
    <r>
      <rPr>
        <sz val="10"/>
        <color theme="1"/>
        <rFont val="Arial"/>
        <family val="2"/>
      </rPr>
      <t>m</t>
    </r>
    <r>
      <rPr>
        <vertAlign val="superscript"/>
        <sz val="10"/>
        <color theme="1"/>
        <rFont val="Arial"/>
        <family val="2"/>
      </rPr>
      <t>2</t>
    </r>
    <r>
      <rPr>
        <sz val="9"/>
        <color theme="1"/>
        <rFont val="Arial"/>
        <family val="2"/>
      </rPr>
      <t>]</t>
    </r>
  </si>
  <si>
    <r>
      <t>建築物の現在の各燃料合計使用量</t>
    </r>
    <r>
      <rPr>
        <sz val="9"/>
        <color theme="1"/>
        <rFont val="Arial"/>
        <family val="2"/>
      </rPr>
      <t>[MWh,m</t>
    </r>
    <r>
      <rPr>
        <vertAlign val="superscript"/>
        <sz val="9"/>
        <color theme="1"/>
        <rFont val="Arial"/>
        <family val="2"/>
      </rPr>
      <t>3</t>
    </r>
    <r>
      <rPr>
        <sz val="9"/>
        <color theme="1"/>
        <rFont val="Arial"/>
        <family val="2"/>
      </rPr>
      <t>,kL</t>
    </r>
    <r>
      <rPr>
        <sz val="9"/>
        <color theme="1"/>
        <rFont val="メイリオ"/>
        <family val="3"/>
        <charset val="128"/>
      </rPr>
      <t>等</t>
    </r>
    <r>
      <rPr>
        <sz val="9"/>
        <color theme="1"/>
        <rFont val="Arial"/>
        <family val="2"/>
      </rPr>
      <t>]</t>
    </r>
  </si>
  <si>
    <t>建築物ごとの築年</t>
  </si>
  <si>
    <t>建築物ごとの改修計画（年度）</t>
  </si>
  <si>
    <t>建築物に導入されている設備や、その運用状況</t>
  </si>
  <si>
    <t>もしくは、独自に算出した削減率を入力してください。</t>
    <rPh sb="5" eb="7">
      <t>ドクジ</t>
    </rPh>
    <rPh sb="8" eb="10">
      <t>サンシュツ</t>
    </rPh>
    <rPh sb="12" eb="14">
      <t>サクゲン</t>
    </rPh>
    <rPh sb="14" eb="15">
      <t>リツ</t>
    </rPh>
    <rPh sb="16" eb="18">
      <t>ニュウリョク</t>
    </rPh>
    <phoneticPr fontId="3"/>
  </si>
  <si>
    <t>表I‑2　削減ポテンシャルを推計するための必要情報</t>
  </si>
  <si>
    <t>手法2</t>
    <rPh sb="0" eb="2">
      <t>シュホウ</t>
    </rPh>
    <phoneticPr fontId="3"/>
  </si>
  <si>
    <t>手法3</t>
    <rPh sb="0" eb="2">
      <t>シュホウ</t>
    </rPh>
    <phoneticPr fontId="3"/>
  </si>
  <si>
    <t>↓選択する手法をクリックしてください。</t>
    <rPh sb="1" eb="3">
      <t>センタク</t>
    </rPh>
    <rPh sb="5" eb="7">
      <t>シュホウ</t>
    </rPh>
    <phoneticPr fontId="3"/>
  </si>
  <si>
    <r>
      <t>・推計された運用削減率</t>
    </r>
    <r>
      <rPr>
        <sz val="10"/>
        <color rgb="FFFF0000"/>
        <rFont val="メイリオ"/>
        <family val="3"/>
        <charset val="128"/>
      </rPr>
      <t>（赤字）</t>
    </r>
    <r>
      <rPr>
        <sz val="10"/>
        <color theme="1"/>
        <rFont val="メイリオ"/>
        <family val="3"/>
        <charset val="128"/>
      </rPr>
      <t>をシート「手法３」に転記してください。</t>
    </r>
    <rPh sb="1" eb="3">
      <t>スイケイ</t>
    </rPh>
    <rPh sb="6" eb="8">
      <t>ウンヨウ</t>
    </rPh>
    <rPh sb="8" eb="10">
      <t>サクゲン</t>
    </rPh>
    <rPh sb="10" eb="11">
      <t>リツ</t>
    </rPh>
    <rPh sb="12" eb="14">
      <t>アカジ</t>
    </rPh>
    <rPh sb="25" eb="27">
      <t>テンキ</t>
    </rPh>
    <phoneticPr fontId="3"/>
  </si>
  <si>
    <r>
      <t>段階削減率</t>
    </r>
    <r>
      <rPr>
        <vertAlign val="superscript"/>
        <sz val="9"/>
        <color theme="1"/>
        <rFont val="メイリオ"/>
        <family val="3"/>
        <charset val="128"/>
      </rPr>
      <t>※</t>
    </r>
    <phoneticPr fontId="3"/>
  </si>
  <si>
    <t>※計画段階削減率の設定とは、新築部や増築部を、現状もしくは類似施設と比較して、エネルギー消費原単位をどの程度削減した計画とするかを設定するものです。この削減率が大きいほど、より低炭素な建築物を建設することとなります。</t>
    <rPh sb="1" eb="3">
      <t>ケイカク</t>
    </rPh>
    <rPh sb="3" eb="5">
      <t>ダンカイ</t>
    </rPh>
    <rPh sb="5" eb="7">
      <t>サクゲン</t>
    </rPh>
    <rPh sb="7" eb="8">
      <t>リツ</t>
    </rPh>
    <rPh sb="9" eb="11">
      <t>セッテイ</t>
    </rPh>
    <rPh sb="14" eb="16">
      <t>シンチク</t>
    </rPh>
    <rPh sb="16" eb="17">
      <t>ブ</t>
    </rPh>
    <rPh sb="18" eb="20">
      <t>ゾウチク</t>
    </rPh>
    <rPh sb="20" eb="21">
      <t>ブ</t>
    </rPh>
    <rPh sb="23" eb="25">
      <t>ゲンジョウ</t>
    </rPh>
    <rPh sb="29" eb="31">
      <t>ルイジ</t>
    </rPh>
    <rPh sb="31" eb="33">
      <t>シセツ</t>
    </rPh>
    <rPh sb="34" eb="36">
      <t>ヒカク</t>
    </rPh>
    <rPh sb="44" eb="46">
      <t>ショウヒ</t>
    </rPh>
    <rPh sb="46" eb="49">
      <t>ゲンタンイ</t>
    </rPh>
    <rPh sb="52" eb="54">
      <t>テイド</t>
    </rPh>
    <rPh sb="54" eb="56">
      <t>サクゲン</t>
    </rPh>
    <rPh sb="58" eb="60">
      <t>ケイカク</t>
    </rPh>
    <rPh sb="65" eb="67">
      <t>セッテイ</t>
    </rPh>
    <rPh sb="76" eb="78">
      <t>サクゲン</t>
    </rPh>
    <rPh sb="78" eb="79">
      <t>リツ</t>
    </rPh>
    <rPh sb="80" eb="81">
      <t>オオ</t>
    </rPh>
    <rPh sb="88" eb="91">
      <t>テイタンソ</t>
    </rPh>
    <rPh sb="92" eb="95">
      <t>ケンチクブツ</t>
    </rPh>
    <rPh sb="96" eb="98">
      <t>ケンセツ</t>
    </rPh>
    <phoneticPr fontId="3"/>
  </si>
  <si>
    <t>用途分類ごとに20%,50%,75%を選択</t>
    <phoneticPr fontId="3"/>
  </si>
  <si>
    <t>独自の指標を使用</t>
    <phoneticPr fontId="3"/>
  </si>
  <si>
    <t>若しくは用途分類ごとに20%,50%,75%を選択</t>
    <rPh sb="0" eb="1">
      <t>モ</t>
    </rPh>
    <phoneticPr fontId="3"/>
  </si>
  <si>
    <t>⑦</t>
    <phoneticPr fontId="3"/>
  </si>
  <si>
    <t>自動演算される項目です。</t>
    <rPh sb="0" eb="2">
      <t>ジドウ</t>
    </rPh>
    <rPh sb="2" eb="4">
      <t>エンザン</t>
    </rPh>
    <rPh sb="7" eb="9">
      <t>コウモク</t>
    </rPh>
    <phoneticPr fontId="3"/>
  </si>
  <si>
    <r>
      <t>目標年度電力排出係数　(t-CO</t>
    </r>
    <r>
      <rPr>
        <vertAlign val="subscript"/>
        <sz val="10"/>
        <color theme="1"/>
        <rFont val="メイリオ"/>
        <family val="3"/>
        <charset val="128"/>
      </rPr>
      <t>2</t>
    </r>
    <r>
      <rPr>
        <sz val="10"/>
        <color theme="1"/>
        <rFont val="メイリオ"/>
        <family val="3"/>
        <charset val="128"/>
      </rPr>
      <t>/MWh)</t>
    </r>
    <rPh sb="0" eb="2">
      <t>モクヒョウ</t>
    </rPh>
    <rPh sb="2" eb="4">
      <t>ネンド</t>
    </rPh>
    <rPh sb="4" eb="6">
      <t>デンリョク</t>
    </rPh>
    <rPh sb="6" eb="8">
      <t>ハイシュツ</t>
    </rPh>
    <rPh sb="8" eb="10">
      <t>ケイスウ</t>
    </rPh>
    <phoneticPr fontId="3"/>
  </si>
  <si>
    <r>
      <t>計画</t>
    </r>
    <r>
      <rPr>
        <sz val="8"/>
        <color theme="1"/>
        <rFont val="メイリオ"/>
        <family val="3"/>
        <charset val="128"/>
      </rPr>
      <t>（新築・増築/廃止）</t>
    </r>
    <r>
      <rPr>
        <sz val="10"/>
        <color theme="1"/>
        <rFont val="メイリオ"/>
        <family val="3"/>
        <charset val="128"/>
      </rPr>
      <t>削減率</t>
    </r>
    <rPh sb="0" eb="2">
      <t>ケイカク</t>
    </rPh>
    <rPh sb="3" eb="5">
      <t>シンチク</t>
    </rPh>
    <rPh sb="6" eb="8">
      <t>ゾウチク</t>
    </rPh>
    <rPh sb="9" eb="11">
      <t>ハイシ</t>
    </rPh>
    <rPh sb="12" eb="14">
      <t>サクゲン</t>
    </rPh>
    <rPh sb="14" eb="15">
      <t>リツ</t>
    </rPh>
    <phoneticPr fontId="3"/>
  </si>
  <si>
    <t>GJ/年なので、</t>
    <rPh sb="3" eb="4">
      <t>ネン</t>
    </rPh>
    <phoneticPr fontId="3"/>
  </si>
  <si>
    <t>建築物用途ごとにメニューを判断する手法</t>
    <phoneticPr fontId="3"/>
  </si>
  <si>
    <t>手法1</t>
  </si>
  <si>
    <t>目標年度の電気排出係数</t>
    <rPh sb="0" eb="2">
      <t>モクヒョウ</t>
    </rPh>
    <rPh sb="2" eb="4">
      <t>ネンド</t>
    </rPh>
    <rPh sb="5" eb="7">
      <t>デンキ</t>
    </rPh>
    <rPh sb="7" eb="9">
      <t>ハイシュツ</t>
    </rPh>
    <rPh sb="9" eb="11">
      <t>ケイスウ</t>
    </rPh>
    <phoneticPr fontId="3"/>
  </si>
  <si>
    <r>
      <t>t-CO</t>
    </r>
    <r>
      <rPr>
        <b/>
        <vertAlign val="subscript"/>
        <sz val="12"/>
        <rFont val="メイリオ"/>
        <family val="3"/>
        <charset val="128"/>
      </rPr>
      <t>2</t>
    </r>
    <r>
      <rPr>
        <b/>
        <sz val="12"/>
        <rFont val="メイリオ"/>
        <family val="3"/>
        <charset val="128"/>
      </rPr>
      <t>/MWh</t>
    </r>
    <phoneticPr fontId="3"/>
  </si>
  <si>
    <t>現在の燃料・熱・電気使用量</t>
    <rPh sb="0" eb="2">
      <t>ゲンザイ</t>
    </rPh>
    <rPh sb="3" eb="5">
      <t>ネンリョウ</t>
    </rPh>
    <rPh sb="6" eb="7">
      <t>ネツ</t>
    </rPh>
    <rPh sb="8" eb="10">
      <t>デンキ</t>
    </rPh>
    <rPh sb="10" eb="12">
      <t>シヨウ</t>
    </rPh>
    <rPh sb="12" eb="13">
      <t>リョウ</t>
    </rPh>
    <phoneticPr fontId="3"/>
  </si>
  <si>
    <t>エネルギー消費量は、</t>
    <rPh sb="5" eb="8">
      <t>ショウヒリョウ</t>
    </rPh>
    <phoneticPr fontId="3"/>
  </si>
  <si>
    <t>エネルギーの削減ポテンシャルは</t>
    <rPh sb="6" eb="8">
      <t>サクゲン</t>
    </rPh>
    <phoneticPr fontId="3"/>
  </si>
  <si>
    <t>⑪～⑭はデフォルト値が入力されているか確認してください。デフォルト値以外の数値を使用する場合は値を書き換えてください。</t>
    <rPh sb="9" eb="10">
      <t>チ</t>
    </rPh>
    <rPh sb="11" eb="13">
      <t>ニュウリョク</t>
    </rPh>
    <rPh sb="19" eb="21">
      <t>カクニン</t>
    </rPh>
    <rPh sb="33" eb="34">
      <t>チ</t>
    </rPh>
    <rPh sb="34" eb="36">
      <t>イガイ</t>
    </rPh>
    <rPh sb="37" eb="39">
      <t>スウチ</t>
    </rPh>
    <rPh sb="40" eb="42">
      <t>シヨウ</t>
    </rPh>
    <rPh sb="44" eb="46">
      <t>バアイ</t>
    </rPh>
    <rPh sb="47" eb="48">
      <t>アタイ</t>
    </rPh>
    <rPh sb="49" eb="50">
      <t>カ</t>
    </rPh>
    <rPh sb="51" eb="52">
      <t>カ</t>
    </rPh>
    <phoneticPr fontId="3"/>
  </si>
  <si>
    <r>
      <t>デフォルト値：0.37 t-CO</t>
    </r>
    <r>
      <rPr>
        <vertAlign val="subscript"/>
        <sz val="10"/>
        <color theme="1"/>
        <rFont val="メイリオ"/>
        <family val="3"/>
        <charset val="128"/>
      </rPr>
      <t>2</t>
    </r>
    <r>
      <rPr>
        <sz val="10"/>
        <color theme="1"/>
        <rFont val="メイリオ"/>
        <family val="3"/>
        <charset val="128"/>
      </rPr>
      <t>/MWh</t>
    </r>
    <rPh sb="5" eb="6">
      <t>チ</t>
    </rPh>
    <phoneticPr fontId="3"/>
  </si>
  <si>
    <t>○凡例</t>
    <rPh sb="1" eb="3">
      <t>ハンレイ</t>
    </rPh>
    <phoneticPr fontId="3"/>
  </si>
  <si>
    <t>エネルギー削減率</t>
    <rPh sb="5" eb="7">
      <t>サクゲン</t>
    </rPh>
    <rPh sb="7" eb="8">
      <t>リツ</t>
    </rPh>
    <phoneticPr fontId="3"/>
  </si>
  <si>
    <r>
      <t>CO</t>
    </r>
    <r>
      <rPr>
        <b/>
        <vertAlign val="subscript"/>
        <sz val="11"/>
        <color theme="1"/>
        <rFont val="メイリオ"/>
        <family val="3"/>
        <charset val="128"/>
      </rPr>
      <t>2</t>
    </r>
    <r>
      <rPr>
        <b/>
        <sz val="11"/>
        <color theme="1"/>
        <rFont val="メイリオ"/>
        <family val="3"/>
        <charset val="128"/>
      </rPr>
      <t>排出量は、</t>
    </r>
    <rPh sb="3" eb="5">
      <t>ハイシュツ</t>
    </rPh>
    <rPh sb="5" eb="6">
      <t>リョウ</t>
    </rPh>
    <phoneticPr fontId="3"/>
  </si>
  <si>
    <t>各手法のシートに戻る場合はクリックしてください。→</t>
    <rPh sb="0" eb="1">
      <t>カク</t>
    </rPh>
    <rPh sb="1" eb="3">
      <t>シュホウ</t>
    </rPh>
    <rPh sb="8" eb="9">
      <t>モド</t>
    </rPh>
    <rPh sb="10" eb="12">
      <t>バアイ</t>
    </rPh>
    <phoneticPr fontId="3"/>
  </si>
  <si>
    <t>デフォルト値が入力されていますが、修正も可能な項目です。</t>
    <rPh sb="5" eb="6">
      <t>チ</t>
    </rPh>
    <rPh sb="7" eb="9">
      <t>ニュウリョク</t>
    </rPh>
    <rPh sb="17" eb="19">
      <t>シュウセイ</t>
    </rPh>
    <rPh sb="20" eb="22">
      <t>カノウ</t>
    </rPh>
    <rPh sb="23" eb="25">
      <t>コウモク</t>
    </rPh>
    <phoneticPr fontId="3"/>
  </si>
  <si>
    <t>可能であれば入力していただきたい項目です。</t>
    <rPh sb="0" eb="2">
      <t>カノウ</t>
    </rPh>
    <rPh sb="6" eb="8">
      <t>ニュウリョク</t>
    </rPh>
    <rPh sb="16" eb="18">
      <t>コウモク</t>
    </rPh>
    <phoneticPr fontId="3"/>
  </si>
  <si>
    <r>
      <t>CO</t>
    </r>
    <r>
      <rPr>
        <vertAlign val="subscript"/>
        <sz val="9"/>
        <color theme="1"/>
        <rFont val="Meiryo UI"/>
        <family val="3"/>
        <charset val="128"/>
      </rPr>
      <t>2</t>
    </r>
    <r>
      <rPr>
        <sz val="9"/>
        <color theme="1"/>
        <rFont val="Meiryo UI"/>
        <family val="3"/>
        <charset val="128"/>
      </rPr>
      <t>排出量削減率</t>
    </r>
    <rPh sb="6" eb="8">
      <t>サクゲン</t>
    </rPh>
    <rPh sb="8" eb="9">
      <t>リツ</t>
    </rPh>
    <phoneticPr fontId="3"/>
  </si>
  <si>
    <t>排出ガス
の種類</t>
    <rPh sb="0" eb="2">
      <t>ハイシュツ</t>
    </rPh>
    <rPh sb="6" eb="8">
      <t>シュルイ</t>
    </rPh>
    <phoneticPr fontId="20"/>
  </si>
  <si>
    <t>排出量</t>
    <rPh sb="0" eb="2">
      <t>ハイシュツ</t>
    </rPh>
    <rPh sb="2" eb="3">
      <t>リョウ</t>
    </rPh>
    <phoneticPr fontId="20"/>
  </si>
  <si>
    <t>一般炭</t>
  </si>
  <si>
    <t>kg</t>
  </si>
  <si>
    <t>L</t>
  </si>
  <si>
    <t>ジェット燃料油</t>
  </si>
  <si>
    <t>灯油</t>
  </si>
  <si>
    <t>A重油</t>
    <phoneticPr fontId="20"/>
  </si>
  <si>
    <t>液化石油ガス(LPG)（公用車）</t>
    <rPh sb="12" eb="15">
      <t>コウヨウシャ</t>
    </rPh>
    <phoneticPr fontId="20"/>
  </si>
  <si>
    <t>液化石油ガス(LPG)（公用車以外）</t>
    <rPh sb="12" eb="15">
      <t>コウヨウシャ</t>
    </rPh>
    <rPh sb="15" eb="17">
      <t>イガイ</t>
    </rPh>
    <phoneticPr fontId="20"/>
  </si>
  <si>
    <t>都市ガス</t>
    <rPh sb="0" eb="2">
      <t>トシ</t>
    </rPh>
    <phoneticPr fontId="20"/>
  </si>
  <si>
    <t>他人から供給された
電気の使用</t>
    <rPh sb="0" eb="2">
      <t>タニン</t>
    </rPh>
    <rPh sb="4" eb="6">
      <t>キョウキュウ</t>
    </rPh>
    <rPh sb="10" eb="12">
      <t>デンキ</t>
    </rPh>
    <rPh sb="13" eb="15">
      <t>シヨウ</t>
    </rPh>
    <phoneticPr fontId="20"/>
  </si>
  <si>
    <t>電気事業者(その1)</t>
    <rPh sb="0" eb="2">
      <t>デンキ</t>
    </rPh>
    <rPh sb="2" eb="5">
      <t>ジギョウシャ</t>
    </rPh>
    <phoneticPr fontId="20"/>
  </si>
  <si>
    <t>kWh</t>
  </si>
  <si>
    <t>電気事業者(その2)</t>
    <rPh sb="0" eb="2">
      <t>デンキ</t>
    </rPh>
    <rPh sb="2" eb="5">
      <t>ジギョウシャ</t>
    </rPh>
    <phoneticPr fontId="20"/>
  </si>
  <si>
    <t>電気事業者(その3)</t>
    <rPh sb="0" eb="2">
      <t>デンキ</t>
    </rPh>
    <rPh sb="2" eb="5">
      <t>ジギョウシャ</t>
    </rPh>
    <phoneticPr fontId="20"/>
  </si>
  <si>
    <t>電気事業者(その4)</t>
    <rPh sb="0" eb="2">
      <t>デンキ</t>
    </rPh>
    <rPh sb="2" eb="5">
      <t>ジギョウシャ</t>
    </rPh>
    <phoneticPr fontId="20"/>
  </si>
  <si>
    <t>電気事業者(その5)</t>
    <rPh sb="0" eb="2">
      <t>デンキ</t>
    </rPh>
    <rPh sb="2" eb="5">
      <t>ジギョウシャ</t>
    </rPh>
    <phoneticPr fontId="20"/>
  </si>
  <si>
    <t>蒸気</t>
    <rPh sb="0" eb="2">
      <t>ジョウキ</t>
    </rPh>
    <phoneticPr fontId="20"/>
  </si>
  <si>
    <t>MJ</t>
  </si>
  <si>
    <t>t</t>
  </si>
  <si>
    <t>廃棄物を原材料とする固形燃料</t>
    <rPh sb="0" eb="3">
      <t>ハイキブツ</t>
    </rPh>
    <rPh sb="4" eb="7">
      <t>ゲンザイリョウ</t>
    </rPh>
    <rPh sb="10" eb="12">
      <t>コケイ</t>
    </rPh>
    <rPh sb="12" eb="14">
      <t>ネンリョウ</t>
    </rPh>
    <phoneticPr fontId="20"/>
  </si>
  <si>
    <t>連続燃焼式焼却施設</t>
    <rPh sb="5" eb="7">
      <t>ショウキャク</t>
    </rPh>
    <rPh sb="7" eb="9">
      <t>シセツ</t>
    </rPh>
    <phoneticPr fontId="20"/>
  </si>
  <si>
    <t>バッチ燃焼式焼却施設</t>
    <rPh sb="3" eb="5">
      <t>ネンショウ</t>
    </rPh>
    <rPh sb="5" eb="6">
      <t>シキ</t>
    </rPh>
    <rPh sb="6" eb="8">
      <t>ショウキャク</t>
    </rPh>
    <rPh sb="8" eb="10">
      <t>シセツ</t>
    </rPh>
    <phoneticPr fontId="20"/>
  </si>
  <si>
    <t>産業廃棄物の焼却</t>
    <rPh sb="0" eb="2">
      <t>サンギョウ</t>
    </rPh>
    <rPh sb="2" eb="5">
      <t>ハイキブツ</t>
    </rPh>
    <rPh sb="6" eb="8">
      <t>ショウキャク</t>
    </rPh>
    <phoneticPr fontId="20"/>
  </si>
  <si>
    <t>紙くず又は木くず</t>
    <rPh sb="0" eb="1">
      <t>カミ</t>
    </rPh>
    <rPh sb="3" eb="4">
      <t>マタ</t>
    </rPh>
    <rPh sb="5" eb="6">
      <t>キ</t>
    </rPh>
    <phoneticPr fontId="20"/>
  </si>
  <si>
    <t>廃油</t>
    <rPh sb="0" eb="2">
      <t>ハイユ</t>
    </rPh>
    <phoneticPr fontId="20"/>
  </si>
  <si>
    <t>廃プラスチック類</t>
    <rPh sb="0" eb="1">
      <t>ハイ</t>
    </rPh>
    <rPh sb="7" eb="8">
      <t>ルイ</t>
    </rPh>
    <phoneticPr fontId="20"/>
  </si>
  <si>
    <t>下水汚泥</t>
    <rPh sb="0" eb="2">
      <t>ゲスイ</t>
    </rPh>
    <rPh sb="2" eb="4">
      <t>オデイ</t>
    </rPh>
    <phoneticPr fontId="20"/>
  </si>
  <si>
    <t>ボイラーにおける
燃料の使用</t>
    <rPh sb="9" eb="11">
      <t>ネンリョウ</t>
    </rPh>
    <rPh sb="12" eb="14">
      <t>シヨウ</t>
    </rPh>
    <phoneticPr fontId="20"/>
  </si>
  <si>
    <t>木材</t>
    <rPh sb="0" eb="2">
      <t>モクザイ</t>
    </rPh>
    <phoneticPr fontId="20"/>
  </si>
  <si>
    <t>木炭</t>
    <rPh sb="0" eb="2">
      <t>モクタン</t>
    </rPh>
    <phoneticPr fontId="20"/>
  </si>
  <si>
    <t>ディーゼル機関
における燃料の使用</t>
    <rPh sb="5" eb="7">
      <t>キカン</t>
    </rPh>
    <rPh sb="12" eb="14">
      <t>ネンリョウ</t>
    </rPh>
    <rPh sb="15" eb="17">
      <t>シヨウ</t>
    </rPh>
    <phoneticPr fontId="20"/>
  </si>
  <si>
    <t>軽油</t>
  </si>
  <si>
    <t>家庭用機器
における燃料の使用</t>
    <rPh sb="0" eb="3">
      <t>カテイヨウ</t>
    </rPh>
    <rPh sb="3" eb="5">
      <t>キキ</t>
    </rPh>
    <rPh sb="10" eb="12">
      <t>ネンリョウ</t>
    </rPh>
    <rPh sb="13" eb="15">
      <t>シヨウ</t>
    </rPh>
    <phoneticPr fontId="20"/>
  </si>
  <si>
    <t>自動車の走行</t>
    <rPh sb="0" eb="3">
      <t>ジドウシャ</t>
    </rPh>
    <rPh sb="4" eb="6">
      <t>ソウコウ</t>
    </rPh>
    <phoneticPr fontId="20"/>
  </si>
  <si>
    <t>ガソリン・LPG</t>
  </si>
  <si>
    <t>km</t>
  </si>
  <si>
    <t>軽乗用車</t>
    <rPh sb="0" eb="1">
      <t>ケイ</t>
    </rPh>
    <rPh sb="1" eb="4">
      <t>ジョウヨウシャ</t>
    </rPh>
    <phoneticPr fontId="20"/>
  </si>
  <si>
    <t>普通貨物車</t>
    <rPh sb="0" eb="2">
      <t>フツウ</t>
    </rPh>
    <rPh sb="2" eb="5">
      <t>カモツシャ</t>
    </rPh>
    <phoneticPr fontId="20"/>
  </si>
  <si>
    <t>小型貨物車</t>
    <rPh sb="0" eb="2">
      <t>コガタ</t>
    </rPh>
    <rPh sb="2" eb="5">
      <t>カモツシャ</t>
    </rPh>
    <phoneticPr fontId="20"/>
  </si>
  <si>
    <t>軽貨物車</t>
    <rPh sb="0" eb="1">
      <t>ケイ</t>
    </rPh>
    <rPh sb="1" eb="4">
      <t>カモツシャ</t>
    </rPh>
    <phoneticPr fontId="20"/>
  </si>
  <si>
    <t>船舶の航行</t>
    <rPh sb="0" eb="2">
      <t>センパク</t>
    </rPh>
    <rPh sb="3" eb="5">
      <t>コウコウ</t>
    </rPh>
    <phoneticPr fontId="20"/>
  </si>
  <si>
    <t>kl</t>
  </si>
  <si>
    <t>家畜の飼養
(消化管内発酵)</t>
    <rPh sb="0" eb="2">
      <t>カチク</t>
    </rPh>
    <rPh sb="3" eb="5">
      <t>シヨウ</t>
    </rPh>
    <rPh sb="7" eb="10">
      <t>ショウカカン</t>
    </rPh>
    <rPh sb="10" eb="11">
      <t>ナイ</t>
    </rPh>
    <rPh sb="11" eb="13">
      <t>ハッコウ</t>
    </rPh>
    <phoneticPr fontId="20"/>
  </si>
  <si>
    <t>牛</t>
    <rPh sb="0" eb="1">
      <t>ウシ</t>
    </rPh>
    <phoneticPr fontId="20"/>
  </si>
  <si>
    <t>頭</t>
  </si>
  <si>
    <t>馬</t>
    <rPh sb="0" eb="1">
      <t>ウマ</t>
    </rPh>
    <phoneticPr fontId="20"/>
  </si>
  <si>
    <t>めん羊</t>
    <rPh sb="2" eb="3">
      <t>ヒツジ</t>
    </rPh>
    <phoneticPr fontId="20"/>
  </si>
  <si>
    <t>山羊</t>
    <rPh sb="0" eb="2">
      <t>ヤギ</t>
    </rPh>
    <phoneticPr fontId="20"/>
  </si>
  <si>
    <t>豚</t>
    <rPh sb="0" eb="1">
      <t>ブタ</t>
    </rPh>
    <phoneticPr fontId="20"/>
  </si>
  <si>
    <t>鶏</t>
    <rPh sb="0" eb="1">
      <t>ニワトリ</t>
    </rPh>
    <phoneticPr fontId="20"/>
  </si>
  <si>
    <t>羽</t>
  </si>
  <si>
    <t>放牧地における牛のふん尿</t>
    <rPh sb="0" eb="2">
      <t>ホウボク</t>
    </rPh>
    <rPh sb="2" eb="3">
      <t>チ</t>
    </rPh>
    <rPh sb="7" eb="8">
      <t>ウシ</t>
    </rPh>
    <rPh sb="11" eb="12">
      <t>ニョウ</t>
    </rPh>
    <phoneticPr fontId="20"/>
  </si>
  <si>
    <t>水田の耕作</t>
    <rPh sb="0" eb="2">
      <t>スイデン</t>
    </rPh>
    <rPh sb="3" eb="5">
      <t>コウサク</t>
    </rPh>
    <phoneticPr fontId="20"/>
  </si>
  <si>
    <t>畑</t>
    <rPh sb="0" eb="1">
      <t>ハタケ</t>
    </rPh>
    <phoneticPr fontId="20"/>
  </si>
  <si>
    <t>水田</t>
    <rPh sb="0" eb="2">
      <t>スイデン</t>
    </rPh>
    <phoneticPr fontId="20"/>
  </si>
  <si>
    <t>野菜</t>
    <rPh sb="0" eb="2">
      <t>ヤサイ</t>
    </rPh>
    <phoneticPr fontId="20"/>
  </si>
  <si>
    <t>水稲</t>
    <rPh sb="0" eb="1">
      <t>ミズ</t>
    </rPh>
    <rPh sb="1" eb="2">
      <t>イネ</t>
    </rPh>
    <phoneticPr fontId="20"/>
  </si>
  <si>
    <t>果樹</t>
    <rPh sb="0" eb="2">
      <t>カジュ</t>
    </rPh>
    <phoneticPr fontId="20"/>
  </si>
  <si>
    <t>茶樹</t>
    <rPh sb="0" eb="1">
      <t>チャ</t>
    </rPh>
    <rPh sb="1" eb="2">
      <t>ジュ</t>
    </rPh>
    <phoneticPr fontId="20"/>
  </si>
  <si>
    <t>飼料作物</t>
    <rPh sb="0" eb="2">
      <t>シリョウ</t>
    </rPh>
    <rPh sb="2" eb="4">
      <t>サクモツ</t>
    </rPh>
    <phoneticPr fontId="20"/>
  </si>
  <si>
    <t>殻</t>
    <rPh sb="0" eb="1">
      <t>カラ</t>
    </rPh>
    <phoneticPr fontId="20"/>
  </si>
  <si>
    <t>廃棄物の埋立処分</t>
    <rPh sb="0" eb="3">
      <t>ハイキブツ</t>
    </rPh>
    <rPh sb="4" eb="6">
      <t>ウメタテ</t>
    </rPh>
    <rPh sb="6" eb="8">
      <t>ショブン</t>
    </rPh>
    <phoneticPr fontId="20"/>
  </si>
  <si>
    <t>食物くず</t>
    <rPh sb="0" eb="2">
      <t>ショクモツ</t>
    </rPh>
    <phoneticPr fontId="20"/>
  </si>
  <si>
    <t>紙くず</t>
    <rPh sb="0" eb="1">
      <t>カミ</t>
    </rPh>
    <phoneticPr fontId="20"/>
  </si>
  <si>
    <t>繊維くず</t>
    <rPh sb="0" eb="2">
      <t>センイ</t>
    </rPh>
    <phoneticPr fontId="20"/>
  </si>
  <si>
    <t>木くず</t>
    <rPh sb="0" eb="1">
      <t>キ</t>
    </rPh>
    <phoneticPr fontId="20"/>
  </si>
  <si>
    <t>終末処理場</t>
    <rPh sb="0" eb="2">
      <t>シュウマツ</t>
    </rPh>
    <rPh sb="2" eb="4">
      <t>ショリ</t>
    </rPh>
    <rPh sb="4" eb="5">
      <t>ジョウ</t>
    </rPh>
    <phoneticPr fontId="20"/>
  </si>
  <si>
    <t>m3</t>
  </si>
  <si>
    <t>し尿処理施設</t>
    <rPh sb="1" eb="2">
      <t>ニョウ</t>
    </rPh>
    <rPh sb="2" eb="4">
      <t>ショリ</t>
    </rPh>
    <rPh sb="4" eb="6">
      <t>シセツ</t>
    </rPh>
    <phoneticPr fontId="20"/>
  </si>
  <si>
    <t>浄化槽によるし尿及び
雑排水の処理</t>
    <rPh sb="0" eb="3">
      <t>ジョウカソウ</t>
    </rPh>
    <rPh sb="7" eb="8">
      <t>ニョウ</t>
    </rPh>
    <rPh sb="8" eb="9">
      <t>オヨ</t>
    </rPh>
    <rPh sb="11" eb="14">
      <t>ザツハイスイ</t>
    </rPh>
    <rPh sb="15" eb="17">
      <t>ショリ</t>
    </rPh>
    <phoneticPr fontId="20"/>
  </si>
  <si>
    <t>浄化槽によるし尿及び雑排水の処理</t>
    <rPh sb="0" eb="3">
      <t>ジョウカソウ</t>
    </rPh>
    <rPh sb="7" eb="8">
      <t>ニョウ</t>
    </rPh>
    <rPh sb="8" eb="9">
      <t>オヨ</t>
    </rPh>
    <rPh sb="10" eb="13">
      <t>ザツハイスイ</t>
    </rPh>
    <rPh sb="14" eb="16">
      <t>ショリ</t>
    </rPh>
    <phoneticPr fontId="20"/>
  </si>
  <si>
    <t>人</t>
  </si>
  <si>
    <t>麻酔剤(笑気ガス)の使用</t>
    <rPh sb="0" eb="3">
      <t>マスイザイ</t>
    </rPh>
    <rPh sb="4" eb="6">
      <t>ショウキ</t>
    </rPh>
    <rPh sb="10" eb="12">
      <t>シヨウ</t>
    </rPh>
    <phoneticPr fontId="20"/>
  </si>
  <si>
    <t>使用時</t>
    <rPh sb="0" eb="3">
      <t>シヨウジ</t>
    </rPh>
    <phoneticPr fontId="20"/>
  </si>
  <si>
    <t>台</t>
  </si>
  <si>
    <t>廃棄時</t>
    <rPh sb="0" eb="2">
      <t>ハイキ</t>
    </rPh>
    <rPh sb="2" eb="3">
      <t>ジ</t>
    </rPh>
    <phoneticPr fontId="20"/>
  </si>
  <si>
    <t>噴霧器</t>
    <rPh sb="0" eb="3">
      <t>フンムキ</t>
    </rPh>
    <phoneticPr fontId="20"/>
  </si>
  <si>
    <t>追加項目</t>
    <rPh sb="0" eb="2">
      <t>ツイカ</t>
    </rPh>
    <rPh sb="2" eb="4">
      <t>コウモク</t>
    </rPh>
    <phoneticPr fontId="20"/>
  </si>
  <si>
    <t>CH4</t>
    <phoneticPr fontId="20"/>
  </si>
  <si>
    <t>N2O</t>
    <phoneticPr fontId="20"/>
  </si>
  <si>
    <t>HFC</t>
    <phoneticPr fontId="20"/>
  </si>
  <si>
    <t>PFC</t>
    <phoneticPr fontId="20"/>
  </si>
  <si>
    <t>SF6</t>
    <phoneticPr fontId="20"/>
  </si>
  <si>
    <t>NF3</t>
    <phoneticPr fontId="20"/>
  </si>
  <si>
    <t>発熱量</t>
    <rPh sb="0" eb="2">
      <t>ハツネツ</t>
    </rPh>
    <rPh sb="2" eb="3">
      <t>リョウ</t>
    </rPh>
    <phoneticPr fontId="20"/>
  </si>
  <si>
    <t>HFC</t>
    <phoneticPr fontId="20"/>
  </si>
  <si>
    <t>kg-HFC</t>
    <phoneticPr fontId="20"/>
  </si>
  <si>
    <t>kg-SF6</t>
    <phoneticPr fontId="20"/>
  </si>
  <si>
    <t>中部電力株式会社</t>
  </si>
  <si>
    <t>北海道電力株式会社</t>
  </si>
  <si>
    <t>CO2</t>
  </si>
  <si>
    <t>東北電力株式会社</t>
  </si>
  <si>
    <t>東京電力エナジーパートナー株式会社（旧：東京電力株式会社）</t>
  </si>
  <si>
    <t>北陸電力株式会社</t>
  </si>
  <si>
    <t>関西電力株式会社</t>
  </si>
  <si>
    <t>中国電力株式会社</t>
  </si>
  <si>
    <t>四国電力株式会社</t>
  </si>
  <si>
    <t>九州電力株式会社</t>
  </si>
  <si>
    <t>沖縄電力株式会社</t>
  </si>
  <si>
    <t>アーバンエナジー株式会社</t>
  </si>
  <si>
    <t>愛知電力株式会社</t>
  </si>
  <si>
    <t>アストモスエネルギー株式会社</t>
  </si>
  <si>
    <t>アンフィニ株式会社</t>
  </si>
  <si>
    <t>イーレックス株式会社</t>
  </si>
  <si>
    <t>池見石油株式会社</t>
  </si>
  <si>
    <t>いこま電力株式会社</t>
  </si>
  <si>
    <t>一般財団法人泉佐野電力</t>
  </si>
  <si>
    <t>出光グリーンパワー株式会社</t>
  </si>
  <si>
    <t>伊藤忠エネクス株式会社</t>
  </si>
  <si>
    <t>伊藤忠商事株式会社</t>
  </si>
  <si>
    <t>HTBエナジー株式会社</t>
  </si>
  <si>
    <t>エコエンジニアリング株式会社</t>
  </si>
  <si>
    <t>ＳＢパワー株式会社</t>
  </si>
  <si>
    <t>NFパワーサービス株式会社</t>
  </si>
  <si>
    <t>エネサーブ株式会社</t>
  </si>
  <si>
    <t>エネックス株式会社</t>
  </si>
  <si>
    <t>荏原環境プラント株式会社</t>
  </si>
  <si>
    <t>MBエナジー株式会社</t>
  </si>
  <si>
    <t>王子・伊藤忠エネクス電力販売株式会社</t>
  </si>
  <si>
    <t>王子製紙株式会社</t>
  </si>
  <si>
    <t>大阪ガス株式会社</t>
  </si>
  <si>
    <t>オリックス株式会社</t>
  </si>
  <si>
    <t>株式会社アイ・グリッド・ソリューションズ</t>
  </si>
  <si>
    <t>株式会社アシストワンエナジー</t>
  </si>
  <si>
    <t>株式会社アップルツリー</t>
  </si>
  <si>
    <t>株式会社アドバンテック</t>
  </si>
  <si>
    <t>株式会社イーエムアイ</t>
  </si>
  <si>
    <t>株式会社イーセル</t>
  </si>
  <si>
    <t>株式会社いちたかガスワン</t>
  </si>
  <si>
    <t>株式会社岩手ウッドパワー</t>
  </si>
  <si>
    <t>株式会社ウエスト電力</t>
  </si>
  <si>
    <t>株式会社ＳＥウイングズ</t>
  </si>
  <si>
    <t>株式会社S-CORE</t>
  </si>
  <si>
    <t>株式会社エックスパワー（旧：JLエナジー株式会社）</t>
  </si>
  <si>
    <t>株式会社エナジードリーム</t>
  </si>
  <si>
    <t>株式会社エナリスパワーマーケティング（旧：一般社団法人電力託送代行機構）</t>
  </si>
  <si>
    <t>株式会社エネット</t>
  </si>
  <si>
    <t>株式会社Ｆ－Ｐｏｗｅｒ</t>
  </si>
  <si>
    <t>株式会社関電エネルギーソリューション</t>
  </si>
  <si>
    <t>株式会社グローバルエンジニアリング</t>
  </si>
  <si>
    <t>株式会社洸陽電機</t>
  </si>
  <si>
    <t>株式会社コンシェルジュ</t>
  </si>
  <si>
    <t>株式会社サイサン</t>
  </si>
  <si>
    <t>株式会社サニックス</t>
  </si>
  <si>
    <t>株式会社Ｇ－Ｐｏｗｅｒ</t>
  </si>
  <si>
    <t>株式会社JNCパワー</t>
  </si>
  <si>
    <t>株式会社新出光</t>
  </si>
  <si>
    <t>株式会社生活クラブエネジー</t>
  </si>
  <si>
    <t>株式会社タクマエナジー</t>
  </si>
  <si>
    <t>株式会社地球クラブ</t>
  </si>
  <si>
    <t>株式会社津軽あっぷるパワー</t>
  </si>
  <si>
    <t>株式会社東急パワーサプライ（旧：東京急行電鉄株式会社）</t>
  </si>
  <si>
    <t>株式会社東芝</t>
  </si>
  <si>
    <t>株式会社トヨタタービンアンドシステム</t>
  </si>
  <si>
    <t>株式会社とんでん</t>
  </si>
  <si>
    <t>株式会社中之条パワー（旧：一般財団法人中之条電力）</t>
  </si>
  <si>
    <t>株式会社ナンワエナジー</t>
  </si>
  <si>
    <t>株式会社日本セレモニー</t>
  </si>
  <si>
    <t>株式会社ネオインターナショナル</t>
  </si>
  <si>
    <t>株式会社バランスハーツ</t>
  </si>
  <si>
    <t>株式会社パルシステム電力（旧：株式会社うなかみの大地）</t>
  </si>
  <si>
    <t>株式会社V-Power</t>
  </si>
  <si>
    <t>株式会社フォレストパワー</t>
  </si>
  <si>
    <t>株式会社フソウ・エナジー</t>
  </si>
  <si>
    <t>株式会社ベイサイドエナジー</t>
  </si>
  <si>
    <t>株式会社みらい電力（旧：株式会社エヌパワー）</t>
  </si>
  <si>
    <t>株式会社リミックスポイント</t>
  </si>
  <si>
    <t>株式会社リレボ</t>
  </si>
  <si>
    <t>株式会社Looop</t>
  </si>
  <si>
    <t>川重商事株式会社</t>
  </si>
  <si>
    <t>近畿電力株式会社</t>
  </si>
  <si>
    <t>京葉瓦斯株式会社</t>
  </si>
  <si>
    <t>合同会社北上新電力</t>
  </si>
  <si>
    <t>御所野縄文電力株式会社</t>
  </si>
  <si>
    <t>西部瓦斯株式会社</t>
  </si>
  <si>
    <t>サミットエナジー株式会社</t>
  </si>
  <si>
    <t>JXエネルギー株式会社（旧：ＪＸ日鉱日石エネルギー株式会社）</t>
  </si>
  <si>
    <t>志賀高原リゾート開発株式会社</t>
  </si>
  <si>
    <t>滋賀電力株式会社</t>
  </si>
  <si>
    <t>シナネン株式会社</t>
  </si>
  <si>
    <t>芝浦電力株式会社</t>
  </si>
  <si>
    <t>湘南電力株式会社</t>
  </si>
  <si>
    <t>昭和シェル石油株式会社</t>
  </si>
  <si>
    <t>新電力おおいた株式会社</t>
  </si>
  <si>
    <t>新日鉄住金エンジニアリング株式会社</t>
  </si>
  <si>
    <t>須賀川瓦斯株式会社</t>
  </si>
  <si>
    <t>鈴与商事株式会社</t>
  </si>
  <si>
    <t>生活協同組合コープこうべ</t>
  </si>
  <si>
    <t>泉北天然ガス発電株式会社</t>
  </si>
  <si>
    <t>総合エネルギー株式会社</t>
  </si>
  <si>
    <t>大一ガス株式会社</t>
  </si>
  <si>
    <t>大東エナジー株式会社</t>
  </si>
  <si>
    <t>ダイヤモンドパワー株式会社</t>
  </si>
  <si>
    <t>太陽ガス株式会社</t>
  </si>
  <si>
    <t>大和エネルギー株式会社</t>
  </si>
  <si>
    <t>大和ハウス工業株式会社</t>
  </si>
  <si>
    <t>中央電力エナジー株式会社</t>
  </si>
  <si>
    <t>テス・エンジニアリング株式会社</t>
  </si>
  <si>
    <t>テプコカスタマーサービス株式会社</t>
  </si>
  <si>
    <t>東京エコサービス株式会社</t>
  </si>
  <si>
    <t>東燃ゼネラル石油株式会社</t>
  </si>
  <si>
    <t>凸版印刷株式会社</t>
  </si>
  <si>
    <t>長崎地域電力株式会社</t>
  </si>
  <si>
    <t>にちほクラウド電力株式会社</t>
  </si>
  <si>
    <t>日産トレーディング株式会社</t>
  </si>
  <si>
    <t>日本テクノ株式会社</t>
  </si>
  <si>
    <t>ネクスト・エナジー・アンド・リソース株式会社</t>
  </si>
  <si>
    <t>パシフィックパワー株式会社</t>
  </si>
  <si>
    <t>パナソニック株式会社</t>
  </si>
  <si>
    <t>はりま電力株式会社</t>
  </si>
  <si>
    <t>日立造船株式会社</t>
  </si>
  <si>
    <t>プレミアムグリーンパワー株式会社</t>
  </si>
  <si>
    <t>北海道瓦斯株式会社</t>
  </si>
  <si>
    <t>本田技研工業株式会社</t>
  </si>
  <si>
    <t>丸紅新電力株式会社（旧：丸紅株式会社）</t>
  </si>
  <si>
    <t>ミサワホーム株式会社</t>
  </si>
  <si>
    <t>三井物産株式会社</t>
  </si>
  <si>
    <t>ミツウロコグリーンエネルギー株式会社</t>
  </si>
  <si>
    <t>水戸電力株式会社</t>
  </si>
  <si>
    <t>宮崎パワーライン株式会社</t>
  </si>
  <si>
    <t>みやまスマートエネルギー株式会社</t>
  </si>
  <si>
    <t>みんな電力株式会社</t>
  </si>
  <si>
    <t>森の電力株式会社（旧：株式会社ケーキュービック）</t>
  </si>
  <si>
    <t>リエスパワー株式会社</t>
  </si>
  <si>
    <t>リコージャパン株式会社</t>
  </si>
  <si>
    <t>緑新電力株式会社</t>
  </si>
  <si>
    <t>和歌山電力株式会社</t>
  </si>
  <si>
    <t>ワタミファーム＆エナジー株式会社</t>
  </si>
  <si>
    <t>現在の排出係数</t>
    <rPh sb="0" eb="2">
      <t>ゲンザイ</t>
    </rPh>
    <rPh sb="3" eb="5">
      <t>ハイシュツ</t>
    </rPh>
    <rPh sb="5" eb="7">
      <t>ケイスウ</t>
    </rPh>
    <phoneticPr fontId="20"/>
  </si>
  <si>
    <t>現在の使用量</t>
    <rPh sb="0" eb="2">
      <t>ゲンザイ</t>
    </rPh>
    <rPh sb="3" eb="5">
      <t>シヨウ</t>
    </rPh>
    <rPh sb="5" eb="6">
      <t>リョウ</t>
    </rPh>
    <phoneticPr fontId="20"/>
  </si>
  <si>
    <t>目標年度の使用量</t>
    <rPh sb="0" eb="2">
      <t>モクヒョウ</t>
    </rPh>
    <rPh sb="2" eb="4">
      <t>ネンド</t>
    </rPh>
    <rPh sb="5" eb="7">
      <t>シヨウ</t>
    </rPh>
    <rPh sb="7" eb="8">
      <t>リョウ</t>
    </rPh>
    <phoneticPr fontId="20"/>
  </si>
  <si>
    <t>目標年度の排出係数</t>
    <rPh sb="0" eb="2">
      <t>モクヒョウ</t>
    </rPh>
    <rPh sb="2" eb="4">
      <t>ネンド</t>
    </rPh>
    <rPh sb="5" eb="7">
      <t>ハイシュツ</t>
    </rPh>
    <rPh sb="7" eb="9">
      <t>ケイスウ</t>
    </rPh>
    <phoneticPr fontId="20"/>
  </si>
  <si>
    <t>現在の排出量</t>
    <rPh sb="0" eb="2">
      <t>ゲンザイ</t>
    </rPh>
    <rPh sb="3" eb="5">
      <t>ハイシュツ</t>
    </rPh>
    <rPh sb="5" eb="6">
      <t>リョウ</t>
    </rPh>
    <phoneticPr fontId="20"/>
  </si>
  <si>
    <r>
      <t>t-CO</t>
    </r>
    <r>
      <rPr>
        <b/>
        <vertAlign val="subscript"/>
        <sz val="9"/>
        <rFont val="メイリオ"/>
        <family val="3"/>
        <charset val="128"/>
      </rPr>
      <t>2</t>
    </r>
    <r>
      <rPr>
        <b/>
        <sz val="9"/>
        <rFont val="メイリオ"/>
        <family val="3"/>
        <charset val="128"/>
      </rPr>
      <t>/MWh</t>
    </r>
    <phoneticPr fontId="3"/>
  </si>
  <si>
    <t>目標年度の排出量</t>
    <rPh sb="0" eb="2">
      <t>モクヒョウ</t>
    </rPh>
    <rPh sb="2" eb="4">
      <t>ネンド</t>
    </rPh>
    <rPh sb="5" eb="7">
      <t>ハイシュツ</t>
    </rPh>
    <rPh sb="7" eb="8">
      <t>リョウ</t>
    </rPh>
    <phoneticPr fontId="20"/>
  </si>
  <si>
    <r>
      <t>CO</t>
    </r>
    <r>
      <rPr>
        <vertAlign val="subscript"/>
        <sz val="11"/>
        <rFont val="メイリオ"/>
        <family val="3"/>
        <charset val="128"/>
      </rPr>
      <t>2</t>
    </r>
    <phoneticPr fontId="20"/>
  </si>
  <si>
    <t>排出係数単位</t>
    <rPh sb="0" eb="2">
      <t>ハイシュツ</t>
    </rPh>
    <rPh sb="2" eb="4">
      <t>ケイスウ</t>
    </rPh>
    <rPh sb="4" eb="6">
      <t>タンイ</t>
    </rPh>
    <phoneticPr fontId="20"/>
  </si>
  <si>
    <t>原則2013年度です。</t>
    <rPh sb="0" eb="2">
      <t>ゲンソク</t>
    </rPh>
    <rPh sb="6" eb="7">
      <t>ネン</t>
    </rPh>
    <rPh sb="7" eb="8">
      <t>ド</t>
    </rPh>
    <phoneticPr fontId="3"/>
  </si>
  <si>
    <r>
      <t>CO</t>
    </r>
    <r>
      <rPr>
        <vertAlign val="subscript"/>
        <sz val="10"/>
        <color theme="1"/>
        <rFont val="メイリオ"/>
        <family val="3"/>
        <charset val="128"/>
      </rPr>
      <t>2</t>
    </r>
    <r>
      <rPr>
        <sz val="10"/>
        <color theme="1"/>
        <rFont val="メイリオ"/>
        <family val="3"/>
        <charset val="128"/>
      </rPr>
      <t>排出量　(t-CO</t>
    </r>
    <r>
      <rPr>
        <vertAlign val="subscript"/>
        <sz val="10"/>
        <color theme="1"/>
        <rFont val="メイリオ"/>
        <family val="3"/>
        <charset val="128"/>
      </rPr>
      <t>2</t>
    </r>
    <r>
      <rPr>
        <sz val="10"/>
        <color theme="1"/>
        <rFont val="メイリオ"/>
        <family val="3"/>
        <charset val="128"/>
      </rPr>
      <t>/年)</t>
    </r>
    <rPh sb="3" eb="5">
      <t>ハイシュツ</t>
    </rPh>
    <rPh sb="5" eb="6">
      <t>リョウ</t>
    </rPh>
    <rPh sb="14" eb="15">
      <t>ネン</t>
    </rPh>
    <phoneticPr fontId="3"/>
  </si>
  <si>
    <t>新築や増築部の、現在からのエネルギー消費原単位削減率です。
建築物群リストで選択してください。
・25%：省エネ法における適合義務化の誘導基準BEI =0.80
・50%：ZEB Ready　達成の最低条件
・75%：再生可能エネルギーの導入無しでNearly ZEB達成の最低条件</t>
    <rPh sb="18" eb="20">
      <t>ショウヒ</t>
    </rPh>
    <rPh sb="20" eb="23">
      <t>ゲンタンイ</t>
    </rPh>
    <rPh sb="30" eb="33">
      <t>ケンチクブツ</t>
    </rPh>
    <rPh sb="33" eb="34">
      <t>グン</t>
    </rPh>
    <rPh sb="38" eb="40">
      <t>センタク</t>
    </rPh>
    <rPh sb="96" eb="98">
      <t>タッセイ</t>
    </rPh>
    <rPh sb="99" eb="101">
      <t>サイテイ</t>
    </rPh>
    <rPh sb="101" eb="103">
      <t>ジョウケン</t>
    </rPh>
    <rPh sb="109" eb="111">
      <t>サイセイ</t>
    </rPh>
    <rPh sb="111" eb="113">
      <t>カノウ</t>
    </rPh>
    <rPh sb="119" eb="121">
      <t>ドウニュウ</t>
    </rPh>
    <rPh sb="121" eb="122">
      <t>ナシ</t>
    </rPh>
    <rPh sb="134" eb="136">
      <t>タッセイ</t>
    </rPh>
    <rPh sb="137" eb="139">
      <t>サイテイ</t>
    </rPh>
    <rPh sb="139" eb="141">
      <t>ジョウケン</t>
    </rPh>
    <phoneticPr fontId="3"/>
  </si>
  <si>
    <t>運用改善による現在からのエネルギー削減率です。
地域・用途に応じて、自動算出します。</t>
    <rPh sb="0" eb="2">
      <t>ウンヨウ</t>
    </rPh>
    <rPh sb="2" eb="4">
      <t>カイゼン</t>
    </rPh>
    <rPh sb="7" eb="9">
      <t>ゲンザイ</t>
    </rPh>
    <rPh sb="17" eb="19">
      <t>サクゲン</t>
    </rPh>
    <rPh sb="19" eb="20">
      <t>リツ</t>
    </rPh>
    <rPh sb="24" eb="26">
      <t>チイキ</t>
    </rPh>
    <rPh sb="27" eb="29">
      <t>ヨウト</t>
    </rPh>
    <rPh sb="30" eb="31">
      <t>オウ</t>
    </rPh>
    <rPh sb="34" eb="36">
      <t>ジドウ</t>
    </rPh>
    <rPh sb="36" eb="38">
      <t>サンシュツ</t>
    </rPh>
    <phoneticPr fontId="3"/>
  </si>
  <si>
    <t>建築物群リストで入力してください。用途分類は「事務所等」「病院等」「集会所等」「学校等」「その他」から選択してください。</t>
    <rPh sb="0" eb="3">
      <t>ケンチクブツ</t>
    </rPh>
    <rPh sb="3" eb="4">
      <t>グン</t>
    </rPh>
    <rPh sb="8" eb="10">
      <t>ニュウリョク</t>
    </rPh>
    <rPh sb="17" eb="19">
      <t>ヨウト</t>
    </rPh>
    <rPh sb="19" eb="21">
      <t>ブンルイ</t>
    </rPh>
    <rPh sb="23" eb="25">
      <t>ジム</t>
    </rPh>
    <rPh sb="25" eb="26">
      <t>ショ</t>
    </rPh>
    <rPh sb="26" eb="27">
      <t>ナド</t>
    </rPh>
    <rPh sb="29" eb="31">
      <t>ビョウイン</t>
    </rPh>
    <rPh sb="31" eb="32">
      <t>ナド</t>
    </rPh>
    <rPh sb="34" eb="36">
      <t>シュウカイ</t>
    </rPh>
    <rPh sb="36" eb="37">
      <t>ジョ</t>
    </rPh>
    <rPh sb="37" eb="38">
      <t>ナド</t>
    </rPh>
    <rPh sb="40" eb="42">
      <t>ガッコウ</t>
    </rPh>
    <rPh sb="42" eb="43">
      <t>ナド</t>
    </rPh>
    <rPh sb="47" eb="48">
      <t>タ</t>
    </rPh>
    <rPh sb="51" eb="53">
      <t>センタク</t>
    </rPh>
    <phoneticPr fontId="3"/>
  </si>
  <si>
    <t>⑬</t>
    <phoneticPr fontId="3"/>
  </si>
  <si>
    <t>⑭</t>
    <phoneticPr fontId="3"/>
  </si>
  <si>
    <t>⑫</t>
    <phoneticPr fontId="3"/>
  </si>
  <si>
    <t>⑮</t>
    <phoneticPr fontId="3"/>
  </si>
  <si>
    <t>全ての建築物の合計値を入力してください。</t>
    <rPh sb="0" eb="1">
      <t>スベ</t>
    </rPh>
    <rPh sb="3" eb="5">
      <t>ケンチク</t>
    </rPh>
    <rPh sb="5" eb="6">
      <t>ブツ</t>
    </rPh>
    <rPh sb="7" eb="10">
      <t>ゴウケイチ</t>
    </rPh>
    <rPh sb="11" eb="13">
      <t>ニュウリョク</t>
    </rPh>
    <phoneticPr fontId="3"/>
  </si>
  <si>
    <t>現在年度</t>
    <rPh sb="0" eb="2">
      <t>ゲンザイ</t>
    </rPh>
    <rPh sb="2" eb="3">
      <t>ネン</t>
    </rPh>
    <rPh sb="3" eb="4">
      <t>ド</t>
    </rPh>
    <phoneticPr fontId="3"/>
  </si>
  <si>
    <t>⑩</t>
    <phoneticPr fontId="3"/>
  </si>
  <si>
    <t>⑪</t>
    <phoneticPr fontId="3"/>
  </si>
  <si>
    <t>⑯</t>
    <phoneticPr fontId="3"/>
  </si>
  <si>
    <t>⑰</t>
    <phoneticPr fontId="3"/>
  </si>
  <si>
    <t>⑱</t>
    <phoneticPr fontId="3"/>
  </si>
  <si>
    <t>⑲</t>
    <phoneticPr fontId="3"/>
  </si>
  <si>
    <t>運用改善による現在からのエネルギー削減率です。
デフォルト値：0.5%（クールビズ・ウォームビスの徹底による削減率）</t>
    <rPh sb="29" eb="30">
      <t>チ</t>
    </rPh>
    <rPh sb="49" eb="51">
      <t>テッテイ</t>
    </rPh>
    <rPh sb="54" eb="56">
      <t>サクゲン</t>
    </rPh>
    <rPh sb="56" eb="57">
      <t>リツ</t>
    </rPh>
    <phoneticPr fontId="3"/>
  </si>
  <si>
    <t>改修による現在からのエネルギー削減率です。
デフォルト値：16%（空調・照明を高効率機器に更新した場合の削減率）</t>
    <rPh sb="27" eb="28">
      <t>チ</t>
    </rPh>
    <rPh sb="33" eb="35">
      <t>クウチョウ</t>
    </rPh>
    <rPh sb="36" eb="38">
      <t>ショウメイ</t>
    </rPh>
    <rPh sb="39" eb="42">
      <t>コウコウリツ</t>
    </rPh>
    <rPh sb="42" eb="44">
      <t>キキ</t>
    </rPh>
    <rPh sb="45" eb="47">
      <t>コウシン</t>
    </rPh>
    <rPh sb="49" eb="51">
      <t>バアイ</t>
    </rPh>
    <rPh sb="52" eb="54">
      <t>サクゲン</t>
    </rPh>
    <rPh sb="54" eb="55">
      <t>リツ</t>
    </rPh>
    <phoneticPr fontId="3"/>
  </si>
  <si>
    <t>-</t>
    <phoneticPr fontId="3"/>
  </si>
  <si>
    <t>現在の太陽光・太陽熱パネル設置有無</t>
    <rPh sb="0" eb="2">
      <t>ゲンザイ</t>
    </rPh>
    <rPh sb="3" eb="6">
      <t>タイヨウコウ</t>
    </rPh>
    <rPh sb="7" eb="10">
      <t>タイヨウネツ</t>
    </rPh>
    <rPh sb="13" eb="15">
      <t>セッチ</t>
    </rPh>
    <rPh sb="15" eb="17">
      <t>ウム</t>
    </rPh>
    <phoneticPr fontId="3"/>
  </si>
  <si>
    <t>用途分類</t>
    <rPh sb="0" eb="2">
      <t>ヨウト</t>
    </rPh>
    <rPh sb="2" eb="4">
      <t>ブンルイ</t>
    </rPh>
    <phoneticPr fontId="3"/>
  </si>
  <si>
    <t>建築物リストで入力してください。新築の場合は、新築時の建築面積を入力してください。</t>
    <rPh sb="0" eb="3">
      <t>ケンチクブツ</t>
    </rPh>
    <rPh sb="7" eb="9">
      <t>ニュウリョク</t>
    </rPh>
    <rPh sb="16" eb="18">
      <t>シンチク</t>
    </rPh>
    <rPh sb="19" eb="21">
      <t>バアイ</t>
    </rPh>
    <rPh sb="23" eb="25">
      <t>シンチク</t>
    </rPh>
    <rPh sb="25" eb="26">
      <t>ジ</t>
    </rPh>
    <rPh sb="27" eb="29">
      <t>ケンチク</t>
    </rPh>
    <rPh sb="29" eb="31">
      <t>メンセキ</t>
    </rPh>
    <rPh sb="32" eb="34">
      <t>ニュウリョク</t>
    </rPh>
    <phoneticPr fontId="3"/>
  </si>
  <si>
    <t>運用改善による現在からのエネルギー削減率です。新築建築物の場合は入力不要（0%）です。</t>
    <rPh sb="23" eb="25">
      <t>シンチク</t>
    </rPh>
    <rPh sb="25" eb="27">
      <t>ケンチク</t>
    </rPh>
    <rPh sb="27" eb="28">
      <t>ブツ</t>
    </rPh>
    <rPh sb="29" eb="31">
      <t>バアイ</t>
    </rPh>
    <rPh sb="32" eb="34">
      <t>ニュウリョク</t>
    </rPh>
    <rPh sb="34" eb="36">
      <t>フヨウ</t>
    </rPh>
    <phoneticPr fontId="3"/>
  </si>
  <si>
    <t>改修による現在からのエネルギー削減率です。新築建築物の場合は入力不要（0%）です。</t>
    <rPh sb="21" eb="23">
      <t>シンチク</t>
    </rPh>
    <rPh sb="23" eb="25">
      <t>ケンチク</t>
    </rPh>
    <rPh sb="25" eb="26">
      <t>ブツ</t>
    </rPh>
    <rPh sb="27" eb="29">
      <t>バアイ</t>
    </rPh>
    <rPh sb="30" eb="32">
      <t>ニュウリョク</t>
    </rPh>
    <rPh sb="32" eb="34">
      <t>フヨウ</t>
    </rPh>
    <phoneticPr fontId="3"/>
  </si>
  <si>
    <t>○建築物ごとのエネルギー削減率</t>
    <rPh sb="1" eb="4">
      <t>ケンチクブツ</t>
    </rPh>
    <rPh sb="12" eb="14">
      <t>サクゲン</t>
    </rPh>
    <rPh sb="14" eb="15">
      <t>リツ</t>
    </rPh>
    <phoneticPr fontId="3"/>
  </si>
  <si>
    <t>○建築物群ごとのエネルギー削減率</t>
    <rPh sb="1" eb="4">
      <t>ケンチクブツ</t>
    </rPh>
    <rPh sb="4" eb="5">
      <t>グン</t>
    </rPh>
    <rPh sb="13" eb="15">
      <t>サクゲン</t>
    </rPh>
    <rPh sb="15" eb="16">
      <t>リツ</t>
    </rPh>
    <phoneticPr fontId="3"/>
  </si>
  <si>
    <t>○エネルギー消費量推計推移（ロードマップ）</t>
    <rPh sb="6" eb="9">
      <t>ショウヒリョウ</t>
    </rPh>
    <rPh sb="9" eb="11">
      <t>スイケイ</t>
    </rPh>
    <rPh sb="11" eb="13">
      <t>スイイ</t>
    </rPh>
    <phoneticPr fontId="3"/>
  </si>
  <si>
    <t>-</t>
    <phoneticPr fontId="3"/>
  </si>
  <si>
    <t>…</t>
    <phoneticPr fontId="3"/>
  </si>
  <si>
    <t>①手法を選択→</t>
    <rPh sb="1" eb="3">
      <t>シュホウ</t>
    </rPh>
    <rPh sb="4" eb="6">
      <t>センタク</t>
    </rPh>
    <phoneticPr fontId="3"/>
  </si>
  <si>
    <t>↓②現在の使用量を入力　　　　　　　　↓③現在の排出係数を入力</t>
    <rPh sb="2" eb="4">
      <t>ゲンザイ</t>
    </rPh>
    <rPh sb="5" eb="7">
      <t>シヨウ</t>
    </rPh>
    <rPh sb="7" eb="8">
      <t>リョウ</t>
    </rPh>
    <rPh sb="9" eb="11">
      <t>ニュウリョク</t>
    </rPh>
    <rPh sb="24" eb="26">
      <t>ハイシュツ</t>
    </rPh>
    <rPh sb="26" eb="28">
      <t>ケイスウ</t>
    </rPh>
    <phoneticPr fontId="3"/>
  </si>
  <si>
    <t>各手法の入力シートに戻ります⇒</t>
    <rPh sb="0" eb="1">
      <t>カク</t>
    </rPh>
    <rPh sb="1" eb="3">
      <t>シュホウ</t>
    </rPh>
    <rPh sb="4" eb="6">
      <t>ニュウリョク</t>
    </rPh>
    <rPh sb="10" eb="11">
      <t>モド</t>
    </rPh>
    <phoneticPr fontId="3"/>
  </si>
  <si>
    <t>手法２</t>
    <rPh sb="0" eb="2">
      <t>シュホウ</t>
    </rPh>
    <phoneticPr fontId="3"/>
  </si>
  <si>
    <t>手法３</t>
    <rPh sb="0" eb="2">
      <t>シュホウ</t>
    </rPh>
    <phoneticPr fontId="3"/>
  </si>
  <si>
    <r>
      <t>Nm</t>
    </r>
    <r>
      <rPr>
        <vertAlign val="superscript"/>
        <sz val="11"/>
        <color theme="1"/>
        <rFont val="メイリオ"/>
        <family val="3"/>
        <charset val="128"/>
      </rPr>
      <t>3</t>
    </r>
    <phoneticPr fontId="20"/>
  </si>
  <si>
    <r>
      <t>m</t>
    </r>
    <r>
      <rPr>
        <vertAlign val="superscript"/>
        <sz val="11"/>
        <color theme="1"/>
        <rFont val="メイリオ"/>
        <family val="3"/>
        <charset val="128"/>
      </rPr>
      <t>3</t>
    </r>
    <phoneticPr fontId="20"/>
  </si>
  <si>
    <r>
      <t>m</t>
    </r>
    <r>
      <rPr>
        <vertAlign val="superscript"/>
        <sz val="11"/>
        <color theme="1"/>
        <rFont val="メイリオ"/>
        <family val="3"/>
        <charset val="128"/>
      </rPr>
      <t>2</t>
    </r>
    <phoneticPr fontId="3"/>
  </si>
  <si>
    <t>tCO2/</t>
  </si>
  <si>
    <r>
      <t>t-CO</t>
    </r>
    <r>
      <rPr>
        <vertAlign val="subscript"/>
        <sz val="10"/>
        <rFont val="メイリオ"/>
        <family val="3"/>
        <charset val="128"/>
      </rPr>
      <t>2</t>
    </r>
    <r>
      <rPr>
        <sz val="10"/>
        <rFont val="メイリオ"/>
        <family val="3"/>
        <charset val="128"/>
      </rPr>
      <t>/kg</t>
    </r>
    <phoneticPr fontId="3"/>
  </si>
  <si>
    <r>
      <t>t-CO</t>
    </r>
    <r>
      <rPr>
        <vertAlign val="subscript"/>
        <sz val="10"/>
        <rFont val="メイリオ"/>
        <family val="3"/>
        <charset val="128"/>
      </rPr>
      <t>2</t>
    </r>
    <r>
      <rPr>
        <sz val="10"/>
        <rFont val="メイリオ"/>
        <family val="3"/>
        <charset val="128"/>
      </rPr>
      <t>/L</t>
    </r>
    <phoneticPr fontId="3"/>
  </si>
  <si>
    <r>
      <t>t-CO</t>
    </r>
    <r>
      <rPr>
        <vertAlign val="subscript"/>
        <sz val="10"/>
        <rFont val="メイリオ"/>
        <family val="3"/>
        <charset val="128"/>
      </rPr>
      <t>2</t>
    </r>
    <r>
      <rPr>
        <sz val="10"/>
        <rFont val="メイリオ"/>
        <family val="3"/>
        <charset val="128"/>
      </rPr>
      <t>/Nm</t>
    </r>
    <r>
      <rPr>
        <vertAlign val="superscript"/>
        <sz val="10"/>
        <rFont val="メイリオ"/>
        <family val="3"/>
        <charset val="128"/>
      </rPr>
      <t>3</t>
    </r>
    <phoneticPr fontId="3"/>
  </si>
  <si>
    <r>
      <t>t-CO</t>
    </r>
    <r>
      <rPr>
        <vertAlign val="subscript"/>
        <sz val="10"/>
        <rFont val="メイリオ"/>
        <family val="3"/>
        <charset val="128"/>
      </rPr>
      <t>2</t>
    </r>
    <r>
      <rPr>
        <sz val="10"/>
        <rFont val="メイリオ"/>
        <family val="3"/>
        <charset val="128"/>
      </rPr>
      <t>/kWh</t>
    </r>
    <phoneticPr fontId="3"/>
  </si>
  <si>
    <r>
      <t>t-CO</t>
    </r>
    <r>
      <rPr>
        <vertAlign val="subscript"/>
        <sz val="10"/>
        <rFont val="メイリオ"/>
        <family val="3"/>
        <charset val="128"/>
      </rPr>
      <t>2</t>
    </r>
    <r>
      <rPr>
        <sz val="10"/>
        <rFont val="メイリオ"/>
        <family val="3"/>
        <charset val="128"/>
      </rPr>
      <t>/MJ</t>
    </r>
    <phoneticPr fontId="3"/>
  </si>
  <si>
    <r>
      <t>t-CO</t>
    </r>
    <r>
      <rPr>
        <vertAlign val="subscript"/>
        <sz val="10"/>
        <rFont val="メイリオ"/>
        <family val="3"/>
        <charset val="128"/>
      </rPr>
      <t>2</t>
    </r>
    <r>
      <rPr>
        <sz val="10"/>
        <rFont val="メイリオ"/>
        <family val="3"/>
        <charset val="128"/>
      </rPr>
      <t>/t</t>
    </r>
    <phoneticPr fontId="3"/>
  </si>
  <si>
    <t>改廃計画の規模(m²)</t>
    <rPh sb="0" eb="2">
      <t>カイハイ</t>
    </rPh>
    <rPh sb="2" eb="4">
      <t>ケイカク</t>
    </rPh>
    <rPh sb="5" eb="7">
      <t>キボ</t>
    </rPh>
    <phoneticPr fontId="3"/>
  </si>
  <si>
    <t>表 I-1に示す3つの手法があります。手法1は最も簡便な手法であり、手法3は詳細な検討が必要となる手法です。また、表I-2に示すように、手法ごとに必要な情報が異なりますので、可能な手法を選択し、推計を進めてください。</t>
    <phoneticPr fontId="3"/>
  </si>
  <si>
    <t>表 I-1　温室効果ガスの削減ポテンシャルの推計手法の概要</t>
    <phoneticPr fontId="3"/>
  </si>
  <si>
    <t>CO₂排出量の削減ポテンシャルは</t>
    <rPh sb="3" eb="5">
      <t>ハイシュツ</t>
    </rPh>
    <rPh sb="5" eb="6">
      <t>リョウ</t>
    </rPh>
    <rPh sb="7" eb="9">
      <t>サクゲン</t>
    </rPh>
    <phoneticPr fontId="3"/>
  </si>
  <si>
    <t>目標年度までの廃止、新築・増築の面積です。
施設主管課等にヒアリングをしてください。</t>
    <rPh sb="0" eb="2">
      <t>モクヒョウ</t>
    </rPh>
    <rPh sb="2" eb="4">
      <t>ネンド</t>
    </rPh>
    <rPh sb="7" eb="9">
      <t>ハイシ</t>
    </rPh>
    <rPh sb="10" eb="12">
      <t>シンチク</t>
    </rPh>
    <rPh sb="13" eb="15">
      <t>ゾウチク</t>
    </rPh>
    <rPh sb="16" eb="18">
      <t>メンセキ</t>
    </rPh>
    <rPh sb="22" eb="24">
      <t>シセツ</t>
    </rPh>
    <rPh sb="24" eb="26">
      <t>シュカン</t>
    </rPh>
    <rPh sb="26" eb="27">
      <t>カ</t>
    </rPh>
    <rPh sb="27" eb="28">
      <t>ナド</t>
    </rPh>
    <phoneticPr fontId="3"/>
  </si>
  <si>
    <t>現在の延べ面積（㎡）</t>
    <rPh sb="0" eb="2">
      <t>ゲンザイ</t>
    </rPh>
    <rPh sb="3" eb="4">
      <t>ノ</t>
    </rPh>
    <rPh sb="5" eb="7">
      <t>メンセキ</t>
    </rPh>
    <phoneticPr fontId="3"/>
  </si>
  <si>
    <t>現在の建築面積（㎡）</t>
    <rPh sb="0" eb="2">
      <t>ゲンザイ</t>
    </rPh>
    <rPh sb="3" eb="5">
      <t>ケンチク</t>
    </rPh>
    <rPh sb="5" eb="7">
      <t>メンセキ</t>
    </rPh>
    <phoneticPr fontId="3"/>
  </si>
  <si>
    <t>現在の建築面積（m²）</t>
    <rPh sb="0" eb="2">
      <t>ゲンザイ</t>
    </rPh>
    <rPh sb="3" eb="5">
      <t>ケンチク</t>
    </rPh>
    <rPh sb="5" eb="7">
      <t>メンセキ</t>
    </rPh>
    <phoneticPr fontId="3"/>
  </si>
  <si>
    <t>現在の延べ面積（m²）　</t>
    <rPh sb="0" eb="2">
      <t>ゲンザイ</t>
    </rPh>
    <rPh sb="3" eb="4">
      <t>ノ</t>
    </rPh>
    <rPh sb="5" eb="7">
      <t>メンセキ</t>
    </rPh>
    <phoneticPr fontId="3"/>
  </si>
  <si>
    <t>建築物群リストで各建築物群の合計値を入力してください。</t>
    <rPh sb="0" eb="3">
      <t>ケンチクブツ</t>
    </rPh>
    <rPh sb="3" eb="4">
      <t>グン</t>
    </rPh>
    <rPh sb="8" eb="9">
      <t>カク</t>
    </rPh>
    <rPh sb="18" eb="20">
      <t>ニュウリョク</t>
    </rPh>
    <phoneticPr fontId="3"/>
  </si>
  <si>
    <t>建築物群リストで各建築物群の合計値を入力してください。</t>
    <rPh sb="0" eb="2">
      <t>ケンチク</t>
    </rPh>
    <rPh sb="2" eb="3">
      <t>ブツ</t>
    </rPh>
    <rPh sb="3" eb="4">
      <t>グン</t>
    </rPh>
    <rPh sb="8" eb="9">
      <t>カク</t>
    </rPh>
    <rPh sb="9" eb="12">
      <t>ケンチクブツ</t>
    </rPh>
    <rPh sb="12" eb="13">
      <t>グン</t>
    </rPh>
    <rPh sb="14" eb="17">
      <t>ゴウケイチ</t>
    </rPh>
    <rPh sb="18" eb="20">
      <t>ニュウリョク</t>
    </rPh>
    <phoneticPr fontId="3"/>
  </si>
  <si>
    <t>①～⑩について入力してください。“現在”とは、基準年度とは異なり、これらの基本情報を把握している直近の年度を指します。</t>
    <rPh sb="7" eb="9">
      <t>ニュウリョク</t>
    </rPh>
    <rPh sb="17" eb="19">
      <t>ゲンザイ</t>
    </rPh>
    <rPh sb="23" eb="25">
      <t>キジュン</t>
    </rPh>
    <rPh sb="25" eb="27">
      <t>ネンド</t>
    </rPh>
    <rPh sb="29" eb="30">
      <t>コト</t>
    </rPh>
    <phoneticPr fontId="3"/>
  </si>
  <si>
    <t>⑫はデフォルト値が入力されているか確認してください。デフォルト値以外の数値を使用する場合は値を書き換えてください。</t>
    <rPh sb="7" eb="8">
      <t>チ</t>
    </rPh>
    <rPh sb="9" eb="11">
      <t>ニュウリョク</t>
    </rPh>
    <rPh sb="17" eb="19">
      <t>カクニン</t>
    </rPh>
    <rPh sb="31" eb="32">
      <t>チ</t>
    </rPh>
    <rPh sb="32" eb="34">
      <t>イガイ</t>
    </rPh>
    <rPh sb="35" eb="37">
      <t>スウチ</t>
    </rPh>
    <rPh sb="38" eb="40">
      <t>シヨウ</t>
    </rPh>
    <rPh sb="42" eb="44">
      <t>バアイ</t>
    </rPh>
    <rPh sb="45" eb="46">
      <t>アタイ</t>
    </rPh>
    <rPh sb="47" eb="48">
      <t>カ</t>
    </rPh>
    <rPh sb="49" eb="50">
      <t>カ</t>
    </rPh>
    <phoneticPr fontId="3"/>
  </si>
  <si>
    <t>①～⑪、⑬、⑮について入力・選択してください。“現在”とは、これらの基本情報を把握している直近の年度を指します。</t>
    <rPh sb="11" eb="13">
      <t>ニュウリョク</t>
    </rPh>
    <rPh sb="14" eb="16">
      <t>センタク</t>
    </rPh>
    <rPh sb="24" eb="26">
      <t>ゲンザイ</t>
    </rPh>
    <phoneticPr fontId="3"/>
  </si>
  <si>
    <t>新築や増築部の、現在からのエネルギー消費原単位削減率です。
建築物リストで入力してください。
　・地方公共団体独自の指標
上記が無ければ下記から選択し、入力してください。
　・25%：省エネ法における適合義務化の誘導基準BEI =0.80
　・50%：ZEB Ready　達成の最低条件
　・75%：再生可能エネルギーの導入無しでNearly ZEB達成の最低条件</t>
    <rPh sb="30" eb="33">
      <t>ケンチクブツ</t>
    </rPh>
    <rPh sb="37" eb="39">
      <t>ニュウリョク</t>
    </rPh>
    <rPh sb="49" eb="51">
      <t>チホウ</t>
    </rPh>
    <rPh sb="51" eb="53">
      <t>コウキョウ</t>
    </rPh>
    <rPh sb="53" eb="55">
      <t>ダンタイ</t>
    </rPh>
    <rPh sb="55" eb="57">
      <t>ドクジ</t>
    </rPh>
    <rPh sb="58" eb="60">
      <t>シヒョウ</t>
    </rPh>
    <rPh sb="61" eb="63">
      <t>ジョウキ</t>
    </rPh>
    <rPh sb="64" eb="65">
      <t>ナ</t>
    </rPh>
    <rPh sb="68" eb="70">
      <t>カキ</t>
    </rPh>
    <rPh sb="72" eb="74">
      <t>センタク</t>
    </rPh>
    <rPh sb="76" eb="78">
      <t>ニュウリョク</t>
    </rPh>
    <rPh sb="136" eb="138">
      <t>タッセイ</t>
    </rPh>
    <rPh sb="139" eb="141">
      <t>サイテイ</t>
    </rPh>
    <rPh sb="141" eb="143">
      <t>ジョウケン</t>
    </rPh>
    <rPh sb="150" eb="152">
      <t>サイセイ</t>
    </rPh>
    <rPh sb="152" eb="154">
      <t>カノウ</t>
    </rPh>
    <rPh sb="160" eb="162">
      <t>ドウニュウ</t>
    </rPh>
    <rPh sb="162" eb="163">
      <t>ナシ</t>
    </rPh>
    <rPh sb="175" eb="177">
      <t>タッセイ</t>
    </rPh>
    <rPh sb="178" eb="180">
      <t>サイテイ</t>
    </rPh>
    <rPh sb="180" eb="182">
      <t>ジョウケン</t>
    </rPh>
    <phoneticPr fontId="3"/>
  </si>
  <si>
    <t>再生可能エネルギー導入ポテンシャル　(GJ)</t>
    <rPh sb="0" eb="2">
      <t>サイセイ</t>
    </rPh>
    <rPh sb="2" eb="4">
      <t>カノウ</t>
    </rPh>
    <rPh sb="9" eb="11">
      <t>ドウニュウ</t>
    </rPh>
    <phoneticPr fontId="3"/>
  </si>
  <si>
    <t>用途変更</t>
    <rPh sb="0" eb="2">
      <t>ヨウト</t>
    </rPh>
    <rPh sb="2" eb="4">
      <t>ヘンコウ</t>
    </rPh>
    <phoneticPr fontId="3"/>
  </si>
  <si>
    <t>建築物リストで入力してください。
用途変更の場合は、変更後用途も入力してください。</t>
    <rPh sb="0" eb="3">
      <t>ケンチクブツ</t>
    </rPh>
    <rPh sb="7" eb="9">
      <t>ニュウリョク</t>
    </rPh>
    <rPh sb="17" eb="19">
      <t>ヨウト</t>
    </rPh>
    <rPh sb="19" eb="21">
      <t>ヘンコウ</t>
    </rPh>
    <rPh sb="22" eb="24">
      <t>バアイ</t>
    </rPh>
    <rPh sb="26" eb="28">
      <t>ヘンコウ</t>
    </rPh>
    <rPh sb="28" eb="29">
      <t>ゴ</t>
    </rPh>
    <rPh sb="29" eb="31">
      <t>ヨウト</t>
    </rPh>
    <rPh sb="32" eb="34">
      <t>ニュウリョク</t>
    </rPh>
    <phoneticPr fontId="3"/>
  </si>
  <si>
    <t>用途変更</t>
    <rPh sb="0" eb="2">
      <t>ヨウト</t>
    </rPh>
    <rPh sb="2" eb="4">
      <t>ヘンコウ</t>
    </rPh>
    <phoneticPr fontId="3"/>
  </si>
  <si>
    <t>（年度）</t>
    <rPh sb="1" eb="3">
      <t>ネンド</t>
    </rPh>
    <phoneticPr fontId="3"/>
  </si>
  <si>
    <t>（変更後用途）</t>
    <rPh sb="1" eb="3">
      <t>ヘンコウ</t>
    </rPh>
    <rPh sb="3" eb="4">
      <t>ゴ</t>
    </rPh>
    <rPh sb="4" eb="6">
      <t>ヨウト</t>
    </rPh>
    <phoneticPr fontId="3"/>
  </si>
  <si>
    <t>· 本ツールで使用している数値を使用する場合、、建築設備に関する基本的な知識が必要</t>
    <phoneticPr fontId="3"/>
  </si>
  <si>
    <t>計画（新築・増築/廃止/用途変更）</t>
    <phoneticPr fontId="3"/>
  </si>
  <si>
    <r>
      <t>CO</t>
    </r>
    <r>
      <rPr>
        <vertAlign val="subscript"/>
        <sz val="11"/>
        <color theme="1"/>
        <rFont val="メイリオ"/>
        <family val="3"/>
        <charset val="128"/>
      </rPr>
      <t>2</t>
    </r>
    <phoneticPr fontId="20"/>
  </si>
  <si>
    <r>
      <t>Nm</t>
    </r>
    <r>
      <rPr>
        <vertAlign val="superscript"/>
        <sz val="11"/>
        <color theme="1"/>
        <rFont val="メイリオ"/>
        <family val="3"/>
        <charset val="128"/>
      </rPr>
      <t>3</t>
    </r>
    <phoneticPr fontId="20"/>
  </si>
  <si>
    <r>
      <t>kg-SF</t>
    </r>
    <r>
      <rPr>
        <vertAlign val="subscript"/>
        <sz val="11"/>
        <color theme="1"/>
        <rFont val="メイリオ"/>
        <family val="3"/>
        <charset val="128"/>
      </rPr>
      <t>6</t>
    </r>
    <phoneticPr fontId="20"/>
  </si>
  <si>
    <r>
      <t>CO</t>
    </r>
    <r>
      <rPr>
        <vertAlign val="subscript"/>
        <sz val="10"/>
        <rFont val="メイリオ"/>
        <family val="3"/>
        <charset val="128"/>
      </rPr>
      <t>2</t>
    </r>
    <r>
      <rPr>
        <sz val="10"/>
        <rFont val="メイリオ"/>
        <family val="3"/>
        <charset val="128"/>
      </rPr>
      <t>による外気量自動制御システムの導入</t>
    </r>
    <phoneticPr fontId="3"/>
  </si>
  <si>
    <t>建築物用途にかかわらない最も簡便な手法</t>
    <phoneticPr fontId="3"/>
  </si>
  <si>
    <t>○各建築物群基本情報リスト</t>
    <rPh sb="1" eb="2">
      <t>カク</t>
    </rPh>
    <rPh sb="6" eb="8">
      <t>キホン</t>
    </rPh>
    <rPh sb="8" eb="10">
      <t>ジョウホウ</t>
    </rPh>
    <phoneticPr fontId="3"/>
  </si>
  <si>
    <t>建築物群名称（施設主管課名称）</t>
    <rPh sb="4" eb="6">
      <t>メイショウ</t>
    </rPh>
    <rPh sb="7" eb="9">
      <t>シセツ</t>
    </rPh>
    <rPh sb="9" eb="12">
      <t>シュカンカ</t>
    </rPh>
    <rPh sb="12" eb="14">
      <t>メイショウ</t>
    </rPh>
    <phoneticPr fontId="3"/>
  </si>
  <si>
    <t>各建築物群名称・用途分類</t>
    <rPh sb="0" eb="1">
      <t>カク</t>
    </rPh>
    <rPh sb="5" eb="7">
      <t>メイショウ</t>
    </rPh>
    <rPh sb="8" eb="10">
      <t>ヨウト</t>
    </rPh>
    <rPh sb="10" eb="12">
      <t>ブンルイ</t>
    </rPh>
    <phoneticPr fontId="3"/>
  </si>
  <si>
    <t>現在、太陽光発電パネル、太陽熱パネルが設置されているか否か選択してください。
現在設置されていなければ、建築面積から、太陽光発電パネル、太陽熱パネルの導入ポテンシャルを自動推計します。それ以外（バイオマス等）に導入予定の再生可能エネルギーがあれば、入力してください。空欄でも構いません。</t>
    <rPh sb="0" eb="2">
      <t>ゲンザイ</t>
    </rPh>
    <rPh sb="3" eb="6">
      <t>タイヨウコウ</t>
    </rPh>
    <rPh sb="6" eb="8">
      <t>ハツデン</t>
    </rPh>
    <rPh sb="12" eb="15">
      <t>タイヨウネツ</t>
    </rPh>
    <rPh sb="19" eb="21">
      <t>セッチ</t>
    </rPh>
    <rPh sb="27" eb="28">
      <t>イナ</t>
    </rPh>
    <rPh sb="29" eb="31">
      <t>センタク</t>
    </rPh>
    <rPh sb="39" eb="41">
      <t>ゲンザイ</t>
    </rPh>
    <rPh sb="41" eb="43">
      <t>セッチ</t>
    </rPh>
    <rPh sb="52" eb="54">
      <t>ケンチク</t>
    </rPh>
    <rPh sb="54" eb="56">
      <t>メンセキ</t>
    </rPh>
    <rPh sb="59" eb="62">
      <t>タイヨウコウ</t>
    </rPh>
    <rPh sb="62" eb="64">
      <t>ハツデン</t>
    </rPh>
    <rPh sb="68" eb="71">
      <t>タイヨウネツ</t>
    </rPh>
    <rPh sb="75" eb="77">
      <t>ドウニュウ</t>
    </rPh>
    <rPh sb="84" eb="86">
      <t>ジドウ</t>
    </rPh>
    <rPh sb="86" eb="88">
      <t>スイケイ</t>
    </rPh>
    <rPh sb="94" eb="96">
      <t>イガイ</t>
    </rPh>
    <rPh sb="102" eb="103">
      <t>ナド</t>
    </rPh>
    <rPh sb="105" eb="107">
      <t>ドウニュウ</t>
    </rPh>
    <rPh sb="107" eb="109">
      <t>ヨテイ</t>
    </rPh>
    <rPh sb="110" eb="112">
      <t>サイセイ</t>
    </rPh>
    <rPh sb="112" eb="114">
      <t>カノウ</t>
    </rPh>
    <rPh sb="124" eb="126">
      <t>ニュウリョク</t>
    </rPh>
    <rPh sb="133" eb="135">
      <t>クウラン</t>
    </rPh>
    <rPh sb="137" eb="138">
      <t>カマ</t>
    </rPh>
    <phoneticPr fontId="3"/>
  </si>
  <si>
    <t>※“現在”とは、基本情報を把握している直近の年度を指します。</t>
    <phoneticPr fontId="3"/>
  </si>
  <si>
    <r>
      <t>※「か</t>
    </r>
    <r>
      <rPr>
        <sz val="11"/>
        <rFont val="メイリオ"/>
        <family val="3"/>
        <charset val="128"/>
      </rPr>
      <t>んたん算定シート」の入力シートと同じ並びになっています。</t>
    </r>
    <r>
      <rPr>
        <b/>
        <sz val="12"/>
        <rFont val="メイリオ"/>
        <family val="3"/>
        <charset val="128"/>
      </rPr>
      <t>建築物についてのみ</t>
    </r>
    <r>
      <rPr>
        <sz val="11"/>
        <rFont val="メイリオ"/>
        <family val="3"/>
        <charset val="128"/>
      </rPr>
      <t>入力してください。</t>
    </r>
    <rPh sb="6" eb="8">
      <t>サンテイ</t>
    </rPh>
    <rPh sb="13" eb="15">
      <t>ニュウリョク</t>
    </rPh>
    <rPh sb="19" eb="20">
      <t>オナ</t>
    </rPh>
    <rPh sb="21" eb="22">
      <t>ナラ</t>
    </rPh>
    <rPh sb="31" eb="33">
      <t>ケンチク</t>
    </rPh>
    <rPh sb="33" eb="34">
      <t>ブツ</t>
    </rPh>
    <rPh sb="40" eb="42">
      <t>ニュウリョク</t>
    </rPh>
    <phoneticPr fontId="3"/>
  </si>
  <si>
    <r>
      <t>CO</t>
    </r>
    <r>
      <rPr>
        <vertAlign val="subscript"/>
        <sz val="8"/>
        <color theme="1"/>
        <rFont val="Meiryo UI"/>
        <family val="3"/>
        <charset val="128"/>
      </rPr>
      <t>2</t>
    </r>
    <r>
      <rPr>
        <sz val="8"/>
        <color theme="1"/>
        <rFont val="Meiryo UI"/>
        <family val="3"/>
        <charset val="128"/>
      </rPr>
      <t>排出量削減率</t>
    </r>
    <rPh sb="6" eb="8">
      <t>サクゲン</t>
    </rPh>
    <rPh sb="8" eb="9">
      <t>リツ</t>
    </rPh>
    <phoneticPr fontId="3"/>
  </si>
  <si>
    <r>
      <t>現在延べ面積</t>
    </r>
    <r>
      <rPr>
        <sz val="6"/>
        <color theme="1"/>
        <rFont val="Meiryo UI"/>
        <family val="3"/>
        <charset val="128"/>
      </rPr>
      <t>（m²）</t>
    </r>
    <phoneticPr fontId="3"/>
  </si>
  <si>
    <r>
      <t>現在建築面積</t>
    </r>
    <r>
      <rPr>
        <sz val="6"/>
        <color theme="1"/>
        <rFont val="Meiryo UI"/>
        <family val="3"/>
        <charset val="128"/>
      </rPr>
      <t>（m²）</t>
    </r>
    <phoneticPr fontId="3"/>
  </si>
  <si>
    <r>
      <t>改廃計画の規模</t>
    </r>
    <r>
      <rPr>
        <sz val="6"/>
        <color theme="1"/>
        <rFont val="Meiryo UI"/>
        <family val="3"/>
        <charset val="128"/>
      </rPr>
      <t>(m²)</t>
    </r>
    <rPh sb="0" eb="2">
      <t>カイハイ</t>
    </rPh>
    <rPh sb="2" eb="4">
      <t>ケイカク</t>
    </rPh>
    <rPh sb="5" eb="7">
      <t>キボ</t>
    </rPh>
    <phoneticPr fontId="3"/>
  </si>
  <si>
    <t>新築や増築部の、現在からのエネルギー消費原単位削減率です。
デフォルト値：50%（ZEB Ready達成の最低削減率）</t>
    <rPh sb="35" eb="36">
      <t>チ</t>
    </rPh>
    <rPh sb="50" eb="52">
      <t>タッセイ</t>
    </rPh>
    <rPh sb="53" eb="55">
      <t>サイテイ</t>
    </rPh>
    <rPh sb="55" eb="57">
      <t>サクゲン</t>
    </rPh>
    <rPh sb="57" eb="58">
      <t>リツ</t>
    </rPh>
    <phoneticPr fontId="3"/>
  </si>
  <si>
    <t>再生可能エネルギー</t>
  </si>
  <si>
    <t>建築物はその用途に応じてエネルギー使用傾向の特性が異なります。手法2では、建築物を用途ごとに建築物群として扱い、削減ポテンシャルを推計します。</t>
  </si>
  <si>
    <t>建築物の基準年度及び現在のエネルギー消費量[GJ/年]</t>
  </si>
  <si>
    <r>
      <t>エネルギー消費量</t>
    </r>
    <r>
      <rPr>
        <sz val="6"/>
        <color theme="1"/>
        <rFont val="Meiryo UI"/>
        <family val="3"/>
        <charset val="128"/>
      </rPr>
      <t>（GJ/年）</t>
    </r>
    <phoneticPr fontId="3"/>
  </si>
  <si>
    <r>
      <t>現在エネルギー消費原単位　</t>
    </r>
    <r>
      <rPr>
        <sz val="6"/>
        <color theme="1"/>
        <rFont val="Meiryo UI"/>
        <family val="3"/>
        <charset val="128"/>
      </rPr>
      <t>(MJ/㎡年)</t>
    </r>
    <rPh sb="0" eb="2">
      <t>ゲンザイ</t>
    </rPh>
    <rPh sb="7" eb="9">
      <t>ショウヒ</t>
    </rPh>
    <rPh sb="9" eb="12">
      <t>ゲンタンイ</t>
    </rPh>
    <rPh sb="18" eb="19">
      <t>ネン</t>
    </rPh>
    <phoneticPr fontId="3"/>
  </si>
  <si>
    <r>
      <t>削減ポテンシャル</t>
    </r>
    <r>
      <rPr>
        <sz val="6"/>
        <color theme="1"/>
        <rFont val="Meiryo UI"/>
        <family val="3"/>
        <charset val="128"/>
      </rPr>
      <t>(GJ)</t>
    </r>
    <rPh sb="0" eb="2">
      <t>サクゲン</t>
    </rPh>
    <phoneticPr fontId="3"/>
  </si>
  <si>
    <r>
      <t>一次エネルギー消費量</t>
    </r>
    <r>
      <rPr>
        <sz val="6"/>
        <color theme="1"/>
        <rFont val="Meiryo UI"/>
        <family val="3"/>
        <charset val="128"/>
      </rPr>
      <t>（GJ/年）</t>
    </r>
    <rPh sb="0" eb="2">
      <t>イチジ</t>
    </rPh>
    <rPh sb="7" eb="10">
      <t>ショウヒリョウ</t>
    </rPh>
    <rPh sb="14" eb="15">
      <t>ネン</t>
    </rPh>
    <phoneticPr fontId="3"/>
  </si>
  <si>
    <r>
      <t>CO</t>
    </r>
    <r>
      <rPr>
        <vertAlign val="subscript"/>
        <sz val="8"/>
        <color theme="1"/>
        <rFont val="Meiryo UI"/>
        <family val="3"/>
        <charset val="128"/>
      </rPr>
      <t>2</t>
    </r>
    <r>
      <rPr>
        <sz val="8"/>
        <color theme="1"/>
        <rFont val="Meiryo UI"/>
        <family val="3"/>
        <charset val="128"/>
      </rPr>
      <t>排出量</t>
    </r>
    <r>
      <rPr>
        <sz val="6"/>
        <color theme="1"/>
        <rFont val="Meiryo UI"/>
        <family val="3"/>
        <charset val="128"/>
      </rPr>
      <t>（t-CO</t>
    </r>
    <r>
      <rPr>
        <vertAlign val="subscript"/>
        <sz val="6"/>
        <color theme="1"/>
        <rFont val="Meiryo UI"/>
        <family val="3"/>
        <charset val="128"/>
      </rPr>
      <t>2/</t>
    </r>
    <r>
      <rPr>
        <sz val="6"/>
        <color theme="1"/>
        <rFont val="Meiryo UI"/>
        <family val="3"/>
        <charset val="128"/>
      </rPr>
      <t>年）</t>
    </r>
    <rPh sb="3" eb="5">
      <t>ハイシュツ</t>
    </rPh>
    <rPh sb="5" eb="6">
      <t>リョウ</t>
    </rPh>
    <rPh sb="13" eb="14">
      <t>ネン</t>
    </rPh>
    <phoneticPr fontId="3"/>
  </si>
  <si>
    <r>
      <t>現在もしくは類似建築物のエネルギー消費原単位　</t>
    </r>
    <r>
      <rPr>
        <sz val="6"/>
        <color theme="1"/>
        <rFont val="Meiryo UI"/>
        <family val="3"/>
        <charset val="128"/>
      </rPr>
      <t>(MJ/m²年)</t>
    </r>
    <rPh sb="0" eb="2">
      <t>ゲンザイ</t>
    </rPh>
    <rPh sb="6" eb="8">
      <t>ルイジ</t>
    </rPh>
    <rPh sb="8" eb="11">
      <t>ケンチクブツ</t>
    </rPh>
    <rPh sb="17" eb="19">
      <t>ショウヒ</t>
    </rPh>
    <rPh sb="19" eb="22">
      <t>ゲンタンイ</t>
    </rPh>
    <rPh sb="29" eb="30">
      <t>ネン</t>
    </rPh>
    <phoneticPr fontId="3"/>
  </si>
  <si>
    <r>
      <t>現在の延べ面積</t>
    </r>
    <r>
      <rPr>
        <sz val="6"/>
        <color theme="1"/>
        <rFont val="Meiryo UI"/>
        <family val="3"/>
        <charset val="128"/>
      </rPr>
      <t>（m</t>
    </r>
    <r>
      <rPr>
        <vertAlign val="superscript"/>
        <sz val="6"/>
        <color theme="1"/>
        <rFont val="Meiryo UI"/>
        <family val="3"/>
        <charset val="128"/>
      </rPr>
      <t>2</t>
    </r>
    <r>
      <rPr>
        <sz val="6"/>
        <color theme="1"/>
        <rFont val="Meiryo UI"/>
        <family val="3"/>
        <charset val="128"/>
      </rPr>
      <t>）</t>
    </r>
    <phoneticPr fontId="3"/>
  </si>
  <si>
    <r>
      <t>現在の建築面積</t>
    </r>
    <r>
      <rPr>
        <sz val="6"/>
        <color theme="1"/>
        <rFont val="Meiryo UI"/>
        <family val="3"/>
        <charset val="128"/>
      </rPr>
      <t>（m</t>
    </r>
    <r>
      <rPr>
        <vertAlign val="superscript"/>
        <sz val="6"/>
        <color theme="1"/>
        <rFont val="Meiryo UI"/>
        <family val="3"/>
        <charset val="128"/>
      </rPr>
      <t>2</t>
    </r>
    <r>
      <rPr>
        <sz val="6"/>
        <color theme="1"/>
        <rFont val="Meiryo UI"/>
        <family val="3"/>
        <charset val="128"/>
      </rPr>
      <t>）</t>
    </r>
    <phoneticPr fontId="3"/>
  </si>
  <si>
    <r>
      <t>エネルギー消費量</t>
    </r>
    <r>
      <rPr>
        <sz val="6"/>
        <color theme="1"/>
        <rFont val="Meiryo UI"/>
        <family val="3"/>
        <charset val="128"/>
      </rPr>
      <t>（GJ/年）</t>
    </r>
    <phoneticPr fontId="3"/>
  </si>
  <si>
    <r>
      <t>削減率</t>
    </r>
    <r>
      <rPr>
        <sz val="6"/>
        <color theme="1"/>
        <rFont val="Meiryo UI"/>
        <family val="3"/>
        <charset val="128"/>
      </rPr>
      <t>(%)</t>
    </r>
    <rPh sb="0" eb="2">
      <t>サクゲン</t>
    </rPh>
    <rPh sb="2" eb="3">
      <t>リツ</t>
    </rPh>
    <phoneticPr fontId="3"/>
  </si>
  <si>
    <r>
      <t>現在もしくは類似建築物のエネルギー消費原単位　</t>
    </r>
    <r>
      <rPr>
        <sz val="6"/>
        <color theme="1"/>
        <rFont val="Meiryo UI"/>
        <family val="3"/>
        <charset val="128"/>
      </rPr>
      <t>(MJ/m2年)</t>
    </r>
    <rPh sb="0" eb="2">
      <t>ゲンザイ</t>
    </rPh>
    <rPh sb="6" eb="8">
      <t>ルイジ</t>
    </rPh>
    <rPh sb="8" eb="11">
      <t>ケンチクブツ</t>
    </rPh>
    <rPh sb="17" eb="19">
      <t>ショウヒ</t>
    </rPh>
    <rPh sb="19" eb="22">
      <t>ゲンタンイ</t>
    </rPh>
    <rPh sb="29" eb="30">
      <t>ネン</t>
    </rPh>
    <phoneticPr fontId="3"/>
  </si>
  <si>
    <r>
      <t>用途変更後用途の基準エネルギー消費原単位　</t>
    </r>
    <r>
      <rPr>
        <sz val="6"/>
        <color theme="1"/>
        <rFont val="Meiryo UI"/>
        <family val="3"/>
        <charset val="128"/>
      </rPr>
      <t>(MJ/m2年)</t>
    </r>
    <rPh sb="0" eb="2">
      <t>ヨウト</t>
    </rPh>
    <rPh sb="2" eb="4">
      <t>ヘンコウ</t>
    </rPh>
    <rPh sb="4" eb="5">
      <t>ゴ</t>
    </rPh>
    <rPh sb="5" eb="7">
      <t>ヨウト</t>
    </rPh>
    <rPh sb="8" eb="10">
      <t>キジュン</t>
    </rPh>
    <rPh sb="15" eb="17">
      <t>ショウヒ</t>
    </rPh>
    <rPh sb="17" eb="20">
      <t>ゲンタンイ</t>
    </rPh>
    <rPh sb="27" eb="28">
      <t>ネン</t>
    </rPh>
    <phoneticPr fontId="3"/>
  </si>
  <si>
    <r>
      <t>CO</t>
    </r>
    <r>
      <rPr>
        <b/>
        <vertAlign val="subscript"/>
        <sz val="8"/>
        <color theme="1"/>
        <rFont val="メイリオ"/>
        <family val="3"/>
        <charset val="128"/>
      </rPr>
      <t>2</t>
    </r>
    <r>
      <rPr>
        <b/>
        <sz val="8"/>
        <color theme="1"/>
        <rFont val="メイリオ"/>
        <family val="3"/>
        <charset val="128"/>
      </rPr>
      <t>排出量は、</t>
    </r>
    <rPh sb="3" eb="5">
      <t>ハイシュツ</t>
    </rPh>
    <rPh sb="5" eb="6">
      <t>リョウ</t>
    </rPh>
    <phoneticPr fontId="3"/>
  </si>
  <si>
    <r>
      <t>目標年度電力排出係数　（t-CO</t>
    </r>
    <r>
      <rPr>
        <vertAlign val="subscript"/>
        <sz val="10"/>
        <color theme="1"/>
        <rFont val="メイリオ"/>
        <family val="3"/>
        <charset val="128"/>
      </rPr>
      <t>2</t>
    </r>
    <r>
      <rPr>
        <sz val="10"/>
        <color theme="1"/>
        <rFont val="メイリオ"/>
        <family val="3"/>
        <charset val="128"/>
      </rPr>
      <t>/MWh）</t>
    </r>
    <rPh sb="0" eb="2">
      <t>モクヒョウ</t>
    </rPh>
    <rPh sb="2" eb="4">
      <t>ネンド</t>
    </rPh>
    <rPh sb="4" eb="6">
      <t>デンリョク</t>
    </rPh>
    <rPh sb="6" eb="8">
      <t>ハイシュツ</t>
    </rPh>
    <rPh sb="8" eb="10">
      <t>ケイスウ</t>
    </rPh>
    <phoneticPr fontId="3"/>
  </si>
  <si>
    <r>
      <t>デフォルト値：0.37 （t-CO</t>
    </r>
    <r>
      <rPr>
        <vertAlign val="subscript"/>
        <sz val="10"/>
        <color theme="1"/>
        <rFont val="メイリオ"/>
        <family val="3"/>
        <charset val="128"/>
      </rPr>
      <t>2</t>
    </r>
    <r>
      <rPr>
        <sz val="10"/>
        <color theme="1"/>
        <rFont val="メイリオ"/>
        <family val="3"/>
        <charset val="128"/>
      </rPr>
      <t>/MWh）</t>
    </r>
    <rPh sb="5" eb="6">
      <t>チ</t>
    </rPh>
    <phoneticPr fontId="3"/>
  </si>
  <si>
    <r>
      <t xml:space="preserve">改修による現在からのエネルギー削減率です。
建築物群リストで改修メニューを選択してください。メニューに応じて、削減率は自動算出します。それぞれのメニューの主な改修内容は以下のとおりです。
</t>
    </r>
    <r>
      <rPr>
        <sz val="9"/>
        <color theme="1"/>
        <rFont val="メイリオ"/>
        <family val="3"/>
        <charset val="128"/>
      </rPr>
      <t> 空調：高効率機器への更新、ポンプのインバータ制御導入、全熱交換器の導入
 照明：LED照明の導入
 建築：窓廻りの高断熱化、ブラインド制御導入</t>
    </r>
    <rPh sb="0" eb="2">
      <t>カイシュウ</t>
    </rPh>
    <rPh sb="5" eb="7">
      <t>ゲンザイ</t>
    </rPh>
    <rPh sb="15" eb="17">
      <t>サクゲン</t>
    </rPh>
    <rPh sb="17" eb="18">
      <t>リツ</t>
    </rPh>
    <rPh sb="22" eb="25">
      <t>ケンチクブツ</t>
    </rPh>
    <rPh sb="25" eb="26">
      <t>グン</t>
    </rPh>
    <rPh sb="30" eb="32">
      <t>カイシュウ</t>
    </rPh>
    <rPh sb="37" eb="39">
      <t>センタク</t>
    </rPh>
    <rPh sb="51" eb="52">
      <t>オウ</t>
    </rPh>
    <rPh sb="55" eb="57">
      <t>サクゲン</t>
    </rPh>
    <rPh sb="57" eb="58">
      <t>リツ</t>
    </rPh>
    <rPh sb="59" eb="61">
      <t>ジドウ</t>
    </rPh>
    <rPh sb="61" eb="63">
      <t>サンシュツ</t>
    </rPh>
    <rPh sb="84" eb="86">
      <t>イカ</t>
    </rPh>
    <phoneticPr fontId="3"/>
  </si>
  <si>
    <r>
      <rPr>
        <sz val="8"/>
        <color theme="1"/>
        <rFont val="Meiryo UI"/>
        <family val="3"/>
        <charset val="128"/>
      </rPr>
      <t>建築物群名称</t>
    </r>
    <r>
      <rPr>
        <sz val="6"/>
        <color theme="1"/>
        <rFont val="Meiryo UI"/>
        <family val="3"/>
        <charset val="128"/>
      </rPr>
      <t>（施設主管課名称）</t>
    </r>
    <rPh sb="4" eb="6">
      <t>メイショウ</t>
    </rPh>
    <rPh sb="7" eb="9">
      <t>シセツ</t>
    </rPh>
    <rPh sb="9" eb="12">
      <t>シュカンカ</t>
    </rPh>
    <rPh sb="12" eb="14">
      <t>メイショウ</t>
    </rPh>
    <phoneticPr fontId="3"/>
  </si>
  <si>
    <r>
      <t>t-CO</t>
    </r>
    <r>
      <rPr>
        <vertAlign val="subscript"/>
        <sz val="8"/>
        <rFont val="メイリオ"/>
        <family val="3"/>
        <charset val="128"/>
      </rPr>
      <t>2</t>
    </r>
    <r>
      <rPr>
        <sz val="8"/>
        <rFont val="メイリオ"/>
        <family val="3"/>
        <charset val="128"/>
      </rPr>
      <t>/年に対し、</t>
    </r>
    <phoneticPr fontId="3"/>
  </si>
  <si>
    <r>
      <t>t-CO</t>
    </r>
    <r>
      <rPr>
        <vertAlign val="subscript"/>
        <sz val="8"/>
        <rFont val="メイリオ"/>
        <family val="3"/>
        <charset val="128"/>
      </rPr>
      <t>2</t>
    </r>
    <r>
      <rPr>
        <sz val="8"/>
        <rFont val="メイリオ"/>
        <family val="3"/>
        <charset val="128"/>
      </rPr>
      <t>/年なので、</t>
    </r>
    <phoneticPr fontId="3"/>
  </si>
  <si>
    <r>
      <t>t-CO</t>
    </r>
    <r>
      <rPr>
        <vertAlign val="subscript"/>
        <sz val="8"/>
        <rFont val="メイリオ"/>
        <family val="3"/>
        <charset val="128"/>
      </rPr>
      <t>2</t>
    </r>
    <r>
      <rPr>
        <sz val="8"/>
        <rFont val="メイリオ"/>
        <family val="3"/>
        <charset val="128"/>
      </rPr>
      <t>/年</t>
    </r>
    <phoneticPr fontId="3"/>
  </si>
  <si>
    <r>
      <t>t-CO</t>
    </r>
    <r>
      <rPr>
        <vertAlign val="subscript"/>
        <sz val="8"/>
        <rFont val="メイリオ"/>
        <family val="3"/>
        <charset val="128"/>
      </rPr>
      <t>2</t>
    </r>
    <r>
      <rPr>
        <sz val="8"/>
        <rFont val="メイリオ"/>
        <family val="3"/>
        <charset val="128"/>
      </rPr>
      <t>/年に対し、</t>
    </r>
    <phoneticPr fontId="3"/>
  </si>
  <si>
    <r>
      <t>t-CO</t>
    </r>
    <r>
      <rPr>
        <vertAlign val="subscript"/>
        <sz val="8"/>
        <rFont val="メイリオ"/>
        <family val="3"/>
        <charset val="128"/>
      </rPr>
      <t>2</t>
    </r>
    <r>
      <rPr>
        <sz val="8"/>
        <rFont val="メイリオ"/>
        <family val="3"/>
        <charset val="128"/>
      </rPr>
      <t>/年なので、</t>
    </r>
    <phoneticPr fontId="3"/>
  </si>
  <si>
    <r>
      <t>t-CO</t>
    </r>
    <r>
      <rPr>
        <vertAlign val="subscript"/>
        <sz val="8"/>
        <rFont val="メイリオ"/>
        <family val="3"/>
        <charset val="128"/>
      </rPr>
      <t>2</t>
    </r>
    <r>
      <rPr>
        <sz val="8"/>
        <rFont val="メイリオ"/>
        <family val="3"/>
        <charset val="128"/>
      </rPr>
      <t>/年</t>
    </r>
    <phoneticPr fontId="3"/>
  </si>
  <si>
    <r>
      <t>現在延べ面積（m</t>
    </r>
    <r>
      <rPr>
        <vertAlign val="superscript"/>
        <sz val="12"/>
        <color theme="1"/>
        <rFont val="メイリオ"/>
        <family val="3"/>
        <charset val="128"/>
      </rPr>
      <t>2</t>
    </r>
    <r>
      <rPr>
        <sz val="12"/>
        <color theme="1"/>
        <rFont val="メイリオ"/>
        <family val="3"/>
        <charset val="128"/>
      </rPr>
      <t>）</t>
    </r>
    <rPh sb="0" eb="2">
      <t>ゲンザイ</t>
    </rPh>
    <rPh sb="2" eb="3">
      <t>ノ</t>
    </rPh>
    <rPh sb="4" eb="6">
      <t>メンセキ</t>
    </rPh>
    <phoneticPr fontId="3"/>
  </si>
  <si>
    <r>
      <t>現在もしくは新築時の建築面積（m</t>
    </r>
    <r>
      <rPr>
        <vertAlign val="superscript"/>
        <sz val="12"/>
        <color theme="1"/>
        <rFont val="メイリオ"/>
        <family val="3"/>
        <charset val="128"/>
      </rPr>
      <t>2</t>
    </r>
    <r>
      <rPr>
        <sz val="12"/>
        <color theme="1"/>
        <rFont val="メイリオ"/>
        <family val="3"/>
        <charset val="128"/>
      </rPr>
      <t>）</t>
    </r>
    <rPh sb="0" eb="2">
      <t>ゲンザイ</t>
    </rPh>
    <rPh sb="6" eb="8">
      <t>シンチク</t>
    </rPh>
    <rPh sb="8" eb="9">
      <t>ジ</t>
    </rPh>
    <rPh sb="10" eb="12">
      <t>ケンチク</t>
    </rPh>
    <rPh sb="12" eb="14">
      <t>メンセキ</t>
    </rPh>
    <phoneticPr fontId="3"/>
  </si>
  <si>
    <r>
      <t>改廃計画の規模(m</t>
    </r>
    <r>
      <rPr>
        <vertAlign val="superscript"/>
        <sz val="12"/>
        <color theme="1"/>
        <rFont val="メイリオ"/>
        <family val="3"/>
        <charset val="128"/>
      </rPr>
      <t>2</t>
    </r>
    <r>
      <rPr>
        <sz val="12"/>
        <color theme="1"/>
        <rFont val="メイリオ"/>
        <family val="3"/>
        <charset val="128"/>
      </rPr>
      <t>)・年度</t>
    </r>
    <rPh sb="0" eb="2">
      <t>カイハイ</t>
    </rPh>
    <rPh sb="2" eb="4">
      <t>ケイカク</t>
    </rPh>
    <rPh sb="5" eb="7">
      <t>キボ</t>
    </rPh>
    <rPh sb="12" eb="14">
      <t>ネンド</t>
    </rPh>
    <phoneticPr fontId="3"/>
  </si>
  <si>
    <r>
      <t>CO</t>
    </r>
    <r>
      <rPr>
        <vertAlign val="subscript"/>
        <sz val="12"/>
        <color theme="1"/>
        <rFont val="メイリオ"/>
        <family val="3"/>
        <charset val="128"/>
      </rPr>
      <t>2</t>
    </r>
    <r>
      <rPr>
        <sz val="12"/>
        <color theme="1"/>
        <rFont val="メイリオ"/>
        <family val="3"/>
        <charset val="128"/>
      </rPr>
      <t>排出量　(t-CO</t>
    </r>
    <r>
      <rPr>
        <vertAlign val="subscript"/>
        <sz val="12"/>
        <color theme="1"/>
        <rFont val="メイリオ"/>
        <family val="3"/>
        <charset val="128"/>
      </rPr>
      <t>2</t>
    </r>
    <r>
      <rPr>
        <sz val="12"/>
        <color theme="1"/>
        <rFont val="メイリオ"/>
        <family val="3"/>
        <charset val="128"/>
      </rPr>
      <t>/年)</t>
    </r>
    <rPh sb="3" eb="5">
      <t>ハイシュツ</t>
    </rPh>
    <rPh sb="5" eb="6">
      <t>リョウ</t>
    </rPh>
    <rPh sb="14" eb="15">
      <t>ネン</t>
    </rPh>
    <phoneticPr fontId="3"/>
  </si>
  <si>
    <r>
      <t>デフォルト値：0.37 t-CO</t>
    </r>
    <r>
      <rPr>
        <vertAlign val="subscript"/>
        <sz val="12"/>
        <color theme="1"/>
        <rFont val="メイリオ"/>
        <family val="3"/>
        <charset val="128"/>
      </rPr>
      <t>2</t>
    </r>
    <r>
      <rPr>
        <sz val="12"/>
        <color theme="1"/>
        <rFont val="メイリオ"/>
        <family val="3"/>
        <charset val="128"/>
      </rPr>
      <t>/MWh</t>
    </r>
    <rPh sb="5" eb="6">
      <t>チ</t>
    </rPh>
    <phoneticPr fontId="3"/>
  </si>
  <si>
    <r>
      <t>改廃計画の規模</t>
    </r>
    <r>
      <rPr>
        <sz val="6"/>
        <color theme="1"/>
        <rFont val="Meiryo UI"/>
        <family val="3"/>
        <charset val="128"/>
      </rPr>
      <t>(m</t>
    </r>
    <r>
      <rPr>
        <vertAlign val="superscript"/>
        <sz val="6"/>
        <color theme="1"/>
        <rFont val="Meiryo UI"/>
        <family val="3"/>
        <charset val="128"/>
      </rPr>
      <t>2</t>
    </r>
    <r>
      <rPr>
        <sz val="6"/>
        <color theme="1"/>
        <rFont val="Meiryo UI"/>
        <family val="3"/>
        <charset val="128"/>
      </rPr>
      <t>)</t>
    </r>
    <r>
      <rPr>
        <sz val="9"/>
        <color theme="1"/>
        <rFont val="Meiryo UI"/>
        <family val="3"/>
        <charset val="128"/>
      </rPr>
      <t>・年度</t>
    </r>
    <rPh sb="0" eb="2">
      <t>カイハイ</t>
    </rPh>
    <rPh sb="2" eb="4">
      <t>ケイカク</t>
    </rPh>
    <rPh sb="5" eb="7">
      <t>キボ</t>
    </rPh>
    <rPh sb="12" eb="14">
      <t>ネンド</t>
    </rPh>
    <phoneticPr fontId="3"/>
  </si>
  <si>
    <r>
      <t xml:space="preserve">太陽光・太陽熱以外の導入ポテンシャル </t>
    </r>
    <r>
      <rPr>
        <sz val="6"/>
        <color theme="1"/>
        <rFont val="Meiryo UI"/>
        <family val="3"/>
        <charset val="128"/>
      </rPr>
      <t>（GJ）</t>
    </r>
    <rPh sb="0" eb="3">
      <t>タイヨウコウ</t>
    </rPh>
    <rPh sb="4" eb="7">
      <t>タイヨウネツ</t>
    </rPh>
    <rPh sb="7" eb="9">
      <t>イガイ</t>
    </rPh>
    <phoneticPr fontId="3"/>
  </si>
  <si>
    <r>
      <t>CO</t>
    </r>
    <r>
      <rPr>
        <b/>
        <vertAlign val="subscript"/>
        <sz val="12"/>
        <color theme="1"/>
        <rFont val="メイリオ"/>
        <family val="3"/>
        <charset val="128"/>
      </rPr>
      <t>2</t>
    </r>
    <r>
      <rPr>
        <b/>
        <sz val="12"/>
        <color theme="1"/>
        <rFont val="メイリオ"/>
        <family val="3"/>
        <charset val="128"/>
      </rPr>
      <t>排出量は、</t>
    </r>
    <rPh sb="3" eb="5">
      <t>ハイシュツ</t>
    </rPh>
    <rPh sb="5" eb="6">
      <t>リョウ</t>
    </rPh>
    <phoneticPr fontId="3"/>
  </si>
  <si>
    <r>
      <t>削減ポテンシャル</t>
    </r>
    <r>
      <rPr>
        <sz val="7"/>
        <color theme="1"/>
        <rFont val="Meiryo UI"/>
        <family val="3"/>
        <charset val="128"/>
      </rPr>
      <t>(GJ)</t>
    </r>
    <rPh sb="0" eb="2">
      <t>サクゲン</t>
    </rPh>
    <phoneticPr fontId="3"/>
  </si>
  <si>
    <r>
      <t>一次エネルギー消費量</t>
    </r>
    <r>
      <rPr>
        <sz val="7"/>
        <color theme="1"/>
        <rFont val="Meiryo UI"/>
        <family val="3"/>
        <charset val="128"/>
      </rPr>
      <t>（GJ/年）</t>
    </r>
    <rPh sb="0" eb="2">
      <t>イチジ</t>
    </rPh>
    <rPh sb="7" eb="10">
      <t>ショウヒリョウ</t>
    </rPh>
    <rPh sb="14" eb="15">
      <t>ネン</t>
    </rPh>
    <phoneticPr fontId="3"/>
  </si>
  <si>
    <r>
      <t>CO</t>
    </r>
    <r>
      <rPr>
        <vertAlign val="subscript"/>
        <sz val="9"/>
        <color theme="1"/>
        <rFont val="Meiryo UI"/>
        <family val="3"/>
        <charset val="128"/>
      </rPr>
      <t>2</t>
    </r>
    <r>
      <rPr>
        <sz val="9"/>
        <color theme="1"/>
        <rFont val="Meiryo UI"/>
        <family val="3"/>
        <charset val="128"/>
      </rPr>
      <t>排出量</t>
    </r>
    <r>
      <rPr>
        <sz val="7"/>
        <color theme="1"/>
        <rFont val="Meiryo UI"/>
        <family val="3"/>
        <charset val="128"/>
      </rPr>
      <t>（t-CO</t>
    </r>
    <r>
      <rPr>
        <vertAlign val="subscript"/>
        <sz val="7"/>
        <color theme="1"/>
        <rFont val="Meiryo UI"/>
        <family val="3"/>
        <charset val="128"/>
      </rPr>
      <t>2/</t>
    </r>
    <r>
      <rPr>
        <sz val="7"/>
        <color theme="1"/>
        <rFont val="Meiryo UI"/>
        <family val="3"/>
        <charset val="128"/>
      </rPr>
      <t>年）</t>
    </r>
    <rPh sb="3" eb="5">
      <t>ハイシュツ</t>
    </rPh>
    <rPh sb="5" eb="6">
      <t>リョウ</t>
    </rPh>
    <rPh sb="13" eb="14">
      <t>ネン</t>
    </rPh>
    <phoneticPr fontId="3"/>
  </si>
  <si>
    <r>
      <t>t-CO</t>
    </r>
    <r>
      <rPr>
        <vertAlign val="subscript"/>
        <sz val="10"/>
        <rFont val="メイリオ"/>
        <family val="3"/>
        <charset val="128"/>
      </rPr>
      <t>2</t>
    </r>
    <r>
      <rPr>
        <sz val="10"/>
        <rFont val="メイリオ"/>
        <family val="3"/>
        <charset val="128"/>
      </rPr>
      <t>/年に対し、</t>
    </r>
    <phoneticPr fontId="3"/>
  </si>
  <si>
    <r>
      <t>t-CO</t>
    </r>
    <r>
      <rPr>
        <vertAlign val="subscript"/>
        <sz val="10"/>
        <rFont val="メイリオ"/>
        <family val="3"/>
        <charset val="128"/>
      </rPr>
      <t>2</t>
    </r>
    <r>
      <rPr>
        <sz val="10"/>
        <rFont val="メイリオ"/>
        <family val="3"/>
        <charset val="128"/>
      </rPr>
      <t>/年なので、</t>
    </r>
    <phoneticPr fontId="3"/>
  </si>
  <si>
    <r>
      <t>t-CO</t>
    </r>
    <r>
      <rPr>
        <vertAlign val="subscript"/>
        <sz val="10"/>
        <rFont val="メイリオ"/>
        <family val="3"/>
        <charset val="128"/>
      </rPr>
      <t>2</t>
    </r>
    <r>
      <rPr>
        <sz val="10"/>
        <rFont val="メイリオ"/>
        <family val="3"/>
        <charset val="128"/>
      </rPr>
      <t>/年</t>
    </r>
    <phoneticPr fontId="3"/>
  </si>
  <si>
    <t>エネルギー消費量
（GJ/年）</t>
    <rPh sb="5" eb="8">
      <t>ショウヒリョウ</t>
    </rPh>
    <rPh sb="13" eb="14">
      <t>ネン</t>
    </rPh>
    <phoneticPr fontId="3"/>
  </si>
  <si>
    <r>
      <t>目標年度電力排出係数　（t-CO</t>
    </r>
    <r>
      <rPr>
        <vertAlign val="subscript"/>
        <sz val="12"/>
        <color theme="1"/>
        <rFont val="メイリオ"/>
        <family val="3"/>
        <charset val="128"/>
      </rPr>
      <t>2</t>
    </r>
    <r>
      <rPr>
        <sz val="12"/>
        <color theme="1"/>
        <rFont val="メイリオ"/>
        <family val="3"/>
        <charset val="128"/>
      </rPr>
      <t>/MWh）</t>
    </r>
    <rPh sb="0" eb="2">
      <t>モクヒョウ</t>
    </rPh>
    <rPh sb="2" eb="4">
      <t>ネンド</t>
    </rPh>
    <rPh sb="4" eb="6">
      <t>デンリョク</t>
    </rPh>
    <rPh sb="6" eb="8">
      <t>ハイシュツ</t>
    </rPh>
    <rPh sb="8" eb="10">
      <t>ケイスウ</t>
    </rPh>
    <phoneticPr fontId="3"/>
  </si>
  <si>
    <t>※使用量は、推計対象建築物全体の合計値を入力してください。</t>
    <rPh sb="1" eb="3">
      <t>シヨウ</t>
    </rPh>
    <rPh sb="3" eb="4">
      <t>リョウ</t>
    </rPh>
    <rPh sb="6" eb="8">
      <t>スイケイ</t>
    </rPh>
    <rPh sb="8" eb="10">
      <t>タイショウ</t>
    </rPh>
    <rPh sb="10" eb="12">
      <t>ケンチク</t>
    </rPh>
    <rPh sb="12" eb="13">
      <t>ブツ</t>
    </rPh>
    <rPh sb="13" eb="15">
      <t>ゼンタイ</t>
    </rPh>
    <rPh sb="16" eb="19">
      <t>ゴウケイチ</t>
    </rPh>
    <rPh sb="20" eb="22">
      <t>ニュウリョク</t>
    </rPh>
    <phoneticPr fontId="3"/>
  </si>
  <si>
    <t>燃料の使用</t>
    <rPh sb="3" eb="5">
      <t>シヨウ</t>
    </rPh>
    <phoneticPr fontId="20"/>
  </si>
  <si>
    <t>他人から供給された
熱の使用</t>
    <phoneticPr fontId="20"/>
  </si>
  <si>
    <t>一般廃棄物の焼却</t>
    <phoneticPr fontId="20"/>
  </si>
  <si>
    <t>ガス機関又はガソリン
機関における燃料の使用</t>
    <rPh sb="2" eb="4">
      <t>キカン</t>
    </rPh>
    <rPh sb="4" eb="5">
      <t>マタ</t>
    </rPh>
    <rPh sb="11" eb="13">
      <t>キカン</t>
    </rPh>
    <rPh sb="17" eb="19">
      <t>ネンリョウ</t>
    </rPh>
    <rPh sb="20" eb="22">
      <t>シヨウ</t>
    </rPh>
    <phoneticPr fontId="20"/>
  </si>
  <si>
    <t>ガソリン</t>
    <phoneticPr fontId="20"/>
  </si>
  <si>
    <t>ディーゼル（軽油）</t>
    <rPh sb="6" eb="8">
      <t>ケイユ</t>
    </rPh>
    <phoneticPr fontId="20"/>
  </si>
  <si>
    <t>家畜の排せつした
ふん尿の管理</t>
    <rPh sb="0" eb="2">
      <t>カチク</t>
    </rPh>
    <rPh sb="3" eb="4">
      <t>ハイ</t>
    </rPh>
    <rPh sb="11" eb="12">
      <t>ニョウ</t>
    </rPh>
    <rPh sb="13" eb="15">
      <t>カンリ</t>
    </rPh>
    <phoneticPr fontId="20"/>
  </si>
  <si>
    <t>牛の放牧</t>
    <rPh sb="0" eb="1">
      <t>ウシ</t>
    </rPh>
    <rPh sb="2" eb="4">
      <t>ホウボク</t>
    </rPh>
    <phoneticPr fontId="20"/>
  </si>
  <si>
    <t>耕地における化学肥料の使用</t>
    <rPh sb="0" eb="2">
      <t>コウチ</t>
    </rPh>
    <rPh sb="6" eb="8">
      <t>カガク</t>
    </rPh>
    <rPh sb="8" eb="10">
      <t>ヒリョウ</t>
    </rPh>
    <rPh sb="11" eb="13">
      <t>シヨウ</t>
    </rPh>
    <phoneticPr fontId="20"/>
  </si>
  <si>
    <t>農作物の栽培のための
化学肥料以外の肥料の使用</t>
    <rPh sb="0" eb="3">
      <t>ノウサクモツ</t>
    </rPh>
    <rPh sb="4" eb="6">
      <t>サイバイ</t>
    </rPh>
    <rPh sb="11" eb="13">
      <t>カガク</t>
    </rPh>
    <rPh sb="13" eb="15">
      <t>ヒリョウ</t>
    </rPh>
    <rPh sb="15" eb="17">
      <t>イガイ</t>
    </rPh>
    <rPh sb="18" eb="20">
      <t>ヒリョウ</t>
    </rPh>
    <rPh sb="21" eb="23">
      <t>シヨウ</t>
    </rPh>
    <phoneticPr fontId="20"/>
  </si>
  <si>
    <t>植物性の物（殻及びわら）の焼却</t>
    <rPh sb="0" eb="3">
      <t>ショクブツセイ</t>
    </rPh>
    <rPh sb="4" eb="5">
      <t>モノ</t>
    </rPh>
    <rPh sb="6" eb="7">
      <t>カラ</t>
    </rPh>
    <rPh sb="7" eb="8">
      <t>オヨ</t>
    </rPh>
    <rPh sb="13" eb="15">
      <t>ショウキャク</t>
    </rPh>
    <phoneticPr fontId="20"/>
  </si>
  <si>
    <t>施設（終末処理場及びし尿処理施設）における下水等の処理</t>
    <rPh sb="0" eb="2">
      <t>シセツ</t>
    </rPh>
    <rPh sb="3" eb="5">
      <t>シュウマツ</t>
    </rPh>
    <rPh sb="5" eb="8">
      <t>ショリジョウ</t>
    </rPh>
    <rPh sb="8" eb="9">
      <t>オヨ</t>
    </rPh>
    <rPh sb="11" eb="12">
      <t>ニョウ</t>
    </rPh>
    <rPh sb="12" eb="14">
      <t>ショリ</t>
    </rPh>
    <rPh sb="14" eb="16">
      <t>シセツ</t>
    </rPh>
    <rPh sb="21" eb="24">
      <t>ゲスイトウ</t>
    </rPh>
    <rPh sb="25" eb="27">
      <t>ショリ</t>
    </rPh>
    <phoneticPr fontId="20"/>
  </si>
  <si>
    <t>麻酔剤（笑気ガス）の使用</t>
    <rPh sb="0" eb="3">
      <t>マスイザイ</t>
    </rPh>
    <rPh sb="4" eb="6">
      <t>ショウキ</t>
    </rPh>
    <rPh sb="10" eb="12">
      <t>シヨウ</t>
    </rPh>
    <phoneticPr fontId="20"/>
  </si>
  <si>
    <t>自動車用エアコンディショナー</t>
    <rPh sb="0" eb="4">
      <t>ジドウシャヨウ</t>
    </rPh>
    <phoneticPr fontId="20"/>
  </si>
  <si>
    <t>製品（噴霧器及び消火剤）の
使用又は廃棄</t>
    <rPh sb="0" eb="2">
      <t>セイヒン</t>
    </rPh>
    <rPh sb="3" eb="6">
      <t>フンムキ</t>
    </rPh>
    <rPh sb="6" eb="7">
      <t>オヨ</t>
    </rPh>
    <rPh sb="8" eb="11">
      <t>ショウカザイ</t>
    </rPh>
    <rPh sb="14" eb="16">
      <t>シヨウ</t>
    </rPh>
    <rPh sb="16" eb="17">
      <t>マタ</t>
    </rPh>
    <rPh sb="18" eb="20">
      <t>ハイキ</t>
    </rPh>
    <phoneticPr fontId="20"/>
  </si>
  <si>
    <t>六ふっ化硫黄が
封入された電気機械器具</t>
    <rPh sb="8" eb="10">
      <t>フウニュウ</t>
    </rPh>
    <rPh sb="13" eb="15">
      <t>デンキ</t>
    </rPh>
    <rPh sb="15" eb="17">
      <t>キカイ</t>
    </rPh>
    <rPh sb="17" eb="19">
      <t>キグ</t>
    </rPh>
    <phoneticPr fontId="20"/>
  </si>
  <si>
    <t>ガソリン（公用車）</t>
    <rPh sb="5" eb="8">
      <t>コウヨウシャ</t>
    </rPh>
    <phoneticPr fontId="20"/>
  </si>
  <si>
    <t>ガソリン（公用車以外）</t>
    <rPh sb="5" eb="8">
      <t>コウヨウシャ</t>
    </rPh>
    <rPh sb="8" eb="10">
      <t>イガイ</t>
    </rPh>
    <phoneticPr fontId="20"/>
  </si>
  <si>
    <t>軽油（公用車）</t>
    <rPh sb="3" eb="6">
      <t>コウヨウシャ</t>
    </rPh>
    <phoneticPr fontId="20"/>
  </si>
  <si>
    <t>軽油（公用車以外）</t>
    <rPh sb="3" eb="6">
      <t>コウヨウシャ</t>
    </rPh>
    <rPh sb="6" eb="8">
      <t>イガイ</t>
    </rPh>
    <phoneticPr fontId="20"/>
  </si>
  <si>
    <t>B重油又はC重油</t>
    <rPh sb="3" eb="4">
      <t>マタ</t>
    </rPh>
    <rPh sb="6" eb="8">
      <t>ジュウユ</t>
    </rPh>
    <phoneticPr fontId="20"/>
  </si>
  <si>
    <t>液化天然ガス(ＬＮＧ)</t>
    <rPh sb="0" eb="2">
      <t>エキカ</t>
    </rPh>
    <rPh sb="2" eb="4">
      <t>テンネン</t>
    </rPh>
    <phoneticPr fontId="20"/>
  </si>
  <si>
    <t>廃プラスチック類(合成繊維の廃棄物に限る。)</t>
    <rPh sb="0" eb="1">
      <t>ハイ</t>
    </rPh>
    <rPh sb="7" eb="8">
      <t>ルイ</t>
    </rPh>
    <rPh sb="9" eb="11">
      <t>ゴウセイ</t>
    </rPh>
    <rPh sb="11" eb="13">
      <t>センイ</t>
    </rPh>
    <rPh sb="14" eb="17">
      <t>ハイキブツ</t>
    </rPh>
    <rPh sb="18" eb="19">
      <t>カギ</t>
    </rPh>
    <phoneticPr fontId="20"/>
  </si>
  <si>
    <t>廃プラスチック類(合成繊維の廃棄物を除く。)</t>
    <rPh sb="0" eb="1">
      <t>ハイ</t>
    </rPh>
    <rPh sb="7" eb="8">
      <t>ルイ</t>
    </rPh>
    <rPh sb="9" eb="11">
      <t>ゴウセイ</t>
    </rPh>
    <rPh sb="11" eb="13">
      <t>センイ</t>
    </rPh>
    <rPh sb="14" eb="17">
      <t>ハイキブツ</t>
    </rPh>
    <rPh sb="18" eb="19">
      <t>ノゾ</t>
    </rPh>
    <phoneticPr fontId="20"/>
  </si>
  <si>
    <t>准連続燃焼式焼却施設</t>
    <phoneticPr fontId="20"/>
  </si>
  <si>
    <t>汚泥(下水汚泥を含む。)</t>
    <rPh sb="0" eb="2">
      <t>オデイ</t>
    </rPh>
    <rPh sb="8" eb="9">
      <t>フク</t>
    </rPh>
    <phoneticPr fontId="20"/>
  </si>
  <si>
    <t>汚泥(下水汚泥を除く。)</t>
    <rPh sb="0" eb="2">
      <t>オデイ</t>
    </rPh>
    <rPh sb="3" eb="5">
      <t>ゲスイ</t>
    </rPh>
    <rPh sb="5" eb="7">
      <t>オデイ</t>
    </rPh>
    <rPh sb="8" eb="9">
      <t>ノゾ</t>
    </rPh>
    <phoneticPr fontId="20"/>
  </si>
  <si>
    <t>一般炭</t>
    <phoneticPr fontId="20"/>
  </si>
  <si>
    <t>A重油</t>
    <phoneticPr fontId="20"/>
  </si>
  <si>
    <t>液化石油ガス(LPG)</t>
    <phoneticPr fontId="20"/>
  </si>
  <si>
    <t>灯油</t>
    <phoneticPr fontId="20"/>
  </si>
  <si>
    <t>普通・小型乗用車（定員10名以下）</t>
    <rPh sb="0" eb="2">
      <t>フツウ</t>
    </rPh>
    <rPh sb="3" eb="5">
      <t>コガタ</t>
    </rPh>
    <rPh sb="5" eb="8">
      <t>ジョウヨウシャ</t>
    </rPh>
    <rPh sb="9" eb="11">
      <t>テイイン</t>
    </rPh>
    <rPh sb="13" eb="14">
      <t>メイ</t>
    </rPh>
    <rPh sb="14" eb="16">
      <t>イカ</t>
    </rPh>
    <phoneticPr fontId="20"/>
  </si>
  <si>
    <t>バス</t>
    <phoneticPr fontId="20"/>
  </si>
  <si>
    <t>普通・小型・軽特種用途車</t>
    <rPh sb="0" eb="2">
      <t>フツウ</t>
    </rPh>
    <rPh sb="3" eb="5">
      <t>コガタ</t>
    </rPh>
    <rPh sb="6" eb="7">
      <t>ケイ</t>
    </rPh>
    <rPh sb="7" eb="9">
      <t>トクシュ</t>
    </rPh>
    <rPh sb="9" eb="10">
      <t>ヨウ</t>
    </rPh>
    <rPh sb="10" eb="11">
      <t>ト</t>
    </rPh>
    <rPh sb="11" eb="12">
      <t>クルマ</t>
    </rPh>
    <phoneticPr fontId="20"/>
  </si>
  <si>
    <t>普通・小型乗用車（定員10名以下）</t>
    <rPh sb="14" eb="16">
      <t>イカ</t>
    </rPh>
    <phoneticPr fontId="20"/>
  </si>
  <si>
    <t>普通・小型特種用途車</t>
    <rPh sb="0" eb="2">
      <t>フツウ</t>
    </rPh>
    <rPh sb="3" eb="5">
      <t>コガタ</t>
    </rPh>
    <rPh sb="5" eb="7">
      <t>トクシュ</t>
    </rPh>
    <rPh sb="7" eb="9">
      <t>ヨウト</t>
    </rPh>
    <rPh sb="9" eb="10">
      <t>シャ</t>
    </rPh>
    <phoneticPr fontId="20"/>
  </si>
  <si>
    <t>ばれいしょ</t>
    <phoneticPr fontId="20"/>
  </si>
  <si>
    <t>わら</t>
    <phoneticPr fontId="20"/>
  </si>
  <si>
    <t>消火剤</t>
    <rPh sb="0" eb="3">
      <t>ショウカザイ</t>
    </rPh>
    <phoneticPr fontId="20"/>
  </si>
  <si>
    <t>使用時（封入量）</t>
    <rPh sb="0" eb="3">
      <t>シヨウジ</t>
    </rPh>
    <rPh sb="4" eb="6">
      <t>フウニュウ</t>
    </rPh>
    <rPh sb="6" eb="7">
      <t>リョウ</t>
    </rPh>
    <phoneticPr fontId="20"/>
  </si>
  <si>
    <t>点検時（排出量）</t>
    <rPh sb="0" eb="2">
      <t>テンケン</t>
    </rPh>
    <rPh sb="2" eb="3">
      <t>ジ</t>
    </rPh>
    <rPh sb="4" eb="7">
      <t>ハイシュツリョウ</t>
    </rPh>
    <phoneticPr fontId="20"/>
  </si>
  <si>
    <t>廃棄時（排出量）</t>
    <rPh sb="0" eb="2">
      <t>ハイキ</t>
    </rPh>
    <rPh sb="2" eb="3">
      <t>ジ</t>
    </rPh>
    <rPh sb="4" eb="6">
      <t>ハイシュツ</t>
    </rPh>
    <rPh sb="6" eb="7">
      <t>リョウ</t>
    </rPh>
    <phoneticPr fontId="20"/>
  </si>
  <si>
    <r>
      <t>kg-N</t>
    </r>
    <r>
      <rPr>
        <vertAlign val="subscript"/>
        <sz val="11"/>
        <color theme="1"/>
        <rFont val="メイリオ"/>
        <family val="3"/>
        <charset val="128"/>
      </rPr>
      <t>2</t>
    </r>
    <r>
      <rPr>
        <sz val="11"/>
        <color theme="1"/>
        <rFont val="メイリオ"/>
        <family val="3"/>
        <charset val="128"/>
      </rPr>
      <t>O</t>
    </r>
    <phoneticPr fontId="3"/>
  </si>
  <si>
    <r>
      <t>　　　　　　　　　　　　　　【調査項目】</t>
    </r>
    <r>
      <rPr>
        <sz val="9"/>
        <color indexed="8"/>
        <rFont val="メイリオ"/>
        <family val="3"/>
        <charset val="128"/>
      </rPr>
      <t xml:space="preserve">
</t>
    </r>
    <r>
      <rPr>
        <sz val="10"/>
        <color indexed="17"/>
        <rFont val="メイリオ"/>
        <family val="3"/>
        <charset val="128"/>
      </rPr>
      <t>緑色</t>
    </r>
    <r>
      <rPr>
        <sz val="10"/>
        <color indexed="8"/>
        <rFont val="メイリオ"/>
        <family val="3"/>
        <charset val="128"/>
      </rPr>
      <t xml:space="preserve">・・・地方公共団体にほぼ共通する項目
</t>
    </r>
    <r>
      <rPr>
        <sz val="10"/>
        <color indexed="12"/>
        <rFont val="メイリオ"/>
        <family val="3"/>
        <charset val="128"/>
      </rPr>
      <t>青色</t>
    </r>
    <r>
      <rPr>
        <sz val="10"/>
        <color indexed="8"/>
        <rFont val="メイリオ"/>
        <family val="3"/>
        <charset val="128"/>
      </rPr>
      <t>・・・地方公共団体によっては該当する項目</t>
    </r>
    <rPh sb="15" eb="17">
      <t>チョウサ</t>
    </rPh>
    <rPh sb="17" eb="19">
      <t>コウモク</t>
    </rPh>
    <rPh sb="26" eb="28">
      <t>チホウ</t>
    </rPh>
    <rPh sb="28" eb="30">
      <t>コウキョウ</t>
    </rPh>
    <rPh sb="30" eb="32">
      <t>ダンタイ</t>
    </rPh>
    <rPh sb="35" eb="37">
      <t>キョウツウ</t>
    </rPh>
    <rPh sb="39" eb="41">
      <t>コウモク</t>
    </rPh>
    <rPh sb="42" eb="43">
      <t>アオ</t>
    </rPh>
    <rPh sb="43" eb="44">
      <t>イロ</t>
    </rPh>
    <rPh sb="47" eb="49">
      <t>チホウ</t>
    </rPh>
    <rPh sb="49" eb="51">
      <t>コウキョウ</t>
    </rPh>
    <rPh sb="51" eb="53">
      <t>ダンタイ</t>
    </rPh>
    <rPh sb="58" eb="60">
      <t>ガイトウ</t>
    </rPh>
    <rPh sb="62" eb="64">
      <t>コウモク</t>
    </rPh>
    <phoneticPr fontId="20"/>
  </si>
  <si>
    <r>
      <t>・推計された改修削減率</t>
    </r>
    <r>
      <rPr>
        <sz val="10"/>
        <color rgb="FFFF0000"/>
        <rFont val="メイリオ"/>
        <family val="3"/>
        <charset val="128"/>
      </rPr>
      <t>（赤字）</t>
    </r>
    <r>
      <rPr>
        <sz val="10"/>
        <color theme="1"/>
        <rFont val="メイリオ"/>
        <family val="3"/>
        <charset val="128"/>
      </rPr>
      <t>をシート「手法３」に転記してください。</t>
    </r>
    <rPh sb="1" eb="3">
      <t>スイケイ</t>
    </rPh>
    <rPh sb="6" eb="8">
      <t>カイシュウ</t>
    </rPh>
    <rPh sb="8" eb="10">
      <t>サクゲン</t>
    </rPh>
    <rPh sb="10" eb="11">
      <t>リツ</t>
    </rPh>
    <rPh sb="12" eb="14">
      <t>アカジ</t>
    </rPh>
    <rPh sb="20" eb="22">
      <t>シュホウ</t>
    </rPh>
    <rPh sb="25" eb="27">
      <t>テンキ</t>
    </rPh>
    <phoneticPr fontId="3"/>
  </si>
  <si>
    <r>
      <t>CO</t>
    </r>
    <r>
      <rPr>
        <vertAlign val="subscript"/>
        <sz val="10"/>
        <color theme="1"/>
        <rFont val="メイリオ"/>
        <family val="3"/>
        <charset val="128"/>
      </rPr>
      <t>2</t>
    </r>
    <phoneticPr fontId="20"/>
  </si>
  <si>
    <r>
      <t>CH</t>
    </r>
    <r>
      <rPr>
        <vertAlign val="subscript"/>
        <sz val="10"/>
        <color theme="1"/>
        <rFont val="メイリオ"/>
        <family val="3"/>
        <charset val="128"/>
      </rPr>
      <t>4</t>
    </r>
    <r>
      <rPr>
        <sz val="10"/>
        <color theme="1"/>
        <rFont val="メイリオ"/>
        <family val="3"/>
        <charset val="128"/>
      </rPr>
      <t>・N</t>
    </r>
    <r>
      <rPr>
        <vertAlign val="subscript"/>
        <sz val="10"/>
        <color theme="1"/>
        <rFont val="メイリオ"/>
        <family val="3"/>
        <charset val="128"/>
      </rPr>
      <t>2</t>
    </r>
    <r>
      <rPr>
        <sz val="10"/>
        <color theme="1"/>
        <rFont val="メイリオ"/>
        <family val="3"/>
        <charset val="128"/>
      </rPr>
      <t>O</t>
    </r>
    <phoneticPr fontId="20"/>
  </si>
  <si>
    <r>
      <t>N</t>
    </r>
    <r>
      <rPr>
        <vertAlign val="subscript"/>
        <sz val="10"/>
        <color theme="1"/>
        <rFont val="メイリオ"/>
        <family val="3"/>
        <charset val="128"/>
      </rPr>
      <t>2</t>
    </r>
    <r>
      <rPr>
        <sz val="10"/>
        <color theme="1"/>
        <rFont val="メイリオ"/>
        <family val="3"/>
        <charset val="128"/>
      </rPr>
      <t>O</t>
    </r>
    <phoneticPr fontId="20"/>
  </si>
  <si>
    <r>
      <t>CO</t>
    </r>
    <r>
      <rPr>
        <vertAlign val="subscript"/>
        <sz val="10"/>
        <color theme="1"/>
        <rFont val="メイリオ"/>
        <family val="3"/>
        <charset val="128"/>
      </rPr>
      <t>2</t>
    </r>
    <r>
      <rPr>
        <sz val="10"/>
        <color theme="1"/>
        <rFont val="メイリオ"/>
        <family val="3"/>
        <charset val="128"/>
      </rPr>
      <t>・CH</t>
    </r>
    <r>
      <rPr>
        <vertAlign val="subscript"/>
        <sz val="10"/>
        <color theme="1"/>
        <rFont val="メイリオ"/>
        <family val="3"/>
        <charset val="128"/>
      </rPr>
      <t>4</t>
    </r>
    <r>
      <rPr>
        <sz val="10"/>
        <color theme="1"/>
        <rFont val="メイリオ"/>
        <family val="3"/>
        <charset val="128"/>
      </rPr>
      <t>・N</t>
    </r>
    <r>
      <rPr>
        <vertAlign val="subscript"/>
        <sz val="10"/>
        <color theme="1"/>
        <rFont val="メイリオ"/>
        <family val="3"/>
        <charset val="128"/>
      </rPr>
      <t>2</t>
    </r>
    <r>
      <rPr>
        <sz val="10"/>
        <color theme="1"/>
        <rFont val="メイリオ"/>
        <family val="3"/>
        <charset val="128"/>
      </rPr>
      <t>O</t>
    </r>
    <phoneticPr fontId="20"/>
  </si>
  <si>
    <r>
      <t>CO</t>
    </r>
    <r>
      <rPr>
        <vertAlign val="subscript"/>
        <sz val="10"/>
        <color theme="1"/>
        <rFont val="メイリオ"/>
        <family val="3"/>
        <charset val="128"/>
      </rPr>
      <t>2</t>
    </r>
    <r>
      <rPr>
        <sz val="10"/>
        <color theme="1"/>
        <rFont val="メイリオ"/>
        <family val="3"/>
        <charset val="128"/>
      </rPr>
      <t>・N</t>
    </r>
    <r>
      <rPr>
        <vertAlign val="subscript"/>
        <sz val="10"/>
        <color theme="1"/>
        <rFont val="メイリオ"/>
        <family val="3"/>
        <charset val="128"/>
      </rPr>
      <t>2</t>
    </r>
    <r>
      <rPr>
        <sz val="10"/>
        <color theme="1"/>
        <rFont val="メイリオ"/>
        <family val="3"/>
        <charset val="128"/>
      </rPr>
      <t>O</t>
    </r>
    <phoneticPr fontId="20"/>
  </si>
  <si>
    <r>
      <t>CH</t>
    </r>
    <r>
      <rPr>
        <vertAlign val="subscript"/>
        <sz val="10"/>
        <color theme="1"/>
        <rFont val="メイリオ"/>
        <family val="3"/>
        <charset val="128"/>
      </rPr>
      <t>4</t>
    </r>
    <phoneticPr fontId="20"/>
  </si>
  <si>
    <r>
      <t>N</t>
    </r>
    <r>
      <rPr>
        <vertAlign val="subscript"/>
        <sz val="10"/>
        <color theme="1"/>
        <rFont val="メイリオ"/>
        <family val="3"/>
        <charset val="128"/>
      </rPr>
      <t>2</t>
    </r>
    <r>
      <rPr>
        <sz val="10"/>
        <color theme="1"/>
        <rFont val="メイリオ"/>
        <family val="3"/>
        <charset val="128"/>
      </rPr>
      <t>O</t>
    </r>
    <phoneticPr fontId="20"/>
  </si>
  <si>
    <r>
      <t>CH</t>
    </r>
    <r>
      <rPr>
        <vertAlign val="subscript"/>
        <sz val="10"/>
        <color theme="1"/>
        <rFont val="メイリオ"/>
        <family val="3"/>
        <charset val="128"/>
      </rPr>
      <t>4</t>
    </r>
    <r>
      <rPr>
        <sz val="10"/>
        <color theme="1"/>
        <rFont val="メイリオ"/>
        <family val="3"/>
        <charset val="128"/>
      </rPr>
      <t>・N</t>
    </r>
    <r>
      <rPr>
        <vertAlign val="subscript"/>
        <sz val="10"/>
        <color theme="1"/>
        <rFont val="メイリオ"/>
        <family val="3"/>
        <charset val="128"/>
      </rPr>
      <t>2</t>
    </r>
    <r>
      <rPr>
        <sz val="10"/>
        <color theme="1"/>
        <rFont val="メイリオ"/>
        <family val="3"/>
        <charset val="128"/>
      </rPr>
      <t>O</t>
    </r>
    <phoneticPr fontId="20"/>
  </si>
  <si>
    <r>
      <t>SF</t>
    </r>
    <r>
      <rPr>
        <vertAlign val="subscript"/>
        <sz val="10"/>
        <color theme="1"/>
        <rFont val="メイリオ"/>
        <family val="3"/>
        <charset val="128"/>
      </rPr>
      <t>6</t>
    </r>
    <phoneticPr fontId="20"/>
  </si>
  <si>
    <r>
      <t>SF</t>
    </r>
    <r>
      <rPr>
        <vertAlign val="subscript"/>
        <sz val="10"/>
        <color theme="1"/>
        <rFont val="メイリオ"/>
        <family val="3"/>
        <charset val="128"/>
      </rPr>
      <t>6</t>
    </r>
    <phoneticPr fontId="20"/>
  </si>
  <si>
    <t>ver.1.0</t>
    <phoneticPr fontId="3"/>
  </si>
  <si>
    <t>ver.1.1</t>
    <phoneticPr fontId="3"/>
  </si>
  <si>
    <t>修正・更新内容</t>
    <rPh sb="0" eb="2">
      <t>シュウセイ</t>
    </rPh>
    <rPh sb="3" eb="5">
      <t>コウシン</t>
    </rPh>
    <rPh sb="5" eb="7">
      <t>ナイヨウ</t>
    </rPh>
    <phoneticPr fontId="3"/>
  </si>
  <si>
    <t>公開日</t>
    <rPh sb="0" eb="2">
      <t>コウカイ</t>
    </rPh>
    <phoneticPr fontId="3"/>
  </si>
  <si>
    <t>バージョン</t>
    <phoneticPr fontId="3"/>
  </si>
  <si>
    <t>2017/**/**</t>
    <phoneticPr fontId="3"/>
  </si>
  <si>
    <t>・使用量入力シートにおける電気の使用に関する目標年度の使用量算出式を修正
　（使用量入力シート!F27:F31,使用量入力シート!F210:F221）
　修正前：目標年度の使用量＝現在の使用量×エネルギー削減率
　修正後：目標年度の使用量＝現在の使用量×（１－エネルギー削減率）</t>
    <rPh sb="1" eb="3">
      <t>シヨウ</t>
    </rPh>
    <rPh sb="3" eb="4">
      <t>リョウ</t>
    </rPh>
    <rPh sb="4" eb="6">
      <t>ニュウリョク</t>
    </rPh>
    <rPh sb="13" eb="15">
      <t>デンキ</t>
    </rPh>
    <rPh sb="16" eb="18">
      <t>シヨウ</t>
    </rPh>
    <rPh sb="19" eb="20">
      <t>カン</t>
    </rPh>
    <rPh sb="22" eb="24">
      <t>モクヒョウ</t>
    </rPh>
    <rPh sb="24" eb="26">
      <t>ネンド</t>
    </rPh>
    <rPh sb="27" eb="30">
      <t>シヨウリョウ</t>
    </rPh>
    <rPh sb="30" eb="32">
      <t>サンシュツ</t>
    </rPh>
    <rPh sb="32" eb="33">
      <t>シキ</t>
    </rPh>
    <rPh sb="34" eb="36">
      <t>シュウセイ</t>
    </rPh>
    <rPh sb="77" eb="79">
      <t>シュウセイ</t>
    </rPh>
    <rPh sb="79" eb="80">
      <t>マエ</t>
    </rPh>
    <rPh sb="81" eb="83">
      <t>モクヒョウ</t>
    </rPh>
    <rPh sb="83" eb="85">
      <t>ネンド</t>
    </rPh>
    <rPh sb="86" eb="89">
      <t>シヨウリョウ</t>
    </rPh>
    <rPh sb="90" eb="92">
      <t>ゲンザイ</t>
    </rPh>
    <rPh sb="93" eb="96">
      <t>シヨウリョウ</t>
    </rPh>
    <rPh sb="102" eb="104">
      <t>サクゲン</t>
    </rPh>
    <rPh sb="104" eb="105">
      <t>リツ</t>
    </rPh>
    <rPh sb="107" eb="109">
      <t>シュウセイ</t>
    </rPh>
    <rPh sb="109" eb="110">
      <t>ゴ</t>
    </rPh>
    <rPh sb="120" eb="122">
      <t>ゲンザイ</t>
    </rPh>
    <rPh sb="123" eb="126">
      <t>シヨウリョウ</t>
    </rPh>
    <rPh sb="135" eb="137">
      <t>サクゲン</t>
    </rPh>
    <rPh sb="137" eb="138">
      <t>リツ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</si>
</sst>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GJ/年&quot;"/>
    <numFmt numFmtId="177" formatCode="0.0%"/>
    <numFmt numFmtId="178" formatCode="0_);[Red]\(0\)"/>
    <numFmt numFmtId="179" formatCode="General&quot;年&quot;&quot;度&quot;"/>
  </numFmts>
  <fonts count="108" x14ac:knownFonts="1">
    <font>
      <sz val="11"/>
      <color theme="1"/>
      <name val="ＭＳ Ｐゴシック"/>
      <family val="2"/>
      <charset val="128"/>
    </font>
    <font>
      <sz val="8"/>
      <color theme="1"/>
      <name val="Meiryo UI"/>
      <family val="3"/>
      <charset val="128"/>
    </font>
    <font>
      <sz val="8"/>
      <color rgb="FF000000"/>
      <name val="Meiryo UI"/>
      <family val="3"/>
      <charset val="128"/>
    </font>
    <font>
      <sz val="6"/>
      <name val="ＭＳ Ｐゴシック"/>
      <family val="2"/>
      <charset val="128"/>
    </font>
    <font>
      <sz val="6"/>
      <color theme="1"/>
      <name val="メイリオ"/>
      <family val="3"/>
      <charset val="128"/>
    </font>
    <font>
      <sz val="11"/>
      <color theme="1"/>
      <name val="メイリオ"/>
      <family val="3"/>
      <charset val="128"/>
    </font>
    <font>
      <sz val="11"/>
      <color theme="1"/>
      <name val="ＭＳ Ｐゴシック"/>
      <family val="2"/>
      <charset val="128"/>
    </font>
    <font>
      <sz val="10"/>
      <color theme="1"/>
      <name val="メイリオ"/>
      <family val="3"/>
      <charset val="128"/>
    </font>
    <font>
      <sz val="10"/>
      <name val="メイリオ"/>
      <family val="3"/>
      <charset val="128"/>
    </font>
    <font>
      <sz val="14"/>
      <name val="Meiryo UI"/>
      <family val="3"/>
      <charset val="128"/>
    </font>
    <font>
      <sz val="8"/>
      <name val="Meiryo UI"/>
      <family val="3"/>
      <charset val="128"/>
    </font>
    <font>
      <sz val="10"/>
      <color theme="1"/>
      <name val="Meiryo UI"/>
      <family val="3"/>
      <charset val="128"/>
    </font>
    <font>
      <sz val="9"/>
      <color theme="1"/>
      <name val="メイリオ"/>
      <family val="3"/>
      <charset val="128"/>
    </font>
    <font>
      <sz val="11"/>
      <color theme="1"/>
      <name val="Meiryo UI"/>
      <family val="3"/>
      <charset val="128"/>
    </font>
    <font>
      <sz val="12"/>
      <color theme="1"/>
      <name val="メイリオ"/>
      <family val="3"/>
      <charset val="128"/>
    </font>
    <font>
      <sz val="16"/>
      <color theme="1"/>
      <name val="メイリオ"/>
      <family val="3"/>
      <charset val="128"/>
    </font>
    <font>
      <b/>
      <sz val="18"/>
      <color theme="0"/>
      <name val="メイリオ"/>
      <family val="3"/>
      <charset val="128"/>
    </font>
    <font>
      <sz val="8"/>
      <color theme="1"/>
      <name val="メイリオ"/>
      <family val="3"/>
      <charset val="128"/>
    </font>
    <font>
      <sz val="11"/>
      <color theme="0"/>
      <name val="ＭＳ Ｐゴシック"/>
      <family val="2"/>
      <charset val="128"/>
    </font>
    <font>
      <sz val="6"/>
      <name val="ＭＳ ゴシック"/>
      <family val="3"/>
      <charset val="128"/>
    </font>
    <font>
      <sz val="6"/>
      <name val="ＭＳ Ｐゴシック"/>
      <family val="3"/>
      <charset val="128"/>
    </font>
    <font>
      <sz val="11"/>
      <name val="ＭＳ Ｐゴシック"/>
      <family val="3"/>
      <charset val="128"/>
    </font>
    <font>
      <sz val="6"/>
      <name val="ＭＳ ゴシック"/>
      <family val="2"/>
      <charset val="128"/>
    </font>
    <font>
      <b/>
      <sz val="10"/>
      <name val="メイリオ"/>
      <family val="3"/>
      <charset val="128"/>
    </font>
    <font>
      <vertAlign val="superscript"/>
      <sz val="9"/>
      <name val="ＭＳ ゴシック"/>
      <family val="3"/>
      <charset val="128"/>
    </font>
    <font>
      <sz val="6"/>
      <name val="ＭＳ Ｐ明朝"/>
      <family val="1"/>
      <charset val="128"/>
    </font>
    <font>
      <vertAlign val="subscript"/>
      <sz val="10"/>
      <name val="メイリオ"/>
      <family val="3"/>
      <charset val="128"/>
    </font>
    <font>
      <sz val="10"/>
      <color indexed="8"/>
      <name val="メイリオ"/>
      <family val="3"/>
      <charset val="128"/>
    </font>
    <font>
      <sz val="9"/>
      <color theme="0"/>
      <name val="メイリオ"/>
      <family val="3"/>
      <charset val="128"/>
    </font>
    <font>
      <b/>
      <sz val="11"/>
      <color theme="1"/>
      <name val="メイリオ"/>
      <family val="3"/>
      <charset val="128"/>
    </font>
    <font>
      <b/>
      <sz val="14"/>
      <color theme="1"/>
      <name val="メイリオ"/>
      <family val="3"/>
      <charset val="128"/>
    </font>
    <font>
      <sz val="10"/>
      <color rgb="FF000000"/>
      <name val="メイリオ"/>
      <family val="3"/>
      <charset val="128"/>
    </font>
    <font>
      <b/>
      <sz val="10"/>
      <color theme="1"/>
      <name val="メイリオ"/>
      <family val="3"/>
      <charset val="128"/>
    </font>
    <font>
      <b/>
      <sz val="14"/>
      <color rgb="FFFF0000"/>
      <name val="メイリオ"/>
      <family val="3"/>
      <charset val="128"/>
    </font>
    <font>
      <sz val="9"/>
      <color theme="1"/>
      <name val="Meiryo UI"/>
      <family val="3"/>
      <charset val="128"/>
    </font>
    <font>
      <sz val="10.5"/>
      <color rgb="FF000000"/>
      <name val="メイリオ"/>
      <family val="3"/>
      <charset val="128"/>
    </font>
    <font>
      <vertAlign val="superscript"/>
      <sz val="10.5"/>
      <color rgb="FF000000"/>
      <name val="メイリオ"/>
      <family val="3"/>
      <charset val="128"/>
    </font>
    <font>
      <sz val="11"/>
      <color theme="1"/>
      <name val="ＭＳ Ｐゴシック"/>
      <family val="3"/>
      <charset val="128"/>
      <scheme val="minor"/>
    </font>
    <font>
      <sz val="11"/>
      <color indexed="8"/>
      <name val="ＭＳ Ｐゴシック"/>
      <family val="3"/>
      <charset val="128"/>
    </font>
    <font>
      <sz val="12"/>
      <name val="メイリオ"/>
      <family val="3"/>
      <charset val="128"/>
    </font>
    <font>
      <sz val="9"/>
      <color theme="1"/>
      <name val="Arial"/>
      <family val="2"/>
    </font>
    <font>
      <u/>
      <sz val="11"/>
      <color theme="10"/>
      <name val="ＭＳ Ｐゴシック"/>
      <family val="2"/>
      <charset val="128"/>
    </font>
    <font>
      <u/>
      <sz val="11"/>
      <color theme="10"/>
      <name val="メイリオ"/>
      <family val="3"/>
      <charset val="128"/>
    </font>
    <font>
      <sz val="9"/>
      <name val="Meiryo UI"/>
      <family val="3"/>
      <charset val="128"/>
    </font>
    <font>
      <u/>
      <sz val="10"/>
      <color theme="10"/>
      <name val="メイリオ"/>
      <family val="3"/>
      <charset val="128"/>
    </font>
    <font>
      <vertAlign val="superscript"/>
      <sz val="10"/>
      <color theme="1"/>
      <name val="メイリオ"/>
      <family val="3"/>
      <charset val="128"/>
    </font>
    <font>
      <vertAlign val="superscript"/>
      <sz val="11"/>
      <color theme="1"/>
      <name val="メイリオ"/>
      <family val="3"/>
      <charset val="128"/>
    </font>
    <font>
      <sz val="8"/>
      <name val="メイリオ"/>
      <family val="3"/>
      <charset val="128"/>
    </font>
    <font>
      <vertAlign val="superscript"/>
      <sz val="9"/>
      <color theme="1"/>
      <name val="Arial"/>
      <family val="2"/>
    </font>
    <font>
      <sz val="10.5"/>
      <color theme="1"/>
      <name val="メイリオ"/>
      <family val="3"/>
      <charset val="128"/>
    </font>
    <font>
      <sz val="10"/>
      <color theme="1"/>
      <name val="Arial"/>
      <family val="2"/>
    </font>
    <font>
      <vertAlign val="superscript"/>
      <sz val="10"/>
      <color theme="1"/>
      <name val="Arial"/>
      <family val="2"/>
    </font>
    <font>
      <sz val="18"/>
      <name val="メイリオ"/>
      <family val="3"/>
      <charset val="128"/>
    </font>
    <font>
      <b/>
      <sz val="20"/>
      <color theme="0"/>
      <name val="メイリオ"/>
      <family val="3"/>
      <charset val="128"/>
    </font>
    <font>
      <sz val="10"/>
      <color rgb="FFFF0000"/>
      <name val="メイリオ"/>
      <family val="3"/>
      <charset val="128"/>
    </font>
    <font>
      <vertAlign val="superscript"/>
      <sz val="9"/>
      <color theme="1"/>
      <name val="メイリオ"/>
      <family val="3"/>
      <charset val="128"/>
    </font>
    <font>
      <sz val="10"/>
      <color rgb="FF000000"/>
      <name val="Meiryo UI"/>
      <family val="3"/>
      <charset val="128"/>
    </font>
    <font>
      <vertAlign val="subscript"/>
      <sz val="10"/>
      <color theme="1"/>
      <name val="メイリオ"/>
      <family val="3"/>
      <charset val="128"/>
    </font>
    <font>
      <b/>
      <sz val="14"/>
      <name val="メイリオ"/>
      <family val="3"/>
      <charset val="128"/>
    </font>
    <font>
      <b/>
      <sz val="12"/>
      <name val="メイリオ"/>
      <family val="3"/>
      <charset val="128"/>
    </font>
    <font>
      <sz val="11"/>
      <name val="メイリオ"/>
      <family val="3"/>
      <charset val="128"/>
    </font>
    <font>
      <b/>
      <vertAlign val="subscript"/>
      <sz val="12"/>
      <name val="メイリオ"/>
      <family val="3"/>
      <charset val="128"/>
    </font>
    <font>
      <b/>
      <sz val="12"/>
      <color rgb="FFFF0000"/>
      <name val="メイリオ"/>
      <family val="3"/>
      <charset val="128"/>
    </font>
    <font>
      <sz val="9"/>
      <color theme="1"/>
      <name val="ＭＳ Ｐゴシック"/>
      <family val="2"/>
      <charset val="128"/>
    </font>
    <font>
      <b/>
      <sz val="10"/>
      <color rgb="FFFF6600"/>
      <name val="メイリオ"/>
      <family val="3"/>
      <charset val="128"/>
    </font>
    <font>
      <b/>
      <vertAlign val="subscript"/>
      <sz val="11"/>
      <color theme="1"/>
      <name val="メイリオ"/>
      <family val="3"/>
      <charset val="128"/>
    </font>
    <font>
      <vertAlign val="subscript"/>
      <sz val="9"/>
      <color theme="1"/>
      <name val="Meiryo UI"/>
      <family val="3"/>
      <charset val="128"/>
    </font>
    <font>
      <u/>
      <sz val="11"/>
      <color theme="10"/>
      <name val="ＭＳ Ｐゴシック"/>
      <family val="3"/>
      <charset val="128"/>
    </font>
    <font>
      <sz val="9"/>
      <color indexed="8"/>
      <name val="メイリオ"/>
      <family val="3"/>
      <charset val="128"/>
    </font>
    <font>
      <sz val="10"/>
      <color indexed="17"/>
      <name val="メイリオ"/>
      <family val="3"/>
      <charset val="128"/>
    </font>
    <font>
      <sz val="10"/>
      <color indexed="12"/>
      <name val="メイリオ"/>
      <family val="3"/>
      <charset val="128"/>
    </font>
    <font>
      <b/>
      <sz val="11"/>
      <color theme="0"/>
      <name val="メイリオ"/>
      <family val="3"/>
      <charset val="128"/>
    </font>
    <font>
      <sz val="11"/>
      <color rgb="FFFF0000"/>
      <name val="メイリオ"/>
      <family val="3"/>
      <charset val="128"/>
    </font>
    <font>
      <b/>
      <sz val="9"/>
      <name val="メイリオ"/>
      <family val="3"/>
      <charset val="128"/>
    </font>
    <font>
      <b/>
      <vertAlign val="subscript"/>
      <sz val="9"/>
      <name val="メイリオ"/>
      <family val="3"/>
      <charset val="128"/>
    </font>
    <font>
      <b/>
      <sz val="10"/>
      <color rgb="FFFF0000"/>
      <name val="メイリオ"/>
      <family val="3"/>
      <charset val="128"/>
    </font>
    <font>
      <vertAlign val="subscript"/>
      <sz val="11"/>
      <name val="メイリオ"/>
      <family val="3"/>
      <charset val="128"/>
    </font>
    <font>
      <vertAlign val="subscript"/>
      <sz val="11"/>
      <color theme="1"/>
      <name val="メイリオ"/>
      <family val="3"/>
      <charset val="128"/>
    </font>
    <font>
      <sz val="10"/>
      <color theme="1"/>
      <name val="ＭＳ Ｐゴシック"/>
      <family val="2"/>
      <charset val="128"/>
    </font>
    <font>
      <sz val="14"/>
      <color theme="1"/>
      <name val="メイリオ"/>
      <family val="3"/>
      <charset val="128"/>
    </font>
    <font>
      <b/>
      <sz val="11"/>
      <color theme="1"/>
      <name val="Meiryo UI"/>
      <family val="3"/>
      <charset val="128"/>
    </font>
    <font>
      <u/>
      <sz val="14"/>
      <color theme="10"/>
      <name val="メイリオ"/>
      <family val="3"/>
      <charset val="128"/>
    </font>
    <font>
      <u/>
      <sz val="11"/>
      <name val="メイリオ"/>
      <family val="3"/>
      <charset val="128"/>
    </font>
    <font>
      <vertAlign val="superscript"/>
      <sz val="10"/>
      <name val="メイリオ"/>
      <family val="3"/>
      <charset val="128"/>
    </font>
    <font>
      <b/>
      <sz val="12"/>
      <color theme="1"/>
      <name val="メイリオ"/>
      <family val="3"/>
      <charset val="128"/>
    </font>
    <font>
      <vertAlign val="subscript"/>
      <sz val="8"/>
      <color theme="1"/>
      <name val="Meiryo UI"/>
      <family val="3"/>
      <charset val="128"/>
    </font>
    <font>
      <sz val="6"/>
      <color theme="1"/>
      <name val="Meiryo UI"/>
      <family val="3"/>
      <charset val="128"/>
    </font>
    <font>
      <u/>
      <sz val="8"/>
      <color theme="10"/>
      <name val="Meiryo UI"/>
      <family val="3"/>
      <charset val="128"/>
    </font>
    <font>
      <sz val="7"/>
      <color theme="1"/>
      <name val="Meiryo UI"/>
      <family val="3"/>
      <charset val="128"/>
    </font>
    <font>
      <vertAlign val="superscript"/>
      <sz val="6"/>
      <color theme="1"/>
      <name val="Meiryo UI"/>
      <family val="3"/>
      <charset val="128"/>
    </font>
    <font>
      <vertAlign val="subscript"/>
      <sz val="6"/>
      <color theme="1"/>
      <name val="Meiryo UI"/>
      <family val="3"/>
      <charset val="128"/>
    </font>
    <font>
      <sz val="8"/>
      <color theme="1"/>
      <name val="ＭＳ Ｐゴシック"/>
      <family val="2"/>
      <charset val="128"/>
    </font>
    <font>
      <b/>
      <sz val="8"/>
      <color theme="1"/>
      <name val="メイリオ"/>
      <family val="3"/>
      <charset val="128"/>
    </font>
    <font>
      <b/>
      <vertAlign val="subscript"/>
      <sz val="8"/>
      <color theme="1"/>
      <name val="メイリオ"/>
      <family val="3"/>
      <charset val="128"/>
    </font>
    <font>
      <vertAlign val="subscript"/>
      <sz val="8"/>
      <name val="メイリオ"/>
      <family val="3"/>
      <charset val="128"/>
    </font>
    <font>
      <b/>
      <sz val="8"/>
      <color rgb="FFFF6600"/>
      <name val="メイリオ"/>
      <family val="3"/>
      <charset val="128"/>
    </font>
    <font>
      <sz val="14"/>
      <name val="メイリオ"/>
      <family val="3"/>
      <charset val="128"/>
    </font>
    <font>
      <sz val="12"/>
      <color theme="1"/>
      <name val="Meiryo UI"/>
      <family val="3"/>
      <charset val="128"/>
    </font>
    <font>
      <sz val="12"/>
      <color theme="1"/>
      <name val="ＭＳ Ｐゴシック"/>
      <family val="2"/>
      <charset val="128"/>
    </font>
    <font>
      <sz val="12"/>
      <name val="Meiryo UI"/>
      <family val="3"/>
      <charset val="128"/>
    </font>
    <font>
      <vertAlign val="superscript"/>
      <sz val="12"/>
      <color theme="1"/>
      <name val="メイリオ"/>
      <family val="3"/>
      <charset val="128"/>
    </font>
    <font>
      <vertAlign val="subscript"/>
      <sz val="12"/>
      <color theme="1"/>
      <name val="メイリオ"/>
      <family val="3"/>
      <charset val="128"/>
    </font>
    <font>
      <sz val="12"/>
      <color rgb="FF000000"/>
      <name val="Meiryo UI"/>
      <family val="3"/>
      <charset val="128"/>
    </font>
    <font>
      <u/>
      <sz val="12"/>
      <color theme="10"/>
      <name val="メイリオ"/>
      <family val="3"/>
      <charset val="128"/>
    </font>
    <font>
      <u/>
      <sz val="9"/>
      <color theme="10"/>
      <name val="Meiryo UI"/>
      <family val="3"/>
      <charset val="128"/>
    </font>
    <font>
      <sz val="18"/>
      <color theme="1"/>
      <name val="メイリオ"/>
      <family val="3"/>
      <charset val="128"/>
    </font>
    <font>
      <b/>
      <vertAlign val="subscript"/>
      <sz val="12"/>
      <color theme="1"/>
      <name val="メイリオ"/>
      <family val="3"/>
      <charset val="128"/>
    </font>
    <font>
      <vertAlign val="subscript"/>
      <sz val="7"/>
      <color theme="1"/>
      <name val="Meiryo UI"/>
      <family val="3"/>
      <charset val="128"/>
    </font>
  </fonts>
  <fills count="23">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49998474074526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BFBFBF"/>
        <bgColor indexed="64"/>
      </patternFill>
    </fill>
    <fill>
      <patternFill patternType="solid">
        <fgColor theme="9" tint="0.59999389629810485"/>
        <bgColor indexed="64"/>
      </patternFill>
    </fill>
    <fill>
      <patternFill patternType="solid">
        <fgColor rgb="FFCCFF66"/>
        <bgColor indexed="64"/>
      </patternFill>
    </fill>
    <fill>
      <patternFill patternType="solid">
        <fgColor theme="1" tint="0.34998626667073579"/>
        <bgColor indexed="64"/>
      </patternFill>
    </fill>
    <fill>
      <patternFill patternType="solid">
        <fgColor rgb="FFE0FF89"/>
        <bgColor indexed="64"/>
      </patternFill>
    </fill>
    <fill>
      <patternFill patternType="solid">
        <fgColor rgb="FFFF99CC"/>
        <bgColor indexed="64"/>
      </patternFill>
    </fill>
    <fill>
      <patternFill patternType="solid">
        <fgColor rgb="FFCCFFFF"/>
        <bgColor indexed="64"/>
      </patternFill>
    </fill>
    <fill>
      <patternFill patternType="solid">
        <fgColor rgb="FF99CCFF"/>
        <bgColor indexed="64"/>
      </patternFill>
    </fill>
    <fill>
      <patternFill patternType="solid">
        <fgColor indexed="57"/>
        <bgColor indexed="64"/>
      </patternFill>
    </fill>
    <fill>
      <patternFill patternType="solid">
        <fgColor rgb="FFC0C0C0"/>
        <bgColor indexed="64"/>
      </patternFill>
    </fill>
    <fill>
      <patternFill patternType="solid">
        <fgColor indexed="48"/>
        <bgColor indexed="64"/>
      </patternFill>
    </fill>
    <fill>
      <patternFill patternType="solid">
        <fgColor rgb="FF3366FF"/>
        <bgColor indexed="64"/>
      </patternFill>
    </fill>
    <fill>
      <patternFill patternType="solid">
        <fgColor rgb="FF339966"/>
        <bgColor indexed="64"/>
      </patternFill>
    </fill>
  </fills>
  <borders count="9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auto="1"/>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style="thin">
        <color indexed="64"/>
      </bottom>
      <diagonal/>
    </border>
    <border>
      <left/>
      <right style="dotted">
        <color indexed="64"/>
      </right>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indexed="64"/>
      </left>
      <right/>
      <top style="medium">
        <color indexed="64"/>
      </top>
      <bottom style="double">
        <color indexed="64"/>
      </bottom>
      <diagonal/>
    </border>
    <border>
      <left style="medium">
        <color indexed="64"/>
      </left>
      <right style="mediumDashed">
        <color indexed="64"/>
      </right>
      <top/>
      <bottom style="medium">
        <color indexed="64"/>
      </bottom>
      <diagonal/>
    </border>
    <border>
      <left style="medium">
        <color indexed="64"/>
      </left>
      <right style="mediumDashed">
        <color indexed="64"/>
      </right>
      <top/>
      <bottom/>
      <diagonal/>
    </border>
    <border>
      <left/>
      <right style="medium">
        <color indexed="64"/>
      </right>
      <top/>
      <bottom style="mediumDashed">
        <color indexed="64"/>
      </bottom>
      <diagonal/>
    </border>
    <border>
      <left style="medium">
        <color indexed="64"/>
      </left>
      <right style="mediumDashed">
        <color indexed="64"/>
      </right>
      <top style="double">
        <color indexed="64"/>
      </top>
      <bottom/>
      <diagonal/>
    </border>
    <border>
      <left style="medium">
        <color indexed="64"/>
      </left>
      <right style="mediumDashed">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000000"/>
      </left>
      <right/>
      <top style="medium">
        <color rgb="FF000000"/>
      </top>
      <bottom style="dotted">
        <color indexed="64"/>
      </bottom>
      <diagonal/>
    </border>
    <border>
      <left/>
      <right style="medium">
        <color rgb="FF000000"/>
      </right>
      <top style="medium">
        <color rgb="FF000000"/>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21" fillId="0" borderId="0">
      <alignment vertical="center"/>
    </xf>
    <xf numFmtId="0" fontId="37" fillId="0" borderId="0">
      <alignment vertical="center"/>
    </xf>
    <xf numFmtId="38" fontId="38" fillId="0" borderId="0" applyFont="0" applyFill="0" applyBorder="0" applyAlignment="0" applyProtection="0">
      <alignment vertical="center"/>
    </xf>
    <xf numFmtId="0" fontId="41" fillId="0" borderId="0" applyNumberFormat="0" applyFill="0" applyBorder="0" applyAlignment="0" applyProtection="0">
      <alignment vertical="center"/>
    </xf>
    <xf numFmtId="0" fontId="67" fillId="0" borderId="0" applyNumberFormat="0" applyFill="0" applyBorder="0" applyAlignment="0" applyProtection="0">
      <alignment vertical="top"/>
      <protection locked="0"/>
    </xf>
  </cellStyleXfs>
  <cellXfs count="628">
    <xf numFmtId="0" fontId="0" fillId="0" borderId="0" xfId="0">
      <alignment vertical="center"/>
    </xf>
    <xf numFmtId="0" fontId="4" fillId="0" borderId="0" xfId="0" applyFont="1" applyAlignment="1">
      <alignment horizontal="lef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8" fillId="0" borderId="0" xfId="0" applyFont="1">
      <alignment vertical="center"/>
    </xf>
    <xf numFmtId="176" fontId="11" fillId="0" borderId="0" xfId="0" applyNumberFormat="1" applyFont="1" applyAlignment="1">
      <alignment vertical="center" shrinkToFit="1"/>
    </xf>
    <xf numFmtId="0" fontId="7" fillId="0" borderId="2" xfId="0" applyFont="1" applyBorder="1" applyAlignment="1">
      <alignment horizontal="center" vertical="center"/>
    </xf>
    <xf numFmtId="0" fontId="15" fillId="0" borderId="0" xfId="0" applyFont="1">
      <alignment vertical="center"/>
    </xf>
    <xf numFmtId="0" fontId="0" fillId="0" borderId="0" xfId="0" applyFill="1">
      <alignment vertical="center"/>
    </xf>
    <xf numFmtId="0" fontId="7" fillId="0" borderId="0" xfId="0" applyFont="1" applyFill="1">
      <alignment vertical="center"/>
    </xf>
    <xf numFmtId="0" fontId="1" fillId="5" borderId="2" xfId="0" applyFont="1" applyFill="1" applyBorder="1" applyAlignment="1">
      <alignment horizontal="center" vertical="center" wrapText="1"/>
    </xf>
    <xf numFmtId="0" fontId="12" fillId="0" borderId="2" xfId="0" applyFont="1" applyBorder="1">
      <alignment vertical="center"/>
    </xf>
    <xf numFmtId="0" fontId="8" fillId="0" borderId="2" xfId="3" applyFont="1" applyFill="1" applyBorder="1" applyAlignment="1">
      <alignment horizontal="left" vertical="center"/>
    </xf>
    <xf numFmtId="0" fontId="8" fillId="0" borderId="2" xfId="3" applyFont="1" applyFill="1" applyBorder="1" applyAlignment="1">
      <alignment vertical="center"/>
    </xf>
    <xf numFmtId="0" fontId="5" fillId="3" borderId="5" xfId="0" applyFont="1" applyFill="1" applyBorder="1">
      <alignment vertical="center"/>
    </xf>
    <xf numFmtId="9" fontId="5" fillId="0" borderId="2" xfId="2" applyFont="1" applyBorder="1">
      <alignment vertical="center"/>
    </xf>
    <xf numFmtId="0" fontId="5" fillId="0" borderId="2" xfId="0" applyFont="1" applyBorder="1">
      <alignment vertical="center"/>
    </xf>
    <xf numFmtId="0" fontId="14" fillId="0" borderId="8" xfId="0" applyFont="1" applyBorder="1">
      <alignment vertical="center"/>
    </xf>
    <xf numFmtId="0" fontId="5" fillId="0" borderId="8" xfId="0" applyFont="1" applyBorder="1">
      <alignment vertical="center"/>
    </xf>
    <xf numFmtId="0" fontId="5" fillId="3" borderId="30" xfId="0" applyFont="1" applyFill="1" applyBorder="1">
      <alignment vertical="center"/>
    </xf>
    <xf numFmtId="0" fontId="5" fillId="3" borderId="31" xfId="0" applyFont="1" applyFill="1" applyBorder="1">
      <alignment vertical="center"/>
    </xf>
    <xf numFmtId="9" fontId="5" fillId="0" borderId="17" xfId="2" applyFont="1" applyBorder="1">
      <alignment vertical="center"/>
    </xf>
    <xf numFmtId="9" fontId="5" fillId="0" borderId="18" xfId="2" applyFont="1" applyBorder="1">
      <alignment vertical="center"/>
    </xf>
    <xf numFmtId="9" fontId="5" fillId="0" borderId="32" xfId="2" applyFont="1" applyBorder="1">
      <alignment vertical="center"/>
    </xf>
    <xf numFmtId="9" fontId="5" fillId="0" borderId="33" xfId="2" applyFont="1" applyBorder="1">
      <alignment vertical="center"/>
    </xf>
    <xf numFmtId="9" fontId="5" fillId="0" borderId="34" xfId="2" applyFont="1" applyBorder="1">
      <alignment vertical="center"/>
    </xf>
    <xf numFmtId="0" fontId="12" fillId="0" borderId="29" xfId="0" applyFont="1" applyBorder="1">
      <alignment vertical="center"/>
    </xf>
    <xf numFmtId="0" fontId="28" fillId="6" borderId="35" xfId="0" applyFont="1" applyFill="1" applyBorder="1">
      <alignment vertical="center"/>
    </xf>
    <xf numFmtId="0" fontId="12" fillId="0" borderId="29" xfId="0" applyFont="1" applyBorder="1" applyAlignment="1">
      <alignment horizontal="center" vertical="center"/>
    </xf>
    <xf numFmtId="2" fontId="12" fillId="0" borderId="29" xfId="0" applyNumberFormat="1" applyFont="1" applyBorder="1">
      <alignment vertical="center"/>
    </xf>
    <xf numFmtId="177" fontId="12" fillId="0" borderId="36" xfId="0" applyNumberFormat="1" applyFont="1" applyBorder="1">
      <alignment vertical="center"/>
    </xf>
    <xf numFmtId="177" fontId="12" fillId="0" borderId="37" xfId="0" applyNumberFormat="1" applyFont="1" applyBorder="1">
      <alignment vertical="center"/>
    </xf>
    <xf numFmtId="177" fontId="12" fillId="0" borderId="38" xfId="0" applyNumberFormat="1" applyFont="1" applyBorder="1">
      <alignment vertical="center"/>
    </xf>
    <xf numFmtId="0" fontId="5" fillId="0" borderId="28" xfId="0" applyFont="1" applyBorder="1">
      <alignment vertical="center"/>
    </xf>
    <xf numFmtId="0" fontId="12" fillId="0" borderId="28" xfId="0" applyFont="1" applyBorder="1" applyAlignment="1">
      <alignment horizontal="center" vertical="center"/>
    </xf>
    <xf numFmtId="2" fontId="12" fillId="0" borderId="28" xfId="0" applyNumberFormat="1" applyFont="1" applyBorder="1">
      <alignment vertical="center"/>
    </xf>
    <xf numFmtId="177" fontId="12" fillId="0" borderId="39" xfId="0" applyNumberFormat="1" applyFont="1" applyBorder="1">
      <alignment vertical="center"/>
    </xf>
    <xf numFmtId="177" fontId="12" fillId="0" borderId="40" xfId="0" applyNumberFormat="1" applyFont="1" applyBorder="1">
      <alignment vertical="center"/>
    </xf>
    <xf numFmtId="177" fontId="12" fillId="0" borderId="41" xfId="0" applyNumberFormat="1" applyFont="1" applyBorder="1">
      <alignment vertical="center"/>
    </xf>
    <xf numFmtId="0" fontId="5" fillId="0" borderId="42" xfId="0" applyFont="1" applyBorder="1">
      <alignment vertical="center"/>
    </xf>
    <xf numFmtId="0" fontId="12" fillId="0" borderId="42" xfId="0" applyFont="1" applyBorder="1" applyAlignment="1">
      <alignment horizontal="center" vertical="center"/>
    </xf>
    <xf numFmtId="2" fontId="12" fillId="0" borderId="42" xfId="0" applyNumberFormat="1" applyFont="1" applyBorder="1">
      <alignment vertical="center"/>
    </xf>
    <xf numFmtId="177" fontId="12" fillId="0" borderId="43" xfId="0" applyNumberFormat="1" applyFont="1" applyBorder="1">
      <alignment vertical="center"/>
    </xf>
    <xf numFmtId="177" fontId="12" fillId="0" borderId="44" xfId="0" applyNumberFormat="1" applyFont="1" applyBorder="1">
      <alignment vertical="center"/>
    </xf>
    <xf numFmtId="177" fontId="12" fillId="0" borderId="45" xfId="0" applyNumberFormat="1" applyFont="1" applyBorder="1">
      <alignment vertical="center"/>
    </xf>
    <xf numFmtId="0" fontId="8" fillId="7" borderId="8" xfId="3" applyFont="1" applyFill="1" applyBorder="1" applyAlignment="1">
      <alignment horizontal="left" vertical="center"/>
    </xf>
    <xf numFmtId="0" fontId="8" fillId="7" borderId="11" xfId="3" applyFont="1" applyFill="1" applyBorder="1" applyAlignment="1">
      <alignment horizontal="left" vertical="center"/>
    </xf>
    <xf numFmtId="0" fontId="8" fillId="0" borderId="2" xfId="3" applyFont="1" applyFill="1" applyBorder="1" applyAlignment="1">
      <alignment vertical="center" wrapText="1"/>
    </xf>
    <xf numFmtId="0" fontId="5" fillId="3" borderId="2" xfId="0" applyFont="1" applyFill="1" applyBorder="1">
      <alignment vertical="center"/>
    </xf>
    <xf numFmtId="0" fontId="8" fillId="3" borderId="2" xfId="3" applyFont="1" applyFill="1" applyBorder="1" applyAlignment="1">
      <alignment horizontal="center" vertical="center" wrapText="1"/>
    </xf>
    <xf numFmtId="0" fontId="30" fillId="0" borderId="0" xfId="0" applyFont="1">
      <alignment vertical="center"/>
    </xf>
    <xf numFmtId="0" fontId="5" fillId="0" borderId="0" xfId="0" applyFont="1" applyAlignment="1">
      <alignment horizontal="right" vertical="center"/>
    </xf>
    <xf numFmtId="0" fontId="12" fillId="3" borderId="2" xfId="0" applyFont="1" applyFill="1" applyBorder="1">
      <alignment vertical="center"/>
    </xf>
    <xf numFmtId="0" fontId="0" fillId="7" borderId="2" xfId="0" applyFill="1" applyBorder="1">
      <alignment vertical="center"/>
    </xf>
    <xf numFmtId="0" fontId="31" fillId="7" borderId="2" xfId="0" applyFont="1" applyFill="1" applyBorder="1" applyAlignment="1">
      <alignment horizontal="right" vertical="top" wrapText="1"/>
    </xf>
    <xf numFmtId="0" fontId="31" fillId="7" borderId="2" xfId="0" applyFont="1" applyFill="1" applyBorder="1" applyAlignment="1">
      <alignment vertical="top" wrapText="1"/>
    </xf>
    <xf numFmtId="0" fontId="7" fillId="3" borderId="2" xfId="0" applyFont="1" applyFill="1" applyBorder="1">
      <alignment vertical="center"/>
    </xf>
    <xf numFmtId="0" fontId="12" fillId="3" borderId="3" xfId="0" applyFont="1" applyFill="1" applyBorder="1" applyAlignment="1">
      <alignment horizontal="center" vertical="center"/>
    </xf>
    <xf numFmtId="0" fontId="12" fillId="3" borderId="13" xfId="0" applyFont="1" applyFill="1" applyBorder="1" applyAlignment="1">
      <alignment horizontal="centerContinuous" vertical="center"/>
    </xf>
    <xf numFmtId="0" fontId="12" fillId="3" borderId="7" xfId="0" applyFont="1" applyFill="1" applyBorder="1" applyAlignment="1">
      <alignment horizontal="centerContinuous" vertical="center"/>
    </xf>
    <xf numFmtId="0" fontId="12" fillId="3" borderId="5" xfId="0" applyFont="1" applyFill="1" applyBorder="1">
      <alignment vertical="center"/>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2" xfId="0" applyFont="1" applyFill="1" applyBorder="1" applyAlignment="1">
      <alignment horizontal="center" vertical="center"/>
    </xf>
    <xf numFmtId="0" fontId="5" fillId="7" borderId="0" xfId="0" applyFont="1" applyFill="1" applyAlignment="1">
      <alignment horizontal="right" vertical="center"/>
    </xf>
    <xf numFmtId="177" fontId="5" fillId="0" borderId="2" xfId="2" applyNumberFormat="1" applyFont="1" applyBorder="1">
      <alignment vertical="center"/>
    </xf>
    <xf numFmtId="0" fontId="32" fillId="0" borderId="0" xfId="0" applyFont="1" applyAlignment="1">
      <alignment horizontal="right" vertical="center"/>
    </xf>
    <xf numFmtId="177" fontId="18" fillId="0" borderId="0" xfId="2" applyNumberFormat="1" applyFont="1">
      <alignment vertical="center"/>
    </xf>
    <xf numFmtId="0" fontId="18" fillId="0" borderId="0" xfId="0" applyFont="1">
      <alignment vertical="center"/>
    </xf>
    <xf numFmtId="177" fontId="18" fillId="0" borderId="0" xfId="0" applyNumberFormat="1" applyFont="1">
      <alignment vertical="center"/>
    </xf>
    <xf numFmtId="0" fontId="29" fillId="0" borderId="0" xfId="0" applyFont="1" applyAlignment="1">
      <alignment horizontal="right" vertical="center"/>
    </xf>
    <xf numFmtId="0" fontId="8" fillId="7" borderId="2" xfId="3" applyFont="1" applyFill="1" applyBorder="1" applyAlignment="1">
      <alignment vertical="center"/>
    </xf>
    <xf numFmtId="0" fontId="8" fillId="7" borderId="3" xfId="3" applyFont="1" applyFill="1" applyBorder="1" applyAlignment="1">
      <alignment vertical="center"/>
    </xf>
    <xf numFmtId="177" fontId="23" fillId="7" borderId="19" xfId="2" applyNumberFormat="1" applyFont="1" applyFill="1" applyBorder="1" applyAlignment="1">
      <alignment vertical="center" shrinkToFit="1"/>
    </xf>
    <xf numFmtId="177" fontId="23" fillId="7" borderId="20" xfId="2" applyNumberFormat="1" applyFont="1" applyFill="1" applyBorder="1" applyAlignment="1">
      <alignment vertical="center" shrinkToFit="1"/>
    </xf>
    <xf numFmtId="177" fontId="23" fillId="7" borderId="21" xfId="2" applyNumberFormat="1" applyFont="1" applyFill="1" applyBorder="1" applyAlignment="1">
      <alignment vertical="center" shrinkToFit="1"/>
    </xf>
    <xf numFmtId="0" fontId="0" fillId="7" borderId="0" xfId="0" applyFill="1">
      <alignment vertical="center"/>
    </xf>
    <xf numFmtId="0" fontId="8" fillId="7" borderId="4" xfId="3" applyFont="1" applyFill="1" applyBorder="1" applyAlignment="1">
      <alignment vertical="center"/>
    </xf>
    <xf numFmtId="177" fontId="23" fillId="7" borderId="22" xfId="2" applyNumberFormat="1" applyFont="1" applyFill="1" applyBorder="1" applyAlignment="1">
      <alignment vertical="center" shrinkToFit="1"/>
    </xf>
    <xf numFmtId="177" fontId="23" fillId="7" borderId="23" xfId="2" applyNumberFormat="1" applyFont="1" applyFill="1" applyBorder="1" applyAlignment="1">
      <alignment vertical="center" shrinkToFit="1"/>
    </xf>
    <xf numFmtId="177" fontId="23" fillId="7" borderId="24" xfId="2" applyNumberFormat="1" applyFont="1" applyFill="1" applyBorder="1" applyAlignment="1">
      <alignment vertical="center" shrinkToFit="1"/>
    </xf>
    <xf numFmtId="0" fontId="8" fillId="7" borderId="5" xfId="3" applyFont="1" applyFill="1" applyBorder="1" applyAlignment="1">
      <alignment vertical="center"/>
    </xf>
    <xf numFmtId="0" fontId="8" fillId="7" borderId="2" xfId="3" applyFont="1" applyFill="1" applyBorder="1" applyAlignment="1">
      <alignment vertical="center" wrapText="1"/>
    </xf>
    <xf numFmtId="0" fontId="8" fillId="7" borderId="2" xfId="3" applyFont="1" applyFill="1" applyBorder="1" applyAlignment="1">
      <alignment horizontal="left" vertical="center"/>
    </xf>
    <xf numFmtId="177" fontId="23" fillId="7" borderId="25" xfId="2" applyNumberFormat="1" applyFont="1" applyFill="1" applyBorder="1" applyAlignment="1">
      <alignment vertical="center" shrinkToFit="1"/>
    </xf>
    <xf numFmtId="177" fontId="23" fillId="7" borderId="26" xfId="2" applyNumberFormat="1" applyFont="1" applyFill="1" applyBorder="1" applyAlignment="1">
      <alignment vertical="center" shrinkToFit="1"/>
    </xf>
    <xf numFmtId="177" fontId="23" fillId="7" borderId="27" xfId="2" applyNumberFormat="1" applyFont="1" applyFill="1" applyBorder="1" applyAlignment="1">
      <alignment vertical="center" shrinkToFit="1"/>
    </xf>
    <xf numFmtId="0" fontId="27" fillId="7" borderId="8" xfId="3" applyFont="1" applyFill="1" applyBorder="1" applyAlignment="1">
      <alignment horizontal="left" vertical="center"/>
    </xf>
    <xf numFmtId="10" fontId="23" fillId="7" borderId="22" xfId="2" applyNumberFormat="1" applyFont="1" applyFill="1" applyBorder="1" applyAlignment="1">
      <alignment vertical="center" shrinkToFit="1"/>
    </xf>
    <xf numFmtId="10" fontId="23" fillId="7" borderId="23" xfId="2" applyNumberFormat="1" applyFont="1" applyFill="1" applyBorder="1" applyAlignment="1">
      <alignment vertical="center" shrinkToFit="1"/>
    </xf>
    <xf numFmtId="0" fontId="8" fillId="7" borderId="5" xfId="3" applyFont="1" applyFill="1" applyBorder="1" applyAlignment="1">
      <alignment vertical="center" wrapText="1"/>
    </xf>
    <xf numFmtId="0" fontId="0" fillId="3" borderId="2" xfId="0" applyFill="1" applyBorder="1">
      <alignment vertical="center"/>
    </xf>
    <xf numFmtId="0" fontId="8" fillId="3" borderId="13" xfId="0" applyFont="1" applyFill="1" applyBorder="1" applyAlignment="1">
      <alignment horizontal="center" vertical="center"/>
    </xf>
    <xf numFmtId="0" fontId="12" fillId="3" borderId="17" xfId="0" applyFont="1" applyFill="1" applyBorder="1">
      <alignment vertical="center"/>
    </xf>
    <xf numFmtId="0" fontId="12" fillId="3" borderId="18" xfId="0" applyFont="1" applyFill="1" applyBorder="1">
      <alignment vertical="center"/>
    </xf>
    <xf numFmtId="0" fontId="12" fillId="3" borderId="7" xfId="0" applyFont="1" applyFill="1" applyBorder="1">
      <alignment vertical="center"/>
    </xf>
    <xf numFmtId="0" fontId="0" fillId="3" borderId="8" xfId="0" applyFill="1" applyBorder="1">
      <alignment vertical="center"/>
    </xf>
    <xf numFmtId="0" fontId="12" fillId="3" borderId="14" xfId="0" applyFont="1" applyFill="1" applyBorder="1">
      <alignment vertical="center"/>
    </xf>
    <xf numFmtId="0" fontId="12" fillId="3" borderId="15" xfId="0" applyFont="1" applyFill="1" applyBorder="1">
      <alignment vertical="center"/>
    </xf>
    <xf numFmtId="0" fontId="12" fillId="3" borderId="16" xfId="0" applyFont="1" applyFill="1" applyBorder="1">
      <alignment vertical="center"/>
    </xf>
    <xf numFmtId="0" fontId="0" fillId="3" borderId="2" xfId="0" applyFill="1" applyBorder="1" applyAlignment="1">
      <alignment horizontal="right" vertical="center"/>
    </xf>
    <xf numFmtId="0" fontId="8" fillId="3" borderId="13" xfId="0" applyFont="1" applyFill="1" applyBorder="1" applyAlignment="1">
      <alignment horizontal="right" vertical="center"/>
    </xf>
    <xf numFmtId="0" fontId="8" fillId="0" borderId="8" xfId="3" applyFont="1" applyFill="1" applyBorder="1" applyAlignment="1">
      <alignment horizontal="left" vertical="center"/>
    </xf>
    <xf numFmtId="0" fontId="8" fillId="0" borderId="7" xfId="3" applyFont="1" applyFill="1" applyBorder="1" applyAlignment="1">
      <alignment horizontal="left" vertical="center"/>
    </xf>
    <xf numFmtId="177" fontId="33" fillId="0" borderId="0" xfId="2" applyNumberFormat="1" applyFont="1">
      <alignment vertical="center"/>
    </xf>
    <xf numFmtId="0" fontId="10" fillId="9" borderId="2"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1" fillId="0" borderId="0" xfId="0" applyFont="1" applyFill="1" applyBorder="1" applyAlignment="1">
      <alignment horizontal="center" vertical="center" wrapText="1"/>
    </xf>
    <xf numFmtId="3" fontId="2" fillId="0" borderId="0" xfId="0" applyNumberFormat="1" applyFont="1" applyFill="1" applyBorder="1" applyAlignment="1">
      <alignment horizontal="right" vertical="center" wrapText="1"/>
    </xf>
    <xf numFmtId="38" fontId="2" fillId="0" borderId="0" xfId="1" applyNumberFormat="1" applyFont="1" applyFill="1" applyBorder="1" applyAlignment="1">
      <alignment vertical="center" wrapText="1"/>
    </xf>
    <xf numFmtId="0" fontId="17" fillId="0" borderId="0" xfId="0" applyFont="1" applyFill="1" applyBorder="1" applyAlignment="1">
      <alignment horizontal="left" vertical="center"/>
    </xf>
    <xf numFmtId="0" fontId="0" fillId="0" borderId="0" xfId="0" applyFill="1" applyBorder="1">
      <alignment vertical="center"/>
    </xf>
    <xf numFmtId="3" fontId="1" fillId="0" borderId="0" xfId="0" applyNumberFormat="1" applyFont="1" applyFill="1" applyBorder="1" applyAlignment="1">
      <alignment horizontal="right" vertical="center" wrapText="1"/>
    </xf>
    <xf numFmtId="0" fontId="7" fillId="3" borderId="2" xfId="0" applyFont="1" applyFill="1" applyBorder="1" applyAlignment="1">
      <alignment vertical="center"/>
    </xf>
    <xf numFmtId="0" fontId="7" fillId="0" borderId="58" xfId="0" applyFont="1" applyBorder="1" applyAlignment="1">
      <alignment horizontal="center" vertical="center"/>
    </xf>
    <xf numFmtId="0" fontId="13" fillId="3" borderId="2" xfId="0" applyFont="1" applyFill="1" applyBorder="1" applyAlignment="1">
      <alignment vertical="center"/>
    </xf>
    <xf numFmtId="0" fontId="7" fillId="0" borderId="57" xfId="0" applyFont="1" applyBorder="1" applyAlignment="1">
      <alignment vertical="center"/>
    </xf>
    <xf numFmtId="0" fontId="7" fillId="0" borderId="68" xfId="0" applyFont="1" applyBorder="1" applyAlignment="1">
      <alignment vertical="center"/>
    </xf>
    <xf numFmtId="38" fontId="10" fillId="9" borderId="58" xfId="1" applyNumberFormat="1" applyFont="1" applyFill="1" applyBorder="1" applyAlignment="1">
      <alignment vertical="center" wrapText="1"/>
    </xf>
    <xf numFmtId="9" fontId="10" fillId="9" borderId="58" xfId="2" applyFont="1" applyFill="1" applyBorder="1" applyAlignment="1">
      <alignment vertical="center" wrapText="1"/>
    </xf>
    <xf numFmtId="38" fontId="10" fillId="0" borderId="0" xfId="1" applyNumberFormat="1" applyFont="1" applyFill="1" applyBorder="1" applyAlignment="1">
      <alignment vertical="center" wrapText="1"/>
    </xf>
    <xf numFmtId="9" fontId="10" fillId="0" borderId="0" xfId="2" applyFont="1" applyFill="1" applyBorder="1" applyAlignment="1">
      <alignment vertical="center" wrapText="1"/>
    </xf>
    <xf numFmtId="0" fontId="5" fillId="0" borderId="58" xfId="0" applyFont="1" applyBorder="1">
      <alignment vertical="center"/>
    </xf>
    <xf numFmtId="38" fontId="5" fillId="0" borderId="58" xfId="0" applyNumberFormat="1" applyFont="1" applyBorder="1">
      <alignment vertical="center"/>
    </xf>
    <xf numFmtId="38" fontId="1" fillId="0" borderId="2" xfId="1" applyFont="1" applyFill="1" applyBorder="1" applyAlignment="1">
      <alignment horizontal="center" vertical="center" wrapText="1"/>
    </xf>
    <xf numFmtId="0" fontId="12" fillId="10" borderId="69" xfId="0" applyFont="1" applyFill="1" applyBorder="1" applyAlignment="1">
      <alignment horizontal="center" vertical="center" wrapText="1"/>
    </xf>
    <xf numFmtId="0" fontId="12" fillId="0" borderId="55" xfId="0" applyFont="1" applyBorder="1" applyAlignment="1">
      <alignment horizontal="left" vertical="center" wrapText="1"/>
    </xf>
    <xf numFmtId="0" fontId="12" fillId="10" borderId="58" xfId="0" applyFont="1" applyFill="1" applyBorder="1" applyAlignment="1">
      <alignment horizontal="center" vertical="center" wrapText="1"/>
    </xf>
    <xf numFmtId="0" fontId="12" fillId="0" borderId="58" xfId="0" applyFont="1" applyBorder="1" applyAlignment="1">
      <alignment horizontal="left" vertical="center" wrapText="1"/>
    </xf>
    <xf numFmtId="0" fontId="0" fillId="0" borderId="0" xfId="0" applyAlignment="1">
      <alignment horizontal="right" vertical="center"/>
    </xf>
    <xf numFmtId="9" fontId="0" fillId="0" borderId="0" xfId="0" applyNumberFormat="1">
      <alignment vertical="center"/>
    </xf>
    <xf numFmtId="0" fontId="12" fillId="4" borderId="58" xfId="0" applyFont="1" applyFill="1" applyBorder="1" applyAlignment="1">
      <alignment horizontal="center" vertical="center"/>
    </xf>
    <xf numFmtId="9" fontId="12" fillId="0" borderId="0" xfId="0" applyNumberFormat="1" applyFont="1" applyBorder="1">
      <alignment vertical="center"/>
    </xf>
    <xf numFmtId="0" fontId="12" fillId="0" borderId="0" xfId="0" applyFont="1" applyBorder="1" applyAlignment="1">
      <alignment horizontal="left" vertical="center"/>
    </xf>
    <xf numFmtId="0" fontId="12" fillId="10" borderId="58" xfId="0" applyFont="1" applyFill="1" applyBorder="1" applyAlignment="1">
      <alignment horizontal="center" vertical="center"/>
    </xf>
    <xf numFmtId="10" fontId="12" fillId="0" borderId="58" xfId="0" applyNumberFormat="1" applyFont="1" applyBorder="1" applyAlignment="1">
      <alignment horizontal="right" vertical="center"/>
    </xf>
    <xf numFmtId="0" fontId="12" fillId="0" borderId="58" xfId="0" applyFont="1" applyBorder="1" applyAlignment="1">
      <alignment horizontal="center" vertical="center"/>
    </xf>
    <xf numFmtId="9" fontId="12" fillId="0" borderId="58" xfId="0" applyNumberFormat="1" applyFont="1" applyBorder="1" applyAlignment="1">
      <alignment horizontal="center" vertical="center"/>
    </xf>
    <xf numFmtId="177" fontId="43" fillId="9" borderId="2" xfId="2" applyNumberFormat="1" applyFont="1" applyFill="1" applyBorder="1" applyAlignment="1">
      <alignment horizontal="center" vertical="center" wrapText="1"/>
    </xf>
    <xf numFmtId="177" fontId="43" fillId="9" borderId="6" xfId="2" applyNumberFormat="1" applyFont="1" applyFill="1" applyBorder="1" applyAlignment="1">
      <alignment horizontal="center" vertical="center" wrapText="1"/>
    </xf>
    <xf numFmtId="9" fontId="12" fillId="0" borderId="73" xfId="2" applyFont="1" applyFill="1" applyBorder="1">
      <alignment vertical="center"/>
    </xf>
    <xf numFmtId="177" fontId="43" fillId="0" borderId="73" xfId="2" applyNumberFormat="1" applyFont="1" applyFill="1" applyBorder="1" applyAlignment="1">
      <alignment horizontal="center" vertical="center" wrapText="1"/>
    </xf>
    <xf numFmtId="0" fontId="12" fillId="0" borderId="73" xfId="0" applyFont="1" applyFill="1" applyBorder="1">
      <alignment vertical="center"/>
    </xf>
    <xf numFmtId="177" fontId="43" fillId="0" borderId="66" xfId="2" applyNumberFormat="1" applyFont="1" applyFill="1" applyBorder="1" applyAlignment="1">
      <alignment horizontal="center" vertical="center" wrapText="1"/>
    </xf>
    <xf numFmtId="0" fontId="12" fillId="0" borderId="58" xfId="0" applyFont="1" applyFill="1" applyBorder="1" applyAlignment="1">
      <alignment horizontal="right" vertical="center"/>
    </xf>
    <xf numFmtId="0" fontId="12" fillId="0" borderId="6" xfId="0" applyFont="1" applyFill="1" applyBorder="1" applyAlignment="1">
      <alignment horizontal="right" vertical="center"/>
    </xf>
    <xf numFmtId="38" fontId="10" fillId="9" borderId="5" xfId="1" applyNumberFormat="1" applyFont="1" applyFill="1" applyBorder="1" applyAlignment="1">
      <alignment vertical="center" wrapText="1"/>
    </xf>
    <xf numFmtId="9" fontId="10" fillId="9" borderId="5" xfId="2" applyFont="1" applyFill="1" applyBorder="1" applyAlignment="1">
      <alignment vertical="center" wrapText="1"/>
    </xf>
    <xf numFmtId="38" fontId="10" fillId="9" borderId="6" xfId="1" applyNumberFormat="1" applyFont="1" applyFill="1" applyBorder="1" applyAlignment="1">
      <alignment vertical="center" wrapText="1"/>
    </xf>
    <xf numFmtId="9" fontId="10" fillId="9" borderId="6" xfId="2" applyFont="1" applyFill="1" applyBorder="1" applyAlignment="1">
      <alignment vertical="center" wrapText="1"/>
    </xf>
    <xf numFmtId="177" fontId="43" fillId="0" borderId="74" xfId="2" applyNumberFormat="1" applyFont="1" applyFill="1" applyBorder="1" applyAlignment="1">
      <alignment horizontal="center" vertical="center" wrapText="1"/>
    </xf>
    <xf numFmtId="0" fontId="35" fillId="10" borderId="56" xfId="0" applyFont="1" applyFill="1" applyBorder="1" applyAlignment="1">
      <alignment horizontal="center" vertical="center" wrapText="1"/>
    </xf>
    <xf numFmtId="0" fontId="35" fillId="0" borderId="56" xfId="0" applyFont="1" applyBorder="1" applyAlignment="1">
      <alignment horizontal="center" vertical="center" wrapText="1"/>
    </xf>
    <xf numFmtId="0" fontId="40" fillId="10" borderId="58" xfId="0" applyFont="1" applyFill="1" applyBorder="1" applyAlignment="1">
      <alignment horizontal="center" vertical="center" wrapText="1"/>
    </xf>
    <xf numFmtId="0" fontId="12" fillId="0" borderId="58" xfId="0" applyFont="1" applyBorder="1" applyAlignment="1">
      <alignment horizontal="center" vertical="center" wrapText="1"/>
    </xf>
    <xf numFmtId="0" fontId="5" fillId="10" borderId="58" xfId="0" applyFont="1" applyFill="1" applyBorder="1" applyAlignment="1">
      <alignment horizontal="center" vertical="center" wrapText="1"/>
    </xf>
    <xf numFmtId="0" fontId="10" fillId="9" borderId="2" xfId="0" applyFont="1" applyFill="1" applyBorder="1" applyAlignment="1" applyProtection="1">
      <alignment horizontal="center" vertical="center" wrapText="1"/>
    </xf>
    <xf numFmtId="0" fontId="5" fillId="0" borderId="0" xfId="0" applyFont="1" applyFill="1" applyBorder="1">
      <alignment vertical="center"/>
    </xf>
    <xf numFmtId="0" fontId="5" fillId="0" borderId="75" xfId="0" applyFont="1" applyBorder="1">
      <alignment vertical="center"/>
    </xf>
    <xf numFmtId="0" fontId="5" fillId="0" borderId="59" xfId="0" applyFont="1" applyBorder="1">
      <alignment vertical="center"/>
    </xf>
    <xf numFmtId="38" fontId="5" fillId="0" borderId="75" xfId="0" applyNumberFormat="1" applyFont="1" applyBorder="1">
      <alignment vertical="center"/>
    </xf>
    <xf numFmtId="38" fontId="17" fillId="0" borderId="58" xfId="0" applyNumberFormat="1" applyFont="1" applyBorder="1">
      <alignment vertical="center"/>
    </xf>
    <xf numFmtId="38" fontId="17" fillId="0" borderId="59" xfId="0" applyNumberFormat="1" applyFont="1" applyBorder="1">
      <alignment vertical="center"/>
    </xf>
    <xf numFmtId="38" fontId="5" fillId="0" borderId="32" xfId="0" applyNumberFormat="1" applyFont="1" applyBorder="1">
      <alignment vertical="center"/>
    </xf>
    <xf numFmtId="0" fontId="5" fillId="0" borderId="33" xfId="0" applyFont="1" applyBorder="1">
      <alignment vertical="center"/>
    </xf>
    <xf numFmtId="38" fontId="5" fillId="0" borderId="33" xfId="0" applyNumberFormat="1" applyFont="1" applyBorder="1">
      <alignment vertical="center"/>
    </xf>
    <xf numFmtId="38" fontId="17" fillId="0" borderId="33" xfId="0" applyNumberFormat="1" applyFont="1" applyBorder="1">
      <alignment vertical="center"/>
    </xf>
    <xf numFmtId="38" fontId="17" fillId="0" borderId="34" xfId="0" applyNumberFormat="1" applyFont="1" applyBorder="1">
      <alignment vertical="center"/>
    </xf>
    <xf numFmtId="38" fontId="47" fillId="9" borderId="58" xfId="1" applyNumberFormat="1" applyFont="1" applyFill="1" applyBorder="1" applyAlignment="1">
      <alignment vertical="center" wrapText="1"/>
    </xf>
    <xf numFmtId="0" fontId="12" fillId="10" borderId="49" xfId="0" applyFont="1" applyFill="1" applyBorder="1" applyAlignment="1">
      <alignment horizontal="center" vertical="center" wrapText="1"/>
    </xf>
    <xf numFmtId="0" fontId="12" fillId="10" borderId="52" xfId="0" applyFont="1" applyFill="1" applyBorder="1" applyAlignment="1">
      <alignment horizontal="center" vertical="center" wrapText="1"/>
    </xf>
    <xf numFmtId="0" fontId="12" fillId="10" borderId="72" xfId="0" applyFont="1" applyFill="1" applyBorder="1" applyAlignment="1">
      <alignment horizontal="center" vertical="center" wrapText="1"/>
    </xf>
    <xf numFmtId="0" fontId="12" fillId="0" borderId="52" xfId="0" applyFont="1" applyBorder="1" applyAlignment="1">
      <alignment horizontal="left" vertical="center" wrapText="1"/>
    </xf>
    <xf numFmtId="0" fontId="5" fillId="10" borderId="72" xfId="0" applyFont="1" applyFill="1" applyBorder="1" applyAlignment="1">
      <alignment vertical="top" wrapText="1"/>
    </xf>
    <xf numFmtId="0" fontId="42" fillId="0" borderId="52" xfId="6" applyFont="1" applyBorder="1" applyAlignment="1">
      <alignment horizontal="left" vertical="center" wrapText="1"/>
    </xf>
    <xf numFmtId="0" fontId="5" fillId="0" borderId="55" xfId="0" applyFont="1" applyBorder="1" applyAlignment="1">
      <alignment vertical="top" wrapText="1"/>
    </xf>
    <xf numFmtId="0" fontId="12" fillId="0" borderId="76" xfId="0" applyFont="1" applyBorder="1" applyAlignment="1">
      <alignment horizontal="left" vertical="center" wrapText="1"/>
    </xf>
    <xf numFmtId="0" fontId="12" fillId="0" borderId="86" xfId="0" applyFont="1" applyBorder="1" applyAlignment="1">
      <alignment horizontal="left" vertical="center" wrapText="1"/>
    </xf>
    <xf numFmtId="0" fontId="12" fillId="0" borderId="86" xfId="0" applyFont="1" applyBorder="1" applyAlignment="1">
      <alignment horizontal="center" vertical="center" wrapText="1"/>
    </xf>
    <xf numFmtId="0" fontId="40" fillId="0" borderId="86" xfId="0" applyFont="1" applyBorder="1" applyAlignment="1">
      <alignment horizontal="center" vertical="center" wrapText="1"/>
    </xf>
    <xf numFmtId="0" fontId="40" fillId="0" borderId="55" xfId="0" applyFont="1" applyBorder="1" applyAlignment="1">
      <alignment horizontal="center" vertical="center" wrapText="1"/>
    </xf>
    <xf numFmtId="0" fontId="12" fillId="0" borderId="55" xfId="0" applyFont="1" applyBorder="1" applyAlignment="1">
      <alignment horizontal="center"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52" fillId="0" borderId="0" xfId="0" applyFont="1" applyAlignment="1">
      <alignment horizontal="left" vertical="center" wrapText="1"/>
    </xf>
    <xf numFmtId="0" fontId="14" fillId="0" borderId="0" xfId="0" applyFont="1">
      <alignment vertical="center"/>
    </xf>
    <xf numFmtId="0" fontId="7" fillId="3" borderId="2" xfId="0" applyFont="1" applyFill="1" applyBorder="1" applyAlignment="1">
      <alignment horizontal="center" vertical="center"/>
    </xf>
    <xf numFmtId="0" fontId="63" fillId="0" borderId="0" xfId="0" applyFont="1">
      <alignment vertical="center"/>
    </xf>
    <xf numFmtId="38" fontId="43" fillId="0" borderId="0" xfId="1" applyNumberFormat="1" applyFont="1" applyFill="1" applyBorder="1" applyAlignment="1">
      <alignment vertical="center" wrapText="1"/>
    </xf>
    <xf numFmtId="9" fontId="43" fillId="0" borderId="0" xfId="2" applyFont="1" applyFill="1" applyBorder="1" applyAlignment="1">
      <alignment vertical="center" wrapText="1"/>
    </xf>
    <xf numFmtId="0" fontId="63" fillId="0" borderId="0" xfId="0" applyFont="1" applyFill="1">
      <alignment vertical="center"/>
    </xf>
    <xf numFmtId="38" fontId="8" fillId="0" borderId="1" xfId="0" applyNumberFormat="1" applyFont="1" applyFill="1" applyBorder="1">
      <alignment vertical="center"/>
    </xf>
    <xf numFmtId="0" fontId="5" fillId="0" borderId="60" xfId="0" applyFont="1" applyBorder="1">
      <alignment vertical="center"/>
    </xf>
    <xf numFmtId="0" fontId="0" fillId="0" borderId="61" xfId="0" applyBorder="1">
      <alignment vertical="center"/>
    </xf>
    <xf numFmtId="0" fontId="0" fillId="0" borderId="65" xfId="0" applyBorder="1">
      <alignment vertical="center"/>
    </xf>
    <xf numFmtId="0" fontId="5" fillId="0" borderId="11" xfId="0" applyFont="1" applyFill="1" applyBorder="1">
      <alignment vertical="center"/>
    </xf>
    <xf numFmtId="0" fontId="0" fillId="0" borderId="46" xfId="0" applyFill="1" applyBorder="1">
      <alignment vertical="center"/>
    </xf>
    <xf numFmtId="0" fontId="0" fillId="0" borderId="12" xfId="0" applyFill="1" applyBorder="1">
      <alignment vertical="center"/>
    </xf>
    <xf numFmtId="0" fontId="5" fillId="0" borderId="57" xfId="0" applyFont="1" applyFill="1" applyBorder="1">
      <alignment vertical="center"/>
    </xf>
    <xf numFmtId="0" fontId="0" fillId="0" borderId="57" xfId="0" applyFill="1" applyBorder="1">
      <alignment vertical="center"/>
    </xf>
    <xf numFmtId="178" fontId="64" fillId="0" borderId="1" xfId="0" applyNumberFormat="1" applyFont="1" applyFill="1" applyBorder="1">
      <alignment vertical="center"/>
    </xf>
    <xf numFmtId="178" fontId="10" fillId="0" borderId="0" xfId="2" applyNumberFormat="1" applyFont="1" applyFill="1" applyBorder="1" applyAlignment="1">
      <alignment vertical="center" wrapText="1"/>
    </xf>
    <xf numFmtId="0" fontId="29" fillId="0" borderId="0" xfId="0" applyFont="1">
      <alignment vertical="center"/>
    </xf>
    <xf numFmtId="38" fontId="43" fillId="9" borderId="58" xfId="1" applyNumberFormat="1" applyFont="1" applyFill="1" applyBorder="1" applyAlignment="1">
      <alignment vertical="center" wrapText="1"/>
    </xf>
    <xf numFmtId="9" fontId="43" fillId="9" borderId="58" xfId="2" applyFont="1" applyFill="1" applyBorder="1" applyAlignment="1">
      <alignment vertical="center" wrapText="1"/>
    </xf>
    <xf numFmtId="178" fontId="43" fillId="9" borderId="58" xfId="2" applyNumberFormat="1" applyFont="1" applyFill="1" applyBorder="1" applyAlignment="1">
      <alignment vertical="center" wrapText="1"/>
    </xf>
    <xf numFmtId="0" fontId="37" fillId="0" borderId="0" xfId="4">
      <alignment vertical="center"/>
    </xf>
    <xf numFmtId="0" fontId="7" fillId="0" borderId="54" xfId="0" applyFont="1" applyBorder="1" applyAlignment="1">
      <alignment horizontal="center" vertical="center"/>
    </xf>
    <xf numFmtId="0" fontId="7" fillId="0" borderId="0" xfId="0" applyFont="1" applyBorder="1" applyAlignment="1">
      <alignment horizontal="left" vertical="center" wrapText="1"/>
    </xf>
    <xf numFmtId="0" fontId="60" fillId="17" borderId="58" xfId="4" applyFont="1" applyFill="1" applyBorder="1" applyAlignment="1">
      <alignment horizontal="center" vertical="center"/>
    </xf>
    <xf numFmtId="0" fontId="5" fillId="0" borderId="58" xfId="4" applyFont="1" applyFill="1" applyBorder="1" applyAlignment="1" applyProtection="1">
      <alignment horizontal="left" vertical="center" wrapText="1"/>
    </xf>
    <xf numFmtId="0" fontId="5" fillId="15" borderId="58" xfId="4" applyFont="1" applyFill="1" applyBorder="1" applyAlignment="1" applyProtection="1">
      <alignment horizontal="center" vertical="center"/>
    </xf>
    <xf numFmtId="0" fontId="5" fillId="17" borderId="58" xfId="4" applyFont="1" applyFill="1" applyBorder="1" applyAlignment="1" applyProtection="1">
      <alignment horizontal="center" vertical="center"/>
    </xf>
    <xf numFmtId="0" fontId="60" fillId="0" borderId="58" xfId="4" applyNumberFormat="1" applyFont="1" applyFill="1" applyBorder="1" applyAlignment="1" applyProtection="1">
      <alignment vertical="center"/>
    </xf>
    <xf numFmtId="0" fontId="60" fillId="17" borderId="58" xfId="4" applyFont="1" applyFill="1" applyBorder="1" applyAlignment="1" applyProtection="1">
      <alignment horizontal="left" vertical="center"/>
    </xf>
    <xf numFmtId="0" fontId="60" fillId="19" borderId="58" xfId="4" applyNumberFormat="1" applyFont="1" applyFill="1" applyBorder="1" applyAlignment="1" applyProtection="1">
      <alignment vertical="center"/>
    </xf>
    <xf numFmtId="0" fontId="60" fillId="19" borderId="58" xfId="4" applyFont="1" applyFill="1" applyBorder="1" applyAlignment="1" applyProtection="1">
      <alignment horizontal="left" vertical="center"/>
    </xf>
    <xf numFmtId="0" fontId="60" fillId="4" borderId="58" xfId="4" applyNumberFormat="1" applyFont="1" applyFill="1" applyBorder="1" applyAlignment="1" applyProtection="1">
      <alignment vertical="center"/>
    </xf>
    <xf numFmtId="0" fontId="60" fillId="4" borderId="58" xfId="4" applyFont="1" applyFill="1" applyBorder="1" applyAlignment="1" applyProtection="1">
      <alignment horizontal="left" vertical="center"/>
    </xf>
    <xf numFmtId="0" fontId="60" fillId="0" borderId="58" xfId="4" applyNumberFormat="1" applyFont="1" applyFill="1" applyBorder="1" applyAlignment="1" applyProtection="1">
      <alignment vertical="center"/>
      <protection locked="0"/>
    </xf>
    <xf numFmtId="0" fontId="5" fillId="0" borderId="0" xfId="4" applyFont="1">
      <alignment vertical="center"/>
    </xf>
    <xf numFmtId="0" fontId="72" fillId="0" borderId="58" xfId="4" applyNumberFormat="1" applyFont="1" applyFill="1" applyBorder="1" applyAlignment="1" applyProtection="1">
      <alignment vertical="center"/>
    </xf>
    <xf numFmtId="0" fontId="12" fillId="0" borderId="46" xfId="0" applyFont="1" applyBorder="1">
      <alignment vertical="center"/>
    </xf>
    <xf numFmtId="0" fontId="0" fillId="0" borderId="46" xfId="0" applyBorder="1">
      <alignment vertical="center"/>
    </xf>
    <xf numFmtId="9" fontId="58" fillId="7" borderId="46" xfId="2" applyFont="1" applyFill="1" applyBorder="1" applyAlignment="1">
      <alignment horizontal="center" vertical="center"/>
    </xf>
    <xf numFmtId="38" fontId="1" fillId="0" borderId="0" xfId="1" applyFont="1" applyFill="1" applyBorder="1" applyAlignment="1">
      <alignment horizontal="center" vertical="center" wrapText="1"/>
    </xf>
    <xf numFmtId="0" fontId="78" fillId="0" borderId="0" xfId="0" applyFont="1">
      <alignment vertical="center"/>
    </xf>
    <xf numFmtId="38" fontId="5" fillId="0" borderId="0" xfId="1" applyFont="1" applyFill="1" applyBorder="1" applyAlignment="1">
      <alignment horizontal="left" vertical="center" wrapText="1"/>
    </xf>
    <xf numFmtId="38" fontId="10" fillId="9" borderId="5" xfId="1" applyFont="1" applyFill="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9" fillId="0" borderId="0" xfId="0" applyFont="1" applyAlignment="1">
      <alignment horizontal="left" vertical="center"/>
    </xf>
    <xf numFmtId="0" fontId="12" fillId="0" borderId="11" xfId="0" applyFont="1" applyFill="1" applyBorder="1" applyAlignment="1">
      <alignment vertical="center"/>
    </xf>
    <xf numFmtId="0" fontId="12" fillId="0" borderId="46" xfId="0" applyFont="1" applyFill="1" applyBorder="1" applyAlignment="1">
      <alignment vertical="center"/>
    </xf>
    <xf numFmtId="0" fontId="12" fillId="7" borderId="68" xfId="0" applyFont="1" applyFill="1" applyBorder="1" applyAlignment="1">
      <alignment vertical="center"/>
    </xf>
    <xf numFmtId="0" fontId="12" fillId="7" borderId="90" xfId="0" applyFont="1" applyFill="1" applyBorder="1" applyAlignment="1">
      <alignment vertical="center"/>
    </xf>
    <xf numFmtId="0" fontId="8" fillId="17" borderId="58" xfId="4" applyFont="1" applyFill="1" applyBorder="1" applyAlignment="1" applyProtection="1">
      <alignment horizontal="left" vertical="center"/>
    </xf>
    <xf numFmtId="0" fontId="8" fillId="19" borderId="58" xfId="4" applyFont="1" applyFill="1" applyBorder="1" applyAlignment="1" applyProtection="1">
      <alignment horizontal="left" vertical="center"/>
    </xf>
    <xf numFmtId="0" fontId="11" fillId="5" borderId="2" xfId="0" applyFont="1" applyFill="1" applyBorder="1" applyAlignment="1" applyProtection="1">
      <alignment horizontal="center" vertical="center" wrapText="1"/>
      <protection locked="0"/>
    </xf>
    <xf numFmtId="38" fontId="56" fillId="5" borderId="54" xfId="1" applyFont="1" applyFill="1" applyBorder="1" applyAlignment="1" applyProtection="1">
      <alignment vertical="center" wrapText="1"/>
      <protection locked="0"/>
    </xf>
    <xf numFmtId="0" fontId="1" fillId="8" borderId="2" xfId="0" applyNumberFormat="1" applyFont="1" applyFill="1" applyBorder="1" applyAlignment="1" applyProtection="1">
      <alignment horizontal="center" vertical="center" wrapText="1"/>
      <protection locked="0"/>
    </xf>
    <xf numFmtId="0" fontId="12" fillId="5" borderId="58" xfId="0" applyFont="1" applyFill="1" applyBorder="1" applyAlignment="1" applyProtection="1">
      <alignment horizontal="right" vertical="center"/>
      <protection locked="0"/>
    </xf>
    <xf numFmtId="0" fontId="12" fillId="5" borderId="58" xfId="0" applyFont="1" applyFill="1" applyBorder="1" applyProtection="1">
      <alignment vertical="center"/>
      <protection locked="0"/>
    </xf>
    <xf numFmtId="9" fontId="12" fillId="5" borderId="58" xfId="2" applyFont="1" applyFill="1" applyBorder="1" applyProtection="1">
      <alignment vertical="center"/>
      <protection locked="0"/>
    </xf>
    <xf numFmtId="0" fontId="12" fillId="5" borderId="6" xfId="0" applyFont="1" applyFill="1" applyBorder="1" applyAlignment="1" applyProtection="1">
      <alignment horizontal="right" vertical="center"/>
      <protection locked="0"/>
    </xf>
    <xf numFmtId="0" fontId="12" fillId="5" borderId="6" xfId="0" applyFont="1" applyFill="1" applyBorder="1" applyProtection="1">
      <alignment vertical="center"/>
      <protection locked="0"/>
    </xf>
    <xf numFmtId="9" fontId="12" fillId="5" borderId="6" xfId="2" applyFont="1" applyFill="1" applyBorder="1" applyProtection="1">
      <alignment vertical="center"/>
      <protection locked="0"/>
    </xf>
    <xf numFmtId="38" fontId="11" fillId="5" borderId="2" xfId="1" applyFont="1" applyFill="1" applyBorder="1" applyAlignment="1" applyProtection="1">
      <alignment vertical="center" wrapText="1"/>
      <protection locked="0"/>
    </xf>
    <xf numFmtId="38" fontId="56" fillId="5" borderId="2" xfId="1" applyFont="1" applyFill="1" applyBorder="1" applyAlignment="1" applyProtection="1">
      <alignment vertical="center" wrapText="1"/>
      <protection locked="0"/>
    </xf>
    <xf numFmtId="0" fontId="11" fillId="8" borderId="2" xfId="0" applyNumberFormat="1" applyFont="1" applyFill="1" applyBorder="1" applyAlignment="1" applyProtection="1">
      <alignment horizontal="center" vertical="center" wrapText="1"/>
      <protection locked="0"/>
    </xf>
    <xf numFmtId="9" fontId="11" fillId="8" borderId="2" xfId="0" applyNumberFormat="1" applyFont="1" applyFill="1" applyBorder="1" applyAlignment="1" applyProtection="1">
      <alignment horizontal="center" vertical="center" wrapText="1"/>
      <protection locked="0"/>
    </xf>
    <xf numFmtId="177" fontId="11" fillId="8" borderId="2" xfId="0" applyNumberFormat="1" applyFont="1" applyFill="1" applyBorder="1" applyAlignment="1" applyProtection="1">
      <alignment horizontal="center" vertical="center" wrapText="1"/>
      <protection locked="0"/>
    </xf>
    <xf numFmtId="0" fontId="12" fillId="12" borderId="58" xfId="0" applyFont="1" applyFill="1" applyBorder="1" applyProtection="1">
      <alignment vertical="center"/>
      <protection locked="0"/>
    </xf>
    <xf numFmtId="0" fontId="7" fillId="5" borderId="2" xfId="0" applyFont="1" applyFill="1" applyBorder="1" applyAlignment="1" applyProtection="1">
      <alignment horizontal="right" vertical="center"/>
      <protection locked="0"/>
    </xf>
    <xf numFmtId="0" fontId="11" fillId="5" borderId="2" xfId="0" applyFont="1" applyFill="1" applyBorder="1" applyAlignment="1" applyProtection="1">
      <alignment horizontal="right" vertical="center" wrapText="1"/>
      <protection locked="0"/>
    </xf>
    <xf numFmtId="0" fontId="5" fillId="5" borderId="2" xfId="0" applyFont="1" applyFill="1" applyBorder="1" applyAlignment="1" applyProtection="1">
      <alignment horizontal="center" vertical="center"/>
      <protection locked="0"/>
    </xf>
    <xf numFmtId="0" fontId="0" fillId="0" borderId="0" xfId="0" applyProtection="1">
      <alignment vertical="center"/>
      <protection locked="0"/>
    </xf>
    <xf numFmtId="0" fontId="5" fillId="0" borderId="46" xfId="0" applyFont="1" applyBorder="1" applyAlignment="1">
      <alignment horizontal="left" vertical="center"/>
    </xf>
    <xf numFmtId="0" fontId="42" fillId="11" borderId="58" xfId="6" applyFont="1" applyFill="1" applyBorder="1" applyAlignment="1">
      <alignment horizontal="center" vertical="center" wrapText="1"/>
    </xf>
    <xf numFmtId="0" fontId="7" fillId="0" borderId="56" xfId="0" applyFont="1" applyBorder="1" applyAlignment="1">
      <alignment vertical="center"/>
    </xf>
    <xf numFmtId="38" fontId="12" fillId="5" borderId="58" xfId="1" applyFont="1" applyFill="1" applyBorder="1" applyProtection="1">
      <alignment vertical="center"/>
      <protection locked="0"/>
    </xf>
    <xf numFmtId="3" fontId="12" fillId="5" borderId="58" xfId="0" applyNumberFormat="1" applyFont="1" applyFill="1" applyBorder="1" applyProtection="1">
      <alignment vertical="center"/>
      <protection locked="0"/>
    </xf>
    <xf numFmtId="178" fontId="12" fillId="5" borderId="58" xfId="2" applyNumberFormat="1" applyFont="1" applyFill="1" applyBorder="1" applyProtection="1">
      <alignment vertical="center"/>
      <protection locked="0"/>
    </xf>
    <xf numFmtId="178" fontId="12" fillId="5" borderId="6" xfId="0" applyNumberFormat="1" applyFont="1" applyFill="1" applyBorder="1" applyProtection="1">
      <alignment vertical="center"/>
      <protection locked="0"/>
    </xf>
    <xf numFmtId="177" fontId="12" fillId="5" borderId="58" xfId="2" applyNumberFormat="1" applyFont="1" applyFill="1" applyBorder="1" applyProtection="1">
      <alignment vertical="center"/>
      <protection locked="0"/>
    </xf>
    <xf numFmtId="177" fontId="62" fillId="0" borderId="0" xfId="2" applyNumberFormat="1" applyFont="1">
      <alignment vertical="center"/>
    </xf>
    <xf numFmtId="0" fontId="7" fillId="0" borderId="58" xfId="0" applyNumberFormat="1" applyFont="1" applyBorder="1">
      <alignment vertical="center"/>
    </xf>
    <xf numFmtId="0" fontId="7" fillId="0" borderId="75" xfId="0" applyNumberFormat="1" applyFont="1" applyBorder="1">
      <alignment vertical="center"/>
    </xf>
    <xf numFmtId="0" fontId="7" fillId="0" borderId="59" xfId="0" applyNumberFormat="1" applyFont="1" applyBorder="1">
      <alignment vertical="center"/>
    </xf>
    <xf numFmtId="0" fontId="7" fillId="0" borderId="32" xfId="0" applyNumberFormat="1" applyFont="1" applyBorder="1">
      <alignment vertical="center"/>
    </xf>
    <xf numFmtId="0" fontId="7" fillId="0" borderId="33" xfId="0" applyNumberFormat="1" applyFont="1" applyBorder="1">
      <alignment vertical="center"/>
    </xf>
    <xf numFmtId="0" fontId="7" fillId="0" borderId="34" xfId="0" applyNumberFormat="1" applyFont="1" applyBorder="1">
      <alignment vertical="center"/>
    </xf>
    <xf numFmtId="0" fontId="1" fillId="2" borderId="5"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34" fillId="4" borderId="5" xfId="0" applyFont="1" applyFill="1" applyBorder="1" applyAlignment="1">
      <alignment horizontal="center" vertical="center" wrapText="1"/>
    </xf>
    <xf numFmtId="0" fontId="1" fillId="4" borderId="58" xfId="0" applyFont="1" applyFill="1" applyBorder="1" applyAlignment="1">
      <alignment horizontal="center" vertical="center"/>
    </xf>
    <xf numFmtId="0" fontId="34" fillId="4" borderId="54" xfId="0" applyFont="1" applyFill="1" applyBorder="1" applyAlignment="1">
      <alignment horizontal="center" vertical="center" wrapText="1"/>
    </xf>
    <xf numFmtId="0" fontId="34" fillId="4" borderId="60" xfId="0" applyFont="1" applyFill="1" applyBorder="1" applyAlignment="1">
      <alignment horizontal="center" vertical="center" wrapText="1"/>
    </xf>
    <xf numFmtId="0" fontId="34" fillId="4" borderId="58" xfId="0" applyFont="1" applyFill="1" applyBorder="1" applyAlignment="1">
      <alignment vertical="center" wrapText="1"/>
    </xf>
    <xf numFmtId="0" fontId="34" fillId="4" borderId="58" xfId="0" applyFont="1" applyFill="1" applyBorder="1" applyAlignment="1">
      <alignment horizontal="center" vertical="center" wrapText="1"/>
    </xf>
    <xf numFmtId="0" fontId="47" fillId="0" borderId="0" xfId="0" applyFont="1" applyAlignment="1">
      <alignment horizontal="right" vertical="center"/>
    </xf>
    <xf numFmtId="0" fontId="17" fillId="0" borderId="0" xfId="0" applyFont="1">
      <alignment vertical="center"/>
    </xf>
    <xf numFmtId="0" fontId="91" fillId="0" borderId="0" xfId="0" applyFont="1">
      <alignment vertical="center"/>
    </xf>
    <xf numFmtId="0" fontId="92" fillId="0" borderId="0" xfId="0" applyFont="1">
      <alignment vertical="center"/>
    </xf>
    <xf numFmtId="0" fontId="47" fillId="0" borderId="0" xfId="0" applyFont="1">
      <alignment vertical="center"/>
    </xf>
    <xf numFmtId="176" fontId="17" fillId="0" borderId="0" xfId="0" applyNumberFormat="1" applyFont="1" applyAlignment="1">
      <alignment vertical="center" shrinkToFit="1"/>
    </xf>
    <xf numFmtId="0" fontId="91" fillId="0" borderId="0" xfId="0" applyFont="1" applyFill="1">
      <alignment vertical="center"/>
    </xf>
    <xf numFmtId="0" fontId="47" fillId="0" borderId="0" xfId="0" applyFont="1" applyAlignment="1">
      <alignment horizontal="left" vertical="center"/>
    </xf>
    <xf numFmtId="0" fontId="10" fillId="0" borderId="0" xfId="0" applyFont="1" applyFill="1" applyBorder="1" applyAlignment="1">
      <alignment horizontal="center" vertical="center" wrapText="1"/>
    </xf>
    <xf numFmtId="38" fontId="47" fillId="0" borderId="1" xfId="0" applyNumberFormat="1" applyFont="1" applyFill="1" applyBorder="1">
      <alignment vertical="center"/>
    </xf>
    <xf numFmtId="0" fontId="17" fillId="0" borderId="0" xfId="0" applyFont="1" applyAlignment="1">
      <alignment horizontal="right" vertical="center"/>
    </xf>
    <xf numFmtId="178" fontId="95" fillId="0" borderId="1" xfId="0" applyNumberFormat="1" applyFont="1" applyFill="1" applyBorder="1">
      <alignment vertical="center"/>
    </xf>
    <xf numFmtId="176" fontId="7" fillId="0" borderId="0" xfId="0" applyNumberFormat="1" applyFont="1" applyAlignment="1">
      <alignment vertical="center" shrinkToFit="1"/>
    </xf>
    <xf numFmtId="0" fontId="8" fillId="0" borderId="0" xfId="0" applyFont="1" applyAlignment="1">
      <alignment horizontal="right" vertical="center"/>
    </xf>
    <xf numFmtId="0" fontId="14" fillId="0" borderId="60" xfId="0" applyFont="1" applyBorder="1">
      <alignment vertical="center"/>
    </xf>
    <xf numFmtId="0" fontId="14" fillId="0" borderId="11" xfId="0" applyFont="1" applyFill="1" applyBorder="1">
      <alignment vertical="center"/>
    </xf>
    <xf numFmtId="0" fontId="97" fillId="5" borderId="2" xfId="0" applyFont="1" applyFill="1" applyBorder="1" applyAlignment="1">
      <alignment horizontal="center" vertical="center" wrapText="1"/>
    </xf>
    <xf numFmtId="0" fontId="98" fillId="0" borderId="0" xfId="0" applyFont="1">
      <alignment vertical="center"/>
    </xf>
    <xf numFmtId="0" fontId="14" fillId="14" borderId="58" xfId="0" applyFont="1" applyFill="1" applyBorder="1">
      <alignment vertical="center"/>
    </xf>
    <xf numFmtId="0" fontId="99" fillId="9" borderId="2" xfId="0" applyFont="1" applyFill="1" applyBorder="1" applyAlignment="1">
      <alignment horizontal="center" vertical="center" wrapText="1"/>
    </xf>
    <xf numFmtId="0" fontId="97" fillId="8" borderId="2" xfId="0" applyFont="1" applyFill="1" applyBorder="1" applyAlignment="1">
      <alignment horizontal="center" vertical="center" wrapText="1"/>
    </xf>
    <xf numFmtId="0" fontId="98" fillId="0" borderId="0" xfId="0" applyFont="1" applyFill="1">
      <alignment vertical="center"/>
    </xf>
    <xf numFmtId="0" fontId="97" fillId="3" borderId="2" xfId="0" applyFont="1" applyFill="1" applyBorder="1" applyAlignment="1">
      <alignment vertical="center"/>
    </xf>
    <xf numFmtId="0" fontId="14" fillId="3" borderId="58" xfId="0" applyFont="1" applyFill="1" applyBorder="1" applyAlignment="1">
      <alignment horizontal="center" vertical="center"/>
    </xf>
    <xf numFmtId="0" fontId="14" fillId="0" borderId="2" xfId="0" applyFont="1" applyBorder="1" applyAlignment="1">
      <alignment horizontal="center" vertical="center"/>
    </xf>
    <xf numFmtId="0" fontId="97" fillId="5" borderId="2" xfId="0" applyFont="1" applyFill="1" applyBorder="1" applyAlignment="1" applyProtection="1">
      <alignment horizontal="center" vertical="center" wrapText="1"/>
      <protection locked="0"/>
    </xf>
    <xf numFmtId="0" fontId="14" fillId="0" borderId="57" xfId="0" applyFont="1" applyBorder="1" applyAlignment="1">
      <alignment horizontal="left" vertical="center"/>
    </xf>
    <xf numFmtId="0" fontId="14" fillId="0" borderId="57" xfId="0" applyFont="1" applyBorder="1" applyAlignment="1">
      <alignment vertical="center"/>
    </xf>
    <xf numFmtId="0" fontId="14" fillId="0" borderId="68" xfId="0" applyFont="1" applyBorder="1" applyAlignment="1">
      <alignment vertical="center"/>
    </xf>
    <xf numFmtId="0" fontId="14" fillId="5" borderId="58" xfId="0" applyFont="1" applyFill="1" applyBorder="1" applyAlignment="1" applyProtection="1">
      <alignment horizontal="center" vertical="center"/>
      <protection locked="0"/>
    </xf>
    <xf numFmtId="38" fontId="97" fillId="0" borderId="2" xfId="1" applyFont="1" applyFill="1" applyBorder="1" applyAlignment="1">
      <alignment horizontal="center" vertical="center" wrapText="1"/>
    </xf>
    <xf numFmtId="0" fontId="14" fillId="0" borderId="4" xfId="0" applyFont="1" applyBorder="1" applyAlignment="1">
      <alignment horizontal="center" vertical="center"/>
    </xf>
    <xf numFmtId="0" fontId="14" fillId="0" borderId="58" xfId="0" applyFont="1" applyBorder="1" applyAlignment="1">
      <alignment horizontal="center" vertical="center"/>
    </xf>
    <xf numFmtId="38" fontId="102" fillId="5" borderId="54" xfId="1" applyFont="1" applyFill="1" applyBorder="1" applyAlignment="1" applyProtection="1">
      <alignment vertical="center" wrapText="1"/>
      <protection locked="0"/>
    </xf>
    <xf numFmtId="0" fontId="97" fillId="8" borderId="2" xfId="0" applyNumberFormat="1" applyFont="1" applyFill="1" applyBorder="1" applyAlignment="1" applyProtection="1">
      <alignment horizontal="center" vertical="center" wrapText="1"/>
      <protection locked="0"/>
    </xf>
    <xf numFmtId="38" fontId="97" fillId="0" borderId="54" xfId="1" applyFont="1" applyFill="1" applyBorder="1" applyAlignment="1">
      <alignment horizontal="center" vertical="center" wrapText="1"/>
    </xf>
    <xf numFmtId="38" fontId="97" fillId="0" borderId="4" xfId="1" applyFont="1" applyFill="1" applyBorder="1" applyAlignment="1">
      <alignment horizontal="center" vertical="center" wrapText="1"/>
    </xf>
    <xf numFmtId="38" fontId="97" fillId="0" borderId="5" xfId="1" applyFont="1" applyFill="1" applyBorder="1" applyAlignment="1">
      <alignment horizontal="center" vertical="center" wrapText="1"/>
    </xf>
    <xf numFmtId="0" fontId="34" fillId="4" borderId="5" xfId="0" applyFont="1" applyFill="1" applyBorder="1" applyAlignment="1">
      <alignment horizontal="center" vertical="center"/>
    </xf>
    <xf numFmtId="0" fontId="34" fillId="4" borderId="58" xfId="0" applyFont="1" applyFill="1" applyBorder="1" applyAlignment="1">
      <alignment horizontal="center" vertical="center"/>
    </xf>
    <xf numFmtId="0" fontId="34" fillId="4" borderId="54" xfId="0" applyFont="1" applyFill="1" applyBorder="1" applyAlignment="1">
      <alignment horizontal="center" vertical="center"/>
    </xf>
    <xf numFmtId="0" fontId="105" fillId="0" borderId="0" xfId="0" applyFont="1">
      <alignment vertical="center"/>
    </xf>
    <xf numFmtId="0" fontId="79" fillId="0" borderId="0" xfId="0" applyFont="1">
      <alignment vertical="center"/>
    </xf>
    <xf numFmtId="0" fontId="84" fillId="0" borderId="0" xfId="0" applyFont="1">
      <alignment vertical="center"/>
    </xf>
    <xf numFmtId="0" fontId="8" fillId="0" borderId="0" xfId="0" applyFont="1" applyAlignment="1">
      <alignment horizontal="left" vertical="center"/>
    </xf>
    <xf numFmtId="0" fontId="71" fillId="18" borderId="58" xfId="0" applyFont="1" applyFill="1" applyBorder="1" applyAlignment="1" applyProtection="1">
      <alignment horizontal="center" vertical="center" wrapText="1"/>
    </xf>
    <xf numFmtId="0" fontId="5" fillId="15" borderId="5" xfId="4" applyFont="1" applyFill="1" applyBorder="1" applyAlignment="1" applyProtection="1">
      <alignment horizontal="center" vertical="center"/>
    </xf>
    <xf numFmtId="0" fontId="60" fillId="0" borderId="5" xfId="4" applyNumberFormat="1" applyFont="1" applyFill="1" applyBorder="1" applyAlignment="1" applyProtection="1">
      <alignment vertical="center"/>
    </xf>
    <xf numFmtId="0" fontId="8" fillId="17" borderId="5" xfId="4" applyFont="1" applyFill="1" applyBorder="1" applyAlignment="1" applyProtection="1">
      <alignment horizontal="left" vertical="center"/>
    </xf>
    <xf numFmtId="0" fontId="5" fillId="15" borderId="93" xfId="4" applyFont="1" applyFill="1" applyBorder="1" applyAlignment="1" applyProtection="1">
      <alignment horizontal="center" vertical="center"/>
    </xf>
    <xf numFmtId="0" fontId="60" fillId="0" borderId="93" xfId="4" applyNumberFormat="1" applyFont="1" applyFill="1" applyBorder="1" applyAlignment="1" applyProtection="1">
      <alignment vertical="center"/>
    </xf>
    <xf numFmtId="0" fontId="8" fillId="17" borderId="93" xfId="4" applyFont="1" applyFill="1" applyBorder="1" applyAlignment="1" applyProtection="1">
      <alignment horizontal="left" vertical="center"/>
    </xf>
    <xf numFmtId="0" fontId="5" fillId="15" borderId="94" xfId="4" applyFont="1" applyFill="1" applyBorder="1" applyAlignment="1" applyProtection="1">
      <alignment horizontal="center" vertical="center"/>
    </xf>
    <xf numFmtId="0" fontId="60" fillId="0" borderId="94" xfId="4" applyNumberFormat="1" applyFont="1" applyFill="1" applyBorder="1" applyAlignment="1" applyProtection="1">
      <alignment vertical="center"/>
    </xf>
    <xf numFmtId="0" fontId="8" fillId="17" borderId="94" xfId="4" applyFont="1" applyFill="1" applyBorder="1" applyAlignment="1" applyProtection="1">
      <alignment horizontal="left" vertical="center"/>
    </xf>
    <xf numFmtId="0" fontId="1" fillId="5" borderId="2" xfId="0" applyFont="1" applyFill="1" applyBorder="1" applyAlignment="1" applyProtection="1">
      <alignment horizontal="center" vertical="center" wrapText="1"/>
      <protection locked="0"/>
    </xf>
    <xf numFmtId="0" fontId="1" fillId="5" borderId="93"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94" xfId="0" applyFont="1" applyFill="1" applyBorder="1" applyAlignment="1" applyProtection="1">
      <alignment horizontal="center" vertical="center" wrapText="1"/>
      <protection locked="0"/>
    </xf>
    <xf numFmtId="0" fontId="37" fillId="0" borderId="0" xfId="4" applyProtection="1">
      <alignment vertical="center"/>
    </xf>
    <xf numFmtId="0" fontId="60" fillId="0" borderId="0" xfId="4" applyFont="1" applyProtection="1">
      <alignment vertical="center"/>
    </xf>
    <xf numFmtId="0" fontId="16" fillId="13" borderId="0" xfId="0" applyFont="1" applyFill="1" applyBorder="1" applyAlignment="1" applyProtection="1">
      <alignment horizontal="center" vertical="center"/>
    </xf>
    <xf numFmtId="0" fontId="16" fillId="13" borderId="46" xfId="0" applyFont="1" applyFill="1" applyBorder="1" applyAlignment="1" applyProtection="1">
      <alignment horizontal="center" vertical="center"/>
    </xf>
    <xf numFmtId="0" fontId="62" fillId="7" borderId="0" xfId="0" applyFont="1" applyFill="1" applyBorder="1" applyAlignment="1" applyProtection="1">
      <alignment horizontal="left" vertical="center"/>
    </xf>
    <xf numFmtId="0" fontId="62" fillId="7" borderId="0" xfId="0" applyFont="1" applyFill="1" applyBorder="1" applyAlignment="1" applyProtection="1">
      <alignment horizontal="right" vertical="center"/>
    </xf>
    <xf numFmtId="0" fontId="75" fillId="7" borderId="46" xfId="0" applyFont="1" applyFill="1" applyBorder="1" applyAlignment="1" applyProtection="1">
      <alignment horizontal="left" vertical="center"/>
    </xf>
    <xf numFmtId="0" fontId="8" fillId="7" borderId="46" xfId="0" applyFont="1" applyFill="1" applyBorder="1" applyAlignment="1" applyProtection="1">
      <alignment horizontal="right" vertical="center"/>
    </xf>
    <xf numFmtId="2" fontId="58" fillId="7" borderId="46" xfId="0" applyNumberFormat="1" applyFont="1" applyFill="1" applyBorder="1" applyAlignment="1" applyProtection="1">
      <alignment horizontal="center" vertical="center"/>
    </xf>
    <xf numFmtId="0" fontId="73" fillId="7" borderId="46" xfId="0" applyFont="1" applyFill="1" applyBorder="1" applyAlignment="1" applyProtection="1">
      <alignment horizontal="left" vertical="center"/>
    </xf>
    <xf numFmtId="0" fontId="59" fillId="7" borderId="0" xfId="0" applyFont="1" applyFill="1" applyBorder="1" applyAlignment="1" applyProtection="1">
      <alignment horizontal="center" vertical="center"/>
    </xf>
    <xf numFmtId="0" fontId="0" fillId="0" borderId="0" xfId="0" applyProtection="1">
      <alignment vertical="center"/>
    </xf>
    <xf numFmtId="0" fontId="16" fillId="7" borderId="0" xfId="0" applyFont="1" applyFill="1" applyBorder="1" applyAlignment="1" applyProtection="1">
      <alignment horizontal="center" vertical="center"/>
    </xf>
    <xf numFmtId="0" fontId="33" fillId="7" borderId="0" xfId="0" applyFont="1" applyFill="1" applyBorder="1" applyAlignment="1" applyProtection="1">
      <alignment horizontal="right" vertical="center"/>
    </xf>
    <xf numFmtId="0" fontId="60" fillId="7" borderId="0" xfId="0" applyFont="1" applyFill="1" applyBorder="1" applyAlignment="1" applyProtection="1">
      <alignment horizontal="right" vertical="center"/>
    </xf>
    <xf numFmtId="0" fontId="59" fillId="7" borderId="46" xfId="0" applyFont="1" applyFill="1" applyBorder="1" applyAlignment="1" applyProtection="1">
      <alignment horizontal="left" vertical="center"/>
    </xf>
    <xf numFmtId="0" fontId="59" fillId="7" borderId="46" xfId="0" applyFont="1" applyFill="1" applyBorder="1" applyAlignment="1" applyProtection="1">
      <alignment horizontal="center" vertical="center"/>
    </xf>
    <xf numFmtId="0" fontId="5" fillId="0" borderId="0" xfId="4" applyFont="1" applyProtection="1">
      <alignment vertical="center"/>
    </xf>
    <xf numFmtId="0" fontId="62" fillId="7" borderId="46" xfId="0" applyFont="1" applyFill="1" applyBorder="1" applyAlignment="1" applyProtection="1">
      <alignment vertical="center"/>
    </xf>
    <xf numFmtId="0" fontId="62" fillId="7" borderId="46" xfId="0" applyFont="1" applyFill="1" applyBorder="1" applyAlignment="1" applyProtection="1">
      <alignment horizontal="left" vertical="center"/>
    </xf>
    <xf numFmtId="0" fontId="60" fillId="17" borderId="58" xfId="4" applyFont="1" applyFill="1" applyBorder="1" applyAlignment="1" applyProtection="1">
      <alignment horizontal="center" vertical="center" wrapText="1"/>
    </xf>
    <xf numFmtId="0" fontId="60" fillId="17" borderId="58" xfId="4" applyFont="1" applyFill="1" applyBorder="1" applyAlignment="1" applyProtection="1">
      <alignment horizontal="center" vertical="center"/>
    </xf>
    <xf numFmtId="0" fontId="5" fillId="0" borderId="58" xfId="0" applyFont="1" applyFill="1" applyBorder="1" applyAlignment="1" applyProtection="1">
      <alignment horizontal="left" vertical="center" wrapText="1"/>
    </xf>
    <xf numFmtId="0" fontId="1" fillId="5" borderId="2" xfId="0" applyFont="1" applyFill="1" applyBorder="1" applyAlignment="1" applyProtection="1">
      <alignment horizontal="center" vertical="center" wrapText="1"/>
    </xf>
    <xf numFmtId="38" fontId="10" fillId="9" borderId="2" xfId="1" applyFont="1" applyFill="1" applyBorder="1" applyAlignment="1" applyProtection="1">
      <alignment horizontal="center" vertical="center" wrapText="1"/>
    </xf>
    <xf numFmtId="0" fontId="5" fillId="0" borderId="93" xfId="0" applyFont="1" applyFill="1" applyBorder="1" applyAlignment="1" applyProtection="1">
      <alignment horizontal="left" vertical="center" wrapText="1"/>
    </xf>
    <xf numFmtId="38" fontId="10" fillId="9" borderId="93" xfId="1" applyFont="1" applyFill="1" applyBorder="1" applyAlignment="1" applyProtection="1">
      <alignment horizontal="center" vertical="center" wrapText="1"/>
    </xf>
    <xf numFmtId="0" fontId="5" fillId="0" borderId="5" xfId="0" applyFont="1" applyFill="1" applyBorder="1" applyAlignment="1" applyProtection="1">
      <alignment horizontal="left" vertical="center" wrapText="1"/>
    </xf>
    <xf numFmtId="38" fontId="10" fillId="9" borderId="5" xfId="1" applyFont="1" applyFill="1" applyBorder="1" applyAlignment="1" applyProtection="1">
      <alignment horizontal="center" vertical="center" wrapText="1"/>
    </xf>
    <xf numFmtId="0" fontId="5" fillId="0" borderId="5" xfId="0" applyFont="1" applyFill="1" applyBorder="1" applyAlignment="1" applyProtection="1">
      <alignment horizontal="left" vertical="center" shrinkToFit="1"/>
    </xf>
    <xf numFmtId="0" fontId="5" fillId="0" borderId="94" xfId="0" applyFont="1" applyFill="1" applyBorder="1" applyAlignment="1" applyProtection="1">
      <alignment horizontal="left" vertical="center" wrapText="1"/>
    </xf>
    <xf numFmtId="38" fontId="10" fillId="9" borderId="94" xfId="1"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xf numFmtId="0" fontId="5" fillId="0" borderId="58" xfId="0" applyFont="1" applyFill="1" applyBorder="1" applyAlignment="1" applyProtection="1">
      <alignment vertical="center" wrapText="1"/>
    </xf>
    <xf numFmtId="0" fontId="80" fillId="5" borderId="58" xfId="0" applyFont="1" applyFill="1" applyBorder="1" applyAlignment="1" applyProtection="1">
      <alignment horizontal="center" vertical="center" wrapText="1"/>
      <protection locked="0"/>
    </xf>
    <xf numFmtId="0" fontId="60" fillId="5" borderId="58" xfId="4" applyNumberFormat="1" applyFont="1" applyFill="1" applyBorder="1" applyAlignment="1" applyProtection="1">
      <alignment vertical="center"/>
      <protection locked="0"/>
    </xf>
    <xf numFmtId="0" fontId="60" fillId="5" borderId="93" xfId="4" applyNumberFormat="1" applyFont="1" applyFill="1" applyBorder="1" applyAlignment="1" applyProtection="1">
      <alignment vertical="center"/>
      <protection locked="0"/>
    </xf>
    <xf numFmtId="0" fontId="60" fillId="5" borderId="5" xfId="4" applyNumberFormat="1" applyFont="1" applyFill="1" applyBorder="1" applyAlignment="1" applyProtection="1">
      <alignment vertical="center"/>
      <protection locked="0"/>
    </xf>
    <xf numFmtId="0" fontId="60" fillId="5" borderId="94" xfId="4" applyNumberFormat="1" applyFont="1" applyFill="1" applyBorder="1" applyAlignment="1" applyProtection="1">
      <alignment vertical="center"/>
      <protection locked="0"/>
    </xf>
    <xf numFmtId="0" fontId="7" fillId="17" borderId="58" xfId="4" applyFont="1" applyFill="1" applyBorder="1" applyAlignment="1" applyProtection="1">
      <alignment horizontal="center" vertical="center"/>
    </xf>
    <xf numFmtId="0" fontId="7" fillId="17" borderId="93" xfId="4" applyFont="1" applyFill="1" applyBorder="1" applyAlignment="1" applyProtection="1">
      <alignment horizontal="center" vertical="center"/>
    </xf>
    <xf numFmtId="0" fontId="7" fillId="17" borderId="5" xfId="4" applyFont="1" applyFill="1" applyBorder="1" applyAlignment="1" applyProtection="1">
      <alignment horizontal="center" vertical="center"/>
    </xf>
    <xf numFmtId="0" fontId="7" fillId="17" borderId="94" xfId="4" applyFont="1" applyFill="1" applyBorder="1" applyAlignment="1" applyProtection="1">
      <alignment horizontal="center" vertical="center"/>
    </xf>
    <xf numFmtId="0" fontId="7" fillId="0" borderId="66" xfId="0" applyFont="1" applyBorder="1">
      <alignment vertical="center"/>
    </xf>
    <xf numFmtId="0" fontId="7" fillId="3" borderId="58" xfId="0" applyFont="1" applyFill="1" applyBorder="1" applyAlignment="1">
      <alignment horizontal="center" vertical="center"/>
    </xf>
    <xf numFmtId="14" fontId="7" fillId="0" borderId="58" xfId="0" applyNumberFormat="1" applyFont="1" applyBorder="1">
      <alignment vertical="center"/>
    </xf>
    <xf numFmtId="0" fontId="7" fillId="0" borderId="58" xfId="0" applyFont="1" applyBorder="1" applyAlignment="1">
      <alignment vertical="center" wrapText="1"/>
    </xf>
    <xf numFmtId="38" fontId="0" fillId="0" borderId="0" xfId="0" applyNumberFormat="1">
      <alignment vertical="center"/>
    </xf>
    <xf numFmtId="0" fontId="12" fillId="0" borderId="62" xfId="0" applyFont="1" applyBorder="1" applyAlignment="1">
      <alignment horizontal="left" vertical="center" wrapText="1"/>
    </xf>
    <xf numFmtId="0" fontId="12" fillId="0" borderId="64" xfId="0" applyFont="1" applyBorder="1" applyAlignment="1">
      <alignment horizontal="left" vertical="center" wrapText="1"/>
    </xf>
    <xf numFmtId="0" fontId="49" fillId="0" borderId="51" xfId="0" applyFont="1" applyBorder="1" applyAlignment="1">
      <alignment horizontal="center" vertical="center"/>
    </xf>
    <xf numFmtId="0" fontId="81" fillId="11" borderId="62" xfId="6" applyFont="1" applyFill="1" applyBorder="1" applyAlignment="1">
      <alignment horizontal="center" vertical="center" wrapText="1"/>
    </xf>
    <xf numFmtId="0" fontId="81" fillId="11" borderId="63" xfId="6" applyFont="1" applyFill="1" applyBorder="1" applyAlignment="1">
      <alignment horizontal="center" vertical="center" wrapText="1"/>
    </xf>
    <xf numFmtId="0" fontId="81" fillId="11" borderId="64" xfId="6" applyFont="1" applyFill="1" applyBorder="1" applyAlignment="1">
      <alignment horizontal="center" vertical="center" wrapText="1"/>
    </xf>
    <xf numFmtId="0" fontId="12" fillId="0" borderId="71" xfId="0" applyFont="1" applyBorder="1" applyAlignment="1">
      <alignment horizontal="left" vertical="center" wrapText="1"/>
    </xf>
    <xf numFmtId="0" fontId="12" fillId="0" borderId="78" xfId="0" applyFont="1" applyBorder="1" applyAlignment="1">
      <alignment horizontal="left" vertical="center" wrapText="1"/>
    </xf>
    <xf numFmtId="0" fontId="12" fillId="0" borderId="79" xfId="0" applyFont="1" applyBorder="1" applyAlignment="1">
      <alignment horizontal="left" vertical="center" wrapText="1"/>
    </xf>
    <xf numFmtId="0" fontId="12" fillId="0" borderId="80" xfId="0" applyFont="1" applyBorder="1" applyAlignment="1">
      <alignment horizontal="left" vertical="center" wrapText="1"/>
    </xf>
    <xf numFmtId="0" fontId="12" fillId="0" borderId="81" xfId="0" applyFont="1" applyBorder="1" applyAlignment="1">
      <alignment horizontal="left" vertical="center" wrapText="1"/>
    </xf>
    <xf numFmtId="0" fontId="12" fillId="0" borderId="82" xfId="0" applyFont="1" applyBorder="1" applyAlignment="1">
      <alignment horizontal="left" vertical="center" wrapText="1"/>
    </xf>
    <xf numFmtId="0" fontId="12" fillId="0" borderId="91" xfId="0" applyFont="1" applyBorder="1" applyAlignment="1">
      <alignment horizontal="left" vertical="center" wrapText="1"/>
    </xf>
    <xf numFmtId="0" fontId="12" fillId="0" borderId="92" xfId="0" applyFont="1" applyBorder="1" applyAlignment="1">
      <alignment horizontal="left" vertical="center" wrapText="1"/>
    </xf>
    <xf numFmtId="0" fontId="12" fillId="0" borderId="71" xfId="0" applyFont="1" applyBorder="1" applyAlignment="1">
      <alignment horizontal="center" vertical="center" textRotation="255" wrapText="1"/>
    </xf>
    <xf numFmtId="0" fontId="12" fillId="0" borderId="67" xfId="0" applyFont="1" applyBorder="1" applyAlignment="1">
      <alignment horizontal="center" vertical="center" textRotation="255" wrapText="1"/>
    </xf>
    <xf numFmtId="0" fontId="12" fillId="0" borderId="70" xfId="0" applyFont="1" applyBorder="1" applyAlignment="1">
      <alignment horizontal="center" vertical="center" textRotation="255" wrapText="1"/>
    </xf>
    <xf numFmtId="0" fontId="12" fillId="0" borderId="70" xfId="0" applyFont="1" applyBorder="1" applyAlignment="1">
      <alignment horizontal="left" vertical="center" wrapText="1"/>
    </xf>
    <xf numFmtId="0" fontId="14" fillId="0" borderId="51" xfId="0" applyFont="1" applyBorder="1" applyAlignment="1">
      <alignment horizontal="left" vertical="center" wrapText="1"/>
    </xf>
    <xf numFmtId="0" fontId="53" fillId="13" borderId="9" xfId="0" applyFont="1" applyFill="1" applyBorder="1" applyAlignment="1">
      <alignment horizontal="center" vertical="center"/>
    </xf>
    <xf numFmtId="0" fontId="53" fillId="13" borderId="0" xfId="0" applyFont="1" applyFill="1" applyBorder="1" applyAlignment="1">
      <alignment horizontal="center" vertical="center"/>
    </xf>
    <xf numFmtId="0" fontId="12" fillId="0" borderId="87" xfId="0" applyFont="1" applyBorder="1" applyAlignment="1">
      <alignment horizontal="left" vertical="center" wrapText="1"/>
    </xf>
    <xf numFmtId="0" fontId="12" fillId="0" borderId="85" xfId="0" applyFont="1" applyBorder="1" applyAlignment="1">
      <alignment horizontal="left" vertical="center" wrapText="1"/>
    </xf>
    <xf numFmtId="0" fontId="12" fillId="0" borderId="84" xfId="0" applyFont="1" applyBorder="1" applyAlignment="1">
      <alignment horizontal="left" vertical="center" wrapText="1"/>
    </xf>
    <xf numFmtId="0" fontId="12" fillId="0" borderId="88" xfId="0" applyFont="1" applyBorder="1" applyAlignment="1">
      <alignment horizontal="left" vertical="center" wrapText="1"/>
    </xf>
    <xf numFmtId="0" fontId="12" fillId="10" borderId="83" xfId="0" applyFont="1" applyFill="1" applyBorder="1" applyAlignment="1">
      <alignment horizontal="center" vertical="center" wrapText="1"/>
    </xf>
    <xf numFmtId="0" fontId="12" fillId="10" borderId="69" xfId="0" applyFont="1" applyFill="1" applyBorder="1" applyAlignment="1">
      <alignment horizontal="center" vertical="center" wrapText="1"/>
    </xf>
    <xf numFmtId="0" fontId="5" fillId="0" borderId="51" xfId="0" applyFont="1" applyBorder="1" applyAlignment="1">
      <alignment horizontal="center" vertical="center"/>
    </xf>
    <xf numFmtId="0" fontId="14" fillId="0" borderId="60" xfId="0" applyFont="1" applyBorder="1" applyAlignment="1">
      <alignment horizontal="left" vertical="center" wrapText="1"/>
    </xf>
    <xf numFmtId="0" fontId="14" fillId="0" borderId="61" xfId="0" applyFont="1" applyBorder="1" applyAlignment="1">
      <alignment horizontal="left" vertical="center" wrapText="1"/>
    </xf>
    <xf numFmtId="0" fontId="14" fillId="0" borderId="65" xfId="0" applyFont="1" applyBorder="1" applyAlignment="1">
      <alignment horizontal="left" vertical="center" wrapText="1"/>
    </xf>
    <xf numFmtId="0" fontId="14" fillId="0" borderId="11" xfId="0" applyFont="1" applyBorder="1" applyAlignment="1">
      <alignment horizontal="left" vertical="center" wrapText="1"/>
    </xf>
    <xf numFmtId="0" fontId="14" fillId="0" borderId="46" xfId="0" applyFont="1" applyBorder="1" applyAlignment="1">
      <alignment horizontal="left" vertical="center" wrapText="1"/>
    </xf>
    <xf numFmtId="0" fontId="14" fillId="0" borderId="12" xfId="0" applyFont="1" applyBorder="1" applyAlignment="1">
      <alignment horizontal="left" vertical="center" wrapText="1"/>
    </xf>
    <xf numFmtId="0" fontId="12" fillId="0" borderId="77" xfId="0" applyFont="1" applyBorder="1" applyAlignment="1">
      <alignment horizontal="left" vertical="center" wrapText="1"/>
    </xf>
    <xf numFmtId="0" fontId="12" fillId="0" borderId="48" xfId="0" applyFont="1" applyBorder="1" applyAlignment="1">
      <alignment horizontal="left" vertical="center" wrapText="1"/>
    </xf>
    <xf numFmtId="0" fontId="12" fillId="0" borderId="0" xfId="0" applyFont="1" applyBorder="1" applyAlignment="1">
      <alignment horizontal="left" vertical="center" wrapText="1"/>
    </xf>
    <xf numFmtId="0" fontId="12" fillId="0" borderId="67" xfId="0" applyFont="1" applyBorder="1" applyAlignment="1">
      <alignment horizontal="left" vertical="center" wrapText="1"/>
    </xf>
    <xf numFmtId="0" fontId="12" fillId="10" borderId="47"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2" fillId="10" borderId="53" xfId="0" applyFont="1" applyFill="1" applyBorder="1" applyAlignment="1">
      <alignment horizontal="center" vertical="center" wrapText="1"/>
    </xf>
    <xf numFmtId="0" fontId="12" fillId="10" borderId="52" xfId="0" applyFont="1" applyFill="1" applyBorder="1" applyAlignment="1">
      <alignment horizontal="center" vertical="center" wrapText="1"/>
    </xf>
    <xf numFmtId="0" fontId="12" fillId="10" borderId="50" xfId="0" applyFont="1" applyFill="1" applyBorder="1" applyAlignment="1">
      <alignment horizontal="center" vertical="center" wrapText="1"/>
    </xf>
    <xf numFmtId="0" fontId="12" fillId="10" borderId="55" xfId="0" applyFont="1" applyFill="1" applyBorder="1" applyAlignment="1">
      <alignment horizontal="center" vertical="center" wrapText="1"/>
    </xf>
    <xf numFmtId="0" fontId="82" fillId="11" borderId="56" xfId="6" applyFont="1" applyFill="1" applyBorder="1" applyAlignment="1" applyProtection="1">
      <alignment horizontal="center" vertical="center" wrapText="1"/>
    </xf>
    <xf numFmtId="0" fontId="82" fillId="11" borderId="68" xfId="6" applyFont="1" applyFill="1" applyBorder="1" applyAlignment="1" applyProtection="1">
      <alignment horizontal="center" vertical="center" wrapText="1"/>
    </xf>
    <xf numFmtId="0" fontId="71" fillId="22" borderId="58" xfId="0" applyFont="1" applyFill="1" applyBorder="1" applyAlignment="1" applyProtection="1">
      <alignment horizontal="center" vertical="center" wrapText="1"/>
    </xf>
    <xf numFmtId="0" fontId="71" fillId="22" borderId="58" xfId="0" applyFont="1" applyFill="1" applyBorder="1" applyAlignment="1" applyProtection="1">
      <alignment horizontal="center" vertical="center"/>
    </xf>
    <xf numFmtId="0" fontId="5" fillId="16" borderId="58" xfId="4" applyFont="1" applyFill="1" applyBorder="1" applyAlignment="1" applyProtection="1">
      <alignment horizontal="center" vertical="center" wrapText="1"/>
    </xf>
    <xf numFmtId="0" fontId="16" fillId="13" borderId="56" xfId="0" applyFont="1" applyFill="1" applyBorder="1" applyAlignment="1" applyProtection="1">
      <alignment horizontal="center" vertical="center"/>
    </xf>
    <xf numFmtId="0" fontId="16" fillId="13" borderId="57" xfId="0" applyFont="1" applyFill="1" applyBorder="1" applyAlignment="1" applyProtection="1">
      <alignment horizontal="center" vertical="center"/>
    </xf>
    <xf numFmtId="0" fontId="16" fillId="13" borderId="68" xfId="0" applyFont="1" applyFill="1" applyBorder="1" applyAlignment="1" applyProtection="1">
      <alignment horizontal="center" vertical="center"/>
    </xf>
    <xf numFmtId="179" fontId="30" fillId="7" borderId="56" xfId="4" applyNumberFormat="1" applyFont="1" applyFill="1" applyBorder="1" applyAlignment="1" applyProtection="1">
      <alignment horizontal="center" vertical="center"/>
    </xf>
    <xf numFmtId="179" fontId="30" fillId="7" borderId="57" xfId="4" applyNumberFormat="1" applyFont="1" applyFill="1" applyBorder="1" applyAlignment="1" applyProtection="1">
      <alignment horizontal="center" vertical="center"/>
    </xf>
    <xf numFmtId="179" fontId="30" fillId="7" borderId="68" xfId="4" applyNumberFormat="1" applyFont="1" applyFill="1" applyBorder="1" applyAlignment="1" applyProtection="1">
      <alignment horizontal="center" vertical="center"/>
    </xf>
    <xf numFmtId="0" fontId="71" fillId="20" borderId="58" xfId="0" applyFont="1" applyFill="1" applyBorder="1" applyAlignment="1" applyProtection="1">
      <alignment horizontal="center" vertical="center" wrapText="1"/>
    </xf>
    <xf numFmtId="0" fontId="71" fillId="0" borderId="58" xfId="0" applyFont="1" applyFill="1" applyBorder="1" applyAlignment="1" applyProtection="1">
      <alignment horizontal="center" vertical="center"/>
    </xf>
    <xf numFmtId="0" fontId="71" fillId="18" borderId="58" xfId="0" applyFont="1" applyFill="1" applyBorder="1" applyAlignment="1" applyProtection="1">
      <alignment horizontal="center" vertical="center" wrapText="1"/>
    </xf>
    <xf numFmtId="0" fontId="71" fillId="21" borderId="58" xfId="0" applyFont="1" applyFill="1" applyBorder="1" applyAlignment="1" applyProtection="1">
      <alignment horizontal="center" vertical="center" wrapText="1"/>
    </xf>
    <xf numFmtId="0" fontId="71" fillId="18" borderId="58" xfId="0" applyFont="1" applyFill="1" applyBorder="1" applyAlignment="1" applyProtection="1">
      <alignment horizontal="center" vertical="center" textRotation="255" wrapText="1"/>
    </xf>
    <xf numFmtId="0" fontId="71" fillId="18" borderId="54" xfId="0" applyFont="1" applyFill="1" applyBorder="1" applyAlignment="1" applyProtection="1">
      <alignment horizontal="center" vertical="center" wrapText="1"/>
    </xf>
    <xf numFmtId="0" fontId="71" fillId="18" borderId="4" xfId="0" applyFont="1" applyFill="1" applyBorder="1" applyAlignment="1" applyProtection="1">
      <alignment horizontal="center" vertical="center" wrapText="1"/>
    </xf>
    <xf numFmtId="0" fontId="71" fillId="18" borderId="5" xfId="0" applyFont="1" applyFill="1" applyBorder="1" applyAlignment="1" applyProtection="1">
      <alignment horizontal="center" vertical="center" wrapText="1"/>
    </xf>
    <xf numFmtId="0" fontId="60" fillId="17" borderId="58" xfId="4" applyFont="1" applyFill="1" applyBorder="1" applyAlignment="1">
      <alignment horizontal="center" vertical="center"/>
    </xf>
    <xf numFmtId="0" fontId="5" fillId="16" borderId="58" xfId="4" applyFont="1" applyFill="1" applyBorder="1" applyAlignment="1">
      <alignment horizontal="center" vertical="center" wrapText="1"/>
    </xf>
    <xf numFmtId="0" fontId="5" fillId="7" borderId="58" xfId="4" applyFont="1" applyFill="1" applyBorder="1" applyAlignment="1" applyProtection="1">
      <alignment horizontal="left" vertical="center" wrapText="1"/>
    </xf>
    <xf numFmtId="0" fontId="5" fillId="7" borderId="58" xfId="4" applyFont="1" applyFill="1" applyBorder="1" applyAlignment="1" applyProtection="1">
      <alignment horizontal="left" vertical="center"/>
    </xf>
    <xf numFmtId="0" fontId="60" fillId="17" borderId="58" xfId="4" applyFont="1" applyFill="1" applyBorder="1" applyAlignment="1" applyProtection="1">
      <alignment horizontal="center" vertical="center"/>
    </xf>
    <xf numFmtId="0" fontId="5" fillId="15" borderId="58" xfId="4" applyFont="1" applyFill="1" applyBorder="1" applyAlignment="1" applyProtection="1">
      <alignment horizontal="center" vertical="center"/>
    </xf>
    <xf numFmtId="0" fontId="5" fillId="17" borderId="58" xfId="4" applyFont="1" applyFill="1" applyBorder="1" applyAlignment="1" applyProtection="1">
      <alignment horizontal="center" vertical="center" wrapText="1"/>
    </xf>
    <xf numFmtId="0" fontId="5" fillId="17" borderId="58" xfId="4" applyFont="1" applyFill="1" applyBorder="1" applyAlignment="1" applyProtection="1">
      <alignment horizontal="center" vertical="center"/>
    </xf>
    <xf numFmtId="0" fontId="7" fillId="3" borderId="56" xfId="0" applyFont="1" applyFill="1" applyBorder="1" applyAlignment="1">
      <alignment horizontal="center" vertical="center"/>
    </xf>
    <xf numFmtId="0" fontId="7" fillId="3" borderId="57" xfId="0" applyFont="1" applyFill="1" applyBorder="1" applyAlignment="1">
      <alignment horizontal="center" vertical="center"/>
    </xf>
    <xf numFmtId="0" fontId="7" fillId="3" borderId="68" xfId="0" applyFont="1" applyFill="1" applyBorder="1" applyAlignment="1">
      <alignment horizontal="center" vertical="center"/>
    </xf>
    <xf numFmtId="0" fontId="16" fillId="13" borderId="9" xfId="0" applyFont="1" applyFill="1" applyBorder="1" applyAlignment="1">
      <alignment horizontal="center" vertical="center"/>
    </xf>
    <xf numFmtId="0" fontId="16" fillId="13" borderId="0" xfId="0" applyFont="1" applyFill="1" applyBorder="1" applyAlignment="1">
      <alignment horizontal="center" vertical="center"/>
    </xf>
    <xf numFmtId="0" fontId="11" fillId="0" borderId="5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4" fillId="0" borderId="60" xfId="6" applyFont="1" applyBorder="1" applyAlignment="1">
      <alignment horizontal="left" vertical="center"/>
    </xf>
    <xf numFmtId="0" fontId="44" fillId="0" borderId="61" xfId="6" applyFont="1" applyBorder="1" applyAlignment="1">
      <alignment horizontal="left" vertical="center"/>
    </xf>
    <xf numFmtId="0" fontId="44" fillId="0" borderId="65" xfId="6" applyFont="1" applyBorder="1" applyAlignment="1">
      <alignment horizontal="left" vertical="center"/>
    </xf>
    <xf numFmtId="0" fontId="44" fillId="0" borderId="11" xfId="6" applyFont="1" applyBorder="1" applyAlignment="1">
      <alignment horizontal="left" vertical="center"/>
    </xf>
    <xf numFmtId="0" fontId="44" fillId="0" borderId="46" xfId="6" applyFont="1" applyBorder="1" applyAlignment="1">
      <alignment horizontal="left" vertical="center"/>
    </xf>
    <xf numFmtId="0" fontId="44" fillId="0" borderId="12" xfId="6" applyFont="1" applyBorder="1" applyAlignment="1">
      <alignment horizontal="left" vertical="center"/>
    </xf>
    <xf numFmtId="0" fontId="7" fillId="0" borderId="54" xfId="0" applyFont="1" applyBorder="1" applyAlignment="1">
      <alignment horizontal="center" vertical="center"/>
    </xf>
    <xf numFmtId="0" fontId="7" fillId="0" borderId="5" xfId="0" applyFont="1" applyBorder="1" applyAlignment="1">
      <alignment horizontal="center" vertical="center"/>
    </xf>
    <xf numFmtId="0" fontId="7" fillId="0" borderId="60" xfId="0" applyFont="1" applyBorder="1" applyAlignment="1">
      <alignment horizontal="left" vertical="center" wrapText="1"/>
    </xf>
    <xf numFmtId="0" fontId="7" fillId="0" borderId="61" xfId="0" applyFont="1" applyBorder="1" applyAlignment="1">
      <alignment horizontal="left" vertical="center"/>
    </xf>
    <xf numFmtId="0" fontId="7" fillId="0" borderId="65" xfId="0" applyFont="1" applyBorder="1" applyAlignment="1">
      <alignment horizontal="left" vertical="center"/>
    </xf>
    <xf numFmtId="0" fontId="7" fillId="0" borderId="11" xfId="0" applyFont="1" applyBorder="1" applyAlignment="1">
      <alignment horizontal="left" vertical="center"/>
    </xf>
    <xf numFmtId="0" fontId="7" fillId="0" borderId="46" xfId="0" applyFont="1" applyBorder="1" applyAlignment="1">
      <alignment horizontal="left" vertical="center"/>
    </xf>
    <xf numFmtId="0" fontId="7" fillId="0" borderId="12" xfId="0" applyFont="1" applyBorder="1" applyAlignment="1">
      <alignment horizontal="left" vertical="center"/>
    </xf>
    <xf numFmtId="0" fontId="7" fillId="0" borderId="58" xfId="0" applyFont="1" applyBorder="1" applyAlignment="1">
      <alignment horizontal="left" vertical="center"/>
    </xf>
    <xf numFmtId="0" fontId="13" fillId="3" borderId="56"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68" xfId="0" applyFont="1" applyFill="1" applyBorder="1" applyAlignment="1">
      <alignment horizontal="center" vertical="center"/>
    </xf>
    <xf numFmtId="0" fontId="7" fillId="0" borderId="3" xfId="0" applyFont="1" applyBorder="1" applyAlignment="1">
      <alignment horizontal="center" vertical="center"/>
    </xf>
    <xf numFmtId="0" fontId="39" fillId="0" borderId="58" xfId="0" applyFont="1" applyFill="1" applyBorder="1" applyAlignment="1">
      <alignment horizontal="left" vertical="center" wrapText="1"/>
    </xf>
    <xf numFmtId="0" fontId="7" fillId="0" borderId="56" xfId="0" applyFont="1" applyBorder="1" applyAlignment="1">
      <alignment horizontal="left" vertical="center"/>
    </xf>
    <xf numFmtId="0" fontId="7" fillId="0" borderId="57" xfId="0" applyFont="1" applyBorder="1" applyAlignment="1">
      <alignment horizontal="left" vertical="center"/>
    </xf>
    <xf numFmtId="0" fontId="7" fillId="0" borderId="68" xfId="0" applyFont="1" applyBorder="1" applyAlignment="1">
      <alignment horizontal="left" vertical="center"/>
    </xf>
    <xf numFmtId="0" fontId="1" fillId="2" borderId="58" xfId="0" applyFont="1" applyFill="1" applyBorder="1" applyAlignment="1">
      <alignment horizontal="center" vertical="center" wrapText="1"/>
    </xf>
    <xf numFmtId="0" fontId="7" fillId="0" borderId="56" xfId="0" applyFont="1" applyBorder="1" applyAlignment="1">
      <alignment horizontal="left" vertical="center" wrapText="1"/>
    </xf>
    <xf numFmtId="0" fontId="1" fillId="2" borderId="56"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7" fillId="0" borderId="60" xfId="0" applyFont="1" applyBorder="1" applyAlignment="1">
      <alignment horizontal="left" vertical="center"/>
    </xf>
    <xf numFmtId="0" fontId="7" fillId="0" borderId="61" xfId="0" applyFont="1" applyBorder="1" applyAlignment="1">
      <alignment horizontal="left" vertical="center" wrapText="1"/>
    </xf>
    <xf numFmtId="0" fontId="7" fillId="0" borderId="65" xfId="0" applyFont="1" applyBorder="1" applyAlignment="1">
      <alignment horizontal="left" vertical="center" wrapText="1"/>
    </xf>
    <xf numFmtId="0" fontId="1" fillId="2" borderId="58" xfId="0" applyFont="1" applyFill="1" applyBorder="1" applyAlignment="1">
      <alignment horizontal="center" vertical="center" wrapText="1" shrinkToFit="1"/>
    </xf>
    <xf numFmtId="0" fontId="86" fillId="4" borderId="58"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87" fillId="4" borderId="58" xfId="6" applyFont="1" applyFill="1" applyBorder="1" applyAlignment="1">
      <alignment horizontal="center" vertical="center" wrapText="1"/>
    </xf>
    <xf numFmtId="0" fontId="1" fillId="4" borderId="58"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68" xfId="0" applyFont="1" applyFill="1" applyBorder="1" applyAlignment="1">
      <alignment horizontal="center" vertical="center"/>
    </xf>
    <xf numFmtId="0" fontId="1" fillId="4" borderId="56" xfId="0" applyFont="1" applyFill="1" applyBorder="1" applyAlignment="1">
      <alignment horizontal="center" vertical="center" wrapText="1"/>
    </xf>
    <xf numFmtId="0" fontId="1" fillId="4" borderId="68"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 fillId="4" borderId="58" xfId="0" applyFont="1" applyFill="1" applyBorder="1" applyAlignment="1">
      <alignment horizontal="center" vertical="center" wrapText="1"/>
    </xf>
    <xf numFmtId="0" fontId="88" fillId="4" borderId="58" xfId="0" applyFont="1" applyFill="1" applyBorder="1" applyAlignment="1">
      <alignment horizontal="center" vertical="center" wrapText="1"/>
    </xf>
    <xf numFmtId="0" fontId="88" fillId="4" borderId="58" xfId="0" applyFont="1" applyFill="1" applyBorder="1" applyAlignment="1">
      <alignment horizontal="center" vertical="center" wrapText="1" shrinkToFit="1"/>
    </xf>
    <xf numFmtId="0" fontId="1" fillId="4" borderId="58" xfId="0" applyFont="1" applyFill="1" applyBorder="1" applyAlignment="1">
      <alignment horizontal="center" vertical="center" wrapText="1" shrinkToFit="1"/>
    </xf>
    <xf numFmtId="0" fontId="7" fillId="0" borderId="58" xfId="0" applyFont="1" applyBorder="1" applyAlignment="1">
      <alignment horizontal="left" vertical="center" wrapText="1"/>
    </xf>
    <xf numFmtId="0" fontId="1" fillId="0" borderId="5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4" fillId="0" borderId="58" xfId="6" applyFont="1" applyBorder="1" applyAlignment="1">
      <alignment horizontal="left" vertical="center"/>
    </xf>
    <xf numFmtId="0" fontId="7" fillId="3" borderId="56" xfId="0" applyFont="1" applyFill="1" applyBorder="1" applyAlignment="1">
      <alignment horizontal="left" vertical="center"/>
    </xf>
    <xf numFmtId="0" fontId="7" fillId="3" borderId="57" xfId="0" applyFont="1" applyFill="1" applyBorder="1" applyAlignment="1">
      <alignment horizontal="left" vertical="center"/>
    </xf>
    <xf numFmtId="0" fontId="7" fillId="3" borderId="68" xfId="0" applyFont="1" applyFill="1" applyBorder="1" applyAlignment="1">
      <alignment horizontal="left" vertical="center"/>
    </xf>
    <xf numFmtId="0" fontId="1" fillId="4" borderId="4" xfId="0" applyFont="1" applyFill="1" applyBorder="1" applyAlignment="1">
      <alignment horizontal="center" vertical="center" wrapText="1"/>
    </xf>
    <xf numFmtId="0" fontId="5" fillId="0" borderId="46" xfId="0" applyFont="1" applyBorder="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14" fillId="0" borderId="68" xfId="0" applyFont="1" applyBorder="1" applyAlignment="1">
      <alignment horizontal="left" vertical="center"/>
    </xf>
    <xf numFmtId="0" fontId="34" fillId="4" borderId="54" xfId="0" applyFont="1" applyFill="1" applyBorder="1" applyAlignment="1">
      <alignment horizontal="center" vertical="center"/>
    </xf>
    <xf numFmtId="0" fontId="34" fillId="4" borderId="5" xfId="0" applyFont="1" applyFill="1" applyBorder="1" applyAlignment="1">
      <alignment horizontal="center" vertical="center"/>
    </xf>
    <xf numFmtId="0" fontId="34" fillId="4" borderId="58" xfId="0" applyFont="1" applyFill="1" applyBorder="1" applyAlignment="1">
      <alignment horizontal="center" vertical="center" wrapText="1"/>
    </xf>
    <xf numFmtId="0" fontId="34" fillId="4" borderId="56" xfId="0" applyFont="1" applyFill="1" applyBorder="1" applyAlignment="1">
      <alignment horizontal="center" vertical="center"/>
    </xf>
    <xf numFmtId="0" fontId="34" fillId="4" borderId="57" xfId="0" applyFont="1" applyFill="1" applyBorder="1" applyAlignment="1">
      <alignment horizontal="center" vertical="center"/>
    </xf>
    <xf numFmtId="0" fontId="34" fillId="4" borderId="68" xfId="0" applyFont="1" applyFill="1" applyBorder="1" applyAlignment="1">
      <alignment horizontal="center" vertical="center"/>
    </xf>
    <xf numFmtId="0" fontId="14" fillId="0" borderId="58" xfId="0" applyFont="1" applyBorder="1" applyAlignment="1">
      <alignment horizontal="left" vertical="center"/>
    </xf>
    <xf numFmtId="0" fontId="104" fillId="4" borderId="58" xfId="6" applyFont="1" applyFill="1" applyBorder="1" applyAlignment="1">
      <alignment horizontal="center" vertical="center" wrapText="1"/>
    </xf>
    <xf numFmtId="0" fontId="34" fillId="4" borderId="54" xfId="0" applyFont="1" applyFill="1" applyBorder="1" applyAlignment="1">
      <alignment horizontal="center" vertical="center" wrapText="1"/>
    </xf>
    <xf numFmtId="0" fontId="34" fillId="4" borderId="5" xfId="0" applyFont="1" applyFill="1" applyBorder="1" applyAlignment="1">
      <alignment horizontal="center" vertical="center" wrapText="1"/>
    </xf>
    <xf numFmtId="0" fontId="34" fillId="4" borderId="56" xfId="0" applyFont="1" applyFill="1" applyBorder="1" applyAlignment="1">
      <alignment horizontal="center" vertical="center" wrapText="1"/>
    </xf>
    <xf numFmtId="0" fontId="34" fillId="4" borderId="57" xfId="0" applyFont="1" applyFill="1" applyBorder="1" applyAlignment="1">
      <alignment horizontal="center" vertical="center" wrapText="1"/>
    </xf>
    <xf numFmtId="0" fontId="34" fillId="4" borderId="68" xfId="0" applyFont="1" applyFill="1" applyBorder="1" applyAlignment="1">
      <alignment horizontal="center" vertical="center" wrapText="1"/>
    </xf>
    <xf numFmtId="38" fontId="97" fillId="0" borderId="54" xfId="1" applyFont="1" applyFill="1" applyBorder="1" applyAlignment="1">
      <alignment horizontal="center" vertical="center" wrapText="1"/>
    </xf>
    <xf numFmtId="38" fontId="97" fillId="0" borderId="4" xfId="1" applyFont="1" applyFill="1" applyBorder="1" applyAlignment="1">
      <alignment horizontal="center" vertical="center" wrapText="1"/>
    </xf>
    <xf numFmtId="38" fontId="97" fillId="0" borderId="5" xfId="1" applyFont="1" applyFill="1" applyBorder="1" applyAlignment="1">
      <alignment horizontal="center" vertical="center" wrapText="1"/>
    </xf>
    <xf numFmtId="0" fontId="12" fillId="5" borderId="56" xfId="0" applyFont="1" applyFill="1" applyBorder="1" applyAlignment="1" applyProtection="1">
      <alignment vertical="center"/>
      <protection locked="0"/>
    </xf>
    <xf numFmtId="0" fontId="12" fillId="5" borderId="68" xfId="0" applyFont="1" applyFill="1" applyBorder="1" applyAlignment="1" applyProtection="1">
      <alignment vertical="center"/>
      <protection locked="0"/>
    </xf>
    <xf numFmtId="0" fontId="14" fillId="0" borderId="54"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97" fillId="0" borderId="54" xfId="0" applyFont="1" applyFill="1" applyBorder="1" applyAlignment="1">
      <alignment horizontal="center" vertical="center" wrapText="1"/>
    </xf>
    <xf numFmtId="0" fontId="97" fillId="0" borderId="5" xfId="0" applyFont="1" applyFill="1" applyBorder="1" applyAlignment="1">
      <alignment horizontal="center" vertical="center" wrapText="1"/>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5"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46" xfId="0" applyFont="1" applyBorder="1" applyAlignment="1">
      <alignment horizontal="left" vertical="center"/>
    </xf>
    <xf numFmtId="0" fontId="14" fillId="0" borderId="12" xfId="0" applyFont="1" applyBorder="1" applyAlignment="1">
      <alignment horizontal="left" vertical="center"/>
    </xf>
    <xf numFmtId="0" fontId="12" fillId="0" borderId="46" xfId="0" applyFont="1" applyFill="1" applyBorder="1" applyAlignment="1">
      <alignment horizontal="center" vertical="center"/>
    </xf>
    <xf numFmtId="0" fontId="34" fillId="4" borderId="60" xfId="0" applyFont="1" applyFill="1" applyBorder="1" applyAlignment="1">
      <alignment horizontal="center" vertical="center" wrapText="1"/>
    </xf>
    <xf numFmtId="0" fontId="34" fillId="4" borderId="65"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46" xfId="0" applyFont="1" applyFill="1" applyBorder="1" applyAlignment="1">
      <alignment horizontal="center" vertical="center" wrapText="1"/>
    </xf>
    <xf numFmtId="0" fontId="34" fillId="4" borderId="56" xfId="0" applyFont="1" applyFill="1" applyBorder="1" applyAlignment="1">
      <alignment horizontal="center" vertical="center" wrapText="1" shrinkToFit="1"/>
    </xf>
    <xf numFmtId="0" fontId="34" fillId="4" borderId="57" xfId="0" applyFont="1" applyFill="1" applyBorder="1" applyAlignment="1">
      <alignment horizontal="center" vertical="center" wrapText="1" shrinkToFit="1"/>
    </xf>
    <xf numFmtId="0" fontId="34" fillId="4" borderId="68" xfId="0" applyFont="1" applyFill="1" applyBorder="1" applyAlignment="1">
      <alignment horizontal="center" vertical="center" wrapText="1" shrinkToFit="1"/>
    </xf>
    <xf numFmtId="0" fontId="14" fillId="0" borderId="58" xfId="0" applyFont="1" applyBorder="1" applyAlignment="1">
      <alignment horizontal="left" vertical="center" wrapText="1"/>
    </xf>
    <xf numFmtId="0" fontId="14" fillId="0" borderId="56" xfId="0" applyFont="1" applyBorder="1" applyAlignment="1">
      <alignment horizontal="left" vertical="center" wrapText="1"/>
    </xf>
    <xf numFmtId="0" fontId="14" fillId="0" borderId="57" xfId="0" applyFont="1" applyBorder="1" applyAlignment="1">
      <alignment horizontal="left" vertical="center" wrapText="1"/>
    </xf>
    <xf numFmtId="0" fontId="14" fillId="0" borderId="68" xfId="0" applyFont="1" applyBorder="1" applyAlignment="1">
      <alignment horizontal="left" vertical="center" wrapText="1"/>
    </xf>
    <xf numFmtId="0" fontId="12" fillId="7" borderId="89" xfId="0" applyFont="1" applyFill="1" applyBorder="1" applyAlignment="1">
      <alignment vertical="center"/>
    </xf>
    <xf numFmtId="0" fontId="12" fillId="7" borderId="90" xfId="0" applyFont="1" applyFill="1" applyBorder="1" applyAlignment="1">
      <alignment vertical="center"/>
    </xf>
    <xf numFmtId="0" fontId="34" fillId="4" borderId="9"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12" fillId="7" borderId="56" xfId="0" applyFont="1" applyFill="1" applyBorder="1" applyAlignment="1">
      <alignment vertical="center"/>
    </xf>
    <xf numFmtId="0" fontId="12" fillId="7" borderId="68" xfId="0" applyFont="1" applyFill="1" applyBorder="1" applyAlignment="1">
      <alignment vertical="center"/>
    </xf>
    <xf numFmtId="0" fontId="12" fillId="5" borderId="89" xfId="0" applyFont="1" applyFill="1" applyBorder="1" applyAlignment="1" applyProtection="1">
      <alignment vertical="center"/>
      <protection locked="0"/>
    </xf>
    <xf numFmtId="0" fontId="12" fillId="5" borderId="90" xfId="0" applyFont="1" applyFill="1" applyBorder="1" applyAlignment="1" applyProtection="1">
      <alignment vertical="center"/>
      <protection locked="0"/>
    </xf>
    <xf numFmtId="0" fontId="53" fillId="13" borderId="56" xfId="0" applyFont="1" applyFill="1" applyBorder="1" applyAlignment="1">
      <alignment horizontal="center" vertical="center"/>
    </xf>
    <xf numFmtId="0" fontId="53" fillId="13" borderId="57" xfId="0" applyFont="1" applyFill="1" applyBorder="1" applyAlignment="1">
      <alignment horizontal="center" vertical="center"/>
    </xf>
    <xf numFmtId="0" fontId="53" fillId="13" borderId="68" xfId="0" applyFont="1" applyFill="1" applyBorder="1" applyAlignment="1">
      <alignment horizontal="center" vertical="center"/>
    </xf>
    <xf numFmtId="0" fontId="96" fillId="0" borderId="60" xfId="0" applyFont="1" applyFill="1" applyBorder="1" applyAlignment="1">
      <alignment horizontal="left" vertical="center" wrapText="1"/>
    </xf>
    <xf numFmtId="0" fontId="96" fillId="0" borderId="61" xfId="0" applyFont="1" applyFill="1" applyBorder="1" applyAlignment="1">
      <alignment horizontal="left" vertical="center" wrapText="1"/>
    </xf>
    <xf numFmtId="0" fontId="96" fillId="0" borderId="65" xfId="0" applyFont="1" applyFill="1" applyBorder="1" applyAlignment="1">
      <alignment horizontal="left" vertical="center" wrapText="1"/>
    </xf>
    <xf numFmtId="0" fontId="96" fillId="0" borderId="11" xfId="0" applyFont="1" applyFill="1" applyBorder="1" applyAlignment="1">
      <alignment horizontal="left" vertical="center" wrapText="1"/>
    </xf>
    <xf numFmtId="0" fontId="96" fillId="0" borderId="46" xfId="0" applyFont="1" applyFill="1" applyBorder="1" applyAlignment="1">
      <alignment horizontal="left" vertical="center" wrapText="1"/>
    </xf>
    <xf numFmtId="0" fontId="96" fillId="0" borderId="12" xfId="0" applyFont="1" applyFill="1" applyBorder="1" applyAlignment="1">
      <alignment horizontal="left" vertical="center" wrapText="1"/>
    </xf>
    <xf numFmtId="0" fontId="14" fillId="3" borderId="58" xfId="0" applyFont="1" applyFill="1" applyBorder="1" applyAlignment="1">
      <alignment horizontal="center" vertical="center"/>
    </xf>
    <xf numFmtId="0" fontId="14" fillId="0" borderId="58" xfId="0" applyFont="1" applyBorder="1" applyAlignment="1">
      <alignment horizontal="center" vertical="center"/>
    </xf>
    <xf numFmtId="0" fontId="97" fillId="3" borderId="56" xfId="0" applyFont="1" applyFill="1" applyBorder="1" applyAlignment="1">
      <alignment horizontal="center" vertical="center"/>
    </xf>
    <xf numFmtId="0" fontId="97" fillId="3" borderId="57" xfId="0" applyFont="1" applyFill="1" applyBorder="1" applyAlignment="1">
      <alignment horizontal="center" vertical="center"/>
    </xf>
    <xf numFmtId="0" fontId="97" fillId="3" borderId="68" xfId="0" applyFont="1" applyFill="1" applyBorder="1" applyAlignment="1">
      <alignment horizontal="center" vertical="center"/>
    </xf>
    <xf numFmtId="0" fontId="103" fillId="0" borderId="58" xfId="6" applyFont="1" applyBorder="1" applyAlignment="1">
      <alignment horizontal="left" vertical="center"/>
    </xf>
    <xf numFmtId="0" fontId="103" fillId="0" borderId="9" xfId="6" applyFont="1" applyBorder="1" applyAlignment="1">
      <alignment horizontal="left" vertical="center" wrapText="1"/>
    </xf>
    <xf numFmtId="0" fontId="103" fillId="0" borderId="0" xfId="6" applyFont="1" applyBorder="1" applyAlignment="1">
      <alignment horizontal="left" vertical="center" wrapText="1"/>
    </xf>
    <xf numFmtId="0" fontId="103" fillId="0" borderId="10" xfId="6" applyFont="1" applyBorder="1" applyAlignment="1">
      <alignment horizontal="left" vertical="center" wrapText="1"/>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12" fillId="0" borderId="58" xfId="0" applyFont="1" applyBorder="1" applyAlignment="1">
      <alignment horizontal="left" vertical="center" wrapText="1"/>
    </xf>
    <xf numFmtId="0" fontId="12" fillId="10" borderId="58" xfId="0" applyFont="1" applyFill="1" applyBorder="1" applyAlignment="1">
      <alignment horizontal="center" vertical="center" wrapText="1"/>
    </xf>
    <xf numFmtId="0" fontId="5" fillId="0" borderId="46" xfId="0" applyFont="1" applyBorder="1" applyAlignment="1">
      <alignment horizontal="center" vertical="center"/>
    </xf>
    <xf numFmtId="0" fontId="12" fillId="10" borderId="58" xfId="0" applyFont="1" applyFill="1" applyBorder="1" applyAlignment="1">
      <alignment horizontal="center" vertical="center"/>
    </xf>
    <xf numFmtId="0" fontId="12" fillId="4" borderId="56" xfId="0" applyFont="1" applyFill="1" applyBorder="1" applyAlignment="1">
      <alignment horizontal="center" vertical="center"/>
    </xf>
    <xf numFmtId="0" fontId="12" fillId="4" borderId="57" xfId="0" applyFont="1" applyFill="1" applyBorder="1" applyAlignment="1">
      <alignment horizontal="center" vertical="center"/>
    </xf>
    <xf numFmtId="0" fontId="12" fillId="4" borderId="68"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12" fillId="0" borderId="58" xfId="0" applyFont="1" applyBorder="1" applyAlignment="1">
      <alignment horizontal="left" vertical="center"/>
    </xf>
    <xf numFmtId="0" fontId="35" fillId="10" borderId="2" xfId="0" applyFont="1" applyFill="1" applyBorder="1" applyAlignment="1">
      <alignment horizontal="center" vertical="center" wrapText="1"/>
    </xf>
    <xf numFmtId="0" fontId="4" fillId="0" borderId="61" xfId="0" applyFont="1" applyBorder="1" applyAlignment="1">
      <alignment horizontal="left" vertical="top" wrapText="1"/>
    </xf>
    <xf numFmtId="0" fontId="4" fillId="0" borderId="0" xfId="0" applyFont="1" applyBorder="1" applyAlignment="1">
      <alignment horizontal="left" vertical="top" wrapText="1"/>
    </xf>
  </cellXfs>
  <cellStyles count="8">
    <cellStyle name="パーセント" xfId="2" builtinId="5"/>
    <cellStyle name="ハイパーリンク" xfId="6" builtinId="8"/>
    <cellStyle name="ハイパーリンク 2" xfId="7"/>
    <cellStyle name="桁区切り" xfId="1" builtinId="6"/>
    <cellStyle name="桁区切り 2" xfId="5"/>
    <cellStyle name="標準" xfId="0" builtinId="0"/>
    <cellStyle name="標準 3" xfId="4"/>
    <cellStyle name="標準_★ECTT省エネ対策リスト081225" xfId="3"/>
  </cellStyles>
  <dxfs count="0"/>
  <tableStyles count="0" defaultTableStyle="TableStyleMedium2" defaultPivotStyle="PivotStyleLight16"/>
  <colors>
    <mruColors>
      <color rgb="FFFF6600"/>
      <color rgb="FFFFFF99"/>
      <color rgb="FFE0FF89"/>
      <color rgb="FF99CCFF"/>
      <color rgb="FFCCFF99"/>
      <color rgb="FFCCFF66"/>
      <color rgb="FFD9D9D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手法1!$H$34:$J$35</c:f>
              <c:multiLvlStrCache>
                <c:ptCount val="3"/>
                <c:lvl>
                  <c:pt idx="0">
                    <c:v>年</c:v>
                  </c:pt>
                  <c:pt idx="2">
                    <c:v>年</c:v>
                  </c:pt>
                </c:lvl>
                <c:lvl>
                  <c:pt idx="0">
                    <c:v>基準年度</c:v>
                  </c:pt>
                  <c:pt idx="1">
                    <c:v>現在</c:v>
                  </c:pt>
                  <c:pt idx="2">
                    <c:v>目標年度</c:v>
                  </c:pt>
                </c:lvl>
              </c:multiLvlStrCache>
            </c:multiLvlStrRef>
          </c:cat>
          <c:val>
            <c:numRef>
              <c:f>手法1!$H$36:$J$36</c:f>
              <c:numCache>
                <c:formatCode>#,##0_);[Red]\(#,##0\)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8A98-4F9F-8A74-39B9A2DC55E5}"/>
            </c:ext>
          </c:extLst>
        </c:ser>
        <c:dLbls>
          <c:dLblPos val="outEnd"/>
          <c:showLegendKey val="0"/>
          <c:showVal val="1"/>
          <c:showCatName val="0"/>
          <c:showSerName val="0"/>
          <c:showPercent val="0"/>
          <c:showBubbleSize val="0"/>
        </c:dLbls>
        <c:gapWidth val="219"/>
        <c:overlap val="-27"/>
        <c:axId val="526446192"/>
        <c:axId val="526457560"/>
      </c:barChart>
      <c:catAx>
        <c:axId val="52644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7560"/>
        <c:crosses val="autoZero"/>
        <c:auto val="1"/>
        <c:lblAlgn val="ctr"/>
        <c:lblOffset val="100"/>
        <c:noMultiLvlLbl val="0"/>
      </c:catAx>
      <c:valAx>
        <c:axId val="526457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r>
                  <a:rPr lang="ja-JP"/>
                  <a:t>ｴﾈﾙｷﾞｰ消費量　</a:t>
                </a:r>
                <a:r>
                  <a:rPr lang="en-US"/>
                  <a:t>GJ/</a:t>
                </a:r>
                <a:r>
                  <a:rPr lang="ja-JP"/>
                  <a:t>年</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461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手法1!$M$34:$O$35</c:f>
              <c:multiLvlStrCache>
                <c:ptCount val="3"/>
                <c:lvl>
                  <c:pt idx="0">
                    <c:v>年</c:v>
                  </c:pt>
                  <c:pt idx="2">
                    <c:v>年</c:v>
                  </c:pt>
                </c:lvl>
                <c:lvl>
                  <c:pt idx="0">
                    <c:v>基準年度</c:v>
                  </c:pt>
                  <c:pt idx="1">
                    <c:v>現在</c:v>
                  </c:pt>
                  <c:pt idx="2">
                    <c:v>目標年度</c:v>
                  </c:pt>
                </c:lvl>
              </c:multiLvlStrCache>
            </c:multiLvlStrRef>
          </c:cat>
          <c:val>
            <c:numRef>
              <c:f>手法1!$M$36:$O$36</c:f>
              <c:numCache>
                <c:formatCode>#,##0_);[Red]\(#,##0\)</c:formatCode>
                <c:ptCount val="3"/>
                <c:pt idx="0" formatCode="0_);[Red]\(0\)">
                  <c:v>0</c:v>
                </c:pt>
                <c:pt idx="1">
                  <c:v>0</c:v>
                </c:pt>
                <c:pt idx="2">
                  <c:v>0</c:v>
                </c:pt>
              </c:numCache>
            </c:numRef>
          </c:val>
          <c:extLst xmlns:c16r2="http://schemas.microsoft.com/office/drawing/2015/06/chart">
            <c:ext xmlns:c16="http://schemas.microsoft.com/office/drawing/2014/chart" uri="{C3380CC4-5D6E-409C-BE32-E72D297353CC}">
              <c16:uniqueId val="{00000000-4429-4F2C-B265-857761C4F023}"/>
            </c:ext>
          </c:extLst>
        </c:ser>
        <c:dLbls>
          <c:dLblPos val="outEnd"/>
          <c:showLegendKey val="0"/>
          <c:showVal val="1"/>
          <c:showCatName val="0"/>
          <c:showSerName val="0"/>
          <c:showPercent val="0"/>
          <c:showBubbleSize val="0"/>
        </c:dLbls>
        <c:gapWidth val="219"/>
        <c:overlap val="-27"/>
        <c:axId val="526456384"/>
        <c:axId val="526446976"/>
      </c:barChart>
      <c:catAx>
        <c:axId val="52645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46976"/>
        <c:crosses val="autoZero"/>
        <c:auto val="1"/>
        <c:lblAlgn val="ctr"/>
        <c:lblOffset val="100"/>
        <c:noMultiLvlLbl val="0"/>
      </c:catAx>
      <c:valAx>
        <c:axId val="526446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r>
                  <a:rPr lang="en-US" altLang="ja-JP"/>
                  <a:t>CO</a:t>
                </a:r>
                <a:r>
                  <a:rPr lang="en-US" altLang="ja-JP" baseline="-25000"/>
                  <a:t>2</a:t>
                </a:r>
                <a:r>
                  <a:rPr lang="ja-JP" altLang="en-US"/>
                  <a:t>排出量</a:t>
                </a:r>
                <a:r>
                  <a:rPr lang="ja-JP"/>
                  <a:t>　</a:t>
                </a:r>
                <a:r>
                  <a:rPr lang="en-US" altLang="ja-JP"/>
                  <a:t>t-CO</a:t>
                </a:r>
                <a:r>
                  <a:rPr lang="en-US" altLang="ja-JP" baseline="-25000"/>
                  <a:t>2</a:t>
                </a:r>
                <a:r>
                  <a:rPr lang="en-US"/>
                  <a:t>/</a:t>
                </a:r>
                <a:r>
                  <a:rPr lang="ja-JP"/>
                  <a:t>年</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63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1472984990221"/>
          <c:y val="5.0925925925925923E-2"/>
          <c:w val="0.81903407031555864"/>
          <c:h val="0.73982283464566934"/>
        </c:manualLayout>
      </c:layout>
      <c:barChart>
        <c:barDir val="bar"/>
        <c:grouping val="clustered"/>
        <c:varyColors val="0"/>
        <c:ser>
          <c:idx val="0"/>
          <c:order val="0"/>
          <c:tx>
            <c:strRef>
              <c:f>手法2!$L$54</c:f>
              <c:strCache>
                <c:ptCount val="1"/>
                <c:pt idx="0">
                  <c:v>基準年度からのエネルギー削減率</c:v>
                </c:pt>
              </c:strCache>
            </c:strRef>
          </c:tx>
          <c:spPr>
            <a:solidFill>
              <a:schemeClr val="accent1"/>
            </a:solidFill>
            <a:ln>
              <a:noFill/>
            </a:ln>
            <a:effectLst/>
          </c:spPr>
          <c:invertIfNegative val="0"/>
          <c:val>
            <c:numRef>
              <c:f>手法2!$L$56:$L$67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F0A8-4161-8673-5ED05A87D7FF}"/>
            </c:ext>
            <c:ext xmlns:c15="http://schemas.microsoft.com/office/drawing/2012/chart" uri="{02D57815-91ED-43cb-92C2-25804820EDAC}">
              <c15:filteredCategoryTitle>
                <c15:cat>
                  <c:multiLvlStrRef>
                    <c:extLst>
                      <c:ext uri="{02D57815-91ED-43cb-92C2-25804820EDAC}">
                        <c15:formulaRef>
                          <c15:sqref>手法2!$C$56:$C$67</c15:sqref>
                        </c15:formulaRef>
                      </c:ext>
                    </c:extLst>
                  </c:multiLvlStrRef>
                </c15:cat>
              </c15:filteredCategoryTitle>
            </c:ext>
          </c:extLst>
        </c:ser>
        <c:ser>
          <c:idx val="1"/>
          <c:order val="1"/>
          <c:tx>
            <c:strRef>
              <c:f>手法2!$M$54</c:f>
              <c:strCache>
                <c:ptCount val="1"/>
                <c:pt idx="0">
                  <c:v>現在からのエネルギー削減率</c:v>
                </c:pt>
              </c:strCache>
            </c:strRef>
          </c:tx>
          <c:spPr>
            <a:solidFill>
              <a:schemeClr val="accent2"/>
            </a:solidFill>
            <a:ln>
              <a:noFill/>
            </a:ln>
            <a:effectLst/>
          </c:spPr>
          <c:invertIfNegative val="0"/>
          <c:val>
            <c:numRef>
              <c:f>手法2!$M$56:$M$67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F0A8-4161-8673-5ED05A87D7FF}"/>
            </c:ext>
            <c:ext xmlns:c15="http://schemas.microsoft.com/office/drawing/2012/chart" uri="{02D57815-91ED-43cb-92C2-25804820EDAC}">
              <c15:filteredCategoryTitle>
                <c15:cat>
                  <c:multiLvlStrRef>
                    <c:extLst>
                      <c:ext uri="{02D57815-91ED-43cb-92C2-25804820EDAC}">
                        <c15:formulaRef>
                          <c15:sqref>手法2!$C$56:$C$67</c15:sqref>
                        </c15:formulaRef>
                      </c:ext>
                    </c:extLst>
                  </c:multiLvlStrRef>
                </c15:cat>
              </c15:filteredCategoryTitle>
            </c:ext>
          </c:extLst>
        </c:ser>
        <c:dLbls>
          <c:showLegendKey val="0"/>
          <c:showVal val="0"/>
          <c:showCatName val="0"/>
          <c:showSerName val="0"/>
          <c:showPercent val="0"/>
          <c:showBubbleSize val="0"/>
        </c:dLbls>
        <c:gapWidth val="182"/>
        <c:axId val="526455600"/>
        <c:axId val="526450504"/>
      </c:barChart>
      <c:catAx>
        <c:axId val="526455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0504"/>
        <c:crosses val="autoZero"/>
        <c:auto val="1"/>
        <c:lblAlgn val="ctr"/>
        <c:lblOffset val="100"/>
        <c:noMultiLvlLbl val="0"/>
      </c:catAx>
      <c:valAx>
        <c:axId val="5264505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r>
                  <a:rPr lang="ja-JP"/>
                  <a:t>削減率</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5600"/>
        <c:crosses val="autoZero"/>
        <c:crossBetween val="between"/>
      </c:valAx>
      <c:spPr>
        <a:noFill/>
        <a:ln>
          <a:noFill/>
        </a:ln>
        <a:effectLst/>
      </c:spPr>
    </c:plotArea>
    <c:legend>
      <c:legendPos val="r"/>
      <c:layout>
        <c:manualLayout>
          <c:xMode val="edge"/>
          <c:yMode val="edge"/>
          <c:x val="0.54260669478017809"/>
          <c:y val="0.87672910873981746"/>
          <c:w val="0.4165155268992628"/>
          <c:h val="0.119214056576261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手法2!$I$54:$K$55</c:f>
              <c:multiLvlStrCache>
                <c:ptCount val="3"/>
                <c:lvl>
                  <c:pt idx="0">
                    <c:v>年</c:v>
                  </c:pt>
                  <c:pt idx="2">
                    <c:v>年</c:v>
                  </c:pt>
                </c:lvl>
                <c:lvl>
                  <c:pt idx="0">
                    <c:v>基準年度</c:v>
                  </c:pt>
                  <c:pt idx="1">
                    <c:v>現在</c:v>
                  </c:pt>
                  <c:pt idx="2">
                    <c:v>目標年度</c:v>
                  </c:pt>
                </c:lvl>
              </c:multiLvlStrCache>
            </c:multiLvlStrRef>
          </c:cat>
          <c:val>
            <c:numRef>
              <c:f>手法2!$I$68:$K$68</c:f>
              <c:numCache>
                <c:formatCode>#,##0_);[Red]\(#,##0\)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A0C3-49B9-95E7-2AF1EBEDE349}"/>
            </c:ext>
          </c:extLst>
        </c:ser>
        <c:dLbls>
          <c:dLblPos val="outEnd"/>
          <c:showLegendKey val="0"/>
          <c:showVal val="1"/>
          <c:showCatName val="0"/>
          <c:showSerName val="0"/>
          <c:showPercent val="0"/>
          <c:showBubbleSize val="0"/>
        </c:dLbls>
        <c:gapWidth val="219"/>
        <c:overlap val="-27"/>
        <c:axId val="526454032"/>
        <c:axId val="526448936"/>
      </c:barChart>
      <c:catAx>
        <c:axId val="52645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48936"/>
        <c:crosses val="autoZero"/>
        <c:auto val="1"/>
        <c:lblAlgn val="ctr"/>
        <c:lblOffset val="100"/>
        <c:noMultiLvlLbl val="0"/>
      </c:catAx>
      <c:valAx>
        <c:axId val="526448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r>
                  <a:rPr lang="ja-JP"/>
                  <a:t>ｴﾈﾙｷﾞｰ消費量　</a:t>
                </a:r>
                <a:r>
                  <a:rPr lang="en-US"/>
                  <a:t>GJ/</a:t>
                </a:r>
                <a:r>
                  <a:rPr lang="ja-JP"/>
                  <a:t>年</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40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手法2!$N$54:$P$55</c:f>
              <c:multiLvlStrCache>
                <c:ptCount val="3"/>
                <c:lvl>
                  <c:pt idx="0">
                    <c:v>年</c:v>
                  </c:pt>
                  <c:pt idx="2">
                    <c:v>年</c:v>
                  </c:pt>
                </c:lvl>
                <c:lvl>
                  <c:pt idx="0">
                    <c:v>基準年度</c:v>
                  </c:pt>
                  <c:pt idx="1">
                    <c:v>現在</c:v>
                  </c:pt>
                  <c:pt idx="2">
                    <c:v>目標年度</c:v>
                  </c:pt>
                </c:lvl>
              </c:multiLvlStrCache>
            </c:multiLvlStrRef>
          </c:cat>
          <c:val>
            <c:numRef>
              <c:f>手法2!$N$68:$P$68</c:f>
              <c:numCache>
                <c:formatCode>#,##0_);[Red]\(#,##0\)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0AE3-480F-A333-EEE181E3055B}"/>
            </c:ext>
          </c:extLst>
        </c:ser>
        <c:dLbls>
          <c:dLblPos val="outEnd"/>
          <c:showLegendKey val="0"/>
          <c:showVal val="1"/>
          <c:showCatName val="0"/>
          <c:showSerName val="0"/>
          <c:showPercent val="0"/>
          <c:showBubbleSize val="0"/>
        </c:dLbls>
        <c:gapWidth val="219"/>
        <c:overlap val="-27"/>
        <c:axId val="526456776"/>
        <c:axId val="526457168"/>
      </c:barChart>
      <c:catAx>
        <c:axId val="526456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7168"/>
        <c:crosses val="autoZero"/>
        <c:auto val="1"/>
        <c:lblAlgn val="ctr"/>
        <c:lblOffset val="100"/>
        <c:noMultiLvlLbl val="0"/>
      </c:catAx>
      <c:valAx>
        <c:axId val="526457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r>
                  <a:rPr lang="en-US" altLang="ja-JP"/>
                  <a:t>CO</a:t>
                </a:r>
                <a:r>
                  <a:rPr lang="en-US" altLang="ja-JP" baseline="-25000"/>
                  <a:t>2</a:t>
                </a:r>
                <a:r>
                  <a:rPr lang="ja-JP" altLang="en-US"/>
                  <a:t>排出量</a:t>
                </a:r>
                <a:r>
                  <a:rPr lang="ja-JP"/>
                  <a:t>　</a:t>
                </a:r>
                <a:r>
                  <a:rPr lang="en-US" altLang="ja-JP"/>
                  <a:t>t-CO</a:t>
                </a:r>
                <a:r>
                  <a:rPr lang="en-US" altLang="ja-JP" baseline="-25000"/>
                  <a:t>2</a:t>
                </a:r>
                <a:r>
                  <a:rPr lang="en-US"/>
                  <a:t>/</a:t>
                </a:r>
                <a:r>
                  <a:rPr lang="ja-JP"/>
                  <a:t>年</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67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40894299065826E-2"/>
          <c:y val="5.0925925925925923E-2"/>
          <c:w val="0.94393980153685275"/>
          <c:h val="0.73982283464566934"/>
        </c:manualLayout>
      </c:layout>
      <c:barChart>
        <c:barDir val="bar"/>
        <c:grouping val="clustered"/>
        <c:varyColors val="0"/>
        <c:ser>
          <c:idx val="0"/>
          <c:order val="0"/>
          <c:tx>
            <c:strRef>
              <c:f>手法3!$Q$61</c:f>
              <c:strCache>
                <c:ptCount val="1"/>
                <c:pt idx="0">
                  <c:v>基準年度からのエネルギー削減率</c:v>
                </c:pt>
              </c:strCache>
            </c:strRef>
          </c:tx>
          <c:spPr>
            <a:solidFill>
              <a:schemeClr val="accent1"/>
            </a:solidFill>
            <a:ln>
              <a:noFill/>
            </a:ln>
            <a:effectLst/>
          </c:spPr>
          <c:invertIfNegative val="0"/>
          <c:val>
            <c:numRef>
              <c:f>手法3!$Q$63:$Q$74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B2F1-45B9-92A2-BF096376D378}"/>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手法3!$C$63:$D$74</c15:sqref>
                        </c15:formulaRef>
                      </c:ext>
                    </c:extLst>
                  </c:multiLvlStrRef>
                </c15:cat>
              </c15:filteredCategoryTitle>
            </c:ext>
          </c:extLst>
        </c:ser>
        <c:ser>
          <c:idx val="1"/>
          <c:order val="1"/>
          <c:tx>
            <c:strRef>
              <c:f>手法3!$R$61</c:f>
              <c:strCache>
                <c:ptCount val="1"/>
                <c:pt idx="0">
                  <c:v>現在からのエネルギー削減率</c:v>
                </c:pt>
              </c:strCache>
            </c:strRef>
          </c:tx>
          <c:spPr>
            <a:solidFill>
              <a:schemeClr val="accent2"/>
            </a:solidFill>
            <a:ln>
              <a:noFill/>
            </a:ln>
            <a:effectLst/>
          </c:spPr>
          <c:invertIfNegative val="0"/>
          <c:val>
            <c:numRef>
              <c:f>手法3!$R$63:$R$74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B2F1-45B9-92A2-BF096376D378}"/>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手法3!$C$63:$D$74</c15:sqref>
                        </c15:formulaRef>
                      </c:ext>
                    </c:extLst>
                  </c:multiLvlStrRef>
                </c15:cat>
              </c15:filteredCategoryTitle>
            </c:ext>
          </c:extLst>
        </c:ser>
        <c:dLbls>
          <c:showLegendKey val="0"/>
          <c:showVal val="0"/>
          <c:showCatName val="0"/>
          <c:showSerName val="0"/>
          <c:showPercent val="0"/>
          <c:showBubbleSize val="0"/>
        </c:dLbls>
        <c:gapWidth val="182"/>
        <c:axId val="526445408"/>
        <c:axId val="526453248"/>
      </c:barChart>
      <c:catAx>
        <c:axId val="526445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3248"/>
        <c:crosses val="autoZero"/>
        <c:auto val="1"/>
        <c:lblAlgn val="ctr"/>
        <c:lblOffset val="100"/>
        <c:noMultiLvlLbl val="0"/>
      </c:catAx>
      <c:valAx>
        <c:axId val="5264532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r>
                  <a:rPr lang="ja-JP"/>
                  <a:t>削減率</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45408"/>
        <c:crosses val="autoZero"/>
        <c:crossBetween val="between"/>
      </c:valAx>
      <c:spPr>
        <a:noFill/>
        <a:ln>
          <a:noFill/>
        </a:ln>
        <a:effectLst/>
      </c:spPr>
    </c:plotArea>
    <c:legend>
      <c:legendPos val="r"/>
      <c:layout>
        <c:manualLayout>
          <c:xMode val="edge"/>
          <c:yMode val="edge"/>
          <c:x val="0.54904413136576846"/>
          <c:y val="0.88020778652668419"/>
          <c:w val="0.4165155268992628"/>
          <c:h val="0.119214056576261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手法3!$Z$61:$AP$62</c:f>
              <c:multiLvlStrCache>
                <c:ptCount val="17"/>
                <c:lvl>
                  <c:pt idx="1">
                    <c:v>…</c:v>
                  </c:pt>
                </c:lvl>
                <c:lvl>
                  <c:pt idx="0">
                    <c:v>基準年度</c:v>
                  </c:pt>
                  <c:pt idx="1">
                    <c:v>-</c:v>
                  </c:pt>
                  <c:pt idx="2">
                    <c:v>現在</c:v>
                  </c:pt>
                  <c:pt idx="3">
                    <c:v>-</c:v>
                  </c:pt>
                  <c:pt idx="4">
                    <c:v>-</c:v>
                  </c:pt>
                  <c:pt idx="5">
                    <c:v>-</c:v>
                  </c:pt>
                  <c:pt idx="6">
                    <c:v>-</c:v>
                  </c:pt>
                  <c:pt idx="7">
                    <c:v>-</c:v>
                  </c:pt>
                  <c:pt idx="8">
                    <c:v>-</c:v>
                  </c:pt>
                  <c:pt idx="9">
                    <c:v>-</c:v>
                  </c:pt>
                  <c:pt idx="10">
                    <c:v>-</c:v>
                  </c:pt>
                  <c:pt idx="11">
                    <c:v>-</c:v>
                  </c:pt>
                  <c:pt idx="12">
                    <c:v>-</c:v>
                  </c:pt>
                  <c:pt idx="13">
                    <c:v>-</c:v>
                  </c:pt>
                  <c:pt idx="14">
                    <c:v>-</c:v>
                  </c:pt>
                  <c:pt idx="15">
                    <c:v>-</c:v>
                  </c:pt>
                  <c:pt idx="16">
                    <c:v>-</c:v>
                  </c:pt>
                </c:lvl>
              </c:multiLvlStrCache>
            </c:multiLvlStrRef>
          </c:cat>
          <c:val>
            <c:numRef>
              <c:f>手法3!$Z$75:$AP$75</c:f>
              <c:numCache>
                <c:formatCode>#,##0_);[Red]\(#,##0\)</c:formatCode>
                <c:ptCount val="17"/>
                <c:pt idx="0">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xmlns:c16r2="http://schemas.microsoft.com/office/drawing/2015/06/chart">
            <c:ext xmlns:c16="http://schemas.microsoft.com/office/drawing/2014/chart" uri="{C3380CC4-5D6E-409C-BE32-E72D297353CC}">
              <c16:uniqueId val="{00000000-6B9B-43A4-AEE3-10EC8A2FC2B4}"/>
            </c:ext>
          </c:extLst>
        </c:ser>
        <c:dLbls>
          <c:dLblPos val="outEnd"/>
          <c:showLegendKey val="0"/>
          <c:showVal val="1"/>
          <c:showCatName val="0"/>
          <c:showSerName val="0"/>
          <c:showPercent val="0"/>
          <c:showBubbleSize val="0"/>
        </c:dLbls>
        <c:gapWidth val="219"/>
        <c:overlap val="-27"/>
        <c:axId val="526451680"/>
        <c:axId val="526459128"/>
      </c:barChart>
      <c:lineChart>
        <c:grouping val="standard"/>
        <c:varyColors val="0"/>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手法3!$Z$75:$AP$75</c:f>
              <c:numCache>
                <c:formatCode>#,##0_);[Red]\(#,##0\)</c:formatCode>
                <c:ptCount val="17"/>
                <c:pt idx="0">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xmlns:c16r2="http://schemas.microsoft.com/office/drawing/2015/06/chart">
            <c:ext xmlns:c16="http://schemas.microsoft.com/office/drawing/2014/chart" uri="{C3380CC4-5D6E-409C-BE32-E72D297353CC}">
              <c16:uniqueId val="{00000002-6B9B-43A4-AEE3-10EC8A2FC2B4}"/>
            </c:ext>
          </c:extLst>
        </c:ser>
        <c:dLbls>
          <c:showLegendKey val="0"/>
          <c:showVal val="0"/>
          <c:showCatName val="0"/>
          <c:showSerName val="0"/>
          <c:showPercent val="0"/>
          <c:showBubbleSize val="0"/>
        </c:dLbls>
        <c:marker val="1"/>
        <c:smooth val="0"/>
        <c:axId val="526451680"/>
        <c:axId val="526459128"/>
      </c:lineChart>
      <c:catAx>
        <c:axId val="52645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9128"/>
        <c:crosses val="autoZero"/>
        <c:auto val="1"/>
        <c:lblAlgn val="ctr"/>
        <c:lblOffset val="100"/>
        <c:noMultiLvlLbl val="0"/>
      </c:catAx>
      <c:valAx>
        <c:axId val="526459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メイリオ" panose="020B0604030504040204" pitchFamily="50" charset="-128"/>
                  </a:defRPr>
                </a:pPr>
                <a:r>
                  <a:rPr lang="ja-JP" altLang="en-US"/>
                  <a:t>ｴﾈﾙｷﾞｰ消費量　</a:t>
                </a:r>
                <a:r>
                  <a:rPr lang="en-US" altLang="ja-JP"/>
                  <a:t>GJ/</a:t>
                </a:r>
                <a:r>
                  <a:rPr lang="ja-JP" altLang="en-US"/>
                  <a:t>年</a:t>
                </a:r>
                <a:endParaRPr lang="ja-JP"/>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16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手法3!$N$61:$P$62</c:f>
              <c:multiLvlStrCache>
                <c:ptCount val="3"/>
                <c:lvl>
                  <c:pt idx="0">
                    <c:v>年</c:v>
                  </c:pt>
                  <c:pt idx="1">
                    <c:v>年</c:v>
                  </c:pt>
                  <c:pt idx="2">
                    <c:v>年</c:v>
                  </c:pt>
                </c:lvl>
                <c:lvl>
                  <c:pt idx="0">
                    <c:v>基準年度</c:v>
                  </c:pt>
                  <c:pt idx="1">
                    <c:v>現在</c:v>
                  </c:pt>
                  <c:pt idx="2">
                    <c:v>目標年度</c:v>
                  </c:pt>
                </c:lvl>
              </c:multiLvlStrCache>
            </c:multiLvlStrRef>
          </c:cat>
          <c:val>
            <c:numRef>
              <c:f>手法3!$N$75:$P$75</c:f>
              <c:numCache>
                <c:formatCode>#,##0_);[Red]\(#,##0\)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3D2D-4F53-82FD-87FE1F067E70}"/>
            </c:ext>
          </c:extLst>
        </c:ser>
        <c:dLbls>
          <c:dLblPos val="outEnd"/>
          <c:showLegendKey val="0"/>
          <c:showVal val="1"/>
          <c:showCatName val="0"/>
          <c:showSerName val="0"/>
          <c:showPercent val="0"/>
          <c:showBubbleSize val="0"/>
        </c:dLbls>
        <c:gapWidth val="219"/>
        <c:overlap val="-27"/>
        <c:axId val="526468144"/>
        <c:axId val="526463832"/>
      </c:barChart>
      <c:catAx>
        <c:axId val="52646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63832"/>
        <c:crosses val="autoZero"/>
        <c:auto val="1"/>
        <c:lblAlgn val="ctr"/>
        <c:lblOffset val="100"/>
        <c:noMultiLvlLbl val="0"/>
      </c:catAx>
      <c:valAx>
        <c:axId val="526463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r>
                  <a:rPr lang="ja-JP"/>
                  <a:t>ｴﾈﾙｷﾞｰ消費量　</a:t>
                </a:r>
                <a:r>
                  <a:rPr lang="en-US"/>
                  <a:t>GJ/</a:t>
                </a:r>
                <a:r>
                  <a:rPr lang="ja-JP"/>
                  <a:t>年</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68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手法3!$S$61:$U$62</c:f>
              <c:multiLvlStrCache>
                <c:ptCount val="3"/>
                <c:lvl>
                  <c:pt idx="0">
                    <c:v>年</c:v>
                  </c:pt>
                  <c:pt idx="1">
                    <c:v>年</c:v>
                  </c:pt>
                  <c:pt idx="2">
                    <c:v>年</c:v>
                  </c:pt>
                </c:lvl>
                <c:lvl>
                  <c:pt idx="0">
                    <c:v>基準年度</c:v>
                  </c:pt>
                  <c:pt idx="1">
                    <c:v>現在</c:v>
                  </c:pt>
                  <c:pt idx="2">
                    <c:v>目標年度</c:v>
                  </c:pt>
                </c:lvl>
              </c:multiLvlStrCache>
            </c:multiLvlStrRef>
          </c:cat>
          <c:val>
            <c:numRef>
              <c:f>手法3!$S$75:$U$75</c:f>
              <c:numCache>
                <c:formatCode>#,##0_);[Red]\(#,##0\)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BE12-46F0-B60F-1213DEA30B7C}"/>
            </c:ext>
          </c:extLst>
        </c:ser>
        <c:dLbls>
          <c:dLblPos val="outEnd"/>
          <c:showLegendKey val="0"/>
          <c:showVal val="1"/>
          <c:showCatName val="0"/>
          <c:showSerName val="0"/>
          <c:showPercent val="0"/>
          <c:showBubbleSize val="0"/>
        </c:dLbls>
        <c:gapWidth val="219"/>
        <c:overlap val="-27"/>
        <c:axId val="526458344"/>
        <c:axId val="526470104"/>
      </c:barChart>
      <c:catAx>
        <c:axId val="526458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70104"/>
        <c:crosses val="autoZero"/>
        <c:auto val="1"/>
        <c:lblAlgn val="ctr"/>
        <c:lblOffset val="100"/>
        <c:noMultiLvlLbl val="0"/>
      </c:catAx>
      <c:valAx>
        <c:axId val="526470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r>
                  <a:rPr lang="en-US" altLang="ja-JP"/>
                  <a:t>CO</a:t>
                </a:r>
                <a:r>
                  <a:rPr lang="en-US" altLang="ja-JP" baseline="-25000"/>
                  <a:t>2</a:t>
                </a:r>
                <a:r>
                  <a:rPr lang="ja-JP" altLang="en-US"/>
                  <a:t>排出量</a:t>
                </a:r>
                <a:r>
                  <a:rPr lang="ja-JP"/>
                  <a:t>　</a:t>
                </a:r>
                <a:r>
                  <a:rPr lang="en-US" altLang="ja-JP"/>
                  <a:t>t-CO</a:t>
                </a:r>
                <a:r>
                  <a:rPr lang="en-US" altLang="ja-JP" baseline="-25000"/>
                  <a:t>2</a:t>
                </a:r>
                <a:r>
                  <a:rPr lang="en-US"/>
                  <a:t>/</a:t>
                </a:r>
                <a:r>
                  <a:rPr lang="ja-JP"/>
                  <a:t>年</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crossAx val="5264583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238227</xdr:colOff>
      <xdr:row>44</xdr:row>
      <xdr:rowOff>175450</xdr:rowOff>
    </xdr:from>
    <xdr:to>
      <xdr:col>8</xdr:col>
      <xdr:colOff>9525</xdr:colOff>
      <xdr:row>55</xdr:row>
      <xdr:rowOff>33264</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533502</xdr:colOff>
      <xdr:row>44</xdr:row>
      <xdr:rowOff>137350</xdr:rowOff>
    </xdr:from>
    <xdr:to>
      <xdr:col>15</xdr:col>
      <xdr:colOff>276225</xdr:colOff>
      <xdr:row>54</xdr:row>
      <xdr:rowOff>242814</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436230</xdr:colOff>
      <xdr:row>89</xdr:row>
      <xdr:rowOff>131987</xdr:rowOff>
    </xdr:from>
    <xdr:to>
      <xdr:col>14</xdr:col>
      <xdr:colOff>489858</xdr:colOff>
      <xdr:row>104</xdr:row>
      <xdr:rowOff>108855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74942</xdr:colOff>
      <xdr:row>75</xdr:row>
      <xdr:rowOff>202665</xdr:rowOff>
    </xdr:from>
    <xdr:to>
      <xdr:col>8</xdr:col>
      <xdr:colOff>431347</xdr:colOff>
      <xdr:row>86</xdr:row>
      <xdr:rowOff>60478</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465466</xdr:colOff>
      <xdr:row>76</xdr:row>
      <xdr:rowOff>14886</xdr:rowOff>
    </xdr:from>
    <xdr:to>
      <xdr:col>16</xdr:col>
      <xdr:colOff>208189</xdr:colOff>
      <xdr:row>86</xdr:row>
      <xdr:rowOff>120350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241799</xdr:colOff>
      <xdr:row>94</xdr:row>
      <xdr:rowOff>105282</xdr:rowOff>
    </xdr:from>
    <xdr:to>
      <xdr:col>16</xdr:col>
      <xdr:colOff>429243</xdr:colOff>
      <xdr:row>109</xdr:row>
      <xdr:rowOff>84625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378527</xdr:colOff>
      <xdr:row>113</xdr:row>
      <xdr:rowOff>141516</xdr:rowOff>
    </xdr:from>
    <xdr:to>
      <xdr:col>17</xdr:col>
      <xdr:colOff>435428</xdr:colOff>
      <xdr:row>127</xdr:row>
      <xdr:rowOff>70509</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460744</xdr:colOff>
      <xdr:row>82</xdr:row>
      <xdr:rowOff>160243</xdr:rowOff>
    </xdr:from>
    <xdr:to>
      <xdr:col>9</xdr:col>
      <xdr:colOff>232041</xdr:colOff>
      <xdr:row>93</xdr:row>
      <xdr:rowOff>16456</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443854</xdr:colOff>
      <xdr:row>82</xdr:row>
      <xdr:rowOff>170968</xdr:rowOff>
    </xdr:from>
    <xdr:to>
      <xdr:col>18</xdr:col>
      <xdr:colOff>186578</xdr:colOff>
      <xdr:row>93</xdr:row>
      <xdr:rowOff>29903</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292;&#21205;&#12487;&#12540;&#12479;/2015/R150005_&#20849;&#26628;&#28779;&#28797;&#65295;&#30465;&#12456;&#12493;&#12523;&#12462;&#12540;&#25512;&#36914;&#26989;&#21209;&#65298;&#65296;&#65297;&#65301;&#24180;/01.&#20316;&#26989;/02_&#27861;&#23550;&#24540;/2015&#24180;&#24230;&#30465;&#12456;&#12493;&#27861;&#23626;&#20986;&#12487;&#12540;&#12479;/&#38306;&#26481;&#32076;&#28168;&#29987;&#26989;&#23616;&#38263;/2015&#27096;&#24335;&#31532;9_&#23450;&#26399;&#22577;&#21578;&#26360;_&#32076;&#29987;&#30465;(0221731&#20849;&#26628;&#28779;&#2879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292;&#21205;&#12487;&#12540;&#12479;/2016/R160275_&#29872;&#22659;&#30465;&#65295;&#12503;&#12525;&#12509;&#12539;&#22320;&#26041;&#20844;&#20849;&#22243;&#20307;&#23455;&#34892;&#35336;&#30011;&#20107;&#21209;&#20107;&#26989;&#25903;&#25588;/01.&#20316;&#26989;/&#65288;&#65298;&#65289;&#9314;&#30446;&#27161;&#12398;&#12354;&#12426;&#26041;/&#9675;&#24314;&#31689;&#29289;&#21066;&#28187;&#12509;&#12486;&#12531;&#12471;&#12515;&#12523;&#25512;&#35336;&#12484;&#12540;&#12523;/&#12471;&#12473;&#12486;&#12512;&#12501;&#12449;&#12452;&#12523;/&#20837;&#21147;&#12502;&#12483;&#12463;&#12486;&#12531;&#12503;&#12524;&#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マクロを有効にする方法"/>
      <sheetName val="入力・計算補助"/>
      <sheetName val="特定-第１・２表"/>
      <sheetName val="特定-第３表"/>
      <sheetName val="特定-第４表～"/>
      <sheetName val="係数"/>
      <sheetName val="CO2計算"/>
      <sheetName val="保存用"/>
      <sheetName val="日本標準産業分類"/>
    </sheetNames>
    <sheetDataSet>
      <sheetData sheetId="0"/>
      <sheetData sheetId="1"/>
      <sheetData sheetId="2"/>
      <sheetData sheetId="3"/>
      <sheetData sheetId="4"/>
      <sheetData sheetId="5"/>
      <sheetData sheetId="6">
        <row r="12">
          <cell r="D12" t="str">
            <v>原油(コンデンセートを除く。)</v>
          </cell>
          <cell r="E12">
            <v>38.200000000000003</v>
          </cell>
          <cell r="F12" t="str">
            <v>GＪ/ｋｌ</v>
          </cell>
          <cell r="G12">
            <v>1.8700000000000001E-2</v>
          </cell>
          <cell r="H12" t="str">
            <v>tC/GJ</v>
          </cell>
        </row>
        <row r="13">
          <cell r="D13" t="str">
            <v>原油のうちコンデンセート(NGL)</v>
          </cell>
          <cell r="E13">
            <v>35.299999999999997</v>
          </cell>
          <cell r="F13" t="str">
            <v>GＪ/ｋｌ</v>
          </cell>
          <cell r="G13">
            <v>1.84E-2</v>
          </cell>
          <cell r="H13" t="str">
            <v>tC/GJ</v>
          </cell>
        </row>
        <row r="14">
          <cell r="D14" t="str">
            <v>揮発油</v>
          </cell>
          <cell r="E14">
            <v>34.6</v>
          </cell>
          <cell r="F14" t="str">
            <v>GＪ/ｋｌ</v>
          </cell>
          <cell r="G14">
            <v>1.83E-2</v>
          </cell>
          <cell r="H14" t="str">
            <v>tC/GJ</v>
          </cell>
        </row>
        <row r="15">
          <cell r="D15" t="str">
            <v>ナフサ</v>
          </cell>
          <cell r="E15">
            <v>33.6</v>
          </cell>
          <cell r="F15" t="str">
            <v>GＪ/ｋｌ</v>
          </cell>
          <cell r="G15">
            <v>1.8200000000000001E-2</v>
          </cell>
          <cell r="H15" t="str">
            <v>tC/GJ</v>
          </cell>
        </row>
        <row r="16">
          <cell r="D16" t="str">
            <v>灯油</v>
          </cell>
          <cell r="E16">
            <v>36.700000000000003</v>
          </cell>
          <cell r="F16" t="str">
            <v>GＪ/ｋｌ</v>
          </cell>
          <cell r="G16">
            <v>1.8499999999999999E-2</v>
          </cell>
          <cell r="H16" t="str">
            <v>tC/GJ</v>
          </cell>
        </row>
        <row r="17">
          <cell r="D17" t="str">
            <v>軽油</v>
          </cell>
          <cell r="E17">
            <v>37.700000000000003</v>
          </cell>
          <cell r="F17" t="str">
            <v>GＪ/ｋｌ</v>
          </cell>
          <cell r="G17">
            <v>1.8700000000000001E-2</v>
          </cell>
          <cell r="H17" t="str">
            <v>tC/GJ</v>
          </cell>
        </row>
        <row r="18">
          <cell r="D18" t="str">
            <v>Ａ重油</v>
          </cell>
          <cell r="E18">
            <v>39.1</v>
          </cell>
          <cell r="F18" t="str">
            <v>GＪ/ｋｌ</v>
          </cell>
          <cell r="G18">
            <v>1.89E-2</v>
          </cell>
          <cell r="H18" t="str">
            <v>tC/GJ</v>
          </cell>
        </row>
        <row r="19">
          <cell r="D19" t="str">
            <v>Ｂ・Ｃ重油</v>
          </cell>
          <cell r="E19">
            <v>41.9</v>
          </cell>
          <cell r="F19" t="str">
            <v>GＪ/ｋｌ</v>
          </cell>
          <cell r="G19">
            <v>1.95E-2</v>
          </cell>
          <cell r="H19" t="str">
            <v>tC/GJ</v>
          </cell>
        </row>
        <row r="20">
          <cell r="D20" t="str">
            <v>石油アスファルト</v>
          </cell>
          <cell r="E20">
            <v>40.9</v>
          </cell>
          <cell r="F20" t="str">
            <v>GＪ/ｔ</v>
          </cell>
          <cell r="G20">
            <v>2.0799999999999999E-2</v>
          </cell>
          <cell r="H20" t="str">
            <v>tC/GJ</v>
          </cell>
        </row>
        <row r="21">
          <cell r="D21" t="str">
            <v>石油コークス</v>
          </cell>
          <cell r="E21">
            <v>29.9</v>
          </cell>
          <cell r="F21" t="str">
            <v>GＪ/ｔ</v>
          </cell>
          <cell r="G21">
            <v>2.5399999999999999E-2</v>
          </cell>
          <cell r="H21" t="str">
            <v>tC/GJ</v>
          </cell>
        </row>
        <row r="22">
          <cell r="D22" t="str">
            <v>液化石油ガス　　（ＬＰＧ）</v>
          </cell>
          <cell r="E22">
            <v>50.8</v>
          </cell>
          <cell r="F22" t="str">
            <v>GＪ/ｔ</v>
          </cell>
          <cell r="G22">
            <v>1.61E-2</v>
          </cell>
          <cell r="H22" t="str">
            <v>tC/GJ</v>
          </cell>
        </row>
        <row r="23">
          <cell r="D23" t="str">
            <v>石油系炭化水素　　ガス</v>
          </cell>
          <cell r="E23">
            <v>44.9</v>
          </cell>
          <cell r="F23" t="str">
            <v>GＪ/千ｍ３</v>
          </cell>
          <cell r="G23">
            <v>1.4200000000000001E-2</v>
          </cell>
          <cell r="H23" t="str">
            <v>tC/GJ</v>
          </cell>
        </row>
        <row r="24">
          <cell r="D24" t="str">
            <v>液化天然ガス　　（ＬＮＧ）</v>
          </cell>
          <cell r="E24">
            <v>54.6</v>
          </cell>
          <cell r="F24" t="str">
            <v>GＪ/ｔ</v>
          </cell>
          <cell r="G24">
            <v>1.35E-2</v>
          </cell>
          <cell r="H24" t="str">
            <v>tC/GJ</v>
          </cell>
        </row>
        <row r="25">
          <cell r="D25" t="str">
            <v>その他可燃性　　天然ガス</v>
          </cell>
          <cell r="E25">
            <v>43.5</v>
          </cell>
          <cell r="F25" t="str">
            <v>GＪ/千ｍ３</v>
          </cell>
          <cell r="G25">
            <v>1.3899999999999999E-2</v>
          </cell>
          <cell r="H25" t="str">
            <v>tC/GJ</v>
          </cell>
        </row>
        <row r="26">
          <cell r="D26" t="str">
            <v>原料炭</v>
          </cell>
          <cell r="E26">
            <v>29</v>
          </cell>
          <cell r="F26" t="str">
            <v>GＪ/ｔ</v>
          </cell>
          <cell r="G26">
            <v>2.4500000000000001E-2</v>
          </cell>
          <cell r="H26" t="str">
            <v>tC/GJ</v>
          </cell>
        </row>
        <row r="27">
          <cell r="D27" t="str">
            <v>一般炭</v>
          </cell>
          <cell r="E27">
            <v>25.7</v>
          </cell>
          <cell r="F27" t="str">
            <v>GＪ/ｔ</v>
          </cell>
          <cell r="G27">
            <v>2.47E-2</v>
          </cell>
          <cell r="H27" t="str">
            <v>tC/GJ</v>
          </cell>
        </row>
        <row r="28">
          <cell r="D28" t="str">
            <v>無煙炭</v>
          </cell>
          <cell r="E28">
            <v>26.9</v>
          </cell>
          <cell r="F28" t="str">
            <v>GＪ/ｔ</v>
          </cell>
          <cell r="G28">
            <v>2.5499999999999998E-2</v>
          </cell>
          <cell r="H28" t="str">
            <v>tC/GJ</v>
          </cell>
        </row>
        <row r="29">
          <cell r="D29" t="str">
            <v>石炭コークス</v>
          </cell>
          <cell r="E29">
            <v>29.4</v>
          </cell>
          <cell r="F29" t="str">
            <v>GＪ/ｔ</v>
          </cell>
          <cell r="G29">
            <v>2.9399999999999999E-2</v>
          </cell>
          <cell r="H29" t="str">
            <v>tC/GJ</v>
          </cell>
        </row>
        <row r="30">
          <cell r="D30" t="str">
            <v>コールタール</v>
          </cell>
          <cell r="E30">
            <v>37.299999999999997</v>
          </cell>
          <cell r="F30" t="str">
            <v>GＪ/ｔ</v>
          </cell>
          <cell r="G30">
            <v>2.0899999999999998E-2</v>
          </cell>
          <cell r="H30" t="str">
            <v>tC/GJ</v>
          </cell>
        </row>
        <row r="31">
          <cell r="D31" t="str">
            <v>コークス炉ガス</v>
          </cell>
          <cell r="E31">
            <v>21.1</v>
          </cell>
          <cell r="F31" t="str">
            <v>GＪ/千ｍ３</v>
          </cell>
          <cell r="G31">
            <v>1.0999999999999999E-2</v>
          </cell>
          <cell r="H31" t="str">
            <v>tC/GJ</v>
          </cell>
        </row>
        <row r="32">
          <cell r="D32" t="str">
            <v>高炉ガス</v>
          </cell>
          <cell r="E32">
            <v>3.41</v>
          </cell>
          <cell r="F32" t="str">
            <v>GＪ/千ｍ３</v>
          </cell>
          <cell r="G32">
            <v>2.63E-2</v>
          </cell>
          <cell r="H32" t="str">
            <v>tC/GJ</v>
          </cell>
        </row>
        <row r="33">
          <cell r="D33" t="str">
            <v>転炉ガス</v>
          </cell>
          <cell r="E33">
            <v>8.41</v>
          </cell>
          <cell r="F33" t="str">
            <v>GＪ/千ｍ３</v>
          </cell>
          <cell r="G33">
            <v>3.8399999999999997E-2</v>
          </cell>
          <cell r="H33" t="str">
            <v>tC/GJ</v>
          </cell>
        </row>
        <row r="34">
          <cell r="D34" t="str">
            <v>都市ガス</v>
          </cell>
          <cell r="E34">
            <v>0</v>
          </cell>
          <cell r="F34" t="str">
            <v>GＪ/千ｍ３</v>
          </cell>
          <cell r="G34">
            <v>1.3599999999999999E-2</v>
          </cell>
          <cell r="H34" t="str">
            <v>tC/GJ</v>
          </cell>
        </row>
        <row r="35">
          <cell r="D35" t="str">
            <v>ジェット燃料油</v>
          </cell>
          <cell r="E35">
            <v>36.700000000000003</v>
          </cell>
          <cell r="F35" t="str">
            <v>GＪ/ｋｌ</v>
          </cell>
          <cell r="G35">
            <v>1.83E-2</v>
          </cell>
          <cell r="H35" t="str">
            <v>tC/GJ</v>
          </cell>
        </row>
        <row r="36">
          <cell r="D36" t="str">
            <v>産業用蒸気</v>
          </cell>
          <cell r="E36">
            <v>1.02</v>
          </cell>
          <cell r="F36" t="str">
            <v>GＪ/GＪ</v>
          </cell>
          <cell r="G36">
            <v>0.06</v>
          </cell>
          <cell r="H36" t="str">
            <v>tCO2/GJ</v>
          </cell>
        </row>
        <row r="37">
          <cell r="D37" t="str">
            <v>産業用以外の蒸気</v>
          </cell>
          <cell r="E37">
            <v>1.36</v>
          </cell>
          <cell r="F37" t="str">
            <v>GＪ/GＪ</v>
          </cell>
          <cell r="G37">
            <v>5.7000000000000002E-2</v>
          </cell>
          <cell r="H37" t="str">
            <v>tCO2/GJ</v>
          </cell>
        </row>
        <row r="38">
          <cell r="D38" t="str">
            <v>温水</v>
          </cell>
          <cell r="E38">
            <v>1.36</v>
          </cell>
          <cell r="F38" t="str">
            <v>GＪ/GＪ</v>
          </cell>
          <cell r="G38">
            <v>5.7000000000000002E-2</v>
          </cell>
          <cell r="H38" t="str">
            <v>tCO2/GJ</v>
          </cell>
        </row>
        <row r="39">
          <cell r="D39" t="str">
            <v>冷水</v>
          </cell>
          <cell r="E39">
            <v>1.36</v>
          </cell>
          <cell r="F39" t="str">
            <v>GＪ/GＪ</v>
          </cell>
          <cell r="G39">
            <v>5.7000000000000002E-2</v>
          </cell>
          <cell r="H39" t="str">
            <v>tCO2/GJ</v>
          </cell>
        </row>
        <row r="40">
          <cell r="D40" t="str">
            <v>昼間買電</v>
          </cell>
          <cell r="E40">
            <v>9.9700000000000006</v>
          </cell>
          <cell r="F40" t="str">
            <v>GJ/千ｋWh</v>
          </cell>
          <cell r="G40" t="str">
            <v>-</v>
          </cell>
          <cell r="H40" t="str">
            <v>tCO2/千kWh</v>
          </cell>
        </row>
        <row r="41">
          <cell r="D41" t="str">
            <v>夜間買電</v>
          </cell>
          <cell r="E41">
            <v>9.2799999999999994</v>
          </cell>
          <cell r="F41" t="str">
            <v>GJ/千ｋWh</v>
          </cell>
          <cell r="G41" t="str">
            <v>-</v>
          </cell>
          <cell r="H41" t="str">
            <v>tCO2/千kWh</v>
          </cell>
        </row>
        <row r="42">
          <cell r="D42" t="str">
            <v>上記以外の買電</v>
          </cell>
          <cell r="E42">
            <v>9.76</v>
          </cell>
          <cell r="F42" t="str">
            <v>GJ/千ｋWh</v>
          </cell>
          <cell r="G42" t="str">
            <v>-</v>
          </cell>
          <cell r="H42" t="str">
            <v>tCO2/千kWh</v>
          </cell>
        </row>
        <row r="43">
          <cell r="D43" t="str">
            <v>自家発電</v>
          </cell>
          <cell r="E43">
            <v>9.76</v>
          </cell>
          <cell r="F43" t="str">
            <v>GJ/千ｋWh</v>
          </cell>
          <cell r="G43">
            <v>0</v>
          </cell>
          <cell r="H43" t="str">
            <v>tCO2/千kWh</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施設情報入力・確認"/>
      <sheetName val="入力シート1"/>
      <sheetName val="入力シート2"/>
      <sheetName val="入力シート3"/>
      <sheetName val="入力シート4"/>
      <sheetName val="入力シート5"/>
      <sheetName val="入力シート6"/>
      <sheetName val="入力シート7"/>
      <sheetName val="入力シート8"/>
      <sheetName val="入力シート9"/>
      <sheetName val="入力シート10"/>
      <sheetName val="温室効果ガス排出量"/>
      <sheetName val="CO2排出量（月別）"/>
      <sheetName val="CH4排出量（月別）"/>
      <sheetName val="N2O排出量（月別）"/>
      <sheetName val="HFC排出量（月別）"/>
      <sheetName val="PFC排出量（月別）"/>
      <sheetName val="SF6排出量（月別）"/>
      <sheetName val="NF3排出量（月別）"/>
      <sheetName val="施設一覧"/>
      <sheetName val="部局・課室一覧"/>
      <sheetName val="原単位"/>
      <sheetName val="原単位（月別）"/>
      <sheetName val="炭素集約度"/>
      <sheetName val="炭素集約度（月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Q1" t="str">
            <v>部局・課室インデックス</v>
          </cell>
          <cell r="S1" t="str">
            <v>施設名称インデックス</v>
          </cell>
        </row>
        <row r="2">
          <cell r="A2" t="str">
            <v>施設名称AAA</v>
          </cell>
          <cell r="B2" t="str">
            <v>農政課</v>
          </cell>
          <cell r="C2">
            <v>2015</v>
          </cell>
          <cell r="D2">
            <v>100</v>
          </cell>
          <cell r="E2" t="str">
            <v>施設分類1</v>
          </cell>
          <cell r="F2" t="str">
            <v>安倍晋三</v>
          </cell>
          <cell r="G2" t="str">
            <v>example1@tokyo.jp</v>
          </cell>
          <cell r="H2">
            <v>2008</v>
          </cell>
          <cell r="I2">
            <v>2008</v>
          </cell>
          <cell r="J2">
            <v>888</v>
          </cell>
          <cell r="K2">
            <v>42735</v>
          </cell>
          <cell r="L2" t="str">
            <v>担当者が変わりました。</v>
          </cell>
          <cell r="Q2" t="str">
            <v>農政課</v>
          </cell>
          <cell r="S2">
            <v>0</v>
          </cell>
        </row>
        <row r="3">
          <cell r="A3" t="str">
            <v>施設名称BBB</v>
          </cell>
          <cell r="B3" t="str">
            <v>環境総務課</v>
          </cell>
          <cell r="C3">
            <v>2015</v>
          </cell>
          <cell r="D3">
            <v>200</v>
          </cell>
          <cell r="E3" t="str">
            <v>施設分類2</v>
          </cell>
          <cell r="F3" t="str">
            <v>佐藤花子</v>
          </cell>
          <cell r="G3" t="str">
            <v>hanako@tokyo.jp</v>
          </cell>
          <cell r="H3">
            <v>2016</v>
          </cell>
          <cell r="I3">
            <v>2017</v>
          </cell>
          <cell r="J3">
            <v>888</v>
          </cell>
          <cell r="K3">
            <v>42736</v>
          </cell>
          <cell r="L3" t="str">
            <v>メールアドレスが変わりました。</v>
          </cell>
          <cell r="Q3" t="str">
            <v>環境総務課</v>
          </cell>
          <cell r="S3">
            <v>0</v>
          </cell>
        </row>
        <row r="4">
          <cell r="A4" t="str">
            <v>施設名称CCC</v>
          </cell>
          <cell r="B4" t="str">
            <v>街づくり総務課</v>
          </cell>
          <cell r="C4">
            <v>2015</v>
          </cell>
          <cell r="D4">
            <v>300</v>
          </cell>
          <cell r="E4" t="str">
            <v>施設分類1</v>
          </cell>
          <cell r="F4" t="str">
            <v>斉藤五郎</v>
          </cell>
          <cell r="G4" t="str">
            <v>example3@tokyo.jp</v>
          </cell>
          <cell r="H4">
            <v>2014</v>
          </cell>
          <cell r="I4">
            <v>2016</v>
          </cell>
          <cell r="J4">
            <v>111</v>
          </cell>
          <cell r="K4">
            <v>42006</v>
          </cell>
          <cell r="L4" t="str">
            <v>備考2</v>
          </cell>
          <cell r="Q4" t="str">
            <v>街づくり総務課</v>
          </cell>
          <cell r="S4">
            <v>0</v>
          </cell>
        </row>
        <row r="5">
          <cell r="Q5">
            <v>0</v>
          </cell>
          <cell r="S5">
            <v>0</v>
          </cell>
        </row>
        <row r="6">
          <cell r="Q6">
            <v>0</v>
          </cell>
          <cell r="S6">
            <v>0</v>
          </cell>
        </row>
        <row r="7">
          <cell r="Q7">
            <v>0</v>
          </cell>
          <cell r="S7">
            <v>0</v>
          </cell>
        </row>
        <row r="8">
          <cell r="Q8">
            <v>0</v>
          </cell>
          <cell r="S8">
            <v>0</v>
          </cell>
        </row>
        <row r="9">
          <cell r="Q9">
            <v>0</v>
          </cell>
          <cell r="S9">
            <v>0</v>
          </cell>
        </row>
        <row r="10">
          <cell r="Q10">
            <v>0</v>
          </cell>
          <cell r="S10">
            <v>0</v>
          </cell>
        </row>
        <row r="11">
          <cell r="Q11">
            <v>0</v>
          </cell>
          <cell r="S11">
            <v>0</v>
          </cell>
        </row>
        <row r="12">
          <cell r="Q12">
            <v>0</v>
          </cell>
          <cell r="S12">
            <v>0</v>
          </cell>
        </row>
        <row r="13">
          <cell r="Q13">
            <v>0</v>
          </cell>
          <cell r="S13">
            <v>0</v>
          </cell>
        </row>
        <row r="14">
          <cell r="Q14">
            <v>0</v>
          </cell>
          <cell r="S14">
            <v>0</v>
          </cell>
        </row>
        <row r="15">
          <cell r="Q15">
            <v>0</v>
          </cell>
          <cell r="S15">
            <v>0</v>
          </cell>
        </row>
        <row r="16">
          <cell r="Q16">
            <v>0</v>
          </cell>
          <cell r="S16">
            <v>0</v>
          </cell>
        </row>
        <row r="17">
          <cell r="Q17">
            <v>0</v>
          </cell>
          <cell r="S17">
            <v>0</v>
          </cell>
        </row>
        <row r="18">
          <cell r="Q18">
            <v>0</v>
          </cell>
          <cell r="S18">
            <v>0</v>
          </cell>
        </row>
        <row r="19">
          <cell r="Q19">
            <v>0</v>
          </cell>
          <cell r="S19">
            <v>0</v>
          </cell>
        </row>
        <row r="20">
          <cell r="Q20">
            <v>0</v>
          </cell>
          <cell r="S20">
            <v>0</v>
          </cell>
        </row>
        <row r="21">
          <cell r="Q21">
            <v>0</v>
          </cell>
          <cell r="S21">
            <v>0</v>
          </cell>
        </row>
        <row r="22">
          <cell r="Q22">
            <v>0</v>
          </cell>
          <cell r="S22">
            <v>0</v>
          </cell>
        </row>
        <row r="23">
          <cell r="Q23">
            <v>0</v>
          </cell>
          <cell r="S23">
            <v>0</v>
          </cell>
        </row>
        <row r="24">
          <cell r="Q24">
            <v>0</v>
          </cell>
          <cell r="S24">
            <v>0</v>
          </cell>
        </row>
        <row r="25">
          <cell r="Q25">
            <v>0</v>
          </cell>
          <cell r="S25">
            <v>0</v>
          </cell>
        </row>
        <row r="26">
          <cell r="Q26">
            <v>0</v>
          </cell>
          <cell r="S26">
            <v>0</v>
          </cell>
        </row>
        <row r="27">
          <cell r="Q27">
            <v>0</v>
          </cell>
          <cell r="S27">
            <v>0</v>
          </cell>
        </row>
        <row r="28">
          <cell r="Q28">
            <v>0</v>
          </cell>
          <cell r="S28">
            <v>0</v>
          </cell>
        </row>
        <row r="29">
          <cell r="Q29">
            <v>0</v>
          </cell>
          <cell r="S29">
            <v>0</v>
          </cell>
        </row>
        <row r="30">
          <cell r="Q30">
            <v>0</v>
          </cell>
          <cell r="S30">
            <v>0</v>
          </cell>
        </row>
        <row r="31">
          <cell r="Q31">
            <v>0</v>
          </cell>
          <cell r="S31">
            <v>0</v>
          </cell>
        </row>
        <row r="32">
          <cell r="Q32">
            <v>0</v>
          </cell>
          <cell r="S32">
            <v>0</v>
          </cell>
        </row>
        <row r="33">
          <cell r="Q33">
            <v>0</v>
          </cell>
          <cell r="S33">
            <v>0</v>
          </cell>
        </row>
        <row r="34">
          <cell r="Q34">
            <v>0</v>
          </cell>
          <cell r="S34">
            <v>0</v>
          </cell>
        </row>
        <row r="35">
          <cell r="Q35">
            <v>0</v>
          </cell>
          <cell r="S35">
            <v>0</v>
          </cell>
        </row>
        <row r="36">
          <cell r="Q36">
            <v>0</v>
          </cell>
          <cell r="S36">
            <v>0</v>
          </cell>
        </row>
        <row r="37">
          <cell r="Q37">
            <v>0</v>
          </cell>
          <cell r="S37">
            <v>0</v>
          </cell>
        </row>
        <row r="38">
          <cell r="Q38">
            <v>0</v>
          </cell>
          <cell r="S38">
            <v>0</v>
          </cell>
        </row>
        <row r="39">
          <cell r="Q39">
            <v>0</v>
          </cell>
          <cell r="S39">
            <v>0</v>
          </cell>
        </row>
        <row r="40">
          <cell r="Q40">
            <v>0</v>
          </cell>
          <cell r="S40">
            <v>0</v>
          </cell>
        </row>
        <row r="41">
          <cell r="Q41">
            <v>0</v>
          </cell>
          <cell r="S41">
            <v>0</v>
          </cell>
        </row>
        <row r="42">
          <cell r="Q42">
            <v>0</v>
          </cell>
          <cell r="S42">
            <v>0</v>
          </cell>
        </row>
        <row r="43">
          <cell r="Q43">
            <v>0</v>
          </cell>
          <cell r="S43">
            <v>0</v>
          </cell>
        </row>
        <row r="44">
          <cell r="Q44">
            <v>0</v>
          </cell>
          <cell r="S44">
            <v>0</v>
          </cell>
        </row>
        <row r="45">
          <cell r="Q45">
            <v>0</v>
          </cell>
          <cell r="S45">
            <v>0</v>
          </cell>
        </row>
        <row r="46">
          <cell r="Q46">
            <v>0</v>
          </cell>
          <cell r="S46">
            <v>0</v>
          </cell>
        </row>
        <row r="47">
          <cell r="Q47">
            <v>0</v>
          </cell>
          <cell r="S47">
            <v>0</v>
          </cell>
        </row>
        <row r="48">
          <cell r="Q48">
            <v>0</v>
          </cell>
          <cell r="S48">
            <v>0</v>
          </cell>
        </row>
        <row r="49">
          <cell r="Q49">
            <v>0</v>
          </cell>
          <cell r="S49">
            <v>0</v>
          </cell>
        </row>
        <row r="50">
          <cell r="Q50">
            <v>0</v>
          </cell>
          <cell r="S50">
            <v>0</v>
          </cell>
        </row>
        <row r="51">
          <cell r="Q51">
            <v>0</v>
          </cell>
          <cell r="S51">
            <v>0</v>
          </cell>
        </row>
        <row r="52">
          <cell r="Q52">
            <v>0</v>
          </cell>
          <cell r="S52">
            <v>0</v>
          </cell>
        </row>
        <row r="53">
          <cell r="Q53">
            <v>0</v>
          </cell>
          <cell r="S53">
            <v>0</v>
          </cell>
        </row>
        <row r="54">
          <cell r="Q54">
            <v>0</v>
          </cell>
          <cell r="S54">
            <v>0</v>
          </cell>
        </row>
        <row r="55">
          <cell r="Q55">
            <v>0</v>
          </cell>
          <cell r="S55">
            <v>0</v>
          </cell>
        </row>
        <row r="56">
          <cell r="Q56">
            <v>0</v>
          </cell>
          <cell r="S56">
            <v>0</v>
          </cell>
        </row>
        <row r="57">
          <cell r="Q57">
            <v>0</v>
          </cell>
          <cell r="S57">
            <v>0</v>
          </cell>
        </row>
        <row r="58">
          <cell r="Q58">
            <v>0</v>
          </cell>
          <cell r="S58">
            <v>0</v>
          </cell>
        </row>
        <row r="59">
          <cell r="Q59">
            <v>0</v>
          </cell>
          <cell r="S59">
            <v>0</v>
          </cell>
        </row>
        <row r="60">
          <cell r="Q60">
            <v>0</v>
          </cell>
          <cell r="S60">
            <v>0</v>
          </cell>
        </row>
        <row r="61">
          <cell r="Q61">
            <v>0</v>
          </cell>
          <cell r="S61">
            <v>0</v>
          </cell>
        </row>
        <row r="62">
          <cell r="Q62">
            <v>0</v>
          </cell>
          <cell r="S62">
            <v>0</v>
          </cell>
        </row>
        <row r="63">
          <cell r="Q63">
            <v>0</v>
          </cell>
          <cell r="S63">
            <v>0</v>
          </cell>
        </row>
        <row r="64">
          <cell r="Q64">
            <v>0</v>
          </cell>
          <cell r="S64">
            <v>0</v>
          </cell>
        </row>
        <row r="65">
          <cell r="Q65">
            <v>0</v>
          </cell>
          <cell r="S65">
            <v>0</v>
          </cell>
        </row>
        <row r="66">
          <cell r="Q66">
            <v>0</v>
          </cell>
          <cell r="S66">
            <v>0</v>
          </cell>
        </row>
        <row r="67">
          <cell r="Q67">
            <v>0</v>
          </cell>
          <cell r="S67">
            <v>0</v>
          </cell>
        </row>
        <row r="68">
          <cell r="Q68">
            <v>0</v>
          </cell>
          <cell r="S68">
            <v>0</v>
          </cell>
        </row>
        <row r="69">
          <cell r="Q69">
            <v>0</v>
          </cell>
          <cell r="S69">
            <v>0</v>
          </cell>
        </row>
        <row r="70">
          <cell r="Q70">
            <v>0</v>
          </cell>
          <cell r="S70">
            <v>0</v>
          </cell>
        </row>
        <row r="71">
          <cell r="Q71">
            <v>0</v>
          </cell>
          <cell r="S71">
            <v>0</v>
          </cell>
        </row>
        <row r="72">
          <cell r="Q72">
            <v>0</v>
          </cell>
          <cell r="S72">
            <v>0</v>
          </cell>
        </row>
        <row r="73">
          <cell r="Q73">
            <v>0</v>
          </cell>
          <cell r="S73">
            <v>0</v>
          </cell>
        </row>
        <row r="74">
          <cell r="Q74">
            <v>0</v>
          </cell>
          <cell r="S74">
            <v>0</v>
          </cell>
        </row>
        <row r="75">
          <cell r="Q75">
            <v>0</v>
          </cell>
          <cell r="S75">
            <v>0</v>
          </cell>
        </row>
        <row r="76">
          <cell r="Q76">
            <v>0</v>
          </cell>
          <cell r="S76">
            <v>0</v>
          </cell>
        </row>
        <row r="77">
          <cell r="Q77">
            <v>0</v>
          </cell>
          <cell r="S77">
            <v>0</v>
          </cell>
        </row>
        <row r="78">
          <cell r="Q78">
            <v>0</v>
          </cell>
          <cell r="S78">
            <v>0</v>
          </cell>
        </row>
        <row r="79">
          <cell r="Q79">
            <v>0</v>
          </cell>
          <cell r="S79">
            <v>0</v>
          </cell>
        </row>
        <row r="80">
          <cell r="Q80">
            <v>0</v>
          </cell>
          <cell r="S80">
            <v>0</v>
          </cell>
        </row>
        <row r="81">
          <cell r="Q81">
            <v>0</v>
          </cell>
          <cell r="S81">
            <v>0</v>
          </cell>
        </row>
        <row r="82">
          <cell r="Q82">
            <v>0</v>
          </cell>
          <cell r="S82">
            <v>0</v>
          </cell>
        </row>
        <row r="83">
          <cell r="Q83">
            <v>0</v>
          </cell>
          <cell r="S83">
            <v>0</v>
          </cell>
        </row>
        <row r="84">
          <cell r="Q84">
            <v>0</v>
          </cell>
          <cell r="S84">
            <v>0</v>
          </cell>
        </row>
        <row r="85">
          <cell r="Q85">
            <v>0</v>
          </cell>
          <cell r="S85">
            <v>0</v>
          </cell>
        </row>
        <row r="86">
          <cell r="Q86">
            <v>0</v>
          </cell>
          <cell r="S86">
            <v>0</v>
          </cell>
        </row>
        <row r="87">
          <cell r="Q87">
            <v>0</v>
          </cell>
          <cell r="S87">
            <v>0</v>
          </cell>
        </row>
        <row r="88">
          <cell r="Q88">
            <v>0</v>
          </cell>
          <cell r="S88">
            <v>0</v>
          </cell>
        </row>
        <row r="89">
          <cell r="Q89">
            <v>0</v>
          </cell>
          <cell r="S89">
            <v>0</v>
          </cell>
        </row>
        <row r="90">
          <cell r="Q90">
            <v>0</v>
          </cell>
          <cell r="S90">
            <v>0</v>
          </cell>
        </row>
        <row r="91">
          <cell r="Q91">
            <v>0</v>
          </cell>
          <cell r="S91">
            <v>0</v>
          </cell>
        </row>
        <row r="92">
          <cell r="Q92">
            <v>0</v>
          </cell>
          <cell r="S92">
            <v>0</v>
          </cell>
        </row>
        <row r="93">
          <cell r="Q93">
            <v>0</v>
          </cell>
          <cell r="S93">
            <v>0</v>
          </cell>
        </row>
        <row r="94">
          <cell r="Q94">
            <v>0</v>
          </cell>
          <cell r="S94">
            <v>0</v>
          </cell>
        </row>
        <row r="95">
          <cell r="Q95">
            <v>0</v>
          </cell>
          <cell r="S95">
            <v>0</v>
          </cell>
        </row>
        <row r="96">
          <cell r="Q96">
            <v>0</v>
          </cell>
          <cell r="S96">
            <v>0</v>
          </cell>
        </row>
        <row r="97">
          <cell r="Q97">
            <v>0</v>
          </cell>
          <cell r="S97">
            <v>0</v>
          </cell>
        </row>
        <row r="98">
          <cell r="Q98">
            <v>0</v>
          </cell>
          <cell r="S98">
            <v>0</v>
          </cell>
        </row>
        <row r="99">
          <cell r="Q99">
            <v>0</v>
          </cell>
          <cell r="S99">
            <v>0</v>
          </cell>
        </row>
        <row r="100">
          <cell r="Q100">
            <v>0</v>
          </cell>
          <cell r="S100">
            <v>0</v>
          </cell>
        </row>
        <row r="101">
          <cell r="Q101">
            <v>0</v>
          </cell>
          <cell r="S101">
            <v>0</v>
          </cell>
        </row>
        <row r="102">
          <cell r="Q102">
            <v>0</v>
          </cell>
          <cell r="S102">
            <v>0</v>
          </cell>
        </row>
        <row r="103">
          <cell r="Q103">
            <v>0</v>
          </cell>
          <cell r="S103">
            <v>0</v>
          </cell>
        </row>
        <row r="104">
          <cell r="Q104">
            <v>0</v>
          </cell>
          <cell r="S104">
            <v>0</v>
          </cell>
        </row>
        <row r="105">
          <cell r="Q105">
            <v>0</v>
          </cell>
          <cell r="S105">
            <v>0</v>
          </cell>
        </row>
        <row r="106">
          <cell r="Q106">
            <v>0</v>
          </cell>
          <cell r="S106">
            <v>0</v>
          </cell>
        </row>
        <row r="107">
          <cell r="Q107">
            <v>0</v>
          </cell>
          <cell r="S107">
            <v>0</v>
          </cell>
        </row>
        <row r="108">
          <cell r="Q108">
            <v>0</v>
          </cell>
          <cell r="S108">
            <v>0</v>
          </cell>
        </row>
        <row r="109">
          <cell r="Q109">
            <v>0</v>
          </cell>
          <cell r="S109">
            <v>0</v>
          </cell>
        </row>
        <row r="110">
          <cell r="Q110">
            <v>0</v>
          </cell>
          <cell r="S110">
            <v>0</v>
          </cell>
        </row>
        <row r="111">
          <cell r="Q111">
            <v>0</v>
          </cell>
          <cell r="S111">
            <v>0</v>
          </cell>
        </row>
        <row r="112">
          <cell r="Q112">
            <v>0</v>
          </cell>
          <cell r="S112">
            <v>0</v>
          </cell>
        </row>
        <row r="113">
          <cell r="Q113">
            <v>0</v>
          </cell>
          <cell r="S113">
            <v>0</v>
          </cell>
        </row>
        <row r="114">
          <cell r="Q114">
            <v>0</v>
          </cell>
          <cell r="S114">
            <v>0</v>
          </cell>
        </row>
        <row r="115">
          <cell r="Q115">
            <v>0</v>
          </cell>
          <cell r="S115">
            <v>0</v>
          </cell>
        </row>
        <row r="116">
          <cell r="Q116">
            <v>0</v>
          </cell>
          <cell r="S116">
            <v>0</v>
          </cell>
        </row>
        <row r="117">
          <cell r="Q117">
            <v>0</v>
          </cell>
          <cell r="S117">
            <v>0</v>
          </cell>
        </row>
        <row r="118">
          <cell r="Q118">
            <v>0</v>
          </cell>
          <cell r="S118">
            <v>0</v>
          </cell>
        </row>
        <row r="119">
          <cell r="Q119">
            <v>0</v>
          </cell>
          <cell r="S119">
            <v>0</v>
          </cell>
        </row>
        <row r="120">
          <cell r="Q120">
            <v>0</v>
          </cell>
          <cell r="S120">
            <v>0</v>
          </cell>
        </row>
        <row r="121">
          <cell r="Q121">
            <v>0</v>
          </cell>
          <cell r="S121">
            <v>0</v>
          </cell>
        </row>
        <row r="122">
          <cell r="Q122">
            <v>0</v>
          </cell>
          <cell r="S122">
            <v>0</v>
          </cell>
        </row>
        <row r="123">
          <cell r="Q123">
            <v>0</v>
          </cell>
          <cell r="S123">
            <v>0</v>
          </cell>
        </row>
        <row r="124">
          <cell r="Q124">
            <v>0</v>
          </cell>
          <cell r="S124">
            <v>0</v>
          </cell>
        </row>
        <row r="125">
          <cell r="Q125">
            <v>0</v>
          </cell>
          <cell r="S125">
            <v>0</v>
          </cell>
        </row>
        <row r="126">
          <cell r="Q126">
            <v>0</v>
          </cell>
          <cell r="S126">
            <v>0</v>
          </cell>
        </row>
        <row r="127">
          <cell r="Q127">
            <v>0</v>
          </cell>
          <cell r="S127">
            <v>0</v>
          </cell>
        </row>
        <row r="128">
          <cell r="Q128">
            <v>0</v>
          </cell>
          <cell r="S128">
            <v>0</v>
          </cell>
        </row>
        <row r="129">
          <cell r="Q129">
            <v>0</v>
          </cell>
          <cell r="S129">
            <v>0</v>
          </cell>
        </row>
        <row r="130">
          <cell r="Q130">
            <v>0</v>
          </cell>
          <cell r="S130">
            <v>0</v>
          </cell>
        </row>
        <row r="131">
          <cell r="Q131">
            <v>0</v>
          </cell>
          <cell r="S131">
            <v>0</v>
          </cell>
        </row>
        <row r="132">
          <cell r="Q132">
            <v>0</v>
          </cell>
          <cell r="S132">
            <v>0</v>
          </cell>
        </row>
        <row r="133">
          <cell r="Q133">
            <v>0</v>
          </cell>
          <cell r="S133">
            <v>0</v>
          </cell>
        </row>
        <row r="134">
          <cell r="Q134">
            <v>0</v>
          </cell>
          <cell r="S134">
            <v>0</v>
          </cell>
        </row>
        <row r="135">
          <cell r="Q135">
            <v>0</v>
          </cell>
          <cell r="S135">
            <v>0</v>
          </cell>
        </row>
        <row r="136">
          <cell r="Q136">
            <v>0</v>
          </cell>
          <cell r="S136">
            <v>0</v>
          </cell>
        </row>
        <row r="137">
          <cell r="Q137">
            <v>0</v>
          </cell>
          <cell r="S137">
            <v>0</v>
          </cell>
        </row>
        <row r="138">
          <cell r="Q138">
            <v>0</v>
          </cell>
          <cell r="S138">
            <v>0</v>
          </cell>
        </row>
        <row r="139">
          <cell r="Q139">
            <v>0</v>
          </cell>
          <cell r="S139">
            <v>0</v>
          </cell>
        </row>
        <row r="140">
          <cell r="Q140">
            <v>0</v>
          </cell>
          <cell r="S140">
            <v>0</v>
          </cell>
        </row>
        <row r="141">
          <cell r="Q141">
            <v>0</v>
          </cell>
          <cell r="S141">
            <v>0</v>
          </cell>
        </row>
        <row r="142">
          <cell r="Q142">
            <v>0</v>
          </cell>
          <cell r="S142">
            <v>0</v>
          </cell>
        </row>
        <row r="143">
          <cell r="Q143">
            <v>0</v>
          </cell>
          <cell r="S143">
            <v>0</v>
          </cell>
        </row>
        <row r="144">
          <cell r="Q144">
            <v>0</v>
          </cell>
          <cell r="S144">
            <v>0</v>
          </cell>
        </row>
        <row r="145">
          <cell r="Q145">
            <v>0</v>
          </cell>
          <cell r="S145">
            <v>0</v>
          </cell>
        </row>
        <row r="146">
          <cell r="Q146">
            <v>0</v>
          </cell>
          <cell r="S146">
            <v>0</v>
          </cell>
        </row>
        <row r="147">
          <cell r="Q147">
            <v>0</v>
          </cell>
          <cell r="S147">
            <v>0</v>
          </cell>
        </row>
        <row r="148">
          <cell r="Q148">
            <v>0</v>
          </cell>
          <cell r="S148">
            <v>0</v>
          </cell>
        </row>
        <row r="149">
          <cell r="Q149">
            <v>0</v>
          </cell>
          <cell r="S149">
            <v>0</v>
          </cell>
        </row>
        <row r="150">
          <cell r="Q150">
            <v>0</v>
          </cell>
          <cell r="S150">
            <v>0</v>
          </cell>
        </row>
        <row r="151">
          <cell r="Q151">
            <v>0</v>
          </cell>
          <cell r="S151">
            <v>0</v>
          </cell>
        </row>
        <row r="152">
          <cell r="Q152">
            <v>0</v>
          </cell>
          <cell r="S152">
            <v>0</v>
          </cell>
        </row>
        <row r="153">
          <cell r="Q153">
            <v>0</v>
          </cell>
          <cell r="S153">
            <v>0</v>
          </cell>
        </row>
        <row r="154">
          <cell r="Q154">
            <v>0</v>
          </cell>
          <cell r="S154">
            <v>0</v>
          </cell>
        </row>
        <row r="155">
          <cell r="Q155">
            <v>0</v>
          </cell>
          <cell r="S155">
            <v>0</v>
          </cell>
        </row>
        <row r="156">
          <cell r="Q156">
            <v>0</v>
          </cell>
          <cell r="S156">
            <v>0</v>
          </cell>
        </row>
        <row r="157">
          <cell r="Q157">
            <v>0</v>
          </cell>
          <cell r="S157">
            <v>0</v>
          </cell>
        </row>
        <row r="158">
          <cell r="Q158">
            <v>0</v>
          </cell>
          <cell r="S158">
            <v>0</v>
          </cell>
        </row>
        <row r="159">
          <cell r="Q159">
            <v>0</v>
          </cell>
          <cell r="S159">
            <v>0</v>
          </cell>
        </row>
        <row r="160">
          <cell r="Q160">
            <v>0</v>
          </cell>
          <cell r="S160">
            <v>0</v>
          </cell>
        </row>
        <row r="161">
          <cell r="Q161">
            <v>0</v>
          </cell>
          <cell r="S161">
            <v>0</v>
          </cell>
        </row>
        <row r="162">
          <cell r="Q162">
            <v>0</v>
          </cell>
          <cell r="S162">
            <v>0</v>
          </cell>
        </row>
        <row r="163">
          <cell r="Q163">
            <v>0</v>
          </cell>
          <cell r="S163">
            <v>0</v>
          </cell>
        </row>
        <row r="164">
          <cell r="Q164">
            <v>0</v>
          </cell>
          <cell r="S164">
            <v>0</v>
          </cell>
        </row>
        <row r="165">
          <cell r="Q165">
            <v>0</v>
          </cell>
          <cell r="S165">
            <v>0</v>
          </cell>
        </row>
        <row r="166">
          <cell r="Q166">
            <v>0</v>
          </cell>
          <cell r="S166">
            <v>0</v>
          </cell>
        </row>
        <row r="167">
          <cell r="Q167">
            <v>0</v>
          </cell>
          <cell r="S167">
            <v>0</v>
          </cell>
        </row>
        <row r="168">
          <cell r="Q168">
            <v>0</v>
          </cell>
          <cell r="S168">
            <v>0</v>
          </cell>
        </row>
        <row r="169">
          <cell r="Q169">
            <v>0</v>
          </cell>
          <cell r="S169">
            <v>0</v>
          </cell>
        </row>
        <row r="170">
          <cell r="Q170">
            <v>0</v>
          </cell>
          <cell r="S170">
            <v>0</v>
          </cell>
        </row>
        <row r="171">
          <cell r="Q171">
            <v>0</v>
          </cell>
          <cell r="S171">
            <v>0</v>
          </cell>
        </row>
        <row r="172">
          <cell r="Q172">
            <v>0</v>
          </cell>
          <cell r="S172">
            <v>0</v>
          </cell>
        </row>
        <row r="173">
          <cell r="Q173">
            <v>0</v>
          </cell>
          <cell r="S173">
            <v>0</v>
          </cell>
        </row>
        <row r="174">
          <cell r="Q174">
            <v>0</v>
          </cell>
          <cell r="S174">
            <v>0</v>
          </cell>
        </row>
        <row r="175">
          <cell r="Q175">
            <v>0</v>
          </cell>
          <cell r="S175">
            <v>0</v>
          </cell>
        </row>
        <row r="176">
          <cell r="Q176">
            <v>0</v>
          </cell>
          <cell r="S176">
            <v>0</v>
          </cell>
        </row>
        <row r="177">
          <cell r="Q177">
            <v>0</v>
          </cell>
          <cell r="S177">
            <v>0</v>
          </cell>
        </row>
        <row r="178">
          <cell r="Q178">
            <v>0</v>
          </cell>
          <cell r="S178">
            <v>0</v>
          </cell>
        </row>
        <row r="179">
          <cell r="Q179">
            <v>0</v>
          </cell>
          <cell r="S179">
            <v>0</v>
          </cell>
        </row>
        <row r="180">
          <cell r="Q180">
            <v>0</v>
          </cell>
          <cell r="S180">
            <v>0</v>
          </cell>
        </row>
        <row r="181">
          <cell r="Q181">
            <v>0</v>
          </cell>
          <cell r="S181">
            <v>0</v>
          </cell>
        </row>
        <row r="182">
          <cell r="Q182">
            <v>0</v>
          </cell>
          <cell r="S182">
            <v>0</v>
          </cell>
        </row>
        <row r="183">
          <cell r="Q183">
            <v>0</v>
          </cell>
          <cell r="S183">
            <v>0</v>
          </cell>
        </row>
        <row r="184">
          <cell r="Q184">
            <v>0</v>
          </cell>
          <cell r="S184">
            <v>0</v>
          </cell>
        </row>
        <row r="185">
          <cell r="Q185">
            <v>0</v>
          </cell>
          <cell r="S185">
            <v>0</v>
          </cell>
        </row>
        <row r="186">
          <cell r="Q186">
            <v>0</v>
          </cell>
          <cell r="S186">
            <v>0</v>
          </cell>
        </row>
        <row r="187">
          <cell r="Q187">
            <v>0</v>
          </cell>
          <cell r="S187">
            <v>0</v>
          </cell>
        </row>
        <row r="188">
          <cell r="Q188">
            <v>0</v>
          </cell>
          <cell r="S188">
            <v>0</v>
          </cell>
        </row>
        <row r="189">
          <cell r="Q189">
            <v>0</v>
          </cell>
          <cell r="S189">
            <v>0</v>
          </cell>
        </row>
        <row r="190">
          <cell r="Q190">
            <v>0</v>
          </cell>
          <cell r="S190">
            <v>0</v>
          </cell>
        </row>
        <row r="191">
          <cell r="Q191">
            <v>0</v>
          </cell>
          <cell r="S191">
            <v>0</v>
          </cell>
        </row>
        <row r="192">
          <cell r="Q192">
            <v>0</v>
          </cell>
          <cell r="S192">
            <v>0</v>
          </cell>
        </row>
        <row r="193">
          <cell r="Q193">
            <v>0</v>
          </cell>
          <cell r="S193">
            <v>0</v>
          </cell>
        </row>
        <row r="194">
          <cell r="Q194">
            <v>0</v>
          </cell>
          <cell r="S194">
            <v>0</v>
          </cell>
        </row>
        <row r="195">
          <cell r="Q195">
            <v>0</v>
          </cell>
          <cell r="S195">
            <v>0</v>
          </cell>
        </row>
        <row r="196">
          <cell r="Q196">
            <v>0</v>
          </cell>
          <cell r="S196">
            <v>0</v>
          </cell>
        </row>
        <row r="197">
          <cell r="Q197">
            <v>0</v>
          </cell>
          <cell r="S197">
            <v>0</v>
          </cell>
        </row>
        <row r="198">
          <cell r="Q198">
            <v>0</v>
          </cell>
          <cell r="S198">
            <v>0</v>
          </cell>
        </row>
        <row r="199">
          <cell r="Q199">
            <v>0</v>
          </cell>
          <cell r="S199">
            <v>0</v>
          </cell>
        </row>
        <row r="200">
          <cell r="Q200">
            <v>0</v>
          </cell>
          <cell r="S200">
            <v>0</v>
          </cell>
        </row>
        <row r="201">
          <cell r="Q201">
            <v>0</v>
          </cell>
          <cell r="S201">
            <v>0</v>
          </cell>
        </row>
        <row r="202">
          <cell r="Q202">
            <v>0</v>
          </cell>
          <cell r="S202">
            <v>0</v>
          </cell>
        </row>
        <row r="203">
          <cell r="Q203">
            <v>0</v>
          </cell>
          <cell r="S203">
            <v>0</v>
          </cell>
        </row>
        <row r="204">
          <cell r="Q204">
            <v>0</v>
          </cell>
          <cell r="S204">
            <v>0</v>
          </cell>
        </row>
        <row r="205">
          <cell r="Q205">
            <v>0</v>
          </cell>
          <cell r="S205">
            <v>0</v>
          </cell>
        </row>
        <row r="206">
          <cell r="Q206">
            <v>0</v>
          </cell>
          <cell r="S206">
            <v>0</v>
          </cell>
        </row>
        <row r="207">
          <cell r="Q207">
            <v>0</v>
          </cell>
          <cell r="S207">
            <v>0</v>
          </cell>
        </row>
        <row r="208">
          <cell r="Q208">
            <v>0</v>
          </cell>
          <cell r="S208">
            <v>0</v>
          </cell>
        </row>
        <row r="209">
          <cell r="Q209">
            <v>0</v>
          </cell>
          <cell r="S209">
            <v>0</v>
          </cell>
        </row>
        <row r="210">
          <cell r="Q210">
            <v>0</v>
          </cell>
          <cell r="S210">
            <v>0</v>
          </cell>
        </row>
        <row r="211">
          <cell r="Q211">
            <v>0</v>
          </cell>
          <cell r="S211">
            <v>0</v>
          </cell>
        </row>
        <row r="212">
          <cell r="Q212">
            <v>0</v>
          </cell>
          <cell r="S212">
            <v>0</v>
          </cell>
        </row>
        <row r="213">
          <cell r="Q213">
            <v>0</v>
          </cell>
          <cell r="S213">
            <v>0</v>
          </cell>
        </row>
        <row r="214">
          <cell r="Q214">
            <v>0</v>
          </cell>
          <cell r="S214">
            <v>0</v>
          </cell>
        </row>
        <row r="215">
          <cell r="Q215">
            <v>0</v>
          </cell>
          <cell r="S215">
            <v>0</v>
          </cell>
        </row>
        <row r="216">
          <cell r="Q216">
            <v>0</v>
          </cell>
          <cell r="S216">
            <v>0</v>
          </cell>
        </row>
        <row r="217">
          <cell r="Q217">
            <v>0</v>
          </cell>
          <cell r="S217">
            <v>0</v>
          </cell>
        </row>
        <row r="218">
          <cell r="Q218">
            <v>0</v>
          </cell>
          <cell r="S218">
            <v>0</v>
          </cell>
        </row>
        <row r="219">
          <cell r="Q219">
            <v>0</v>
          </cell>
          <cell r="S219">
            <v>0</v>
          </cell>
        </row>
        <row r="220">
          <cell r="Q220">
            <v>0</v>
          </cell>
          <cell r="S220">
            <v>0</v>
          </cell>
        </row>
        <row r="221">
          <cell r="Q221">
            <v>0</v>
          </cell>
          <cell r="S221">
            <v>0</v>
          </cell>
        </row>
        <row r="222">
          <cell r="Q222">
            <v>0</v>
          </cell>
          <cell r="S222">
            <v>0</v>
          </cell>
        </row>
        <row r="223">
          <cell r="Q223">
            <v>0</v>
          </cell>
          <cell r="S223">
            <v>0</v>
          </cell>
        </row>
        <row r="224">
          <cell r="Q224">
            <v>0</v>
          </cell>
          <cell r="S224">
            <v>0</v>
          </cell>
        </row>
        <row r="225">
          <cell r="Q225">
            <v>0</v>
          </cell>
          <cell r="S225">
            <v>0</v>
          </cell>
        </row>
        <row r="226">
          <cell r="Q226">
            <v>0</v>
          </cell>
          <cell r="S226">
            <v>0</v>
          </cell>
        </row>
        <row r="227">
          <cell r="Q227">
            <v>0</v>
          </cell>
          <cell r="S227">
            <v>0</v>
          </cell>
        </row>
        <row r="228">
          <cell r="Q228">
            <v>0</v>
          </cell>
          <cell r="S228">
            <v>0</v>
          </cell>
        </row>
        <row r="229">
          <cell r="Q229">
            <v>0</v>
          </cell>
          <cell r="S229">
            <v>0</v>
          </cell>
        </row>
        <row r="230">
          <cell r="Q230">
            <v>0</v>
          </cell>
          <cell r="S230">
            <v>0</v>
          </cell>
        </row>
        <row r="231">
          <cell r="Q231">
            <v>0</v>
          </cell>
          <cell r="S231">
            <v>0</v>
          </cell>
        </row>
        <row r="232">
          <cell r="Q232">
            <v>0</v>
          </cell>
          <cell r="S232">
            <v>0</v>
          </cell>
        </row>
        <row r="233">
          <cell r="Q233">
            <v>0</v>
          </cell>
          <cell r="S233">
            <v>0</v>
          </cell>
        </row>
        <row r="234">
          <cell r="Q234">
            <v>0</v>
          </cell>
          <cell r="S234">
            <v>0</v>
          </cell>
        </row>
        <row r="235">
          <cell r="Q235">
            <v>0</v>
          </cell>
          <cell r="S235">
            <v>0</v>
          </cell>
        </row>
        <row r="236">
          <cell r="Q236">
            <v>0</v>
          </cell>
          <cell r="S236">
            <v>0</v>
          </cell>
        </row>
        <row r="237">
          <cell r="Q237">
            <v>0</v>
          </cell>
          <cell r="S237">
            <v>0</v>
          </cell>
        </row>
        <row r="238">
          <cell r="Q238">
            <v>0</v>
          </cell>
          <cell r="S238">
            <v>0</v>
          </cell>
        </row>
        <row r="239">
          <cell r="Q239">
            <v>0</v>
          </cell>
          <cell r="S239">
            <v>0</v>
          </cell>
        </row>
        <row r="240">
          <cell r="Q240">
            <v>0</v>
          </cell>
          <cell r="S240">
            <v>0</v>
          </cell>
        </row>
        <row r="241">
          <cell r="Q241">
            <v>0</v>
          </cell>
          <cell r="S241">
            <v>0</v>
          </cell>
        </row>
        <row r="242">
          <cell r="Q242">
            <v>0</v>
          </cell>
          <cell r="S242">
            <v>0</v>
          </cell>
        </row>
        <row r="243">
          <cell r="Q243">
            <v>0</v>
          </cell>
          <cell r="S243">
            <v>0</v>
          </cell>
        </row>
        <row r="244">
          <cell r="Q244">
            <v>0</v>
          </cell>
          <cell r="S244">
            <v>0</v>
          </cell>
        </row>
        <row r="245">
          <cell r="Q245">
            <v>0</v>
          </cell>
          <cell r="S245">
            <v>0</v>
          </cell>
        </row>
        <row r="246">
          <cell r="Q246">
            <v>0</v>
          </cell>
          <cell r="S246">
            <v>0</v>
          </cell>
        </row>
        <row r="247">
          <cell r="Q247">
            <v>0</v>
          </cell>
          <cell r="S247">
            <v>0</v>
          </cell>
        </row>
        <row r="248">
          <cell r="Q248">
            <v>0</v>
          </cell>
          <cell r="S248">
            <v>0</v>
          </cell>
        </row>
        <row r="249">
          <cell r="Q249">
            <v>0</v>
          </cell>
          <cell r="S249">
            <v>0</v>
          </cell>
        </row>
        <row r="250">
          <cell r="Q250">
            <v>0</v>
          </cell>
          <cell r="S250">
            <v>0</v>
          </cell>
        </row>
        <row r="251">
          <cell r="Q251">
            <v>0</v>
          </cell>
          <cell r="S251">
            <v>0</v>
          </cell>
        </row>
        <row r="252">
          <cell r="Q252">
            <v>0</v>
          </cell>
          <cell r="S252">
            <v>0</v>
          </cell>
        </row>
        <row r="253">
          <cell r="Q253">
            <v>0</v>
          </cell>
          <cell r="S253">
            <v>0</v>
          </cell>
        </row>
        <row r="254">
          <cell r="Q254">
            <v>0</v>
          </cell>
          <cell r="S254">
            <v>0</v>
          </cell>
        </row>
        <row r="255">
          <cell r="Q255">
            <v>0</v>
          </cell>
          <cell r="S255">
            <v>0</v>
          </cell>
        </row>
        <row r="256">
          <cell r="Q256">
            <v>0</v>
          </cell>
          <cell r="S256">
            <v>0</v>
          </cell>
        </row>
        <row r="257">
          <cell r="Q257">
            <v>0</v>
          </cell>
          <cell r="S257">
            <v>0</v>
          </cell>
        </row>
        <row r="258">
          <cell r="Q258">
            <v>0</v>
          </cell>
          <cell r="S258">
            <v>0</v>
          </cell>
        </row>
        <row r="259">
          <cell r="Q259">
            <v>0</v>
          </cell>
          <cell r="S259">
            <v>0</v>
          </cell>
        </row>
        <row r="260">
          <cell r="Q260">
            <v>0</v>
          </cell>
          <cell r="S260">
            <v>0</v>
          </cell>
        </row>
        <row r="261">
          <cell r="Q261">
            <v>0</v>
          </cell>
          <cell r="S261">
            <v>0</v>
          </cell>
        </row>
        <row r="262">
          <cell r="Q262">
            <v>0</v>
          </cell>
          <cell r="S262">
            <v>0</v>
          </cell>
        </row>
        <row r="263">
          <cell r="Q263">
            <v>0</v>
          </cell>
          <cell r="S263">
            <v>0</v>
          </cell>
        </row>
        <row r="264">
          <cell r="Q264">
            <v>0</v>
          </cell>
          <cell r="S264">
            <v>0</v>
          </cell>
        </row>
        <row r="265">
          <cell r="Q265">
            <v>0</v>
          </cell>
          <cell r="S265">
            <v>0</v>
          </cell>
        </row>
        <row r="266">
          <cell r="Q266">
            <v>0</v>
          </cell>
          <cell r="S266">
            <v>0</v>
          </cell>
        </row>
        <row r="267">
          <cell r="Q267">
            <v>0</v>
          </cell>
          <cell r="S267">
            <v>0</v>
          </cell>
        </row>
        <row r="268">
          <cell r="Q268">
            <v>0</v>
          </cell>
          <cell r="S268">
            <v>0</v>
          </cell>
        </row>
        <row r="269">
          <cell r="Q269">
            <v>0</v>
          </cell>
          <cell r="S269">
            <v>0</v>
          </cell>
        </row>
        <row r="270">
          <cell r="Q270">
            <v>0</v>
          </cell>
          <cell r="S270">
            <v>0</v>
          </cell>
        </row>
        <row r="271">
          <cell r="Q271">
            <v>0</v>
          </cell>
          <cell r="S271">
            <v>0</v>
          </cell>
        </row>
        <row r="272">
          <cell r="Q272">
            <v>0</v>
          </cell>
          <cell r="S272">
            <v>0</v>
          </cell>
        </row>
        <row r="273">
          <cell r="Q273">
            <v>0</v>
          </cell>
          <cell r="S273">
            <v>0</v>
          </cell>
        </row>
        <row r="274">
          <cell r="Q274">
            <v>0</v>
          </cell>
          <cell r="S274">
            <v>0</v>
          </cell>
        </row>
        <row r="275">
          <cell r="Q275">
            <v>0</v>
          </cell>
          <cell r="S275">
            <v>0</v>
          </cell>
        </row>
        <row r="276">
          <cell r="Q276">
            <v>0</v>
          </cell>
          <cell r="S276">
            <v>0</v>
          </cell>
        </row>
        <row r="277">
          <cell r="Q277">
            <v>0</v>
          </cell>
          <cell r="S277">
            <v>0</v>
          </cell>
        </row>
        <row r="278">
          <cell r="Q278">
            <v>0</v>
          </cell>
          <cell r="S278">
            <v>0</v>
          </cell>
        </row>
        <row r="279">
          <cell r="Q279">
            <v>0</v>
          </cell>
          <cell r="S279">
            <v>0</v>
          </cell>
        </row>
        <row r="280">
          <cell r="Q280">
            <v>0</v>
          </cell>
          <cell r="S280">
            <v>0</v>
          </cell>
        </row>
        <row r="281">
          <cell r="Q281">
            <v>0</v>
          </cell>
          <cell r="S281">
            <v>0</v>
          </cell>
        </row>
        <row r="282">
          <cell r="Q282">
            <v>0</v>
          </cell>
          <cell r="S282">
            <v>0</v>
          </cell>
        </row>
        <row r="283">
          <cell r="Q283">
            <v>0</v>
          </cell>
          <cell r="S283">
            <v>0</v>
          </cell>
        </row>
        <row r="284">
          <cell r="Q284">
            <v>0</v>
          </cell>
          <cell r="S284">
            <v>0</v>
          </cell>
        </row>
        <row r="285">
          <cell r="Q285">
            <v>0</v>
          </cell>
          <cell r="S285">
            <v>0</v>
          </cell>
        </row>
        <row r="286">
          <cell r="Q286">
            <v>0</v>
          </cell>
          <cell r="S286">
            <v>0</v>
          </cell>
        </row>
        <row r="287">
          <cell r="Q287">
            <v>0</v>
          </cell>
          <cell r="S287">
            <v>0</v>
          </cell>
        </row>
        <row r="288">
          <cell r="Q288">
            <v>0</v>
          </cell>
          <cell r="S288">
            <v>0</v>
          </cell>
        </row>
        <row r="289">
          <cell r="Q289">
            <v>0</v>
          </cell>
          <cell r="S289">
            <v>0</v>
          </cell>
        </row>
        <row r="290">
          <cell r="Q290">
            <v>0</v>
          </cell>
          <cell r="S290">
            <v>0</v>
          </cell>
        </row>
        <row r="291">
          <cell r="Q291">
            <v>0</v>
          </cell>
          <cell r="S291">
            <v>0</v>
          </cell>
        </row>
        <row r="292">
          <cell r="Q292">
            <v>0</v>
          </cell>
          <cell r="S292">
            <v>0</v>
          </cell>
        </row>
        <row r="293">
          <cell r="Q293">
            <v>0</v>
          </cell>
          <cell r="S293">
            <v>0</v>
          </cell>
        </row>
        <row r="294">
          <cell r="Q294">
            <v>0</v>
          </cell>
          <cell r="S294">
            <v>0</v>
          </cell>
        </row>
        <row r="295">
          <cell r="Q295">
            <v>0</v>
          </cell>
          <cell r="S295">
            <v>0</v>
          </cell>
        </row>
        <row r="296">
          <cell r="Q296">
            <v>0</v>
          </cell>
          <cell r="S296">
            <v>0</v>
          </cell>
        </row>
        <row r="297">
          <cell r="Q297">
            <v>0</v>
          </cell>
          <cell r="S297">
            <v>0</v>
          </cell>
        </row>
        <row r="298">
          <cell r="Q298">
            <v>0</v>
          </cell>
          <cell r="S298">
            <v>0</v>
          </cell>
        </row>
        <row r="299">
          <cell r="Q299">
            <v>0</v>
          </cell>
          <cell r="S299">
            <v>0</v>
          </cell>
        </row>
        <row r="300">
          <cell r="Q300">
            <v>0</v>
          </cell>
          <cell r="S300">
            <v>0</v>
          </cell>
        </row>
        <row r="301">
          <cell r="Q301">
            <v>0</v>
          </cell>
          <cell r="S301">
            <v>0</v>
          </cell>
        </row>
        <row r="302">
          <cell r="Q302">
            <v>0</v>
          </cell>
          <cell r="S302">
            <v>0</v>
          </cell>
        </row>
        <row r="303">
          <cell r="Q303">
            <v>0</v>
          </cell>
          <cell r="S303">
            <v>0</v>
          </cell>
        </row>
        <row r="304">
          <cell r="Q304">
            <v>0</v>
          </cell>
          <cell r="S304">
            <v>0</v>
          </cell>
        </row>
        <row r="305">
          <cell r="Q305">
            <v>0</v>
          </cell>
          <cell r="S305">
            <v>0</v>
          </cell>
        </row>
        <row r="306">
          <cell r="Q306">
            <v>0</v>
          </cell>
          <cell r="S306">
            <v>0</v>
          </cell>
        </row>
        <row r="307">
          <cell r="Q307">
            <v>0</v>
          </cell>
          <cell r="S307">
            <v>0</v>
          </cell>
        </row>
        <row r="308">
          <cell r="Q308">
            <v>0</v>
          </cell>
          <cell r="S308">
            <v>0</v>
          </cell>
        </row>
        <row r="309">
          <cell r="Q309">
            <v>0</v>
          </cell>
          <cell r="S309">
            <v>0</v>
          </cell>
        </row>
        <row r="310">
          <cell r="Q310">
            <v>0</v>
          </cell>
          <cell r="S310">
            <v>0</v>
          </cell>
        </row>
        <row r="311">
          <cell r="Q311">
            <v>0</v>
          </cell>
          <cell r="S311">
            <v>0</v>
          </cell>
        </row>
        <row r="312">
          <cell r="Q312">
            <v>0</v>
          </cell>
          <cell r="S312">
            <v>0</v>
          </cell>
        </row>
        <row r="313">
          <cell r="Q313">
            <v>0</v>
          </cell>
          <cell r="S313">
            <v>0</v>
          </cell>
        </row>
        <row r="314">
          <cell r="Q314">
            <v>0</v>
          </cell>
          <cell r="S314">
            <v>0</v>
          </cell>
        </row>
        <row r="315">
          <cell r="Q315">
            <v>0</v>
          </cell>
          <cell r="S315">
            <v>0</v>
          </cell>
        </row>
        <row r="316">
          <cell r="Q316">
            <v>0</v>
          </cell>
          <cell r="S316">
            <v>0</v>
          </cell>
        </row>
        <row r="317">
          <cell r="Q317">
            <v>0</v>
          </cell>
          <cell r="S317">
            <v>0</v>
          </cell>
        </row>
        <row r="318">
          <cell r="Q318">
            <v>0</v>
          </cell>
          <cell r="S318">
            <v>0</v>
          </cell>
        </row>
        <row r="319">
          <cell r="Q319">
            <v>0</v>
          </cell>
          <cell r="S319">
            <v>0</v>
          </cell>
        </row>
        <row r="320">
          <cell r="Q320">
            <v>0</v>
          </cell>
          <cell r="S320">
            <v>0</v>
          </cell>
        </row>
        <row r="321">
          <cell r="Q321">
            <v>0</v>
          </cell>
          <cell r="S321">
            <v>0</v>
          </cell>
        </row>
        <row r="322">
          <cell r="Q322">
            <v>0</v>
          </cell>
          <cell r="S322">
            <v>0</v>
          </cell>
        </row>
        <row r="323">
          <cell r="Q323">
            <v>0</v>
          </cell>
          <cell r="S323">
            <v>0</v>
          </cell>
        </row>
        <row r="324">
          <cell r="Q324">
            <v>0</v>
          </cell>
          <cell r="S324">
            <v>0</v>
          </cell>
        </row>
        <row r="325">
          <cell r="Q325">
            <v>0</v>
          </cell>
          <cell r="S325">
            <v>0</v>
          </cell>
        </row>
        <row r="326">
          <cell r="Q326">
            <v>0</v>
          </cell>
          <cell r="S326">
            <v>0</v>
          </cell>
        </row>
        <row r="327">
          <cell r="Q327">
            <v>0</v>
          </cell>
          <cell r="S327">
            <v>0</v>
          </cell>
        </row>
        <row r="328">
          <cell r="Q328">
            <v>0</v>
          </cell>
          <cell r="S328">
            <v>0</v>
          </cell>
        </row>
        <row r="329">
          <cell r="Q329">
            <v>0</v>
          </cell>
          <cell r="S329">
            <v>0</v>
          </cell>
        </row>
        <row r="330">
          <cell r="Q330">
            <v>0</v>
          </cell>
          <cell r="S330">
            <v>0</v>
          </cell>
        </row>
        <row r="331">
          <cell r="Q331">
            <v>0</v>
          </cell>
          <cell r="S331">
            <v>0</v>
          </cell>
        </row>
        <row r="332">
          <cell r="Q332">
            <v>0</v>
          </cell>
          <cell r="S332">
            <v>0</v>
          </cell>
        </row>
        <row r="333">
          <cell r="Q333">
            <v>0</v>
          </cell>
          <cell r="S333">
            <v>0</v>
          </cell>
        </row>
        <row r="334">
          <cell r="Q334">
            <v>0</v>
          </cell>
          <cell r="S334">
            <v>0</v>
          </cell>
        </row>
        <row r="335">
          <cell r="Q335">
            <v>0</v>
          </cell>
          <cell r="S335">
            <v>0</v>
          </cell>
        </row>
        <row r="336">
          <cell r="Q336">
            <v>0</v>
          </cell>
          <cell r="S336">
            <v>0</v>
          </cell>
        </row>
        <row r="337">
          <cell r="Q337">
            <v>0</v>
          </cell>
          <cell r="S337">
            <v>0</v>
          </cell>
        </row>
        <row r="338">
          <cell r="Q338">
            <v>0</v>
          </cell>
          <cell r="S338">
            <v>0</v>
          </cell>
        </row>
        <row r="339">
          <cell r="Q339">
            <v>0</v>
          </cell>
          <cell r="S339">
            <v>0</v>
          </cell>
        </row>
        <row r="340">
          <cell r="Q340">
            <v>0</v>
          </cell>
          <cell r="S340">
            <v>0</v>
          </cell>
        </row>
        <row r="341">
          <cell r="Q341">
            <v>0</v>
          </cell>
          <cell r="S341">
            <v>0</v>
          </cell>
        </row>
        <row r="342">
          <cell r="Q342">
            <v>0</v>
          </cell>
          <cell r="S342">
            <v>0</v>
          </cell>
        </row>
        <row r="343">
          <cell r="Q343">
            <v>0</v>
          </cell>
          <cell r="S343">
            <v>0</v>
          </cell>
        </row>
        <row r="344">
          <cell r="Q344">
            <v>0</v>
          </cell>
          <cell r="S344">
            <v>0</v>
          </cell>
        </row>
        <row r="345">
          <cell r="Q345">
            <v>0</v>
          </cell>
          <cell r="S345">
            <v>0</v>
          </cell>
        </row>
        <row r="346">
          <cell r="Q346">
            <v>0</v>
          </cell>
          <cell r="S346">
            <v>0</v>
          </cell>
        </row>
        <row r="347">
          <cell r="Q347">
            <v>0</v>
          </cell>
          <cell r="S347">
            <v>0</v>
          </cell>
        </row>
        <row r="348">
          <cell r="Q348">
            <v>0</v>
          </cell>
          <cell r="S348">
            <v>0</v>
          </cell>
        </row>
        <row r="349">
          <cell r="Q349">
            <v>0</v>
          </cell>
          <cell r="S349">
            <v>0</v>
          </cell>
        </row>
        <row r="350">
          <cell r="Q350">
            <v>0</v>
          </cell>
          <cell r="S350">
            <v>0</v>
          </cell>
        </row>
        <row r="351">
          <cell r="Q351">
            <v>0</v>
          </cell>
          <cell r="S351">
            <v>0</v>
          </cell>
        </row>
        <row r="352">
          <cell r="Q352">
            <v>0</v>
          </cell>
          <cell r="S352">
            <v>0</v>
          </cell>
        </row>
        <row r="353">
          <cell r="Q353">
            <v>0</v>
          </cell>
          <cell r="S353">
            <v>0</v>
          </cell>
        </row>
        <row r="354">
          <cell r="Q354">
            <v>0</v>
          </cell>
          <cell r="S354">
            <v>0</v>
          </cell>
        </row>
        <row r="355">
          <cell r="Q355">
            <v>0</v>
          </cell>
          <cell r="S355">
            <v>0</v>
          </cell>
        </row>
        <row r="356">
          <cell r="Q356">
            <v>0</v>
          </cell>
          <cell r="S356">
            <v>0</v>
          </cell>
        </row>
        <row r="357">
          <cell r="Q357">
            <v>0</v>
          </cell>
          <cell r="S357">
            <v>0</v>
          </cell>
        </row>
        <row r="358">
          <cell r="Q358">
            <v>0</v>
          </cell>
          <cell r="S358">
            <v>0</v>
          </cell>
        </row>
        <row r="359">
          <cell r="Q359">
            <v>0</v>
          </cell>
          <cell r="S359">
            <v>0</v>
          </cell>
        </row>
        <row r="360">
          <cell r="Q360">
            <v>0</v>
          </cell>
          <cell r="S360">
            <v>0</v>
          </cell>
        </row>
        <row r="361">
          <cell r="Q361">
            <v>0</v>
          </cell>
          <cell r="S361">
            <v>0</v>
          </cell>
        </row>
        <row r="362">
          <cell r="Q362">
            <v>0</v>
          </cell>
          <cell r="S362">
            <v>0</v>
          </cell>
        </row>
        <row r="363">
          <cell r="Q363">
            <v>0</v>
          </cell>
          <cell r="S363">
            <v>0</v>
          </cell>
        </row>
        <row r="364">
          <cell r="Q364">
            <v>0</v>
          </cell>
          <cell r="S364">
            <v>0</v>
          </cell>
        </row>
        <row r="365">
          <cell r="Q365">
            <v>0</v>
          </cell>
          <cell r="S365">
            <v>0</v>
          </cell>
        </row>
        <row r="366">
          <cell r="Q366">
            <v>0</v>
          </cell>
          <cell r="S366">
            <v>0</v>
          </cell>
        </row>
        <row r="367">
          <cell r="Q367">
            <v>0</v>
          </cell>
          <cell r="S367">
            <v>0</v>
          </cell>
        </row>
        <row r="368">
          <cell r="Q368">
            <v>0</v>
          </cell>
          <cell r="S368">
            <v>0</v>
          </cell>
        </row>
        <row r="369">
          <cell r="Q369">
            <v>0</v>
          </cell>
          <cell r="S369">
            <v>0</v>
          </cell>
        </row>
        <row r="370">
          <cell r="Q370">
            <v>0</v>
          </cell>
          <cell r="S370">
            <v>0</v>
          </cell>
        </row>
        <row r="371">
          <cell r="Q371">
            <v>0</v>
          </cell>
          <cell r="S371">
            <v>0</v>
          </cell>
        </row>
        <row r="372">
          <cell r="Q372">
            <v>0</v>
          </cell>
          <cell r="S372">
            <v>0</v>
          </cell>
        </row>
        <row r="373">
          <cell r="Q373">
            <v>0</v>
          </cell>
          <cell r="S373">
            <v>0</v>
          </cell>
        </row>
        <row r="374">
          <cell r="Q374">
            <v>0</v>
          </cell>
          <cell r="S374">
            <v>0</v>
          </cell>
        </row>
        <row r="375">
          <cell r="Q375">
            <v>0</v>
          </cell>
          <cell r="S375">
            <v>0</v>
          </cell>
        </row>
        <row r="376">
          <cell r="Q376">
            <v>0</v>
          </cell>
          <cell r="S376">
            <v>0</v>
          </cell>
        </row>
        <row r="377">
          <cell r="Q377">
            <v>0</v>
          </cell>
          <cell r="S377">
            <v>0</v>
          </cell>
        </row>
        <row r="378">
          <cell r="Q378">
            <v>0</v>
          </cell>
          <cell r="S378">
            <v>0</v>
          </cell>
        </row>
        <row r="379">
          <cell r="Q379">
            <v>0</v>
          </cell>
          <cell r="S379">
            <v>0</v>
          </cell>
        </row>
        <row r="380">
          <cell r="Q380">
            <v>0</v>
          </cell>
          <cell r="S380">
            <v>0</v>
          </cell>
        </row>
        <row r="381">
          <cell r="Q381">
            <v>0</v>
          </cell>
          <cell r="S381">
            <v>0</v>
          </cell>
        </row>
        <row r="382">
          <cell r="Q382">
            <v>0</v>
          </cell>
          <cell r="S382">
            <v>0</v>
          </cell>
        </row>
        <row r="383">
          <cell r="Q383">
            <v>0</v>
          </cell>
          <cell r="S383">
            <v>0</v>
          </cell>
        </row>
        <row r="384">
          <cell r="Q384">
            <v>0</v>
          </cell>
          <cell r="S384">
            <v>0</v>
          </cell>
        </row>
        <row r="385">
          <cell r="Q385">
            <v>0</v>
          </cell>
          <cell r="S385">
            <v>0</v>
          </cell>
        </row>
        <row r="386">
          <cell r="Q386">
            <v>0</v>
          </cell>
          <cell r="S386">
            <v>0</v>
          </cell>
        </row>
        <row r="387">
          <cell r="Q387">
            <v>0</v>
          </cell>
          <cell r="S387">
            <v>0</v>
          </cell>
        </row>
        <row r="388">
          <cell r="Q388">
            <v>0</v>
          </cell>
          <cell r="S388">
            <v>0</v>
          </cell>
        </row>
        <row r="389">
          <cell r="Q389">
            <v>0</v>
          </cell>
          <cell r="S389">
            <v>0</v>
          </cell>
        </row>
        <row r="390">
          <cell r="Q390">
            <v>0</v>
          </cell>
          <cell r="S390">
            <v>0</v>
          </cell>
        </row>
        <row r="391">
          <cell r="Q391">
            <v>0</v>
          </cell>
          <cell r="S391">
            <v>0</v>
          </cell>
        </row>
        <row r="392">
          <cell r="Q392">
            <v>0</v>
          </cell>
          <cell r="S392">
            <v>0</v>
          </cell>
        </row>
        <row r="393">
          <cell r="Q393">
            <v>0</v>
          </cell>
          <cell r="S393">
            <v>0</v>
          </cell>
        </row>
        <row r="394">
          <cell r="Q394">
            <v>0</v>
          </cell>
          <cell r="S394">
            <v>0</v>
          </cell>
        </row>
        <row r="395">
          <cell r="Q395">
            <v>0</v>
          </cell>
          <cell r="S395">
            <v>0</v>
          </cell>
        </row>
        <row r="396">
          <cell r="Q396">
            <v>0</v>
          </cell>
          <cell r="S396">
            <v>0</v>
          </cell>
        </row>
        <row r="397">
          <cell r="Q397">
            <v>0</v>
          </cell>
          <cell r="S397">
            <v>0</v>
          </cell>
        </row>
        <row r="398">
          <cell r="Q398">
            <v>0</v>
          </cell>
          <cell r="S398">
            <v>0</v>
          </cell>
        </row>
        <row r="399">
          <cell r="Q399">
            <v>0</v>
          </cell>
          <cell r="S399">
            <v>0</v>
          </cell>
        </row>
        <row r="400">
          <cell r="Q400">
            <v>0</v>
          </cell>
          <cell r="S400">
            <v>0</v>
          </cell>
        </row>
        <row r="401">
          <cell r="Q401">
            <v>0</v>
          </cell>
          <cell r="S401">
            <v>0</v>
          </cell>
        </row>
        <row r="402">
          <cell r="Q402">
            <v>0</v>
          </cell>
          <cell r="S402">
            <v>0</v>
          </cell>
        </row>
        <row r="403">
          <cell r="Q403">
            <v>0</v>
          </cell>
          <cell r="S403">
            <v>0</v>
          </cell>
        </row>
        <row r="404">
          <cell r="Q404">
            <v>0</v>
          </cell>
          <cell r="S404">
            <v>0</v>
          </cell>
        </row>
        <row r="405">
          <cell r="Q405">
            <v>0</v>
          </cell>
          <cell r="S405">
            <v>0</v>
          </cell>
        </row>
        <row r="406">
          <cell r="Q406">
            <v>0</v>
          </cell>
          <cell r="S406">
            <v>0</v>
          </cell>
        </row>
        <row r="407">
          <cell r="Q407">
            <v>0</v>
          </cell>
          <cell r="S407">
            <v>0</v>
          </cell>
        </row>
        <row r="408">
          <cell r="Q408">
            <v>0</v>
          </cell>
          <cell r="S408">
            <v>0</v>
          </cell>
        </row>
        <row r="409">
          <cell r="Q409">
            <v>0</v>
          </cell>
          <cell r="S409">
            <v>0</v>
          </cell>
        </row>
        <row r="410">
          <cell r="Q410">
            <v>0</v>
          </cell>
          <cell r="S410">
            <v>0</v>
          </cell>
        </row>
        <row r="411">
          <cell r="Q411">
            <v>0</v>
          </cell>
          <cell r="S411">
            <v>0</v>
          </cell>
        </row>
        <row r="412">
          <cell r="Q412">
            <v>0</v>
          </cell>
          <cell r="S412">
            <v>0</v>
          </cell>
        </row>
        <row r="413">
          <cell r="Q413">
            <v>0</v>
          </cell>
          <cell r="S413">
            <v>0</v>
          </cell>
        </row>
        <row r="414">
          <cell r="Q414">
            <v>0</v>
          </cell>
          <cell r="S414">
            <v>0</v>
          </cell>
        </row>
        <row r="415">
          <cell r="Q415">
            <v>0</v>
          </cell>
          <cell r="S415">
            <v>0</v>
          </cell>
        </row>
        <row r="416">
          <cell r="Q416">
            <v>0</v>
          </cell>
          <cell r="S416">
            <v>0</v>
          </cell>
        </row>
        <row r="417">
          <cell r="Q417">
            <v>0</v>
          </cell>
          <cell r="S417">
            <v>0</v>
          </cell>
        </row>
        <row r="418">
          <cell r="Q418">
            <v>0</v>
          </cell>
          <cell r="S418">
            <v>0</v>
          </cell>
        </row>
        <row r="419">
          <cell r="Q419">
            <v>0</v>
          </cell>
          <cell r="S419">
            <v>0</v>
          </cell>
        </row>
        <row r="420">
          <cell r="Q420">
            <v>0</v>
          </cell>
          <cell r="S420">
            <v>0</v>
          </cell>
        </row>
        <row r="421">
          <cell r="Q421">
            <v>0</v>
          </cell>
          <cell r="S421">
            <v>0</v>
          </cell>
        </row>
        <row r="422">
          <cell r="Q422">
            <v>0</v>
          </cell>
          <cell r="S422">
            <v>0</v>
          </cell>
        </row>
        <row r="423">
          <cell r="Q423">
            <v>0</v>
          </cell>
          <cell r="S423">
            <v>0</v>
          </cell>
        </row>
        <row r="424">
          <cell r="Q424">
            <v>0</v>
          </cell>
          <cell r="S424">
            <v>0</v>
          </cell>
        </row>
        <row r="425">
          <cell r="Q425">
            <v>0</v>
          </cell>
          <cell r="S425">
            <v>0</v>
          </cell>
        </row>
        <row r="426">
          <cell r="Q426">
            <v>0</v>
          </cell>
          <cell r="S426">
            <v>0</v>
          </cell>
        </row>
        <row r="427">
          <cell r="Q427">
            <v>0</v>
          </cell>
          <cell r="S427">
            <v>0</v>
          </cell>
        </row>
        <row r="428">
          <cell r="Q428">
            <v>0</v>
          </cell>
          <cell r="S428">
            <v>0</v>
          </cell>
        </row>
        <row r="429">
          <cell r="Q429">
            <v>0</v>
          </cell>
          <cell r="S429">
            <v>0</v>
          </cell>
        </row>
        <row r="430">
          <cell r="Q430">
            <v>0</v>
          </cell>
          <cell r="S430">
            <v>0</v>
          </cell>
        </row>
        <row r="431">
          <cell r="Q431">
            <v>0</v>
          </cell>
          <cell r="S431">
            <v>0</v>
          </cell>
        </row>
        <row r="432">
          <cell r="Q432">
            <v>0</v>
          </cell>
          <cell r="S432">
            <v>0</v>
          </cell>
        </row>
        <row r="433">
          <cell r="Q433">
            <v>0</v>
          </cell>
          <cell r="S433">
            <v>0</v>
          </cell>
        </row>
        <row r="434">
          <cell r="Q434">
            <v>0</v>
          </cell>
          <cell r="S434">
            <v>0</v>
          </cell>
        </row>
        <row r="435">
          <cell r="Q435">
            <v>0</v>
          </cell>
          <cell r="S435">
            <v>0</v>
          </cell>
        </row>
        <row r="436">
          <cell r="Q436">
            <v>0</v>
          </cell>
          <cell r="S436">
            <v>0</v>
          </cell>
        </row>
        <row r="437">
          <cell r="Q437">
            <v>0</v>
          </cell>
          <cell r="S437">
            <v>0</v>
          </cell>
        </row>
        <row r="438">
          <cell r="Q438">
            <v>0</v>
          </cell>
          <cell r="S438">
            <v>0</v>
          </cell>
        </row>
        <row r="439">
          <cell r="Q439">
            <v>0</v>
          </cell>
          <cell r="S439">
            <v>0</v>
          </cell>
        </row>
        <row r="440">
          <cell r="Q440">
            <v>0</v>
          </cell>
          <cell r="S440">
            <v>0</v>
          </cell>
        </row>
        <row r="441">
          <cell r="Q441">
            <v>0</v>
          </cell>
          <cell r="S441">
            <v>0</v>
          </cell>
        </row>
        <row r="442">
          <cell r="Q442">
            <v>0</v>
          </cell>
          <cell r="S442">
            <v>0</v>
          </cell>
        </row>
        <row r="443">
          <cell r="Q443">
            <v>0</v>
          </cell>
          <cell r="S443">
            <v>0</v>
          </cell>
        </row>
        <row r="444">
          <cell r="Q444">
            <v>0</v>
          </cell>
          <cell r="S444">
            <v>0</v>
          </cell>
        </row>
        <row r="445">
          <cell r="Q445">
            <v>0</v>
          </cell>
          <cell r="S445">
            <v>0</v>
          </cell>
        </row>
        <row r="446">
          <cell r="Q446">
            <v>0</v>
          </cell>
          <cell r="S446">
            <v>0</v>
          </cell>
        </row>
        <row r="447">
          <cell r="Q447">
            <v>0</v>
          </cell>
          <cell r="S447">
            <v>0</v>
          </cell>
        </row>
        <row r="448">
          <cell r="Q448">
            <v>0</v>
          </cell>
          <cell r="S448">
            <v>0</v>
          </cell>
        </row>
        <row r="449">
          <cell r="Q449">
            <v>0</v>
          </cell>
          <cell r="S449">
            <v>0</v>
          </cell>
        </row>
        <row r="450">
          <cell r="Q450">
            <v>0</v>
          </cell>
          <cell r="S450">
            <v>0</v>
          </cell>
        </row>
        <row r="451">
          <cell r="Q451">
            <v>0</v>
          </cell>
          <cell r="S451">
            <v>0</v>
          </cell>
        </row>
        <row r="452">
          <cell r="Q452">
            <v>0</v>
          </cell>
          <cell r="S452">
            <v>0</v>
          </cell>
        </row>
        <row r="453">
          <cell r="Q453">
            <v>0</v>
          </cell>
          <cell r="S453">
            <v>0</v>
          </cell>
        </row>
        <row r="454">
          <cell r="Q454">
            <v>0</v>
          </cell>
          <cell r="S454">
            <v>0</v>
          </cell>
        </row>
        <row r="455">
          <cell r="Q455">
            <v>0</v>
          </cell>
          <cell r="S455">
            <v>0</v>
          </cell>
        </row>
        <row r="456">
          <cell r="Q456">
            <v>0</v>
          </cell>
          <cell r="S456">
            <v>0</v>
          </cell>
        </row>
        <row r="457">
          <cell r="Q457">
            <v>0</v>
          </cell>
          <cell r="S457">
            <v>0</v>
          </cell>
        </row>
        <row r="458">
          <cell r="Q458">
            <v>0</v>
          </cell>
          <cell r="S458">
            <v>0</v>
          </cell>
        </row>
        <row r="459">
          <cell r="Q459">
            <v>0</v>
          </cell>
          <cell r="S459">
            <v>0</v>
          </cell>
        </row>
        <row r="460">
          <cell r="Q460">
            <v>0</v>
          </cell>
          <cell r="S460">
            <v>0</v>
          </cell>
        </row>
        <row r="461">
          <cell r="Q461">
            <v>0</v>
          </cell>
          <cell r="S461">
            <v>0</v>
          </cell>
        </row>
        <row r="462">
          <cell r="Q462">
            <v>0</v>
          </cell>
          <cell r="S462">
            <v>0</v>
          </cell>
        </row>
        <row r="463">
          <cell r="Q463">
            <v>0</v>
          </cell>
          <cell r="S463">
            <v>0</v>
          </cell>
        </row>
        <row r="464">
          <cell r="Q464">
            <v>0</v>
          </cell>
          <cell r="S464">
            <v>0</v>
          </cell>
        </row>
        <row r="465">
          <cell r="Q465">
            <v>0</v>
          </cell>
          <cell r="S465">
            <v>0</v>
          </cell>
        </row>
        <row r="466">
          <cell r="Q466">
            <v>0</v>
          </cell>
          <cell r="S466">
            <v>0</v>
          </cell>
        </row>
        <row r="467">
          <cell r="Q467">
            <v>0</v>
          </cell>
          <cell r="S467">
            <v>0</v>
          </cell>
        </row>
        <row r="468">
          <cell r="Q468">
            <v>0</v>
          </cell>
          <cell r="S468">
            <v>0</v>
          </cell>
        </row>
        <row r="469">
          <cell r="Q469">
            <v>0</v>
          </cell>
          <cell r="S469">
            <v>0</v>
          </cell>
        </row>
        <row r="470">
          <cell r="Q470">
            <v>0</v>
          </cell>
          <cell r="S470">
            <v>0</v>
          </cell>
        </row>
        <row r="471">
          <cell r="Q471">
            <v>0</v>
          </cell>
          <cell r="S471">
            <v>0</v>
          </cell>
        </row>
        <row r="472">
          <cell r="Q472">
            <v>0</v>
          </cell>
          <cell r="S472">
            <v>0</v>
          </cell>
        </row>
        <row r="473">
          <cell r="Q473">
            <v>0</v>
          </cell>
          <cell r="S473">
            <v>0</v>
          </cell>
        </row>
        <row r="474">
          <cell r="Q474">
            <v>0</v>
          </cell>
          <cell r="S474">
            <v>0</v>
          </cell>
        </row>
        <row r="475">
          <cell r="Q475">
            <v>0</v>
          </cell>
          <cell r="S475">
            <v>0</v>
          </cell>
        </row>
        <row r="476">
          <cell r="Q476">
            <v>0</v>
          </cell>
          <cell r="S476">
            <v>0</v>
          </cell>
        </row>
        <row r="477">
          <cell r="Q477">
            <v>0</v>
          </cell>
          <cell r="S477">
            <v>0</v>
          </cell>
        </row>
        <row r="478">
          <cell r="Q478">
            <v>0</v>
          </cell>
          <cell r="S478">
            <v>0</v>
          </cell>
        </row>
        <row r="479">
          <cell r="Q479">
            <v>0</v>
          </cell>
          <cell r="S479">
            <v>0</v>
          </cell>
        </row>
        <row r="480">
          <cell r="Q480">
            <v>0</v>
          </cell>
          <cell r="S480">
            <v>0</v>
          </cell>
        </row>
        <row r="481">
          <cell r="Q481">
            <v>0</v>
          </cell>
          <cell r="S481">
            <v>0</v>
          </cell>
        </row>
        <row r="482">
          <cell r="Q482">
            <v>0</v>
          </cell>
          <cell r="S482">
            <v>0</v>
          </cell>
        </row>
        <row r="483">
          <cell r="Q483">
            <v>0</v>
          </cell>
          <cell r="S483">
            <v>0</v>
          </cell>
        </row>
        <row r="484">
          <cell r="Q484">
            <v>0</v>
          </cell>
          <cell r="S484">
            <v>0</v>
          </cell>
        </row>
        <row r="485">
          <cell r="Q485">
            <v>0</v>
          </cell>
          <cell r="S485">
            <v>0</v>
          </cell>
        </row>
        <row r="486">
          <cell r="Q486">
            <v>0</v>
          </cell>
          <cell r="S486">
            <v>0</v>
          </cell>
        </row>
        <row r="487">
          <cell r="Q487">
            <v>0</v>
          </cell>
          <cell r="S487">
            <v>0</v>
          </cell>
        </row>
        <row r="488">
          <cell r="Q488">
            <v>0</v>
          </cell>
          <cell r="S488">
            <v>0</v>
          </cell>
        </row>
        <row r="489">
          <cell r="Q489">
            <v>0</v>
          </cell>
          <cell r="S489">
            <v>0</v>
          </cell>
        </row>
        <row r="490">
          <cell r="Q490">
            <v>0</v>
          </cell>
          <cell r="S490">
            <v>0</v>
          </cell>
        </row>
        <row r="491">
          <cell r="Q491">
            <v>0</v>
          </cell>
          <cell r="S491">
            <v>0</v>
          </cell>
        </row>
        <row r="492">
          <cell r="Q492">
            <v>0</v>
          </cell>
          <cell r="S492">
            <v>0</v>
          </cell>
        </row>
        <row r="493">
          <cell r="Q493">
            <v>0</v>
          </cell>
          <cell r="S493">
            <v>0</v>
          </cell>
        </row>
        <row r="494">
          <cell r="Q494">
            <v>0</v>
          </cell>
          <cell r="S494">
            <v>0</v>
          </cell>
        </row>
        <row r="495">
          <cell r="Q495">
            <v>0</v>
          </cell>
          <cell r="S495">
            <v>0</v>
          </cell>
        </row>
        <row r="496">
          <cell r="Q496">
            <v>0</v>
          </cell>
          <cell r="S496">
            <v>0</v>
          </cell>
        </row>
        <row r="497">
          <cell r="Q497">
            <v>0</v>
          </cell>
          <cell r="S497">
            <v>0</v>
          </cell>
        </row>
        <row r="498">
          <cell r="Q498">
            <v>0</v>
          </cell>
          <cell r="S498">
            <v>0</v>
          </cell>
        </row>
        <row r="499">
          <cell r="Q499">
            <v>0</v>
          </cell>
          <cell r="S499">
            <v>0</v>
          </cell>
        </row>
        <row r="500">
          <cell r="Q500">
            <v>0</v>
          </cell>
          <cell r="S500">
            <v>0</v>
          </cell>
        </row>
        <row r="501">
          <cell r="Q501">
            <v>0</v>
          </cell>
          <cell r="S501">
            <v>0</v>
          </cell>
        </row>
        <row r="502">
          <cell r="Q502">
            <v>0</v>
          </cell>
          <cell r="S502">
            <v>0</v>
          </cell>
        </row>
        <row r="503">
          <cell r="Q503">
            <v>0</v>
          </cell>
          <cell r="S503">
            <v>0</v>
          </cell>
        </row>
        <row r="504">
          <cell r="Q504">
            <v>0</v>
          </cell>
          <cell r="S504">
            <v>0</v>
          </cell>
        </row>
        <row r="505">
          <cell r="Q505">
            <v>0</v>
          </cell>
          <cell r="S505">
            <v>0</v>
          </cell>
        </row>
        <row r="506">
          <cell r="Q506">
            <v>0</v>
          </cell>
          <cell r="S506">
            <v>0</v>
          </cell>
        </row>
        <row r="507">
          <cell r="Q507">
            <v>0</v>
          </cell>
          <cell r="S507">
            <v>0</v>
          </cell>
        </row>
        <row r="508">
          <cell r="Q508">
            <v>0</v>
          </cell>
          <cell r="S508">
            <v>0</v>
          </cell>
        </row>
        <row r="509">
          <cell r="Q509">
            <v>0</v>
          </cell>
          <cell r="S509">
            <v>0</v>
          </cell>
        </row>
        <row r="510">
          <cell r="Q510">
            <v>0</v>
          </cell>
          <cell r="S510">
            <v>0</v>
          </cell>
        </row>
        <row r="511">
          <cell r="Q511">
            <v>0</v>
          </cell>
          <cell r="S511">
            <v>0</v>
          </cell>
        </row>
        <row r="512">
          <cell r="Q512">
            <v>0</v>
          </cell>
          <cell r="S512">
            <v>0</v>
          </cell>
        </row>
        <row r="513">
          <cell r="Q513">
            <v>0</v>
          </cell>
          <cell r="S513">
            <v>0</v>
          </cell>
        </row>
        <row r="514">
          <cell r="Q514">
            <v>0</v>
          </cell>
          <cell r="S514">
            <v>0</v>
          </cell>
        </row>
        <row r="515">
          <cell r="Q515">
            <v>0</v>
          </cell>
          <cell r="S515">
            <v>0</v>
          </cell>
        </row>
        <row r="516">
          <cell r="Q516">
            <v>0</v>
          </cell>
          <cell r="S516">
            <v>0</v>
          </cell>
        </row>
        <row r="517">
          <cell r="Q517">
            <v>0</v>
          </cell>
          <cell r="S517">
            <v>0</v>
          </cell>
        </row>
        <row r="518">
          <cell r="Q518">
            <v>0</v>
          </cell>
          <cell r="S518">
            <v>0</v>
          </cell>
        </row>
        <row r="519">
          <cell r="Q519">
            <v>0</v>
          </cell>
          <cell r="S519">
            <v>0</v>
          </cell>
        </row>
        <row r="520">
          <cell r="Q520">
            <v>0</v>
          </cell>
          <cell r="S520">
            <v>0</v>
          </cell>
        </row>
        <row r="521">
          <cell r="Q521">
            <v>0</v>
          </cell>
          <cell r="S521">
            <v>0</v>
          </cell>
        </row>
        <row r="522">
          <cell r="Q522">
            <v>0</v>
          </cell>
          <cell r="S522">
            <v>0</v>
          </cell>
        </row>
        <row r="523">
          <cell r="Q523">
            <v>0</v>
          </cell>
          <cell r="S523">
            <v>0</v>
          </cell>
        </row>
        <row r="524">
          <cell r="Q524">
            <v>0</v>
          </cell>
          <cell r="S524">
            <v>0</v>
          </cell>
        </row>
        <row r="525">
          <cell r="Q525">
            <v>0</v>
          </cell>
          <cell r="S525">
            <v>0</v>
          </cell>
        </row>
        <row r="526">
          <cell r="Q526">
            <v>0</v>
          </cell>
          <cell r="S526">
            <v>0</v>
          </cell>
        </row>
        <row r="527">
          <cell r="Q527">
            <v>0</v>
          </cell>
          <cell r="S527">
            <v>0</v>
          </cell>
        </row>
        <row r="528">
          <cell r="Q528">
            <v>0</v>
          </cell>
          <cell r="S528">
            <v>0</v>
          </cell>
        </row>
        <row r="529">
          <cell r="Q529">
            <v>0</v>
          </cell>
          <cell r="S529">
            <v>0</v>
          </cell>
        </row>
        <row r="530">
          <cell r="Q530">
            <v>0</v>
          </cell>
          <cell r="S530">
            <v>0</v>
          </cell>
        </row>
        <row r="531">
          <cell r="Q531">
            <v>0</v>
          </cell>
          <cell r="S531">
            <v>0</v>
          </cell>
        </row>
        <row r="532">
          <cell r="Q532">
            <v>0</v>
          </cell>
          <cell r="S532">
            <v>0</v>
          </cell>
        </row>
        <row r="533">
          <cell r="Q533">
            <v>0</v>
          </cell>
          <cell r="S533">
            <v>0</v>
          </cell>
        </row>
        <row r="534">
          <cell r="Q534">
            <v>0</v>
          </cell>
          <cell r="S534">
            <v>0</v>
          </cell>
        </row>
        <row r="535">
          <cell r="Q535">
            <v>0</v>
          </cell>
          <cell r="S535">
            <v>0</v>
          </cell>
        </row>
        <row r="536">
          <cell r="Q536">
            <v>0</v>
          </cell>
          <cell r="S536">
            <v>0</v>
          </cell>
        </row>
        <row r="537">
          <cell r="Q537">
            <v>0</v>
          </cell>
          <cell r="S537">
            <v>0</v>
          </cell>
        </row>
        <row r="538">
          <cell r="Q538">
            <v>0</v>
          </cell>
          <cell r="S538">
            <v>0</v>
          </cell>
        </row>
        <row r="539">
          <cell r="Q539">
            <v>0</v>
          </cell>
          <cell r="S539">
            <v>0</v>
          </cell>
        </row>
        <row r="540">
          <cell r="Q540">
            <v>0</v>
          </cell>
          <cell r="S540">
            <v>0</v>
          </cell>
        </row>
        <row r="541">
          <cell r="Q541">
            <v>0</v>
          </cell>
          <cell r="S541">
            <v>0</v>
          </cell>
        </row>
        <row r="542">
          <cell r="Q542">
            <v>0</v>
          </cell>
          <cell r="S542">
            <v>0</v>
          </cell>
        </row>
        <row r="543">
          <cell r="Q543">
            <v>0</v>
          </cell>
          <cell r="S543">
            <v>0</v>
          </cell>
        </row>
        <row r="544">
          <cell r="Q544">
            <v>0</v>
          </cell>
          <cell r="S544">
            <v>0</v>
          </cell>
        </row>
        <row r="545">
          <cell r="Q545">
            <v>0</v>
          </cell>
          <cell r="S545">
            <v>0</v>
          </cell>
        </row>
        <row r="546">
          <cell r="Q546">
            <v>0</v>
          </cell>
          <cell r="S546">
            <v>0</v>
          </cell>
        </row>
        <row r="547">
          <cell r="Q547">
            <v>0</v>
          </cell>
          <cell r="S547">
            <v>0</v>
          </cell>
        </row>
        <row r="548">
          <cell r="Q548">
            <v>0</v>
          </cell>
          <cell r="S548">
            <v>0</v>
          </cell>
        </row>
        <row r="549">
          <cell r="Q549">
            <v>0</v>
          </cell>
          <cell r="S549">
            <v>0</v>
          </cell>
        </row>
        <row r="550">
          <cell r="Q550">
            <v>0</v>
          </cell>
          <cell r="S550">
            <v>0</v>
          </cell>
        </row>
        <row r="551">
          <cell r="Q551">
            <v>0</v>
          </cell>
          <cell r="S551">
            <v>0</v>
          </cell>
        </row>
        <row r="552">
          <cell r="Q552">
            <v>0</v>
          </cell>
          <cell r="S552">
            <v>0</v>
          </cell>
        </row>
        <row r="553">
          <cell r="Q553">
            <v>0</v>
          </cell>
          <cell r="S553">
            <v>0</v>
          </cell>
        </row>
        <row r="554">
          <cell r="Q554">
            <v>0</v>
          </cell>
          <cell r="S554">
            <v>0</v>
          </cell>
        </row>
        <row r="555">
          <cell r="Q555">
            <v>0</v>
          </cell>
          <cell r="S555">
            <v>0</v>
          </cell>
        </row>
        <row r="556">
          <cell r="Q556">
            <v>0</v>
          </cell>
          <cell r="S556">
            <v>0</v>
          </cell>
        </row>
        <row r="557">
          <cell r="Q557">
            <v>0</v>
          </cell>
          <cell r="S557">
            <v>0</v>
          </cell>
        </row>
        <row r="558">
          <cell r="Q558">
            <v>0</v>
          </cell>
          <cell r="S558">
            <v>0</v>
          </cell>
        </row>
        <row r="559">
          <cell r="Q559">
            <v>0</v>
          </cell>
          <cell r="S559">
            <v>0</v>
          </cell>
        </row>
        <row r="560">
          <cell r="Q560">
            <v>0</v>
          </cell>
          <cell r="S560">
            <v>0</v>
          </cell>
        </row>
        <row r="561">
          <cell r="Q561">
            <v>0</v>
          </cell>
          <cell r="S561">
            <v>0</v>
          </cell>
        </row>
        <row r="562">
          <cell r="Q562">
            <v>0</v>
          </cell>
          <cell r="S562">
            <v>0</v>
          </cell>
        </row>
        <row r="563">
          <cell r="Q563">
            <v>0</v>
          </cell>
          <cell r="S563">
            <v>0</v>
          </cell>
        </row>
        <row r="564">
          <cell r="Q564">
            <v>0</v>
          </cell>
          <cell r="S564">
            <v>0</v>
          </cell>
        </row>
        <row r="565">
          <cell r="Q565">
            <v>0</v>
          </cell>
          <cell r="S565">
            <v>0</v>
          </cell>
        </row>
        <row r="566">
          <cell r="Q566">
            <v>0</v>
          </cell>
          <cell r="S566">
            <v>0</v>
          </cell>
        </row>
        <row r="567">
          <cell r="Q567">
            <v>0</v>
          </cell>
          <cell r="S567">
            <v>0</v>
          </cell>
        </row>
        <row r="568">
          <cell r="Q568">
            <v>0</v>
          </cell>
          <cell r="S568">
            <v>0</v>
          </cell>
        </row>
        <row r="569">
          <cell r="Q569">
            <v>0</v>
          </cell>
          <cell r="S569">
            <v>0</v>
          </cell>
        </row>
        <row r="570">
          <cell r="Q570">
            <v>0</v>
          </cell>
          <cell r="S570">
            <v>0</v>
          </cell>
        </row>
        <row r="571">
          <cell r="Q571">
            <v>0</v>
          </cell>
          <cell r="S571">
            <v>0</v>
          </cell>
        </row>
        <row r="572">
          <cell r="Q572">
            <v>0</v>
          </cell>
          <cell r="S572">
            <v>0</v>
          </cell>
        </row>
        <row r="573">
          <cell r="Q573">
            <v>0</v>
          </cell>
          <cell r="S573">
            <v>0</v>
          </cell>
        </row>
        <row r="574">
          <cell r="Q574">
            <v>0</v>
          </cell>
          <cell r="S574">
            <v>0</v>
          </cell>
        </row>
        <row r="575">
          <cell r="Q575">
            <v>0</v>
          </cell>
          <cell r="S575">
            <v>0</v>
          </cell>
        </row>
        <row r="576">
          <cell r="Q576">
            <v>0</v>
          </cell>
          <cell r="S576">
            <v>0</v>
          </cell>
        </row>
        <row r="577">
          <cell r="Q577">
            <v>0</v>
          </cell>
          <cell r="S577">
            <v>0</v>
          </cell>
        </row>
        <row r="578">
          <cell r="Q578">
            <v>0</v>
          </cell>
          <cell r="S578">
            <v>0</v>
          </cell>
        </row>
        <row r="579">
          <cell r="Q579">
            <v>0</v>
          </cell>
          <cell r="S579">
            <v>0</v>
          </cell>
        </row>
        <row r="580">
          <cell r="Q580">
            <v>0</v>
          </cell>
          <cell r="S580">
            <v>0</v>
          </cell>
        </row>
        <row r="581">
          <cell r="Q581">
            <v>0</v>
          </cell>
          <cell r="S581">
            <v>0</v>
          </cell>
        </row>
        <row r="582">
          <cell r="Q582">
            <v>0</v>
          </cell>
          <cell r="S582">
            <v>0</v>
          </cell>
        </row>
        <row r="583">
          <cell r="Q583">
            <v>0</v>
          </cell>
          <cell r="S583">
            <v>0</v>
          </cell>
        </row>
        <row r="584">
          <cell r="Q584">
            <v>0</v>
          </cell>
          <cell r="S584">
            <v>0</v>
          </cell>
        </row>
        <row r="585">
          <cell r="Q585">
            <v>0</v>
          </cell>
          <cell r="S585">
            <v>0</v>
          </cell>
        </row>
        <row r="586">
          <cell r="Q586">
            <v>0</v>
          </cell>
          <cell r="S586">
            <v>0</v>
          </cell>
        </row>
        <row r="587">
          <cell r="Q587">
            <v>0</v>
          </cell>
          <cell r="S587">
            <v>0</v>
          </cell>
        </row>
        <row r="588">
          <cell r="Q588">
            <v>0</v>
          </cell>
          <cell r="S588">
            <v>0</v>
          </cell>
        </row>
        <row r="589">
          <cell r="Q589">
            <v>0</v>
          </cell>
          <cell r="S589">
            <v>0</v>
          </cell>
        </row>
        <row r="590">
          <cell r="Q590">
            <v>0</v>
          </cell>
          <cell r="S590">
            <v>0</v>
          </cell>
        </row>
        <row r="591">
          <cell r="Q591">
            <v>0</v>
          </cell>
          <cell r="S591">
            <v>0</v>
          </cell>
        </row>
        <row r="592">
          <cell r="Q592">
            <v>0</v>
          </cell>
          <cell r="S592">
            <v>0</v>
          </cell>
        </row>
        <row r="593">
          <cell r="Q593">
            <v>0</v>
          </cell>
          <cell r="S593">
            <v>0</v>
          </cell>
        </row>
        <row r="594">
          <cell r="Q594">
            <v>0</v>
          </cell>
          <cell r="S594">
            <v>0</v>
          </cell>
        </row>
        <row r="595">
          <cell r="Q595">
            <v>0</v>
          </cell>
          <cell r="S595">
            <v>0</v>
          </cell>
        </row>
        <row r="596">
          <cell r="Q596">
            <v>0</v>
          </cell>
          <cell r="S596">
            <v>0</v>
          </cell>
        </row>
        <row r="597">
          <cell r="Q597">
            <v>0</v>
          </cell>
          <cell r="S597">
            <v>0</v>
          </cell>
        </row>
        <row r="598">
          <cell r="Q598">
            <v>0</v>
          </cell>
          <cell r="S598">
            <v>0</v>
          </cell>
        </row>
        <row r="599">
          <cell r="Q599">
            <v>0</v>
          </cell>
          <cell r="S599">
            <v>0</v>
          </cell>
        </row>
        <row r="600">
          <cell r="Q600">
            <v>0</v>
          </cell>
          <cell r="S600">
            <v>0</v>
          </cell>
        </row>
        <row r="601">
          <cell r="Q601">
            <v>0</v>
          </cell>
          <cell r="S601">
            <v>0</v>
          </cell>
        </row>
        <row r="602">
          <cell r="Q602">
            <v>0</v>
          </cell>
          <cell r="S602">
            <v>0</v>
          </cell>
        </row>
        <row r="603">
          <cell r="Q603">
            <v>0</v>
          </cell>
          <cell r="S603">
            <v>0</v>
          </cell>
        </row>
        <row r="604">
          <cell r="Q604">
            <v>0</v>
          </cell>
          <cell r="S604">
            <v>0</v>
          </cell>
        </row>
        <row r="605">
          <cell r="Q605">
            <v>0</v>
          </cell>
          <cell r="S605">
            <v>0</v>
          </cell>
        </row>
        <row r="606">
          <cell r="Q606">
            <v>0</v>
          </cell>
          <cell r="S606">
            <v>0</v>
          </cell>
        </row>
        <row r="607">
          <cell r="Q607">
            <v>0</v>
          </cell>
          <cell r="S607">
            <v>0</v>
          </cell>
        </row>
        <row r="608">
          <cell r="Q608">
            <v>0</v>
          </cell>
          <cell r="S608">
            <v>0</v>
          </cell>
        </row>
        <row r="609">
          <cell r="Q609">
            <v>0</v>
          </cell>
          <cell r="S609">
            <v>0</v>
          </cell>
        </row>
        <row r="610">
          <cell r="Q610">
            <v>0</v>
          </cell>
          <cell r="S610">
            <v>0</v>
          </cell>
        </row>
        <row r="611">
          <cell r="Q611">
            <v>0</v>
          </cell>
          <cell r="S611">
            <v>0</v>
          </cell>
        </row>
        <row r="612">
          <cell r="Q612">
            <v>0</v>
          </cell>
          <cell r="S612">
            <v>0</v>
          </cell>
        </row>
        <row r="613">
          <cell r="Q613">
            <v>0</v>
          </cell>
          <cell r="S613">
            <v>0</v>
          </cell>
        </row>
        <row r="614">
          <cell r="Q614">
            <v>0</v>
          </cell>
          <cell r="S614">
            <v>0</v>
          </cell>
        </row>
        <row r="615">
          <cell r="Q615">
            <v>0</v>
          </cell>
          <cell r="S615">
            <v>0</v>
          </cell>
        </row>
        <row r="616">
          <cell r="Q616">
            <v>0</v>
          </cell>
          <cell r="S616">
            <v>0</v>
          </cell>
        </row>
        <row r="617">
          <cell r="Q617">
            <v>0</v>
          </cell>
          <cell r="S617">
            <v>0</v>
          </cell>
        </row>
        <row r="618">
          <cell r="Q618">
            <v>0</v>
          </cell>
          <cell r="S618">
            <v>0</v>
          </cell>
        </row>
        <row r="619">
          <cell r="Q619">
            <v>0</v>
          </cell>
          <cell r="S619">
            <v>0</v>
          </cell>
        </row>
        <row r="620">
          <cell r="Q620">
            <v>0</v>
          </cell>
          <cell r="S620">
            <v>0</v>
          </cell>
        </row>
        <row r="621">
          <cell r="Q621">
            <v>0</v>
          </cell>
          <cell r="S621">
            <v>0</v>
          </cell>
        </row>
        <row r="622">
          <cell r="Q622">
            <v>0</v>
          </cell>
          <cell r="S622">
            <v>0</v>
          </cell>
        </row>
        <row r="623">
          <cell r="Q623">
            <v>0</v>
          </cell>
          <cell r="S623">
            <v>0</v>
          </cell>
        </row>
        <row r="624">
          <cell r="Q624">
            <v>0</v>
          </cell>
          <cell r="S624">
            <v>0</v>
          </cell>
        </row>
        <row r="625">
          <cell r="Q625">
            <v>0</v>
          </cell>
          <cell r="S625">
            <v>0</v>
          </cell>
        </row>
        <row r="626">
          <cell r="Q626">
            <v>0</v>
          </cell>
          <cell r="S626">
            <v>0</v>
          </cell>
        </row>
        <row r="627">
          <cell r="Q627">
            <v>0</v>
          </cell>
          <cell r="S627">
            <v>0</v>
          </cell>
        </row>
        <row r="628">
          <cell r="Q628">
            <v>0</v>
          </cell>
          <cell r="S628">
            <v>0</v>
          </cell>
        </row>
        <row r="629">
          <cell r="Q629">
            <v>0</v>
          </cell>
          <cell r="S629">
            <v>0</v>
          </cell>
        </row>
        <row r="630">
          <cell r="Q630">
            <v>0</v>
          </cell>
          <cell r="S630">
            <v>0</v>
          </cell>
        </row>
        <row r="631">
          <cell r="Q631">
            <v>0</v>
          </cell>
          <cell r="S631">
            <v>0</v>
          </cell>
        </row>
        <row r="632">
          <cell r="Q632">
            <v>0</v>
          </cell>
          <cell r="S632">
            <v>0</v>
          </cell>
        </row>
        <row r="633">
          <cell r="Q633">
            <v>0</v>
          </cell>
          <cell r="S633">
            <v>0</v>
          </cell>
        </row>
        <row r="634">
          <cell r="Q634">
            <v>0</v>
          </cell>
          <cell r="S634">
            <v>0</v>
          </cell>
        </row>
        <row r="635">
          <cell r="Q635">
            <v>0</v>
          </cell>
          <cell r="S635">
            <v>0</v>
          </cell>
        </row>
        <row r="636">
          <cell r="Q636">
            <v>0</v>
          </cell>
          <cell r="S636">
            <v>0</v>
          </cell>
        </row>
        <row r="637">
          <cell r="Q637">
            <v>0</v>
          </cell>
          <cell r="S637">
            <v>0</v>
          </cell>
        </row>
        <row r="638">
          <cell r="Q638">
            <v>0</v>
          </cell>
          <cell r="S638">
            <v>0</v>
          </cell>
        </row>
        <row r="639">
          <cell r="Q639">
            <v>0</v>
          </cell>
          <cell r="S639">
            <v>0</v>
          </cell>
        </row>
        <row r="640">
          <cell r="Q640">
            <v>0</v>
          </cell>
          <cell r="S640">
            <v>0</v>
          </cell>
        </row>
        <row r="641">
          <cell r="Q641">
            <v>0</v>
          </cell>
          <cell r="S641">
            <v>0</v>
          </cell>
        </row>
        <row r="642">
          <cell r="Q642">
            <v>0</v>
          </cell>
          <cell r="S642">
            <v>0</v>
          </cell>
        </row>
        <row r="643">
          <cell r="Q643">
            <v>0</v>
          </cell>
          <cell r="S643">
            <v>0</v>
          </cell>
        </row>
        <row r="644">
          <cell r="Q644">
            <v>0</v>
          </cell>
          <cell r="S644">
            <v>0</v>
          </cell>
        </row>
        <row r="645">
          <cell r="Q645">
            <v>0</v>
          </cell>
          <cell r="S645">
            <v>0</v>
          </cell>
        </row>
        <row r="646">
          <cell r="Q646">
            <v>0</v>
          </cell>
          <cell r="S646">
            <v>0</v>
          </cell>
        </row>
        <row r="647">
          <cell r="Q647">
            <v>0</v>
          </cell>
          <cell r="S647">
            <v>0</v>
          </cell>
        </row>
        <row r="648">
          <cell r="Q648">
            <v>0</v>
          </cell>
          <cell r="S648">
            <v>0</v>
          </cell>
        </row>
        <row r="649">
          <cell r="Q649">
            <v>0</v>
          </cell>
          <cell r="S649">
            <v>0</v>
          </cell>
        </row>
        <row r="650">
          <cell r="Q650">
            <v>0</v>
          </cell>
          <cell r="S650">
            <v>0</v>
          </cell>
        </row>
        <row r="651">
          <cell r="Q651">
            <v>0</v>
          </cell>
          <cell r="S651">
            <v>0</v>
          </cell>
        </row>
        <row r="652">
          <cell r="Q652">
            <v>0</v>
          </cell>
          <cell r="S652">
            <v>0</v>
          </cell>
        </row>
        <row r="653">
          <cell r="Q653">
            <v>0</v>
          </cell>
          <cell r="S653">
            <v>0</v>
          </cell>
        </row>
        <row r="654">
          <cell r="Q654">
            <v>0</v>
          </cell>
          <cell r="S654">
            <v>0</v>
          </cell>
        </row>
        <row r="655">
          <cell r="Q655">
            <v>0</v>
          </cell>
          <cell r="S655">
            <v>0</v>
          </cell>
        </row>
        <row r="656">
          <cell r="Q656">
            <v>0</v>
          </cell>
          <cell r="S656">
            <v>0</v>
          </cell>
        </row>
        <row r="657">
          <cell r="Q657">
            <v>0</v>
          </cell>
          <cell r="S657">
            <v>0</v>
          </cell>
        </row>
        <row r="658">
          <cell r="Q658">
            <v>0</v>
          </cell>
          <cell r="S658">
            <v>0</v>
          </cell>
        </row>
        <row r="659">
          <cell r="Q659">
            <v>0</v>
          </cell>
          <cell r="S659">
            <v>0</v>
          </cell>
        </row>
        <row r="660">
          <cell r="Q660">
            <v>0</v>
          </cell>
          <cell r="S660">
            <v>0</v>
          </cell>
        </row>
        <row r="661">
          <cell r="Q661">
            <v>0</v>
          </cell>
          <cell r="S661">
            <v>0</v>
          </cell>
        </row>
        <row r="662">
          <cell r="Q662">
            <v>0</v>
          </cell>
          <cell r="S662">
            <v>0</v>
          </cell>
        </row>
        <row r="663">
          <cell r="Q663">
            <v>0</v>
          </cell>
          <cell r="S663">
            <v>0</v>
          </cell>
        </row>
        <row r="664">
          <cell r="Q664">
            <v>0</v>
          </cell>
          <cell r="S664">
            <v>0</v>
          </cell>
        </row>
        <row r="665">
          <cell r="Q665">
            <v>0</v>
          </cell>
          <cell r="S665">
            <v>0</v>
          </cell>
        </row>
        <row r="666">
          <cell r="Q666">
            <v>0</v>
          </cell>
          <cell r="S666">
            <v>0</v>
          </cell>
        </row>
        <row r="667">
          <cell r="Q667">
            <v>0</v>
          </cell>
          <cell r="S667">
            <v>0</v>
          </cell>
        </row>
        <row r="668">
          <cell r="Q668">
            <v>0</v>
          </cell>
          <cell r="S668">
            <v>0</v>
          </cell>
        </row>
        <row r="669">
          <cell r="Q669">
            <v>0</v>
          </cell>
          <cell r="S669">
            <v>0</v>
          </cell>
        </row>
        <row r="670">
          <cell r="Q670">
            <v>0</v>
          </cell>
          <cell r="S670">
            <v>0</v>
          </cell>
        </row>
        <row r="671">
          <cell r="Q671">
            <v>0</v>
          </cell>
          <cell r="S671">
            <v>0</v>
          </cell>
        </row>
        <row r="672">
          <cell r="Q672">
            <v>0</v>
          </cell>
          <cell r="S672">
            <v>0</v>
          </cell>
        </row>
        <row r="673">
          <cell r="Q673">
            <v>0</v>
          </cell>
          <cell r="S673">
            <v>0</v>
          </cell>
        </row>
        <row r="674">
          <cell r="Q674">
            <v>0</v>
          </cell>
          <cell r="S674">
            <v>0</v>
          </cell>
        </row>
        <row r="675">
          <cell r="Q675">
            <v>0</v>
          </cell>
          <cell r="S675">
            <v>0</v>
          </cell>
        </row>
        <row r="676">
          <cell r="Q676">
            <v>0</v>
          </cell>
          <cell r="S676">
            <v>0</v>
          </cell>
        </row>
        <row r="677">
          <cell r="Q677">
            <v>0</v>
          </cell>
          <cell r="S677">
            <v>0</v>
          </cell>
        </row>
        <row r="678">
          <cell r="Q678">
            <v>0</v>
          </cell>
          <cell r="S678">
            <v>0</v>
          </cell>
        </row>
        <row r="679">
          <cell r="Q679">
            <v>0</v>
          </cell>
          <cell r="S679">
            <v>0</v>
          </cell>
        </row>
        <row r="680">
          <cell r="Q680">
            <v>0</v>
          </cell>
          <cell r="S680">
            <v>0</v>
          </cell>
        </row>
        <row r="681">
          <cell r="Q681">
            <v>0</v>
          </cell>
          <cell r="S681">
            <v>0</v>
          </cell>
        </row>
        <row r="682">
          <cell r="Q682">
            <v>0</v>
          </cell>
          <cell r="S682">
            <v>0</v>
          </cell>
        </row>
        <row r="683">
          <cell r="Q683">
            <v>0</v>
          </cell>
          <cell r="S683">
            <v>0</v>
          </cell>
        </row>
        <row r="684">
          <cell r="Q684">
            <v>0</v>
          </cell>
          <cell r="S684">
            <v>0</v>
          </cell>
        </row>
        <row r="685">
          <cell r="Q685">
            <v>0</v>
          </cell>
          <cell r="S685">
            <v>0</v>
          </cell>
        </row>
        <row r="686">
          <cell r="Q686">
            <v>0</v>
          </cell>
          <cell r="S686">
            <v>0</v>
          </cell>
        </row>
        <row r="687">
          <cell r="Q687">
            <v>0</v>
          </cell>
          <cell r="S687">
            <v>0</v>
          </cell>
        </row>
        <row r="688">
          <cell r="Q688">
            <v>0</v>
          </cell>
          <cell r="S688">
            <v>0</v>
          </cell>
        </row>
        <row r="689">
          <cell r="Q689">
            <v>0</v>
          </cell>
          <cell r="S689">
            <v>0</v>
          </cell>
        </row>
        <row r="690">
          <cell r="Q690">
            <v>0</v>
          </cell>
          <cell r="S690">
            <v>0</v>
          </cell>
        </row>
        <row r="691">
          <cell r="Q691">
            <v>0</v>
          </cell>
          <cell r="S691">
            <v>0</v>
          </cell>
        </row>
        <row r="692">
          <cell r="Q692">
            <v>0</v>
          </cell>
          <cell r="S692">
            <v>0</v>
          </cell>
        </row>
        <row r="693">
          <cell r="Q693">
            <v>0</v>
          </cell>
          <cell r="S693">
            <v>0</v>
          </cell>
        </row>
        <row r="694">
          <cell r="Q694">
            <v>0</v>
          </cell>
          <cell r="S694">
            <v>0</v>
          </cell>
        </row>
        <row r="695">
          <cell r="Q695">
            <v>0</v>
          </cell>
          <cell r="S695">
            <v>0</v>
          </cell>
        </row>
        <row r="696">
          <cell r="Q696">
            <v>0</v>
          </cell>
          <cell r="S696">
            <v>0</v>
          </cell>
        </row>
        <row r="697">
          <cell r="Q697">
            <v>0</v>
          </cell>
          <cell r="S697">
            <v>0</v>
          </cell>
        </row>
        <row r="698">
          <cell r="Q698">
            <v>0</v>
          </cell>
          <cell r="S698">
            <v>0</v>
          </cell>
        </row>
        <row r="699">
          <cell r="Q699">
            <v>0</v>
          </cell>
          <cell r="S699">
            <v>0</v>
          </cell>
        </row>
        <row r="700">
          <cell r="Q700">
            <v>0</v>
          </cell>
          <cell r="S700">
            <v>0</v>
          </cell>
        </row>
        <row r="701">
          <cell r="Q701">
            <v>0</v>
          </cell>
          <cell r="S701">
            <v>0</v>
          </cell>
        </row>
        <row r="702">
          <cell r="Q702">
            <v>0</v>
          </cell>
          <cell r="S702">
            <v>0</v>
          </cell>
        </row>
        <row r="703">
          <cell r="Q703">
            <v>0</v>
          </cell>
          <cell r="S703">
            <v>0</v>
          </cell>
        </row>
        <row r="704">
          <cell r="Q704">
            <v>0</v>
          </cell>
          <cell r="S704">
            <v>0</v>
          </cell>
        </row>
        <row r="705">
          <cell r="Q705">
            <v>0</v>
          </cell>
          <cell r="S705">
            <v>0</v>
          </cell>
        </row>
        <row r="706">
          <cell r="Q706">
            <v>0</v>
          </cell>
          <cell r="S706">
            <v>0</v>
          </cell>
        </row>
        <row r="707">
          <cell r="Q707">
            <v>0</v>
          </cell>
          <cell r="S707">
            <v>0</v>
          </cell>
        </row>
        <row r="708">
          <cell r="Q708">
            <v>0</v>
          </cell>
          <cell r="S708">
            <v>0</v>
          </cell>
        </row>
        <row r="709">
          <cell r="Q709">
            <v>0</v>
          </cell>
          <cell r="S709">
            <v>0</v>
          </cell>
        </row>
        <row r="710">
          <cell r="Q710">
            <v>0</v>
          </cell>
          <cell r="S710">
            <v>0</v>
          </cell>
        </row>
        <row r="711">
          <cell r="Q711">
            <v>0</v>
          </cell>
          <cell r="S711">
            <v>0</v>
          </cell>
        </row>
        <row r="712">
          <cell r="Q712">
            <v>0</v>
          </cell>
          <cell r="S712">
            <v>0</v>
          </cell>
        </row>
        <row r="713">
          <cell r="Q713">
            <v>0</v>
          </cell>
          <cell r="S713">
            <v>0</v>
          </cell>
        </row>
        <row r="714">
          <cell r="Q714">
            <v>0</v>
          </cell>
          <cell r="S714">
            <v>0</v>
          </cell>
        </row>
        <row r="715">
          <cell r="Q715">
            <v>0</v>
          </cell>
          <cell r="S715">
            <v>0</v>
          </cell>
        </row>
        <row r="716">
          <cell r="Q716">
            <v>0</v>
          </cell>
          <cell r="S716">
            <v>0</v>
          </cell>
        </row>
        <row r="717">
          <cell r="Q717">
            <v>0</v>
          </cell>
          <cell r="S717">
            <v>0</v>
          </cell>
        </row>
        <row r="718">
          <cell r="Q718">
            <v>0</v>
          </cell>
          <cell r="S718">
            <v>0</v>
          </cell>
        </row>
        <row r="719">
          <cell r="Q719">
            <v>0</v>
          </cell>
          <cell r="S719">
            <v>0</v>
          </cell>
        </row>
        <row r="720">
          <cell r="Q720">
            <v>0</v>
          </cell>
          <cell r="S720">
            <v>0</v>
          </cell>
        </row>
        <row r="721">
          <cell r="Q721">
            <v>0</v>
          </cell>
          <cell r="S721">
            <v>0</v>
          </cell>
        </row>
        <row r="722">
          <cell r="Q722">
            <v>0</v>
          </cell>
          <cell r="S722">
            <v>0</v>
          </cell>
        </row>
        <row r="723">
          <cell r="Q723">
            <v>0</v>
          </cell>
          <cell r="S723">
            <v>0</v>
          </cell>
        </row>
        <row r="724">
          <cell r="Q724">
            <v>0</v>
          </cell>
          <cell r="S724">
            <v>0</v>
          </cell>
        </row>
        <row r="725">
          <cell r="Q725">
            <v>0</v>
          </cell>
          <cell r="S725">
            <v>0</v>
          </cell>
        </row>
        <row r="726">
          <cell r="Q726">
            <v>0</v>
          </cell>
          <cell r="S726">
            <v>0</v>
          </cell>
        </row>
        <row r="727">
          <cell r="Q727">
            <v>0</v>
          </cell>
          <cell r="S727">
            <v>0</v>
          </cell>
        </row>
        <row r="728">
          <cell r="Q728">
            <v>0</v>
          </cell>
          <cell r="S728">
            <v>0</v>
          </cell>
        </row>
        <row r="729">
          <cell r="Q729">
            <v>0</v>
          </cell>
          <cell r="S729">
            <v>0</v>
          </cell>
        </row>
        <row r="730">
          <cell r="Q730">
            <v>0</v>
          </cell>
          <cell r="S730">
            <v>0</v>
          </cell>
        </row>
        <row r="731">
          <cell r="Q731">
            <v>0</v>
          </cell>
          <cell r="S731">
            <v>0</v>
          </cell>
        </row>
        <row r="732">
          <cell r="Q732">
            <v>0</v>
          </cell>
          <cell r="S732">
            <v>0</v>
          </cell>
        </row>
        <row r="733">
          <cell r="Q733">
            <v>0</v>
          </cell>
          <cell r="S733">
            <v>0</v>
          </cell>
        </row>
        <row r="734">
          <cell r="Q734">
            <v>0</v>
          </cell>
          <cell r="S734">
            <v>0</v>
          </cell>
        </row>
        <row r="735">
          <cell r="Q735">
            <v>0</v>
          </cell>
          <cell r="S735">
            <v>0</v>
          </cell>
        </row>
        <row r="736">
          <cell r="Q736">
            <v>0</v>
          </cell>
          <cell r="S736">
            <v>0</v>
          </cell>
        </row>
        <row r="737">
          <cell r="Q737">
            <v>0</v>
          </cell>
          <cell r="S737">
            <v>0</v>
          </cell>
        </row>
        <row r="738">
          <cell r="Q738">
            <v>0</v>
          </cell>
          <cell r="S738">
            <v>0</v>
          </cell>
        </row>
        <row r="739">
          <cell r="Q739">
            <v>0</v>
          </cell>
          <cell r="S739">
            <v>0</v>
          </cell>
        </row>
        <row r="740">
          <cell r="Q740">
            <v>0</v>
          </cell>
          <cell r="S740">
            <v>0</v>
          </cell>
        </row>
        <row r="741">
          <cell r="Q741">
            <v>0</v>
          </cell>
          <cell r="S741">
            <v>0</v>
          </cell>
        </row>
        <row r="742">
          <cell r="Q742">
            <v>0</v>
          </cell>
          <cell r="S742">
            <v>0</v>
          </cell>
        </row>
        <row r="743">
          <cell r="Q743">
            <v>0</v>
          </cell>
          <cell r="S743">
            <v>0</v>
          </cell>
        </row>
        <row r="744">
          <cell r="Q744">
            <v>0</v>
          </cell>
          <cell r="S744">
            <v>0</v>
          </cell>
        </row>
        <row r="745">
          <cell r="Q745">
            <v>0</v>
          </cell>
          <cell r="S745">
            <v>0</v>
          </cell>
        </row>
        <row r="746">
          <cell r="Q746">
            <v>0</v>
          </cell>
          <cell r="S746">
            <v>0</v>
          </cell>
        </row>
        <row r="747">
          <cell r="Q747">
            <v>0</v>
          </cell>
          <cell r="S747">
            <v>0</v>
          </cell>
        </row>
        <row r="748">
          <cell r="Q748">
            <v>0</v>
          </cell>
          <cell r="S748">
            <v>0</v>
          </cell>
        </row>
        <row r="749">
          <cell r="Q749">
            <v>0</v>
          </cell>
          <cell r="S749">
            <v>0</v>
          </cell>
        </row>
        <row r="750">
          <cell r="Q750">
            <v>0</v>
          </cell>
          <cell r="S750">
            <v>0</v>
          </cell>
        </row>
        <row r="751">
          <cell r="Q751">
            <v>0</v>
          </cell>
          <cell r="S751">
            <v>0</v>
          </cell>
        </row>
        <row r="752">
          <cell r="Q752">
            <v>0</v>
          </cell>
          <cell r="S752">
            <v>0</v>
          </cell>
        </row>
        <row r="753">
          <cell r="Q753">
            <v>0</v>
          </cell>
          <cell r="S753">
            <v>0</v>
          </cell>
        </row>
        <row r="754">
          <cell r="Q754">
            <v>0</v>
          </cell>
          <cell r="S754">
            <v>0</v>
          </cell>
        </row>
        <row r="755">
          <cell r="Q755">
            <v>0</v>
          </cell>
          <cell r="S755">
            <v>0</v>
          </cell>
        </row>
        <row r="756">
          <cell r="Q756">
            <v>0</v>
          </cell>
          <cell r="S756">
            <v>0</v>
          </cell>
        </row>
        <row r="757">
          <cell r="Q757">
            <v>0</v>
          </cell>
          <cell r="S757">
            <v>0</v>
          </cell>
        </row>
        <row r="758">
          <cell r="Q758">
            <v>0</v>
          </cell>
          <cell r="S758">
            <v>0</v>
          </cell>
        </row>
        <row r="759">
          <cell r="Q759">
            <v>0</v>
          </cell>
          <cell r="S759">
            <v>0</v>
          </cell>
        </row>
        <row r="760">
          <cell r="Q760">
            <v>0</v>
          </cell>
          <cell r="S760">
            <v>0</v>
          </cell>
        </row>
        <row r="761">
          <cell r="Q761">
            <v>0</v>
          </cell>
          <cell r="S761">
            <v>0</v>
          </cell>
        </row>
        <row r="762">
          <cell r="Q762">
            <v>0</v>
          </cell>
          <cell r="S762">
            <v>0</v>
          </cell>
        </row>
        <row r="763">
          <cell r="Q763">
            <v>0</v>
          </cell>
          <cell r="S763">
            <v>0</v>
          </cell>
        </row>
        <row r="764">
          <cell r="Q764">
            <v>0</v>
          </cell>
          <cell r="S764">
            <v>0</v>
          </cell>
        </row>
        <row r="765">
          <cell r="Q765">
            <v>0</v>
          </cell>
          <cell r="S765">
            <v>0</v>
          </cell>
        </row>
        <row r="766">
          <cell r="Q766">
            <v>0</v>
          </cell>
          <cell r="S766">
            <v>0</v>
          </cell>
        </row>
        <row r="767">
          <cell r="Q767">
            <v>0</v>
          </cell>
          <cell r="S767">
            <v>0</v>
          </cell>
        </row>
        <row r="768">
          <cell r="Q768">
            <v>0</v>
          </cell>
          <cell r="S768">
            <v>0</v>
          </cell>
        </row>
        <row r="769">
          <cell r="Q769">
            <v>0</v>
          </cell>
          <cell r="S769">
            <v>0</v>
          </cell>
        </row>
        <row r="770">
          <cell r="Q770">
            <v>0</v>
          </cell>
          <cell r="S770">
            <v>0</v>
          </cell>
        </row>
        <row r="771">
          <cell r="Q771">
            <v>0</v>
          </cell>
          <cell r="S771">
            <v>0</v>
          </cell>
        </row>
        <row r="772">
          <cell r="Q772">
            <v>0</v>
          </cell>
          <cell r="S772">
            <v>0</v>
          </cell>
        </row>
        <row r="773">
          <cell r="Q773">
            <v>0</v>
          </cell>
          <cell r="S773">
            <v>0</v>
          </cell>
        </row>
        <row r="774">
          <cell r="Q774">
            <v>0</v>
          </cell>
          <cell r="S774">
            <v>0</v>
          </cell>
        </row>
        <row r="775">
          <cell r="Q775">
            <v>0</v>
          </cell>
          <cell r="S775">
            <v>0</v>
          </cell>
        </row>
        <row r="776">
          <cell r="Q776">
            <v>0</v>
          </cell>
          <cell r="S776">
            <v>0</v>
          </cell>
        </row>
        <row r="777">
          <cell r="Q777">
            <v>0</v>
          </cell>
          <cell r="S777">
            <v>0</v>
          </cell>
        </row>
        <row r="778">
          <cell r="Q778">
            <v>0</v>
          </cell>
          <cell r="S778">
            <v>0</v>
          </cell>
        </row>
        <row r="779">
          <cell r="Q779">
            <v>0</v>
          </cell>
          <cell r="S779">
            <v>0</v>
          </cell>
        </row>
        <row r="780">
          <cell r="Q780">
            <v>0</v>
          </cell>
          <cell r="S780">
            <v>0</v>
          </cell>
        </row>
        <row r="781">
          <cell r="Q781">
            <v>0</v>
          </cell>
          <cell r="S781">
            <v>0</v>
          </cell>
        </row>
        <row r="782">
          <cell r="Q782">
            <v>0</v>
          </cell>
          <cell r="S782">
            <v>0</v>
          </cell>
        </row>
        <row r="783">
          <cell r="Q783">
            <v>0</v>
          </cell>
          <cell r="S783">
            <v>0</v>
          </cell>
        </row>
        <row r="784">
          <cell r="Q784">
            <v>0</v>
          </cell>
          <cell r="S784">
            <v>0</v>
          </cell>
        </row>
        <row r="785">
          <cell r="Q785">
            <v>0</v>
          </cell>
          <cell r="S785">
            <v>0</v>
          </cell>
        </row>
        <row r="786">
          <cell r="Q786">
            <v>0</v>
          </cell>
          <cell r="S786">
            <v>0</v>
          </cell>
        </row>
        <row r="787">
          <cell r="Q787">
            <v>0</v>
          </cell>
          <cell r="S787">
            <v>0</v>
          </cell>
        </row>
        <row r="788">
          <cell r="Q788">
            <v>0</v>
          </cell>
          <cell r="S788">
            <v>0</v>
          </cell>
        </row>
        <row r="789">
          <cell r="Q789">
            <v>0</v>
          </cell>
          <cell r="S789">
            <v>0</v>
          </cell>
        </row>
        <row r="790">
          <cell r="Q790">
            <v>0</v>
          </cell>
          <cell r="S790">
            <v>0</v>
          </cell>
        </row>
        <row r="791">
          <cell r="Q791">
            <v>0</v>
          </cell>
          <cell r="S791">
            <v>0</v>
          </cell>
        </row>
        <row r="792">
          <cell r="Q792">
            <v>0</v>
          </cell>
          <cell r="S792">
            <v>0</v>
          </cell>
        </row>
        <row r="793">
          <cell r="Q793">
            <v>0</v>
          </cell>
          <cell r="S793">
            <v>0</v>
          </cell>
        </row>
        <row r="794">
          <cell r="Q794">
            <v>0</v>
          </cell>
          <cell r="S794">
            <v>0</v>
          </cell>
        </row>
        <row r="795">
          <cell r="Q795">
            <v>0</v>
          </cell>
          <cell r="S795">
            <v>0</v>
          </cell>
        </row>
        <row r="796">
          <cell r="Q796">
            <v>0</v>
          </cell>
          <cell r="S796">
            <v>0</v>
          </cell>
        </row>
        <row r="797">
          <cell r="Q797">
            <v>0</v>
          </cell>
          <cell r="S797">
            <v>0</v>
          </cell>
        </row>
        <row r="798">
          <cell r="Q798">
            <v>0</v>
          </cell>
          <cell r="S798">
            <v>0</v>
          </cell>
        </row>
        <row r="799">
          <cell r="Q799">
            <v>0</v>
          </cell>
          <cell r="S799">
            <v>0</v>
          </cell>
        </row>
        <row r="800">
          <cell r="Q800">
            <v>0</v>
          </cell>
          <cell r="S800">
            <v>0</v>
          </cell>
        </row>
        <row r="801">
          <cell r="Q801">
            <v>0</v>
          </cell>
          <cell r="S801">
            <v>0</v>
          </cell>
        </row>
        <row r="802">
          <cell r="Q802">
            <v>0</v>
          </cell>
          <cell r="S802">
            <v>0</v>
          </cell>
        </row>
        <row r="803">
          <cell r="Q803">
            <v>0</v>
          </cell>
          <cell r="S803">
            <v>0</v>
          </cell>
        </row>
        <row r="804">
          <cell r="Q804">
            <v>0</v>
          </cell>
          <cell r="S804">
            <v>0</v>
          </cell>
        </row>
        <row r="805">
          <cell r="Q805">
            <v>0</v>
          </cell>
          <cell r="S805">
            <v>0</v>
          </cell>
        </row>
        <row r="806">
          <cell r="Q806">
            <v>0</v>
          </cell>
          <cell r="S806">
            <v>0</v>
          </cell>
        </row>
        <row r="807">
          <cell r="Q807">
            <v>0</v>
          </cell>
          <cell r="S807">
            <v>0</v>
          </cell>
        </row>
        <row r="808">
          <cell r="Q808">
            <v>0</v>
          </cell>
          <cell r="S808">
            <v>0</v>
          </cell>
        </row>
        <row r="809">
          <cell r="Q809">
            <v>0</v>
          </cell>
          <cell r="S809">
            <v>0</v>
          </cell>
        </row>
        <row r="810">
          <cell r="Q810">
            <v>0</v>
          </cell>
          <cell r="S810">
            <v>0</v>
          </cell>
        </row>
        <row r="811">
          <cell r="Q811">
            <v>0</v>
          </cell>
          <cell r="S811">
            <v>0</v>
          </cell>
        </row>
        <row r="812">
          <cell r="Q812">
            <v>0</v>
          </cell>
          <cell r="S812">
            <v>0</v>
          </cell>
        </row>
        <row r="813">
          <cell r="Q813">
            <v>0</v>
          </cell>
          <cell r="S813">
            <v>0</v>
          </cell>
        </row>
        <row r="814">
          <cell r="Q814">
            <v>0</v>
          </cell>
          <cell r="S814">
            <v>0</v>
          </cell>
        </row>
        <row r="815">
          <cell r="Q815">
            <v>0</v>
          </cell>
          <cell r="S815">
            <v>0</v>
          </cell>
        </row>
        <row r="816">
          <cell r="Q816">
            <v>0</v>
          </cell>
          <cell r="S816">
            <v>0</v>
          </cell>
        </row>
        <row r="817">
          <cell r="Q817">
            <v>0</v>
          </cell>
          <cell r="S817">
            <v>0</v>
          </cell>
        </row>
        <row r="818">
          <cell r="Q818">
            <v>0</v>
          </cell>
          <cell r="S818">
            <v>0</v>
          </cell>
        </row>
        <row r="819">
          <cell r="Q819">
            <v>0</v>
          </cell>
          <cell r="S819">
            <v>0</v>
          </cell>
        </row>
        <row r="820">
          <cell r="Q820">
            <v>0</v>
          </cell>
          <cell r="S820">
            <v>0</v>
          </cell>
        </row>
        <row r="821">
          <cell r="Q821">
            <v>0</v>
          </cell>
          <cell r="S821">
            <v>0</v>
          </cell>
        </row>
        <row r="822">
          <cell r="Q822">
            <v>0</v>
          </cell>
          <cell r="S822">
            <v>0</v>
          </cell>
        </row>
        <row r="823">
          <cell r="Q823">
            <v>0</v>
          </cell>
          <cell r="S823">
            <v>0</v>
          </cell>
        </row>
        <row r="824">
          <cell r="Q824">
            <v>0</v>
          </cell>
          <cell r="S824">
            <v>0</v>
          </cell>
        </row>
        <row r="825">
          <cell r="Q825">
            <v>0</v>
          </cell>
          <cell r="S825">
            <v>0</v>
          </cell>
        </row>
        <row r="826">
          <cell r="Q826">
            <v>0</v>
          </cell>
          <cell r="S826">
            <v>0</v>
          </cell>
        </row>
        <row r="827">
          <cell r="Q827">
            <v>0</v>
          </cell>
          <cell r="S827">
            <v>0</v>
          </cell>
        </row>
        <row r="828">
          <cell r="Q828">
            <v>0</v>
          </cell>
          <cell r="S828">
            <v>0</v>
          </cell>
        </row>
        <row r="829">
          <cell r="Q829">
            <v>0</v>
          </cell>
          <cell r="S829">
            <v>0</v>
          </cell>
        </row>
        <row r="830">
          <cell r="Q830">
            <v>0</v>
          </cell>
          <cell r="S830">
            <v>0</v>
          </cell>
        </row>
        <row r="831">
          <cell r="Q831">
            <v>0</v>
          </cell>
          <cell r="S831">
            <v>0</v>
          </cell>
        </row>
        <row r="832">
          <cell r="Q832">
            <v>0</v>
          </cell>
          <cell r="S832">
            <v>0</v>
          </cell>
        </row>
        <row r="833">
          <cell r="Q833">
            <v>0</v>
          </cell>
          <cell r="S833">
            <v>0</v>
          </cell>
        </row>
        <row r="834">
          <cell r="Q834">
            <v>0</v>
          </cell>
          <cell r="S834">
            <v>0</v>
          </cell>
        </row>
        <row r="835">
          <cell r="Q835">
            <v>0</v>
          </cell>
          <cell r="S835">
            <v>0</v>
          </cell>
        </row>
        <row r="836">
          <cell r="Q836">
            <v>0</v>
          </cell>
          <cell r="S836">
            <v>0</v>
          </cell>
        </row>
        <row r="837">
          <cell r="Q837">
            <v>0</v>
          </cell>
          <cell r="S837">
            <v>0</v>
          </cell>
        </row>
        <row r="838">
          <cell r="Q838">
            <v>0</v>
          </cell>
          <cell r="S838">
            <v>0</v>
          </cell>
        </row>
        <row r="839">
          <cell r="Q839">
            <v>0</v>
          </cell>
          <cell r="S839">
            <v>0</v>
          </cell>
        </row>
        <row r="840">
          <cell r="Q840">
            <v>0</v>
          </cell>
          <cell r="S840">
            <v>0</v>
          </cell>
        </row>
        <row r="841">
          <cell r="Q841">
            <v>0</v>
          </cell>
          <cell r="S841">
            <v>0</v>
          </cell>
        </row>
        <row r="842">
          <cell r="Q842">
            <v>0</v>
          </cell>
          <cell r="S842">
            <v>0</v>
          </cell>
        </row>
        <row r="843">
          <cell r="Q843">
            <v>0</v>
          </cell>
          <cell r="S843">
            <v>0</v>
          </cell>
        </row>
        <row r="844">
          <cell r="Q844">
            <v>0</v>
          </cell>
          <cell r="S844">
            <v>0</v>
          </cell>
        </row>
        <row r="845">
          <cell r="Q845">
            <v>0</v>
          </cell>
          <cell r="S845">
            <v>0</v>
          </cell>
        </row>
        <row r="846">
          <cell r="Q846">
            <v>0</v>
          </cell>
          <cell r="S846">
            <v>0</v>
          </cell>
        </row>
        <row r="847">
          <cell r="Q847">
            <v>0</v>
          </cell>
          <cell r="S847">
            <v>0</v>
          </cell>
        </row>
        <row r="848">
          <cell r="Q848">
            <v>0</v>
          </cell>
          <cell r="S848">
            <v>0</v>
          </cell>
        </row>
        <row r="849">
          <cell r="Q849">
            <v>0</v>
          </cell>
          <cell r="S849">
            <v>0</v>
          </cell>
        </row>
        <row r="850">
          <cell r="Q850">
            <v>0</v>
          </cell>
          <cell r="S850">
            <v>0</v>
          </cell>
        </row>
        <row r="851">
          <cell r="Q851">
            <v>0</v>
          </cell>
          <cell r="S851">
            <v>0</v>
          </cell>
        </row>
        <row r="852">
          <cell r="Q852">
            <v>0</v>
          </cell>
          <cell r="S852">
            <v>0</v>
          </cell>
        </row>
        <row r="853">
          <cell r="Q853">
            <v>0</v>
          </cell>
          <cell r="S853">
            <v>0</v>
          </cell>
        </row>
        <row r="854">
          <cell r="Q854">
            <v>0</v>
          </cell>
          <cell r="S854">
            <v>0</v>
          </cell>
        </row>
        <row r="855">
          <cell r="Q855">
            <v>0</v>
          </cell>
          <cell r="S855">
            <v>0</v>
          </cell>
        </row>
        <row r="856">
          <cell r="Q856">
            <v>0</v>
          </cell>
          <cell r="S856">
            <v>0</v>
          </cell>
        </row>
        <row r="857">
          <cell r="Q857">
            <v>0</v>
          </cell>
          <cell r="S857">
            <v>0</v>
          </cell>
        </row>
        <row r="858">
          <cell r="Q858">
            <v>0</v>
          </cell>
          <cell r="S858">
            <v>0</v>
          </cell>
        </row>
        <row r="859">
          <cell r="Q859">
            <v>0</v>
          </cell>
          <cell r="S859">
            <v>0</v>
          </cell>
        </row>
        <row r="860">
          <cell r="Q860">
            <v>0</v>
          </cell>
          <cell r="S860">
            <v>0</v>
          </cell>
        </row>
        <row r="861">
          <cell r="Q861">
            <v>0</v>
          </cell>
          <cell r="S861">
            <v>0</v>
          </cell>
        </row>
        <row r="862">
          <cell r="Q862">
            <v>0</v>
          </cell>
          <cell r="S862">
            <v>0</v>
          </cell>
        </row>
        <row r="863">
          <cell r="Q863">
            <v>0</v>
          </cell>
          <cell r="S863">
            <v>0</v>
          </cell>
        </row>
        <row r="864">
          <cell r="Q864">
            <v>0</v>
          </cell>
          <cell r="S864">
            <v>0</v>
          </cell>
        </row>
        <row r="865">
          <cell r="Q865">
            <v>0</v>
          </cell>
          <cell r="S865">
            <v>0</v>
          </cell>
        </row>
        <row r="866">
          <cell r="Q866">
            <v>0</v>
          </cell>
          <cell r="S866">
            <v>0</v>
          </cell>
        </row>
        <row r="867">
          <cell r="Q867">
            <v>0</v>
          </cell>
          <cell r="S867">
            <v>0</v>
          </cell>
        </row>
        <row r="868">
          <cell r="Q868">
            <v>0</v>
          </cell>
          <cell r="S868">
            <v>0</v>
          </cell>
        </row>
        <row r="869">
          <cell r="Q869">
            <v>0</v>
          </cell>
          <cell r="S869">
            <v>0</v>
          </cell>
        </row>
        <row r="870">
          <cell r="Q870">
            <v>0</v>
          </cell>
          <cell r="S870">
            <v>0</v>
          </cell>
        </row>
        <row r="871">
          <cell r="Q871">
            <v>0</v>
          </cell>
          <cell r="S871">
            <v>0</v>
          </cell>
        </row>
        <row r="872">
          <cell r="Q872">
            <v>0</v>
          </cell>
          <cell r="S872">
            <v>0</v>
          </cell>
        </row>
        <row r="873">
          <cell r="Q873">
            <v>0</v>
          </cell>
          <cell r="S873">
            <v>0</v>
          </cell>
        </row>
        <row r="874">
          <cell r="Q874">
            <v>0</v>
          </cell>
          <cell r="S874">
            <v>0</v>
          </cell>
        </row>
        <row r="875">
          <cell r="Q875">
            <v>0</v>
          </cell>
          <cell r="S875">
            <v>0</v>
          </cell>
        </row>
        <row r="876">
          <cell r="Q876">
            <v>0</v>
          </cell>
          <cell r="S876">
            <v>0</v>
          </cell>
        </row>
        <row r="877">
          <cell r="Q877">
            <v>0</v>
          </cell>
          <cell r="S877">
            <v>0</v>
          </cell>
        </row>
        <row r="878">
          <cell r="Q878">
            <v>0</v>
          </cell>
          <cell r="S878">
            <v>0</v>
          </cell>
        </row>
        <row r="879">
          <cell r="Q879">
            <v>0</v>
          </cell>
          <cell r="S879">
            <v>0</v>
          </cell>
        </row>
        <row r="880">
          <cell r="Q880">
            <v>0</v>
          </cell>
          <cell r="S880">
            <v>0</v>
          </cell>
        </row>
        <row r="881">
          <cell r="Q881">
            <v>0</v>
          </cell>
          <cell r="S881">
            <v>0</v>
          </cell>
        </row>
        <row r="882">
          <cell r="Q882">
            <v>0</v>
          </cell>
          <cell r="S882">
            <v>0</v>
          </cell>
        </row>
        <row r="883">
          <cell r="Q883">
            <v>0</v>
          </cell>
          <cell r="S883">
            <v>0</v>
          </cell>
        </row>
        <row r="884">
          <cell r="Q884">
            <v>0</v>
          </cell>
          <cell r="S884">
            <v>0</v>
          </cell>
        </row>
        <row r="885">
          <cell r="Q885">
            <v>0</v>
          </cell>
          <cell r="S885">
            <v>0</v>
          </cell>
        </row>
        <row r="886">
          <cell r="Q886">
            <v>0</v>
          </cell>
          <cell r="S886">
            <v>0</v>
          </cell>
        </row>
        <row r="887">
          <cell r="Q887">
            <v>0</v>
          </cell>
          <cell r="S887">
            <v>0</v>
          </cell>
        </row>
        <row r="888">
          <cell r="Q888">
            <v>0</v>
          </cell>
          <cell r="S888">
            <v>0</v>
          </cell>
        </row>
        <row r="889">
          <cell r="Q889">
            <v>0</v>
          </cell>
          <cell r="S889">
            <v>0</v>
          </cell>
        </row>
        <row r="890">
          <cell r="Q890">
            <v>0</v>
          </cell>
          <cell r="S890">
            <v>0</v>
          </cell>
        </row>
        <row r="891">
          <cell r="Q891">
            <v>0</v>
          </cell>
          <cell r="S891">
            <v>0</v>
          </cell>
        </row>
        <row r="892">
          <cell r="Q892">
            <v>0</v>
          </cell>
          <cell r="S892">
            <v>0</v>
          </cell>
        </row>
        <row r="893">
          <cell r="Q893">
            <v>0</v>
          </cell>
          <cell r="S893">
            <v>0</v>
          </cell>
        </row>
        <row r="894">
          <cell r="Q894">
            <v>0</v>
          </cell>
          <cell r="S894">
            <v>0</v>
          </cell>
        </row>
        <row r="895">
          <cell r="Q895">
            <v>0</v>
          </cell>
          <cell r="S895">
            <v>0</v>
          </cell>
        </row>
        <row r="896">
          <cell r="Q896">
            <v>0</v>
          </cell>
          <cell r="S896">
            <v>0</v>
          </cell>
        </row>
        <row r="897">
          <cell r="Q897">
            <v>0</v>
          </cell>
          <cell r="S897">
            <v>0</v>
          </cell>
        </row>
        <row r="898">
          <cell r="Q898">
            <v>0</v>
          </cell>
          <cell r="S898">
            <v>0</v>
          </cell>
        </row>
        <row r="899">
          <cell r="Q899">
            <v>0</v>
          </cell>
          <cell r="S899">
            <v>0</v>
          </cell>
        </row>
        <row r="900">
          <cell r="Q900">
            <v>0</v>
          </cell>
          <cell r="S900">
            <v>0</v>
          </cell>
        </row>
        <row r="901">
          <cell r="Q901">
            <v>0</v>
          </cell>
          <cell r="S901">
            <v>0</v>
          </cell>
        </row>
        <row r="902">
          <cell r="Q902">
            <v>0</v>
          </cell>
          <cell r="S902">
            <v>0</v>
          </cell>
        </row>
        <row r="903">
          <cell r="Q903">
            <v>0</v>
          </cell>
          <cell r="S903">
            <v>0</v>
          </cell>
        </row>
        <row r="904">
          <cell r="Q904">
            <v>0</v>
          </cell>
          <cell r="S904">
            <v>0</v>
          </cell>
        </row>
        <row r="905">
          <cell r="Q905">
            <v>0</v>
          </cell>
          <cell r="S905">
            <v>0</v>
          </cell>
        </row>
        <row r="906">
          <cell r="Q906">
            <v>0</v>
          </cell>
          <cell r="S906">
            <v>0</v>
          </cell>
        </row>
        <row r="907">
          <cell r="Q907">
            <v>0</v>
          </cell>
          <cell r="S907">
            <v>0</v>
          </cell>
        </row>
        <row r="908">
          <cell r="Q908">
            <v>0</v>
          </cell>
          <cell r="S908">
            <v>0</v>
          </cell>
        </row>
        <row r="909">
          <cell r="Q909">
            <v>0</v>
          </cell>
          <cell r="S909">
            <v>0</v>
          </cell>
        </row>
        <row r="910">
          <cell r="Q910">
            <v>0</v>
          </cell>
          <cell r="S910">
            <v>0</v>
          </cell>
        </row>
        <row r="911">
          <cell r="Q911">
            <v>0</v>
          </cell>
          <cell r="S911">
            <v>0</v>
          </cell>
        </row>
        <row r="912">
          <cell r="Q912">
            <v>0</v>
          </cell>
          <cell r="S912">
            <v>0</v>
          </cell>
        </row>
        <row r="913">
          <cell r="Q913">
            <v>0</v>
          </cell>
          <cell r="S913">
            <v>0</v>
          </cell>
        </row>
        <row r="914">
          <cell r="Q914">
            <v>0</v>
          </cell>
          <cell r="S914">
            <v>0</v>
          </cell>
        </row>
        <row r="915">
          <cell r="Q915">
            <v>0</v>
          </cell>
          <cell r="S915">
            <v>0</v>
          </cell>
        </row>
        <row r="916">
          <cell r="Q916">
            <v>0</v>
          </cell>
          <cell r="S916">
            <v>0</v>
          </cell>
        </row>
        <row r="917">
          <cell r="Q917">
            <v>0</v>
          </cell>
          <cell r="S917">
            <v>0</v>
          </cell>
        </row>
        <row r="918">
          <cell r="Q918">
            <v>0</v>
          </cell>
          <cell r="S918">
            <v>0</v>
          </cell>
        </row>
        <row r="919">
          <cell r="Q919">
            <v>0</v>
          </cell>
          <cell r="S919">
            <v>0</v>
          </cell>
        </row>
        <row r="920">
          <cell r="Q920">
            <v>0</v>
          </cell>
          <cell r="S920">
            <v>0</v>
          </cell>
        </row>
        <row r="921">
          <cell r="Q921">
            <v>0</v>
          </cell>
          <cell r="S921">
            <v>0</v>
          </cell>
        </row>
        <row r="922">
          <cell r="Q922">
            <v>0</v>
          </cell>
          <cell r="S922">
            <v>0</v>
          </cell>
        </row>
        <row r="923">
          <cell r="Q923">
            <v>0</v>
          </cell>
          <cell r="S923">
            <v>0</v>
          </cell>
        </row>
        <row r="924">
          <cell r="Q924">
            <v>0</v>
          </cell>
          <cell r="S924">
            <v>0</v>
          </cell>
        </row>
        <row r="925">
          <cell r="Q925">
            <v>0</v>
          </cell>
          <cell r="S925">
            <v>0</v>
          </cell>
        </row>
        <row r="926">
          <cell r="Q926">
            <v>0</v>
          </cell>
          <cell r="S926">
            <v>0</v>
          </cell>
        </row>
        <row r="927">
          <cell r="Q927">
            <v>0</v>
          </cell>
          <cell r="S927">
            <v>0</v>
          </cell>
        </row>
        <row r="928">
          <cell r="Q928">
            <v>0</v>
          </cell>
          <cell r="S928">
            <v>0</v>
          </cell>
        </row>
        <row r="929">
          <cell r="Q929">
            <v>0</v>
          </cell>
          <cell r="S929">
            <v>0</v>
          </cell>
        </row>
        <row r="930">
          <cell r="Q930">
            <v>0</v>
          </cell>
          <cell r="S930">
            <v>0</v>
          </cell>
        </row>
        <row r="931">
          <cell r="Q931">
            <v>0</v>
          </cell>
          <cell r="S931">
            <v>0</v>
          </cell>
        </row>
        <row r="932">
          <cell r="Q932">
            <v>0</v>
          </cell>
          <cell r="S932">
            <v>0</v>
          </cell>
        </row>
        <row r="933">
          <cell r="Q933">
            <v>0</v>
          </cell>
          <cell r="S933">
            <v>0</v>
          </cell>
        </row>
        <row r="934">
          <cell r="Q934">
            <v>0</v>
          </cell>
          <cell r="S934">
            <v>0</v>
          </cell>
        </row>
        <row r="935">
          <cell r="Q935">
            <v>0</v>
          </cell>
          <cell r="S935">
            <v>0</v>
          </cell>
        </row>
        <row r="936">
          <cell r="Q936">
            <v>0</v>
          </cell>
          <cell r="S936">
            <v>0</v>
          </cell>
        </row>
        <row r="937">
          <cell r="Q937">
            <v>0</v>
          </cell>
          <cell r="S937">
            <v>0</v>
          </cell>
        </row>
        <row r="938">
          <cell r="Q938">
            <v>0</v>
          </cell>
          <cell r="S938">
            <v>0</v>
          </cell>
        </row>
        <row r="939">
          <cell r="Q939">
            <v>0</v>
          </cell>
          <cell r="S939">
            <v>0</v>
          </cell>
        </row>
        <row r="940">
          <cell r="Q940">
            <v>0</v>
          </cell>
          <cell r="S940">
            <v>0</v>
          </cell>
        </row>
        <row r="941">
          <cell r="Q941">
            <v>0</v>
          </cell>
          <cell r="S941">
            <v>0</v>
          </cell>
        </row>
        <row r="942">
          <cell r="Q942">
            <v>0</v>
          </cell>
          <cell r="S942">
            <v>0</v>
          </cell>
        </row>
        <row r="943">
          <cell r="Q943">
            <v>0</v>
          </cell>
          <cell r="S943">
            <v>0</v>
          </cell>
        </row>
        <row r="944">
          <cell r="Q944">
            <v>0</v>
          </cell>
          <cell r="S944">
            <v>0</v>
          </cell>
        </row>
        <row r="945">
          <cell r="Q945">
            <v>0</v>
          </cell>
          <cell r="S945">
            <v>0</v>
          </cell>
        </row>
        <row r="946">
          <cell r="Q946">
            <v>0</v>
          </cell>
          <cell r="S946">
            <v>0</v>
          </cell>
        </row>
        <row r="947">
          <cell r="Q947">
            <v>0</v>
          </cell>
          <cell r="S947">
            <v>0</v>
          </cell>
        </row>
        <row r="948">
          <cell r="Q948">
            <v>0</v>
          </cell>
          <cell r="S948">
            <v>0</v>
          </cell>
        </row>
        <row r="949">
          <cell r="Q949">
            <v>0</v>
          </cell>
          <cell r="S949">
            <v>0</v>
          </cell>
        </row>
        <row r="950">
          <cell r="Q950">
            <v>0</v>
          </cell>
          <cell r="S950">
            <v>0</v>
          </cell>
        </row>
        <row r="951">
          <cell r="Q951">
            <v>0</v>
          </cell>
          <cell r="S951">
            <v>0</v>
          </cell>
        </row>
        <row r="952">
          <cell r="Q952">
            <v>0</v>
          </cell>
          <cell r="S952">
            <v>0</v>
          </cell>
        </row>
        <row r="953">
          <cell r="Q953">
            <v>0</v>
          </cell>
          <cell r="S953">
            <v>0</v>
          </cell>
        </row>
        <row r="954">
          <cell r="Q954">
            <v>0</v>
          </cell>
          <cell r="S954">
            <v>0</v>
          </cell>
        </row>
        <row r="955">
          <cell r="Q955">
            <v>0</v>
          </cell>
          <cell r="S955">
            <v>0</v>
          </cell>
        </row>
        <row r="956">
          <cell r="Q956">
            <v>0</v>
          </cell>
          <cell r="S956">
            <v>0</v>
          </cell>
        </row>
        <row r="957">
          <cell r="Q957">
            <v>0</v>
          </cell>
          <cell r="S957">
            <v>0</v>
          </cell>
        </row>
        <row r="958">
          <cell r="Q958">
            <v>0</v>
          </cell>
          <cell r="S958">
            <v>0</v>
          </cell>
        </row>
        <row r="959">
          <cell r="Q959">
            <v>0</v>
          </cell>
          <cell r="S959">
            <v>0</v>
          </cell>
        </row>
        <row r="960">
          <cell r="Q960">
            <v>0</v>
          </cell>
          <cell r="S960">
            <v>0</v>
          </cell>
        </row>
        <row r="961">
          <cell r="Q961">
            <v>0</v>
          </cell>
          <cell r="S961">
            <v>0</v>
          </cell>
        </row>
        <row r="962">
          <cell r="Q962">
            <v>0</v>
          </cell>
          <cell r="S962">
            <v>0</v>
          </cell>
        </row>
        <row r="963">
          <cell r="Q963">
            <v>0</v>
          </cell>
          <cell r="S963">
            <v>0</v>
          </cell>
        </row>
        <row r="964">
          <cell r="Q964">
            <v>0</v>
          </cell>
          <cell r="S964">
            <v>0</v>
          </cell>
        </row>
        <row r="965">
          <cell r="Q965">
            <v>0</v>
          </cell>
          <cell r="S965">
            <v>0</v>
          </cell>
        </row>
        <row r="966">
          <cell r="Q966">
            <v>0</v>
          </cell>
          <cell r="S966">
            <v>0</v>
          </cell>
        </row>
        <row r="967">
          <cell r="Q967">
            <v>0</v>
          </cell>
          <cell r="S967">
            <v>0</v>
          </cell>
        </row>
        <row r="968">
          <cell r="Q968">
            <v>0</v>
          </cell>
          <cell r="S968">
            <v>0</v>
          </cell>
        </row>
        <row r="969">
          <cell r="Q969">
            <v>0</v>
          </cell>
          <cell r="S969">
            <v>0</v>
          </cell>
        </row>
        <row r="970">
          <cell r="Q970">
            <v>0</v>
          </cell>
          <cell r="S970">
            <v>0</v>
          </cell>
        </row>
        <row r="971">
          <cell r="Q971">
            <v>0</v>
          </cell>
          <cell r="S971">
            <v>0</v>
          </cell>
        </row>
        <row r="972">
          <cell r="Q972">
            <v>0</v>
          </cell>
          <cell r="S972">
            <v>0</v>
          </cell>
        </row>
        <row r="973">
          <cell r="Q973">
            <v>0</v>
          </cell>
          <cell r="S973">
            <v>0</v>
          </cell>
        </row>
        <row r="974">
          <cell r="Q974">
            <v>0</v>
          </cell>
          <cell r="S974">
            <v>0</v>
          </cell>
        </row>
        <row r="975">
          <cell r="Q975">
            <v>0</v>
          </cell>
          <cell r="S975">
            <v>0</v>
          </cell>
        </row>
        <row r="976">
          <cell r="Q976">
            <v>0</v>
          </cell>
          <cell r="S976">
            <v>0</v>
          </cell>
        </row>
        <row r="977">
          <cell r="Q977">
            <v>0</v>
          </cell>
          <cell r="S977">
            <v>0</v>
          </cell>
        </row>
        <row r="978">
          <cell r="Q978">
            <v>0</v>
          </cell>
          <cell r="S978">
            <v>0</v>
          </cell>
        </row>
        <row r="979">
          <cell r="Q979">
            <v>0</v>
          </cell>
          <cell r="S979">
            <v>0</v>
          </cell>
        </row>
        <row r="980">
          <cell r="Q980">
            <v>0</v>
          </cell>
          <cell r="S980">
            <v>0</v>
          </cell>
        </row>
        <row r="981">
          <cell r="Q981">
            <v>0</v>
          </cell>
          <cell r="S981">
            <v>0</v>
          </cell>
        </row>
        <row r="982">
          <cell r="Q982">
            <v>0</v>
          </cell>
          <cell r="S982">
            <v>0</v>
          </cell>
        </row>
        <row r="983">
          <cell r="Q983">
            <v>0</v>
          </cell>
          <cell r="S983">
            <v>0</v>
          </cell>
        </row>
        <row r="984">
          <cell r="Q984">
            <v>0</v>
          </cell>
          <cell r="S984">
            <v>0</v>
          </cell>
        </row>
        <row r="985">
          <cell r="Q985">
            <v>0</v>
          </cell>
          <cell r="S985">
            <v>0</v>
          </cell>
        </row>
        <row r="986">
          <cell r="Q986">
            <v>0</v>
          </cell>
          <cell r="S986">
            <v>0</v>
          </cell>
        </row>
        <row r="987">
          <cell r="Q987">
            <v>0</v>
          </cell>
          <cell r="S987">
            <v>0</v>
          </cell>
        </row>
        <row r="988">
          <cell r="Q988">
            <v>0</v>
          </cell>
          <cell r="S988">
            <v>0</v>
          </cell>
        </row>
        <row r="989">
          <cell r="Q989">
            <v>0</v>
          </cell>
          <cell r="S989">
            <v>0</v>
          </cell>
        </row>
        <row r="990">
          <cell r="Q990">
            <v>0</v>
          </cell>
          <cell r="S990">
            <v>0</v>
          </cell>
        </row>
        <row r="991">
          <cell r="Q991">
            <v>0</v>
          </cell>
          <cell r="S991">
            <v>0</v>
          </cell>
        </row>
        <row r="992">
          <cell r="Q992">
            <v>0</v>
          </cell>
          <cell r="S992">
            <v>0</v>
          </cell>
        </row>
        <row r="993">
          <cell r="Q993">
            <v>0</v>
          </cell>
          <cell r="S993">
            <v>0</v>
          </cell>
        </row>
        <row r="994">
          <cell r="Q994">
            <v>0</v>
          </cell>
          <cell r="S994">
            <v>0</v>
          </cell>
        </row>
        <row r="995">
          <cell r="Q995">
            <v>0</v>
          </cell>
          <cell r="S995">
            <v>0</v>
          </cell>
        </row>
        <row r="996">
          <cell r="Q996">
            <v>0</v>
          </cell>
          <cell r="S996">
            <v>0</v>
          </cell>
        </row>
        <row r="997">
          <cell r="Q997">
            <v>0</v>
          </cell>
          <cell r="S997">
            <v>0</v>
          </cell>
        </row>
        <row r="998">
          <cell r="Q998">
            <v>0</v>
          </cell>
          <cell r="S998">
            <v>0</v>
          </cell>
        </row>
        <row r="999">
          <cell r="Q999">
            <v>0</v>
          </cell>
          <cell r="S999">
            <v>0</v>
          </cell>
        </row>
        <row r="1000">
          <cell r="Q1000">
            <v>0</v>
          </cell>
          <cell r="S1000">
            <v>0</v>
          </cell>
        </row>
      </sheetData>
      <sheetData sheetId="21">
        <row r="1">
          <cell r="A1" t="str">
            <v>部局・課室名</v>
          </cell>
        </row>
        <row r="2">
          <cell r="A2" t="str">
            <v>農政課</v>
          </cell>
        </row>
        <row r="3">
          <cell r="A3" t="str">
            <v>環境総務課</v>
          </cell>
        </row>
        <row r="4">
          <cell r="A4" t="str">
            <v>街づくり総務課</v>
          </cell>
        </row>
      </sheetData>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
  <sheetViews>
    <sheetView workbookViewId="0">
      <selection activeCell="C4" sqref="C4"/>
    </sheetView>
  </sheetViews>
  <sheetFormatPr defaultRowHeight="13.5" x14ac:dyDescent="0.15"/>
  <cols>
    <col min="1" max="1" width="10" bestFit="1" customWidth="1"/>
    <col min="3" max="3" width="59.625" customWidth="1"/>
  </cols>
  <sheetData>
    <row r="2" spans="1:3" ht="16.5" x14ac:dyDescent="0.15">
      <c r="A2" s="392" t="s">
        <v>811</v>
      </c>
      <c r="B2" s="392" t="s">
        <v>812</v>
      </c>
      <c r="C2" s="392" t="s">
        <v>810</v>
      </c>
    </row>
    <row r="3" spans="1:3" ht="16.5" x14ac:dyDescent="0.15">
      <c r="A3" s="393">
        <v>42825</v>
      </c>
      <c r="B3" s="116" t="s">
        <v>808</v>
      </c>
      <c r="C3" s="391"/>
    </row>
    <row r="4" spans="1:3" ht="66" x14ac:dyDescent="0.15">
      <c r="A4" s="393" t="s">
        <v>813</v>
      </c>
      <c r="B4" s="116" t="s">
        <v>809</v>
      </c>
      <c r="C4" s="394" t="s">
        <v>814</v>
      </c>
    </row>
    <row r="5" spans="1:3" x14ac:dyDescent="0.15">
      <c r="C5" s="395"/>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AG81"/>
  <sheetViews>
    <sheetView zoomScale="85" zoomScaleNormal="85" workbookViewId="0">
      <selection activeCell="C6" sqref="C6"/>
    </sheetView>
  </sheetViews>
  <sheetFormatPr defaultRowHeight="13.5" x14ac:dyDescent="0.15"/>
  <cols>
    <col min="1" max="1" width="6.625" customWidth="1"/>
    <col min="3" max="3" width="34.5" customWidth="1"/>
  </cols>
  <sheetData>
    <row r="2" spans="1:10" ht="15" x14ac:dyDescent="0.15">
      <c r="A2" t="s">
        <v>274</v>
      </c>
      <c r="C2" s="133" t="s">
        <v>275</v>
      </c>
      <c r="D2" s="618" t="s">
        <v>276</v>
      </c>
      <c r="E2" s="619"/>
      <c r="F2" s="619"/>
      <c r="G2" s="619"/>
      <c r="H2" s="619"/>
      <c r="I2" s="620"/>
    </row>
    <row r="3" spans="1:10" ht="16.5" customHeight="1" x14ac:dyDescent="0.15">
      <c r="C3" s="139">
        <v>0.25</v>
      </c>
      <c r="D3" s="624" t="s">
        <v>271</v>
      </c>
      <c r="E3" s="624"/>
      <c r="F3" s="624"/>
      <c r="G3" s="624"/>
      <c r="H3" s="624"/>
      <c r="I3" s="624"/>
    </row>
    <row r="4" spans="1:10" ht="15" x14ac:dyDescent="0.15">
      <c r="C4" s="139">
        <v>0.5</v>
      </c>
      <c r="D4" s="624" t="s">
        <v>272</v>
      </c>
      <c r="E4" s="624"/>
      <c r="F4" s="624"/>
      <c r="G4" s="624"/>
      <c r="H4" s="624"/>
      <c r="I4" s="624"/>
    </row>
    <row r="5" spans="1:10" ht="15" x14ac:dyDescent="0.15">
      <c r="C5" s="139">
        <v>0.75</v>
      </c>
      <c r="D5" s="624" t="s">
        <v>273</v>
      </c>
      <c r="E5" s="624"/>
      <c r="F5" s="624"/>
      <c r="G5" s="624"/>
      <c r="H5" s="624"/>
      <c r="I5" s="624"/>
    </row>
    <row r="6" spans="1:10" ht="15" x14ac:dyDescent="0.15">
      <c r="D6" s="134"/>
      <c r="E6" s="135"/>
      <c r="F6" s="135"/>
      <c r="G6" s="135"/>
      <c r="H6" s="135"/>
      <c r="I6" s="135"/>
      <c r="J6" s="135"/>
    </row>
    <row r="7" spans="1:10" ht="15" x14ac:dyDescent="0.15">
      <c r="A7" t="s">
        <v>279</v>
      </c>
      <c r="D7" s="134"/>
      <c r="E7" s="135"/>
      <c r="F7" s="135"/>
      <c r="G7" s="135"/>
      <c r="H7" s="135"/>
      <c r="I7" s="135"/>
      <c r="J7" s="135"/>
    </row>
    <row r="8" spans="1:10" ht="15" x14ac:dyDescent="0.15">
      <c r="C8" s="617" t="s">
        <v>277</v>
      </c>
      <c r="D8" s="617" t="s">
        <v>270</v>
      </c>
      <c r="E8" s="617"/>
      <c r="F8" s="617"/>
      <c r="G8" s="617"/>
      <c r="H8" s="617"/>
      <c r="I8" s="617"/>
      <c r="J8" s="135"/>
    </row>
    <row r="9" spans="1:10" ht="15" x14ac:dyDescent="0.15">
      <c r="C9" s="617"/>
      <c r="D9" s="136" t="s">
        <v>89</v>
      </c>
      <c r="E9" s="136" t="s">
        <v>90</v>
      </c>
      <c r="F9" s="136" t="s">
        <v>278</v>
      </c>
      <c r="G9" s="136" t="s">
        <v>91</v>
      </c>
      <c r="H9" s="136" t="s">
        <v>92</v>
      </c>
      <c r="I9" s="136" t="s">
        <v>93</v>
      </c>
      <c r="J9" s="135"/>
    </row>
    <row r="10" spans="1:10" ht="15" x14ac:dyDescent="0.15">
      <c r="C10" s="138" t="s">
        <v>94</v>
      </c>
      <c r="D10" s="137">
        <v>6.2E-2</v>
      </c>
      <c r="E10" s="137">
        <v>5.8000000000000003E-2</v>
      </c>
      <c r="F10" s="137">
        <v>5.8000000000000003E-2</v>
      </c>
      <c r="G10" s="137">
        <v>4.2999999999999997E-2</v>
      </c>
      <c r="H10" s="137">
        <v>5.2999999999999999E-2</v>
      </c>
      <c r="I10" s="137">
        <v>5.7000000000000002E-2</v>
      </c>
      <c r="J10" s="135"/>
    </row>
    <row r="11" spans="1:10" ht="15" x14ac:dyDescent="0.15">
      <c r="C11" s="138">
        <v>3</v>
      </c>
      <c r="D11" s="137">
        <v>6.0999999999999999E-2</v>
      </c>
      <c r="E11" s="137">
        <v>5.8999999999999997E-2</v>
      </c>
      <c r="F11" s="137">
        <v>5.8000000000000003E-2</v>
      </c>
      <c r="G11" s="137">
        <v>4.2999999999999997E-2</v>
      </c>
      <c r="H11" s="137">
        <v>5.1999999999999998E-2</v>
      </c>
      <c r="I11" s="137">
        <v>5.7000000000000002E-2</v>
      </c>
    </row>
    <row r="12" spans="1:10" ht="15" x14ac:dyDescent="0.15">
      <c r="C12" s="138">
        <v>4</v>
      </c>
      <c r="D12" s="137">
        <v>6.0999999999999999E-2</v>
      </c>
      <c r="E12" s="137">
        <v>5.8999999999999997E-2</v>
      </c>
      <c r="F12" s="137">
        <v>5.8000000000000003E-2</v>
      </c>
      <c r="G12" s="137">
        <v>4.2999999999999997E-2</v>
      </c>
      <c r="H12" s="137">
        <v>5.0999999999999997E-2</v>
      </c>
      <c r="I12" s="137">
        <v>5.7000000000000002E-2</v>
      </c>
    </row>
    <row r="13" spans="1:10" ht="15" x14ac:dyDescent="0.15">
      <c r="C13" s="138" t="s">
        <v>95</v>
      </c>
      <c r="D13" s="137">
        <v>0.06</v>
      </c>
      <c r="E13" s="137">
        <v>6.0999999999999999E-2</v>
      </c>
      <c r="F13" s="137">
        <v>0.06</v>
      </c>
      <c r="G13" s="137">
        <v>4.2999999999999997E-2</v>
      </c>
      <c r="H13" s="137">
        <v>5.2999999999999999E-2</v>
      </c>
      <c r="I13" s="137">
        <v>5.7000000000000002E-2</v>
      </c>
    </row>
    <row r="14" spans="1:10" ht="15" x14ac:dyDescent="0.15">
      <c r="C14" s="138">
        <v>7</v>
      </c>
      <c r="D14" s="137">
        <v>0.06</v>
      </c>
      <c r="E14" s="137">
        <v>6.3E-2</v>
      </c>
      <c r="F14" s="137">
        <v>6.3E-2</v>
      </c>
      <c r="G14" s="137">
        <v>4.2999999999999997E-2</v>
      </c>
      <c r="H14" s="137">
        <v>5.5E-2</v>
      </c>
      <c r="I14" s="137">
        <v>5.7000000000000002E-2</v>
      </c>
    </row>
    <row r="15" spans="1:10" ht="15" x14ac:dyDescent="0.15">
      <c r="C15" s="138">
        <v>8</v>
      </c>
      <c r="D15" s="137">
        <v>5.8999999999999997E-2</v>
      </c>
      <c r="E15" s="137">
        <v>6.4000000000000001E-2</v>
      </c>
      <c r="F15" s="137">
        <v>6.6000000000000003E-2</v>
      </c>
      <c r="G15" s="137">
        <v>4.2999999999999997E-2</v>
      </c>
      <c r="H15" s="137">
        <v>5.7000000000000002E-2</v>
      </c>
      <c r="I15" s="137">
        <v>5.7000000000000002E-2</v>
      </c>
    </row>
    <row r="18" spans="1:33" x14ac:dyDescent="0.15">
      <c r="A18" t="s">
        <v>280</v>
      </c>
    </row>
    <row r="20" spans="1:33" ht="15" x14ac:dyDescent="0.15">
      <c r="A20" s="621" t="s">
        <v>202</v>
      </c>
      <c r="B20" s="621"/>
      <c r="C20" s="101" t="s">
        <v>199</v>
      </c>
      <c r="D20" s="53" t="str">
        <f>D22&amp;D21</f>
        <v>事務所等1,2</v>
      </c>
      <c r="E20" s="53" t="str">
        <f t="shared" ref="E20:AG20" si="0">E22&amp;E21</f>
        <v>学校等1,2</v>
      </c>
      <c r="F20" s="53" t="str">
        <f t="shared" si="0"/>
        <v>集会所等1,2</v>
      </c>
      <c r="G20" s="53" t="str">
        <f t="shared" si="0"/>
        <v>病院等1,2</v>
      </c>
      <c r="H20" s="53" t="str">
        <f t="shared" si="0"/>
        <v>その他1,2</v>
      </c>
      <c r="I20" s="53" t="str">
        <f t="shared" si="0"/>
        <v>事務所等3</v>
      </c>
      <c r="J20" s="53" t="str">
        <f t="shared" si="0"/>
        <v>学校等3</v>
      </c>
      <c r="K20" s="53" t="str">
        <f t="shared" si="0"/>
        <v>集会所等3</v>
      </c>
      <c r="L20" s="53" t="str">
        <f t="shared" si="0"/>
        <v>病院等3</v>
      </c>
      <c r="M20" s="53" t="str">
        <f t="shared" si="0"/>
        <v>その他3</v>
      </c>
      <c r="N20" s="53" t="str">
        <f t="shared" si="0"/>
        <v>事務所等4</v>
      </c>
      <c r="O20" s="53" t="str">
        <f t="shared" si="0"/>
        <v>学校等4</v>
      </c>
      <c r="P20" s="53" t="str">
        <f t="shared" si="0"/>
        <v>集会所等4</v>
      </c>
      <c r="Q20" s="53" t="str">
        <f t="shared" si="0"/>
        <v>病院等4</v>
      </c>
      <c r="R20" s="53" t="str">
        <f t="shared" si="0"/>
        <v>その他4</v>
      </c>
      <c r="S20" s="53" t="str">
        <f t="shared" si="0"/>
        <v>事務所等5,6</v>
      </c>
      <c r="T20" s="53" t="str">
        <f t="shared" si="0"/>
        <v>学校等5,6</v>
      </c>
      <c r="U20" s="53" t="str">
        <f t="shared" si="0"/>
        <v>集会所等5,6</v>
      </c>
      <c r="V20" s="53" t="str">
        <f t="shared" si="0"/>
        <v>病院等5,6</v>
      </c>
      <c r="W20" s="53" t="str">
        <f t="shared" si="0"/>
        <v>その他5,6</v>
      </c>
      <c r="X20" s="53" t="str">
        <f t="shared" si="0"/>
        <v>事務所等7</v>
      </c>
      <c r="Y20" s="53" t="str">
        <f t="shared" si="0"/>
        <v>学校等7</v>
      </c>
      <c r="Z20" s="53" t="str">
        <f t="shared" si="0"/>
        <v>集会所等7</v>
      </c>
      <c r="AA20" s="53" t="str">
        <f t="shared" si="0"/>
        <v>病院等7</v>
      </c>
      <c r="AB20" s="53" t="str">
        <f t="shared" si="0"/>
        <v>その他7</v>
      </c>
      <c r="AC20" s="53" t="str">
        <f t="shared" si="0"/>
        <v>事務所等8</v>
      </c>
      <c r="AD20" s="53" t="str">
        <f t="shared" si="0"/>
        <v>学校等8</v>
      </c>
      <c r="AE20" s="53" t="str">
        <f t="shared" si="0"/>
        <v>集会所等8</v>
      </c>
      <c r="AF20" s="53" t="str">
        <f t="shared" si="0"/>
        <v>病院等8</v>
      </c>
      <c r="AG20" s="53" t="str">
        <f t="shared" si="0"/>
        <v>その他8</v>
      </c>
    </row>
    <row r="21" spans="1:33" ht="16.5" x14ac:dyDescent="0.15">
      <c r="A21" s="622"/>
      <c r="B21" s="622"/>
      <c r="C21" s="102" t="s">
        <v>15</v>
      </c>
      <c r="D21" s="94" t="s">
        <v>40</v>
      </c>
      <c r="E21" s="53" t="s">
        <v>40</v>
      </c>
      <c r="F21" s="53" t="s">
        <v>40</v>
      </c>
      <c r="G21" s="53" t="s">
        <v>40</v>
      </c>
      <c r="H21" s="53" t="s">
        <v>40</v>
      </c>
      <c r="I21" s="94">
        <v>3</v>
      </c>
      <c r="J21" s="53">
        <v>3</v>
      </c>
      <c r="K21" s="53">
        <v>3</v>
      </c>
      <c r="L21" s="53">
        <v>3</v>
      </c>
      <c r="M21" s="53">
        <v>3</v>
      </c>
      <c r="N21" s="94">
        <v>4</v>
      </c>
      <c r="O21" s="53">
        <v>4</v>
      </c>
      <c r="P21" s="53">
        <v>4</v>
      </c>
      <c r="Q21" s="53">
        <v>4</v>
      </c>
      <c r="R21" s="95">
        <v>4</v>
      </c>
      <c r="S21" s="94" t="s">
        <v>41</v>
      </c>
      <c r="T21" s="53" t="s">
        <v>41</v>
      </c>
      <c r="U21" s="53" t="s">
        <v>41</v>
      </c>
      <c r="V21" s="53" t="s">
        <v>41</v>
      </c>
      <c r="W21" s="95" t="s">
        <v>95</v>
      </c>
      <c r="X21" s="94">
        <v>7</v>
      </c>
      <c r="Y21" s="53">
        <v>7</v>
      </c>
      <c r="Z21" s="53">
        <v>7</v>
      </c>
      <c r="AA21" s="53">
        <v>7</v>
      </c>
      <c r="AB21" s="95">
        <v>7</v>
      </c>
      <c r="AC21" s="94">
        <v>8</v>
      </c>
      <c r="AD21" s="53">
        <v>8</v>
      </c>
      <c r="AE21" s="53">
        <v>8</v>
      </c>
      <c r="AF21" s="53">
        <v>8</v>
      </c>
      <c r="AG21" s="95">
        <v>8</v>
      </c>
    </row>
    <row r="22" spans="1:33" ht="16.5" x14ac:dyDescent="0.15">
      <c r="A22" s="623"/>
      <c r="B22" s="623"/>
      <c r="C22" s="93" t="s">
        <v>137</v>
      </c>
      <c r="D22" s="94" t="s">
        <v>17</v>
      </c>
      <c r="E22" s="53" t="s">
        <v>18</v>
      </c>
      <c r="F22" s="53" t="s">
        <v>21</v>
      </c>
      <c r="G22" s="53" t="s">
        <v>23</v>
      </c>
      <c r="H22" s="95" t="s">
        <v>14</v>
      </c>
      <c r="I22" s="94" t="s">
        <v>17</v>
      </c>
      <c r="J22" s="53" t="s">
        <v>18</v>
      </c>
      <c r="K22" s="53" t="s">
        <v>21</v>
      </c>
      <c r="L22" s="53" t="s">
        <v>23</v>
      </c>
      <c r="M22" s="95" t="s">
        <v>14</v>
      </c>
      <c r="N22" s="94" t="s">
        <v>17</v>
      </c>
      <c r="O22" s="53" t="s">
        <v>18</v>
      </c>
      <c r="P22" s="53" t="s">
        <v>21</v>
      </c>
      <c r="Q22" s="53" t="s">
        <v>23</v>
      </c>
      <c r="R22" s="95" t="s">
        <v>14</v>
      </c>
      <c r="S22" s="94" t="s">
        <v>17</v>
      </c>
      <c r="T22" s="53" t="s">
        <v>18</v>
      </c>
      <c r="U22" s="53" t="s">
        <v>21</v>
      </c>
      <c r="V22" s="53" t="s">
        <v>23</v>
      </c>
      <c r="W22" s="95" t="s">
        <v>14</v>
      </c>
      <c r="X22" s="94" t="s">
        <v>17</v>
      </c>
      <c r="Y22" s="53" t="s">
        <v>18</v>
      </c>
      <c r="Z22" s="53" t="s">
        <v>21</v>
      </c>
      <c r="AA22" s="53" t="s">
        <v>23</v>
      </c>
      <c r="AB22" s="95" t="s">
        <v>14</v>
      </c>
      <c r="AC22" s="94" t="s">
        <v>17</v>
      </c>
      <c r="AD22" s="53" t="s">
        <v>18</v>
      </c>
      <c r="AE22" s="53" t="s">
        <v>21</v>
      </c>
      <c r="AF22" s="53" t="s">
        <v>23</v>
      </c>
      <c r="AG22" s="95" t="s">
        <v>14</v>
      </c>
    </row>
    <row r="23" spans="1:33" s="77" customFormat="1" ht="16.5" x14ac:dyDescent="0.15">
      <c r="A23" s="54">
        <v>1</v>
      </c>
      <c r="B23" s="72" t="s">
        <v>24</v>
      </c>
      <c r="C23" s="46" t="s">
        <v>42</v>
      </c>
      <c r="D23" s="74">
        <v>7.6066665687553048E-3</v>
      </c>
      <c r="E23" s="75">
        <v>1.3143315114181542E-2</v>
      </c>
      <c r="F23" s="75">
        <v>9.6986765933790853E-3</v>
      </c>
      <c r="G23" s="75">
        <v>1.3107889740497258E-2</v>
      </c>
      <c r="H23" s="76" t="s">
        <v>43</v>
      </c>
      <c r="I23" s="74">
        <v>7.6899650554197452E-3</v>
      </c>
      <c r="J23" s="75">
        <v>1.3310860347696685E-2</v>
      </c>
      <c r="K23" s="75">
        <v>9.9485720533722954E-3</v>
      </c>
      <c r="L23" s="75">
        <v>1.2605254039951164E-2</v>
      </c>
      <c r="M23" s="76" t="s">
        <v>43</v>
      </c>
      <c r="N23" s="74">
        <v>7.7732635420842966E-3</v>
      </c>
      <c r="O23" s="75">
        <v>1.3478405581211717E-2</v>
      </c>
      <c r="P23" s="75">
        <v>1.0198467513365839E-2</v>
      </c>
      <c r="Q23" s="75">
        <v>1.2102618339405291E-2</v>
      </c>
      <c r="R23" s="76" t="s">
        <v>43</v>
      </c>
      <c r="S23" s="74">
        <v>8.255028391922492E-3</v>
      </c>
      <c r="T23" s="75">
        <v>1.28565718902236E-2</v>
      </c>
      <c r="U23" s="75">
        <v>1.082320616334953E-2</v>
      </c>
      <c r="V23" s="75">
        <v>1.28565718902236E-2</v>
      </c>
      <c r="W23" s="76" t="s">
        <v>44</v>
      </c>
      <c r="X23" s="74">
        <v>8.8200917284251279E-3</v>
      </c>
      <c r="Y23" s="75">
        <v>1.6649956560106371E-2</v>
      </c>
      <c r="Z23" s="75">
        <v>1.1608533096612139E-2</v>
      </c>
      <c r="AA23" s="75">
        <v>1.3945615908072195E-2</v>
      </c>
      <c r="AB23" s="76" t="s">
        <v>44</v>
      </c>
      <c r="AC23" s="74">
        <v>9.2245667816484023E-3</v>
      </c>
      <c r="AD23" s="75">
        <v>1.7818837042081315E-2</v>
      </c>
      <c r="AE23" s="75">
        <v>1.2185613813213814E-2</v>
      </c>
      <c r="AF23" s="75">
        <v>1.478334207564802E-2</v>
      </c>
      <c r="AG23" s="76" t="s">
        <v>43</v>
      </c>
    </row>
    <row r="24" spans="1:33" s="77" customFormat="1" ht="16.5" x14ac:dyDescent="0.15">
      <c r="A24" s="54">
        <v>2</v>
      </c>
      <c r="B24" s="72" t="s">
        <v>24</v>
      </c>
      <c r="C24" s="46" t="s">
        <v>25</v>
      </c>
      <c r="D24" s="79">
        <v>2.9639220983527226E-3</v>
      </c>
      <c r="E24" s="80">
        <v>1.3783364081014771E-3</v>
      </c>
      <c r="F24" s="80">
        <v>3.8475794925983964E-3</v>
      </c>
      <c r="G24" s="80">
        <v>1.3746025955154728E-3</v>
      </c>
      <c r="H24" s="81" t="s">
        <v>44</v>
      </c>
      <c r="I24" s="79">
        <v>2.9970346449562646E-3</v>
      </c>
      <c r="J24" s="80">
        <v>1.3959063300867935E-3</v>
      </c>
      <c r="K24" s="80">
        <v>3.9469171324083563E-3</v>
      </c>
      <c r="L24" s="80">
        <v>1.3218928295585242E-3</v>
      </c>
      <c r="M24" s="81" t="s">
        <v>44</v>
      </c>
      <c r="N24" s="79">
        <v>3.0301471915595846E-3</v>
      </c>
      <c r="O24" s="80">
        <v>1.41347625207211E-3</v>
      </c>
      <c r="P24" s="80">
        <v>4.0462547722186493E-3</v>
      </c>
      <c r="Q24" s="80">
        <v>1.2691830636017976E-3</v>
      </c>
      <c r="R24" s="81" t="s">
        <v>44</v>
      </c>
      <c r="S24" s="79">
        <v>3.2255604278814687E-3</v>
      </c>
      <c r="T24" s="80">
        <v>1.3482477125363879E-3</v>
      </c>
      <c r="U24" s="80">
        <v>4.2945988717445482E-3</v>
      </c>
      <c r="V24" s="80">
        <v>1.3482477125363879E-3</v>
      </c>
      <c r="W24" s="81" t="s">
        <v>44</v>
      </c>
      <c r="X24" s="79">
        <v>3.4540862108065618E-3</v>
      </c>
      <c r="Y24" s="80">
        <v>1.7460601656018593E-3</v>
      </c>
      <c r="Z24" s="80">
        <v>4.6080807167104831E-3</v>
      </c>
      <c r="AA24" s="80">
        <v>1.4624522054419442E-3</v>
      </c>
      <c r="AB24" s="81" t="s">
        <v>44</v>
      </c>
      <c r="AC24" s="79">
        <v>3.6174742482910638E-3</v>
      </c>
      <c r="AD24" s="80">
        <v>1.868634751435283E-3</v>
      </c>
      <c r="AE24" s="80">
        <v>4.8387811951681181E-3</v>
      </c>
      <c r="AF24" s="80">
        <v>1.5503018153693038E-3</v>
      </c>
      <c r="AG24" s="81" t="s">
        <v>44</v>
      </c>
    </row>
    <row r="25" spans="1:33" s="77" customFormat="1" ht="16.5" x14ac:dyDescent="0.15">
      <c r="A25" s="54">
        <v>3</v>
      </c>
      <c r="B25" s="72" t="s">
        <v>24</v>
      </c>
      <c r="C25" s="46" t="s">
        <v>26</v>
      </c>
      <c r="D25" s="79">
        <v>4.0218142313304117E-3</v>
      </c>
      <c r="E25" s="80">
        <v>2.0080819417154228E-3</v>
      </c>
      <c r="F25" s="80">
        <v>5.2218926163618562E-3</v>
      </c>
      <c r="G25" s="80">
        <v>2.00264777488246E-3</v>
      </c>
      <c r="H25" s="81" t="s">
        <v>44</v>
      </c>
      <c r="I25" s="79">
        <v>4.0667551995010598E-3</v>
      </c>
      <c r="J25" s="80">
        <v>2.0336795034043842E-3</v>
      </c>
      <c r="K25" s="80">
        <v>5.3567155208735784E-3</v>
      </c>
      <c r="L25" s="80">
        <v>1.9258550898153537E-3</v>
      </c>
      <c r="M25" s="81" t="s">
        <v>44</v>
      </c>
      <c r="N25" s="79">
        <v>4.1116961676717079E-3</v>
      </c>
      <c r="O25" s="80">
        <v>2.0592770650931236E-3</v>
      </c>
      <c r="P25" s="80">
        <v>5.4915384253855226E-3</v>
      </c>
      <c r="Q25" s="80">
        <v>1.8490624047481363E-3</v>
      </c>
      <c r="R25" s="81" t="s">
        <v>44</v>
      </c>
      <c r="S25" s="79">
        <v>4.3769718224148102E-3</v>
      </c>
      <c r="T25" s="80">
        <v>1.9642514323483518E-3</v>
      </c>
      <c r="U25" s="80">
        <v>5.8285956866657163E-3</v>
      </c>
      <c r="V25" s="80">
        <v>1.9642514323483518E-3</v>
      </c>
      <c r="W25" s="81" t="s">
        <v>44</v>
      </c>
      <c r="X25" s="79">
        <v>4.6871884453282275E-3</v>
      </c>
      <c r="Y25" s="80">
        <v>2.5438193482397731E-3</v>
      </c>
      <c r="Z25" s="80">
        <v>6.2540781661930556E-3</v>
      </c>
      <c r="AA25" s="80">
        <v>2.130635583326379E-3</v>
      </c>
      <c r="AB25" s="81" t="s">
        <v>44</v>
      </c>
      <c r="AC25" s="79">
        <v>4.9089798499941661E-3</v>
      </c>
      <c r="AD25" s="80">
        <v>2.7223984837478898E-3</v>
      </c>
      <c r="AE25" s="80">
        <v>6.5672082252938857E-3</v>
      </c>
      <c r="AF25" s="80">
        <v>2.2586233917711862E-3</v>
      </c>
      <c r="AG25" s="81" t="s">
        <v>44</v>
      </c>
    </row>
    <row r="26" spans="1:33" s="77" customFormat="1" ht="16.5" x14ac:dyDescent="0.15">
      <c r="A26" s="54">
        <v>4</v>
      </c>
      <c r="B26" s="72" t="s">
        <v>24</v>
      </c>
      <c r="C26" s="46" t="s">
        <v>45</v>
      </c>
      <c r="D26" s="79">
        <v>1.1453883153108579E-3</v>
      </c>
      <c r="E26" s="80">
        <v>2.5548137778064195E-3</v>
      </c>
      <c r="F26" s="80">
        <v>1.4794058526224063E-3</v>
      </c>
      <c r="G26" s="80">
        <v>2.5479022905264825E-3</v>
      </c>
      <c r="H26" s="81" t="s">
        <v>44</v>
      </c>
      <c r="I26" s="79">
        <v>1.1581130115106975E-3</v>
      </c>
      <c r="J26" s="80">
        <v>2.5873807375527136E-3</v>
      </c>
      <c r="K26" s="80">
        <v>1.5175799412214808E-3</v>
      </c>
      <c r="L26" s="80">
        <v>2.4502014112870452E-3</v>
      </c>
      <c r="M26" s="81" t="s">
        <v>44</v>
      </c>
      <c r="N26" s="79">
        <v>1.170837707710537E-3</v>
      </c>
      <c r="O26" s="80">
        <v>2.6199476972990077E-3</v>
      </c>
      <c r="P26" s="80">
        <v>1.5557540298208883E-3</v>
      </c>
      <c r="Q26" s="80">
        <v>2.3525005320473857E-3</v>
      </c>
      <c r="R26" s="81" t="s">
        <v>44</v>
      </c>
      <c r="S26" s="79">
        <v>1.2455153381880635E-3</v>
      </c>
      <c r="T26" s="80">
        <v>2.4990518509061532E-3</v>
      </c>
      <c r="U26" s="80">
        <v>1.6511892513195736E-3</v>
      </c>
      <c r="V26" s="80">
        <v>2.4990518509061532E-3</v>
      </c>
      <c r="W26" s="81" t="s">
        <v>44</v>
      </c>
      <c r="X26" s="79">
        <v>1.3329176648654295E-3</v>
      </c>
      <c r="Y26" s="80">
        <v>3.2364161033880956E-3</v>
      </c>
      <c r="Z26" s="80">
        <v>1.7715170163103977E-3</v>
      </c>
      <c r="AA26" s="80">
        <v>2.7107370892576199E-3</v>
      </c>
      <c r="AB26" s="81" t="s">
        <v>44</v>
      </c>
      <c r="AC26" s="79">
        <v>1.3954274480502127E-3</v>
      </c>
      <c r="AD26" s="80">
        <v>3.4636168785817656E-3</v>
      </c>
      <c r="AE26" s="80">
        <v>1.860033040801734E-3</v>
      </c>
      <c r="AF26" s="80">
        <v>2.8735718879894234E-3</v>
      </c>
      <c r="AG26" s="81" t="s">
        <v>44</v>
      </c>
    </row>
    <row r="27" spans="1:33" s="77" customFormat="1" ht="16.5" x14ac:dyDescent="0.15">
      <c r="A27" s="54">
        <v>5</v>
      </c>
      <c r="B27" s="72" t="s">
        <v>24</v>
      </c>
      <c r="C27" s="46" t="s">
        <v>46</v>
      </c>
      <c r="D27" s="79">
        <v>2.0467359340635705E-2</v>
      </c>
      <c r="E27" s="80">
        <v>2.6889626182941884E-2</v>
      </c>
      <c r="F27" s="80">
        <v>2.6171241385127164E-2</v>
      </c>
      <c r="G27" s="80">
        <v>2.6817460714135599E-2</v>
      </c>
      <c r="H27" s="81" t="s">
        <v>44</v>
      </c>
      <c r="I27" s="79">
        <v>2.0692208123429534E-2</v>
      </c>
      <c r="J27" s="80">
        <v>2.7232411783709942E-2</v>
      </c>
      <c r="K27" s="80">
        <v>2.6845787733507764E-2</v>
      </c>
      <c r="L27" s="80">
        <v>2.5789103911831202E-2</v>
      </c>
      <c r="M27" s="81" t="s">
        <v>44</v>
      </c>
      <c r="N27" s="79">
        <v>2.0917056906223142E-2</v>
      </c>
      <c r="O27" s="80">
        <v>2.7575197384477779E-2</v>
      </c>
      <c r="P27" s="80">
        <v>2.752033408188892E-2</v>
      </c>
      <c r="Q27" s="80">
        <v>2.4760747109526582E-2</v>
      </c>
      <c r="R27" s="81" t="s">
        <v>44</v>
      </c>
      <c r="S27" s="79">
        <v>2.222175831245532E-2</v>
      </c>
      <c r="T27" s="80">
        <v>2.6303282312982734E-2</v>
      </c>
      <c r="U27" s="80">
        <v>2.9206699952841308E-2</v>
      </c>
      <c r="V27" s="80">
        <v>2.6303282312982734E-2</v>
      </c>
      <c r="W27" s="81" t="s">
        <v>44</v>
      </c>
      <c r="X27" s="79">
        <v>2.3751308501480994E-2</v>
      </c>
      <c r="Y27" s="80">
        <v>3.4064068642803313E-2</v>
      </c>
      <c r="Z27" s="80">
        <v>3.1327966292537535E-2</v>
      </c>
      <c r="AA27" s="80">
        <v>2.8531388717975226E-2</v>
      </c>
      <c r="AB27" s="81" t="s">
        <v>44</v>
      </c>
      <c r="AC27" s="79">
        <v>2.484595822176261E-2</v>
      </c>
      <c r="AD27" s="80">
        <v>3.6455549462757197E-2</v>
      </c>
      <c r="AE27" s="80">
        <v>3.2887110675249742E-2</v>
      </c>
      <c r="AF27" s="80">
        <v>3.0245316721815518E-2</v>
      </c>
      <c r="AG27" s="81" t="s">
        <v>44</v>
      </c>
    </row>
    <row r="28" spans="1:33" s="77" customFormat="1" ht="16.5" x14ac:dyDescent="0.15">
      <c r="A28" s="54">
        <v>6</v>
      </c>
      <c r="B28" s="72" t="s">
        <v>24</v>
      </c>
      <c r="C28" s="46" t="s">
        <v>47</v>
      </c>
      <c r="D28" s="79">
        <v>6.1736852840768019E-3</v>
      </c>
      <c r="E28" s="80">
        <v>1.8306189840682441E-2</v>
      </c>
      <c r="F28" s="80">
        <v>7.8050933201531114E-3</v>
      </c>
      <c r="G28" s="80">
        <v>1.8256921383002944E-2</v>
      </c>
      <c r="H28" s="81" t="s">
        <v>44</v>
      </c>
      <c r="I28" s="79">
        <v>6.2406553716438662E-3</v>
      </c>
      <c r="J28" s="80">
        <v>1.8539551105454799E-2</v>
      </c>
      <c r="K28" s="80">
        <v>8.0060035828540821E-3</v>
      </c>
      <c r="L28" s="80">
        <v>1.7556837588685315E-2</v>
      </c>
      <c r="M28" s="81" t="s">
        <v>44</v>
      </c>
      <c r="N28" s="79">
        <v>6.3076254592109304E-3</v>
      </c>
      <c r="O28" s="80">
        <v>1.8772912370227157E-2</v>
      </c>
      <c r="P28" s="80">
        <v>8.2069138455553858E-3</v>
      </c>
      <c r="Q28" s="80">
        <v>1.6856753794367574E-2</v>
      </c>
      <c r="R28" s="81" t="s">
        <v>44</v>
      </c>
      <c r="S28" s="79">
        <v>6.691164403428318E-3</v>
      </c>
      <c r="T28" s="80">
        <v>1.7906879485843574E-2</v>
      </c>
      <c r="U28" s="80">
        <v>8.7091895023084787E-3</v>
      </c>
      <c r="V28" s="80">
        <v>1.7906879485843574E-2</v>
      </c>
      <c r="W28" s="81" t="s">
        <v>44</v>
      </c>
      <c r="X28" s="79">
        <v>7.1416734352125477E-3</v>
      </c>
      <c r="Y28" s="80">
        <v>2.3190353581678202E-2</v>
      </c>
      <c r="Z28" s="80">
        <v>9.3393114738002936E-3</v>
      </c>
      <c r="AA28" s="80">
        <v>1.9423727706864291E-2</v>
      </c>
      <c r="AB28" s="81" t="s">
        <v>44</v>
      </c>
      <c r="AC28" s="79">
        <v>7.4643361522577223E-3</v>
      </c>
      <c r="AD28" s="80">
        <v>2.4818408162010086E-2</v>
      </c>
      <c r="AE28" s="80">
        <v>9.8020082263745589E-3</v>
      </c>
      <c r="AF28" s="80">
        <v>2.0590534030726526E-2</v>
      </c>
      <c r="AG28" s="81" t="s">
        <v>44</v>
      </c>
    </row>
    <row r="29" spans="1:33" s="77" customFormat="1" ht="16.5" x14ac:dyDescent="0.15">
      <c r="A29" s="54">
        <v>7</v>
      </c>
      <c r="B29" s="72" t="s">
        <v>24</v>
      </c>
      <c r="C29" s="46" t="s">
        <v>27</v>
      </c>
      <c r="D29" s="79">
        <v>8.9623261470932469E-3</v>
      </c>
      <c r="E29" s="80" t="s">
        <v>44</v>
      </c>
      <c r="F29" s="80">
        <v>1.144898973357944E-2</v>
      </c>
      <c r="G29" s="80" t="s">
        <v>44</v>
      </c>
      <c r="H29" s="81" t="s">
        <v>44</v>
      </c>
      <c r="I29" s="79">
        <v>9.0606788032625563E-3</v>
      </c>
      <c r="J29" s="80" t="s">
        <v>44</v>
      </c>
      <c r="K29" s="80">
        <v>1.1744047702087146E-2</v>
      </c>
      <c r="L29" s="80" t="s">
        <v>44</v>
      </c>
      <c r="M29" s="81" t="s">
        <v>44</v>
      </c>
      <c r="N29" s="79">
        <v>9.1590314594318656E-3</v>
      </c>
      <c r="O29" s="80" t="s">
        <v>44</v>
      </c>
      <c r="P29" s="80">
        <v>1.2039105670594963E-2</v>
      </c>
      <c r="Q29" s="80" t="s">
        <v>44</v>
      </c>
      <c r="R29" s="81" t="s">
        <v>44</v>
      </c>
      <c r="S29" s="79">
        <v>9.7291065874787197E-3</v>
      </c>
      <c r="T29" s="80" t="s">
        <v>44</v>
      </c>
      <c r="U29" s="80">
        <v>1.2776750591865005E-2</v>
      </c>
      <c r="V29" s="80" t="s">
        <v>44</v>
      </c>
      <c r="W29" s="81" t="s">
        <v>44</v>
      </c>
      <c r="X29" s="79">
        <v>1.0397534371694661E-2</v>
      </c>
      <c r="Y29" s="80" t="s">
        <v>44</v>
      </c>
      <c r="Z29" s="80">
        <v>1.3704420555816554E-2</v>
      </c>
      <c r="AA29" s="80" t="s">
        <v>44</v>
      </c>
      <c r="AB29" s="81" t="s">
        <v>44</v>
      </c>
      <c r="AC29" s="79">
        <v>1.0875937113228207E-2</v>
      </c>
      <c r="AD29" s="80" t="s">
        <v>44</v>
      </c>
      <c r="AE29" s="80">
        <v>1.4386208879345275E-2</v>
      </c>
      <c r="AF29" s="80" t="s">
        <v>44</v>
      </c>
      <c r="AG29" s="81" t="s">
        <v>44</v>
      </c>
    </row>
    <row r="30" spans="1:33" s="77" customFormat="1" ht="16.5" x14ac:dyDescent="0.15">
      <c r="A30" s="54">
        <v>8</v>
      </c>
      <c r="B30" s="72" t="s">
        <v>24</v>
      </c>
      <c r="C30" s="46" t="s">
        <v>28</v>
      </c>
      <c r="D30" s="79">
        <v>2.8254295028966703E-2</v>
      </c>
      <c r="E30" s="80" t="s">
        <v>44</v>
      </c>
      <c r="F30" s="80">
        <v>3.615384603309646E-2</v>
      </c>
      <c r="G30" s="80" t="s">
        <v>44</v>
      </c>
      <c r="H30" s="81" t="s">
        <v>44</v>
      </c>
      <c r="I30" s="79">
        <v>2.8564933786734636E-2</v>
      </c>
      <c r="J30" s="80" t="s">
        <v>44</v>
      </c>
      <c r="K30" s="80">
        <v>3.708576230640015E-2</v>
      </c>
      <c r="L30" s="80" t="s">
        <v>44</v>
      </c>
      <c r="M30" s="81" t="s">
        <v>44</v>
      </c>
      <c r="N30" s="79">
        <v>2.8875572544502681E-2</v>
      </c>
      <c r="O30" s="80" t="s">
        <v>44</v>
      </c>
      <c r="P30" s="80">
        <v>3.8017678579704173E-2</v>
      </c>
      <c r="Q30" s="80" t="s">
        <v>44</v>
      </c>
      <c r="R30" s="81" t="s">
        <v>44</v>
      </c>
      <c r="S30" s="79">
        <v>3.0679530025107482E-2</v>
      </c>
      <c r="T30" s="80" t="s">
        <v>44</v>
      </c>
      <c r="U30" s="80">
        <v>4.0347469262964286E-2</v>
      </c>
      <c r="V30" s="80" t="s">
        <v>44</v>
      </c>
      <c r="W30" s="81" t="s">
        <v>44</v>
      </c>
      <c r="X30" s="79">
        <v>3.2794126263480439E-2</v>
      </c>
      <c r="Y30" s="80" t="s">
        <v>44</v>
      </c>
      <c r="Z30" s="80">
        <v>4.3278579106425741E-2</v>
      </c>
      <c r="AA30" s="80" t="s">
        <v>44</v>
      </c>
      <c r="AB30" s="81" t="s">
        <v>44</v>
      </c>
      <c r="AC30" s="79">
        <v>3.4307403341651499E-2</v>
      </c>
      <c r="AD30" s="80" t="s">
        <v>44</v>
      </c>
      <c r="AE30" s="80">
        <v>4.5433092055467195E-2</v>
      </c>
      <c r="AF30" s="80" t="s">
        <v>44</v>
      </c>
      <c r="AG30" s="81" t="s">
        <v>44</v>
      </c>
    </row>
    <row r="31" spans="1:33" s="77" customFormat="1" ht="16.5" x14ac:dyDescent="0.15">
      <c r="A31" s="54">
        <v>10</v>
      </c>
      <c r="B31" s="72" t="s">
        <v>24</v>
      </c>
      <c r="C31" s="46" t="s">
        <v>29</v>
      </c>
      <c r="D31" s="79">
        <v>2.0165827012724735E-3</v>
      </c>
      <c r="E31" s="80">
        <v>2.2660643101555245E-3</v>
      </c>
      <c r="F31" s="80">
        <v>2.5585453485067466E-3</v>
      </c>
      <c r="G31" s="80">
        <v>2.2599304322350466E-3</v>
      </c>
      <c r="H31" s="81" t="s">
        <v>44</v>
      </c>
      <c r="I31" s="79">
        <v>2.0385447623838537E-3</v>
      </c>
      <c r="J31" s="80">
        <v>2.2949504000571164E-3</v>
      </c>
      <c r="K31" s="80">
        <v>2.6244315318405542E-3</v>
      </c>
      <c r="L31" s="80">
        <v>2.1732721625298268E-3</v>
      </c>
      <c r="M31" s="81" t="s">
        <v>44</v>
      </c>
      <c r="N31" s="79">
        <v>2.060506823495234E-3</v>
      </c>
      <c r="O31" s="80">
        <v>2.3238364899587083E-3</v>
      </c>
      <c r="P31" s="80">
        <v>2.6903177151746949E-3</v>
      </c>
      <c r="Q31" s="80">
        <v>2.086613892824607E-3</v>
      </c>
      <c r="R31" s="81" t="s">
        <v>44</v>
      </c>
      <c r="S31" s="79">
        <v>2.1868060603722483E-3</v>
      </c>
      <c r="T31" s="80">
        <v>2.2166012973818816E-3</v>
      </c>
      <c r="U31" s="80">
        <v>2.855033173510324E-3</v>
      </c>
      <c r="V31" s="80">
        <v>2.2166012973818816E-3</v>
      </c>
      <c r="W31" s="81" t="s">
        <v>44</v>
      </c>
      <c r="X31" s="79">
        <v>2.3350673583605319E-3</v>
      </c>
      <c r="Y31" s="80">
        <v>2.8706275721167573E-3</v>
      </c>
      <c r="Z31" s="80">
        <v>3.0618483774710326E-3</v>
      </c>
      <c r="AA31" s="80">
        <v>2.404360881742118E-3</v>
      </c>
      <c r="AB31" s="81" t="s">
        <v>44</v>
      </c>
      <c r="AC31" s="79">
        <v>2.44122891072307E-3</v>
      </c>
      <c r="AD31" s="80">
        <v>3.0721486594371683E-3</v>
      </c>
      <c r="AE31" s="80">
        <v>3.2137584286534571E-3</v>
      </c>
      <c r="AF31" s="80">
        <v>2.5487913312502997E-3</v>
      </c>
      <c r="AG31" s="81" t="s">
        <v>44</v>
      </c>
    </row>
    <row r="32" spans="1:33" s="77" customFormat="1" ht="16.5" x14ac:dyDescent="0.15">
      <c r="A32" s="54">
        <v>11</v>
      </c>
      <c r="B32" s="83" t="s">
        <v>30</v>
      </c>
      <c r="C32" s="47" t="s">
        <v>48</v>
      </c>
      <c r="D32" s="79">
        <v>1.2109244758002458E-2</v>
      </c>
      <c r="E32" s="80">
        <v>3.6047573446978509E-2</v>
      </c>
      <c r="F32" s="80">
        <v>1.5014249316263717E-2</v>
      </c>
      <c r="G32" s="80">
        <v>5.102503865630692E-2</v>
      </c>
      <c r="H32" s="81" t="s">
        <v>44</v>
      </c>
      <c r="I32" s="79">
        <v>1.2109244758002458E-2</v>
      </c>
      <c r="J32" s="80">
        <v>3.6047573446978509E-2</v>
      </c>
      <c r="K32" s="80">
        <v>1.5014249316263495E-2</v>
      </c>
      <c r="L32" s="80">
        <v>5.4025038656307145E-2</v>
      </c>
      <c r="M32" s="81" t="s">
        <v>44</v>
      </c>
      <c r="N32" s="79">
        <v>1.2109244758002458E-2</v>
      </c>
      <c r="O32" s="80">
        <v>3.6047573446978287E-2</v>
      </c>
      <c r="P32" s="80">
        <v>1.5014249316263384E-2</v>
      </c>
      <c r="Q32" s="80">
        <v>5.7025038656307148E-2</v>
      </c>
      <c r="R32" s="81" t="s">
        <v>44</v>
      </c>
      <c r="S32" s="79">
        <v>1.2102120099871883E-2</v>
      </c>
      <c r="T32" s="80">
        <v>5.477503865630684E-2</v>
      </c>
      <c r="U32" s="80">
        <v>1.2764249316263188E-2</v>
      </c>
      <c r="V32" s="80">
        <v>5.477503865630684E-2</v>
      </c>
      <c r="W32" s="81" t="s">
        <v>44</v>
      </c>
      <c r="X32" s="79">
        <v>1.2094995441741307E-2</v>
      </c>
      <c r="Y32" s="80">
        <v>3.1540061850087175E-2</v>
      </c>
      <c r="Z32" s="80">
        <v>1.2011874430219116E-2</v>
      </c>
      <c r="AA32" s="80">
        <v>5.4025038656306479E-2</v>
      </c>
      <c r="AB32" s="81" t="s">
        <v>44</v>
      </c>
      <c r="AC32" s="79">
        <v>1.2090245669654109E-2</v>
      </c>
      <c r="AD32" s="80">
        <v>3.0037557984456731E-2</v>
      </c>
      <c r="AE32" s="80">
        <v>1.2009499544175406E-2</v>
      </c>
      <c r="AF32" s="80">
        <v>5.4025038656306368E-2</v>
      </c>
      <c r="AG32" s="81" t="s">
        <v>44</v>
      </c>
    </row>
    <row r="33" spans="1:33" s="77" customFormat="1" ht="16.5" x14ac:dyDescent="0.15">
      <c r="A33" s="54">
        <v>14</v>
      </c>
      <c r="B33" s="72" t="s">
        <v>32</v>
      </c>
      <c r="C33" s="46" t="s">
        <v>49</v>
      </c>
      <c r="D33" s="79">
        <v>5.3280766201313501E-4</v>
      </c>
      <c r="E33" s="80">
        <v>3.0071371710282957E-3</v>
      </c>
      <c r="F33" s="80">
        <v>7.504279260261093E-3</v>
      </c>
      <c r="G33" s="80">
        <v>7.503756405801365E-3</v>
      </c>
      <c r="H33" s="81" t="s">
        <v>44</v>
      </c>
      <c r="I33" s="79">
        <v>5.3280766201313501E-4</v>
      </c>
      <c r="J33" s="80">
        <v>2.7571371710282122E-3</v>
      </c>
      <c r="K33" s="80">
        <v>7.0042792602610371E-3</v>
      </c>
      <c r="L33" s="80">
        <v>7.503756405800921E-3</v>
      </c>
      <c r="M33" s="81" t="s">
        <v>44</v>
      </c>
      <c r="N33" s="79">
        <v>5.3280766201313501E-4</v>
      </c>
      <c r="O33" s="80">
        <v>2.5071371710283508E-3</v>
      </c>
      <c r="P33" s="80">
        <v>6.5042792602610922E-3</v>
      </c>
      <c r="Q33" s="80">
        <v>7.5037564058006989E-3</v>
      </c>
      <c r="R33" s="81" t="s">
        <v>44</v>
      </c>
      <c r="S33" s="79">
        <v>5.3066803188184242E-4</v>
      </c>
      <c r="T33" s="80">
        <v>6.7537564058008925E-3</v>
      </c>
      <c r="U33" s="80">
        <v>5.7542792602612858E-3</v>
      </c>
      <c r="V33" s="80">
        <v>6.7537564058008925E-3</v>
      </c>
      <c r="W33" s="81" t="s">
        <v>44</v>
      </c>
      <c r="X33" s="79">
        <v>2.7852840175046634E-4</v>
      </c>
      <c r="Y33" s="80">
        <v>1.7560102492868435E-3</v>
      </c>
      <c r="Z33" s="80">
        <v>4.5035660502174002E-3</v>
      </c>
      <c r="AA33" s="80">
        <v>5.5037564058006971E-3</v>
      </c>
      <c r="AB33" s="81" t="s">
        <v>44</v>
      </c>
      <c r="AC33" s="79">
        <v>2.7101981662780439E-5</v>
      </c>
      <c r="AD33" s="80">
        <v>1.505634608706341E-3</v>
      </c>
      <c r="AE33" s="80">
        <v>3.5028528401735981E-3</v>
      </c>
      <c r="AF33" s="80">
        <v>4.5037564058008073E-3</v>
      </c>
      <c r="AG33" s="81" t="s">
        <v>44</v>
      </c>
    </row>
    <row r="34" spans="1:33" s="77" customFormat="1" ht="16.5" x14ac:dyDescent="0.15">
      <c r="A34" s="54">
        <v>15</v>
      </c>
      <c r="B34" s="72" t="s">
        <v>32</v>
      </c>
      <c r="C34" s="46" t="s">
        <v>33</v>
      </c>
      <c r="D34" s="79">
        <v>2.8870221234481575E-3</v>
      </c>
      <c r="E34" s="80">
        <v>1.6794835908238936E-2</v>
      </c>
      <c r="F34" s="80">
        <v>4.1899952112108063E-2</v>
      </c>
      <c r="G34" s="80">
        <v>4.1908564335641163E-2</v>
      </c>
      <c r="H34" s="81" t="s">
        <v>44</v>
      </c>
      <c r="I34" s="79">
        <v>2.8870221234481575E-3</v>
      </c>
      <c r="J34" s="80">
        <v>1.5398581767583575E-2</v>
      </c>
      <c r="K34" s="80">
        <v>3.9107443830797561E-2</v>
      </c>
      <c r="L34" s="80">
        <v>4.1908564335640941E-2</v>
      </c>
      <c r="M34" s="81" t="s">
        <v>44</v>
      </c>
      <c r="N34" s="79">
        <v>2.8870221234481575E-3</v>
      </c>
      <c r="O34" s="80">
        <v>1.4002327626928435E-2</v>
      </c>
      <c r="P34" s="80">
        <v>3.6314935549487171E-2</v>
      </c>
      <c r="Q34" s="80">
        <v>4.1908564335640497E-2</v>
      </c>
      <c r="R34" s="81" t="s">
        <v>44</v>
      </c>
      <c r="S34" s="79">
        <v>2.8808581772217234E-3</v>
      </c>
      <c r="T34" s="80">
        <v>3.7719801913675077E-2</v>
      </c>
      <c r="U34" s="80">
        <v>3.212617312752164E-2</v>
      </c>
      <c r="V34" s="80">
        <v>3.7719801913675077E-2</v>
      </c>
      <c r="W34" s="81" t="s">
        <v>44</v>
      </c>
      <c r="X34" s="79">
        <v>1.4784400903400385E-3</v>
      </c>
      <c r="Y34" s="80">
        <v>9.8072831701663254E-3</v>
      </c>
      <c r="Z34" s="80">
        <v>2.5142847775503352E-2</v>
      </c>
      <c r="AA34" s="80">
        <v>3.0738531210398934E-2</v>
      </c>
      <c r="AB34" s="81" t="s">
        <v>44</v>
      </c>
      <c r="AC34" s="79">
        <v>7.8076652200387286E-5</v>
      </c>
      <c r="AD34" s="80">
        <v>8.4089350179124001E-3</v>
      </c>
      <c r="AE34" s="80">
        <v>1.9555776564140093E-2</v>
      </c>
      <c r="AF34" s="80">
        <v>2.515351464777793E-2</v>
      </c>
      <c r="AG34" s="81" t="s">
        <v>44</v>
      </c>
    </row>
    <row r="35" spans="1:33" s="77" customFormat="1" ht="16.5" x14ac:dyDescent="0.15">
      <c r="A35" s="54">
        <v>16</v>
      </c>
      <c r="B35" s="72" t="s">
        <v>34</v>
      </c>
      <c r="C35" s="46" t="s">
        <v>35</v>
      </c>
      <c r="D35" s="79">
        <v>1.785800231631629E-2</v>
      </c>
      <c r="E35" s="80">
        <v>2.1713211475913541E-2</v>
      </c>
      <c r="F35" s="80">
        <v>1.2803647830008758E-2</v>
      </c>
      <c r="G35" s="80">
        <v>1.8717522679981169E-2</v>
      </c>
      <c r="H35" s="81">
        <v>5.6623982738060449E-2</v>
      </c>
      <c r="I35" s="79">
        <v>1.7569081663000419E-2</v>
      </c>
      <c r="J35" s="80">
        <v>2.1812906343502414E-2</v>
      </c>
      <c r="K35" s="80">
        <v>1.2537319210056297E-2</v>
      </c>
      <c r="L35" s="80">
        <v>1.8701557990904227E-2</v>
      </c>
      <c r="M35" s="81">
        <v>5.6623982738060449E-2</v>
      </c>
      <c r="N35" s="79">
        <v>1.7280161009684658E-2</v>
      </c>
      <c r="O35" s="80">
        <v>2.1912601211091287E-2</v>
      </c>
      <c r="P35" s="80">
        <v>1.2270990590103836E-2</v>
      </c>
      <c r="Q35" s="80">
        <v>1.8685593301827064E-2</v>
      </c>
      <c r="R35" s="81">
        <v>5.6623982738060449E-2</v>
      </c>
      <c r="S35" s="79">
        <v>1.6404748882274944E-2</v>
      </c>
      <c r="T35" s="80">
        <v>1.9134220205977659E-2</v>
      </c>
      <c r="U35" s="80">
        <v>1.1455060705224507E-2</v>
      </c>
      <c r="V35" s="80">
        <v>1.9134220205977659E-2</v>
      </c>
      <c r="W35" s="81">
        <v>5.6623982738060449E-2</v>
      </c>
      <c r="X35" s="79">
        <v>1.5540632771546825E-2</v>
      </c>
      <c r="Y35" s="80">
        <v>2.1770134413107711E-2</v>
      </c>
      <c r="Z35" s="80">
        <v>1.0647543447872221E-2</v>
      </c>
      <c r="AA35" s="80">
        <v>1.9499116931615657E-2</v>
      </c>
      <c r="AB35" s="81">
        <v>5.6623982738060449E-2</v>
      </c>
      <c r="AC35" s="79">
        <v>1.4968320703288462E-2</v>
      </c>
      <c r="AD35" s="80">
        <v>2.1600362116378946E-2</v>
      </c>
      <c r="AE35" s="80">
        <v>1.0112002818813415E-2</v>
      </c>
      <c r="AF35" s="80">
        <v>1.9714471355870233E-2</v>
      </c>
      <c r="AG35" s="81">
        <v>5.6623982738060449E-2</v>
      </c>
    </row>
    <row r="36" spans="1:33" s="77" customFormat="1" ht="16.5" x14ac:dyDescent="0.15">
      <c r="A36" s="54">
        <v>17</v>
      </c>
      <c r="B36" s="84" t="s">
        <v>36</v>
      </c>
      <c r="C36" s="46" t="s">
        <v>37</v>
      </c>
      <c r="D36" s="79">
        <v>2.4716368873853867E-3</v>
      </c>
      <c r="E36" s="80">
        <v>1.5124409935324268E-3</v>
      </c>
      <c r="F36" s="80">
        <v>2.1557844298025763E-3</v>
      </c>
      <c r="G36" s="80">
        <v>1.5065478913259822E-3</v>
      </c>
      <c r="H36" s="81" t="s">
        <v>44</v>
      </c>
      <c r="I36" s="79">
        <v>2.4545615924094211E-3</v>
      </c>
      <c r="J36" s="80">
        <v>1.5124409935324268E-3</v>
      </c>
      <c r="K36" s="80">
        <v>2.1387007672197811E-3</v>
      </c>
      <c r="L36" s="80">
        <v>1.506547891324983E-3</v>
      </c>
      <c r="M36" s="81" t="s">
        <v>44</v>
      </c>
      <c r="N36" s="79">
        <v>2.4374862974334555E-3</v>
      </c>
      <c r="O36" s="80">
        <v>1.5124409935325378E-3</v>
      </c>
      <c r="P36" s="80">
        <v>2.1216171046369858E-3</v>
      </c>
      <c r="Q36" s="80">
        <v>1.5065478913242059E-3</v>
      </c>
      <c r="R36" s="81" t="s">
        <v>44</v>
      </c>
      <c r="S36" s="79">
        <v>2.382464097872572E-3</v>
      </c>
      <c r="T36" s="80">
        <v>1.506547891324761E-3</v>
      </c>
      <c r="U36" s="80">
        <v>2.0703723925944439E-3</v>
      </c>
      <c r="V36" s="80">
        <v>1.506547891324761E-3</v>
      </c>
      <c r="W36" s="81" t="s">
        <v>44</v>
      </c>
      <c r="X36" s="79">
        <v>2.3274377145082736E-3</v>
      </c>
      <c r="Y36" s="80">
        <v>1.5104766261335723E-3</v>
      </c>
      <c r="Z36" s="80">
        <v>2.0178580585368255E-3</v>
      </c>
      <c r="AA36" s="80">
        <v>1.5065478913253161E-3</v>
      </c>
      <c r="AB36" s="81" t="s">
        <v>44</v>
      </c>
      <c r="AC36" s="79">
        <v>2.2907520643308255E-3</v>
      </c>
      <c r="AD36" s="80">
        <v>1.5098218370007688E-3</v>
      </c>
      <c r="AE36" s="80">
        <v>1.9824252951603505E-3</v>
      </c>
      <c r="AF36" s="80">
        <v>1.5065478913257602E-3</v>
      </c>
      <c r="AG36" s="81" t="s">
        <v>44</v>
      </c>
    </row>
    <row r="37" spans="1:33" s="77" customFormat="1" ht="17.25" thickBot="1" x14ac:dyDescent="0.2">
      <c r="A37" s="54">
        <v>18</v>
      </c>
      <c r="B37" s="72" t="s">
        <v>38</v>
      </c>
      <c r="C37" s="46" t="s">
        <v>39</v>
      </c>
      <c r="D37" s="85">
        <v>8.4015772842229719E-3</v>
      </c>
      <c r="E37" s="86">
        <v>1.5892053984357668E-2</v>
      </c>
      <c r="F37" s="86">
        <v>1.0716198925453724E-2</v>
      </c>
      <c r="G37" s="86">
        <v>1.5849237082834478E-2</v>
      </c>
      <c r="H37" s="87" t="s">
        <v>44</v>
      </c>
      <c r="I37" s="85">
        <v>8.4936188164330684E-3</v>
      </c>
      <c r="J37" s="86">
        <v>1.6094639404201416E-2</v>
      </c>
      <c r="K37" s="86">
        <v>1.0992323522083569E-2</v>
      </c>
      <c r="L37" s="86">
        <v>1.52414808233029E-2</v>
      </c>
      <c r="M37" s="87" t="s">
        <v>44</v>
      </c>
      <c r="N37" s="85">
        <v>8.5856603486429428E-3</v>
      </c>
      <c r="O37" s="86">
        <v>1.6297224824044942E-2</v>
      </c>
      <c r="P37" s="86">
        <v>1.1268448118713414E-2</v>
      </c>
      <c r="Q37" s="86">
        <v>1.4633724563771433E-2</v>
      </c>
      <c r="R37" s="87" t="s">
        <v>44</v>
      </c>
      <c r="S37" s="85">
        <v>9.1182189473542063E-3</v>
      </c>
      <c r="T37" s="86">
        <v>1.55453589530683E-2</v>
      </c>
      <c r="U37" s="86">
        <v>1.195875961028825E-2</v>
      </c>
      <c r="V37" s="86">
        <v>1.55453589530683E-2</v>
      </c>
      <c r="W37" s="87" t="s">
        <v>44</v>
      </c>
      <c r="X37" s="85">
        <v>9.7428190782753443E-3</v>
      </c>
      <c r="Y37" s="86">
        <v>2.013207550056928E-2</v>
      </c>
      <c r="Z37" s="86">
        <v>1.2826590634766433E-2</v>
      </c>
      <c r="AA37" s="86">
        <v>1.6862164182052441E-2</v>
      </c>
      <c r="AB37" s="87" t="s">
        <v>44</v>
      </c>
      <c r="AC37" s="85">
        <v>1.018989967629258E-2</v>
      </c>
      <c r="AD37" s="86">
        <v>2.154541600597315E-2</v>
      </c>
      <c r="AE37" s="86">
        <v>1.3464317828719707E-2</v>
      </c>
      <c r="AF37" s="86">
        <v>1.7875091281271072E-2</v>
      </c>
      <c r="AG37" s="87" t="s">
        <v>44</v>
      </c>
    </row>
    <row r="40" spans="1:33" ht="18.75" x14ac:dyDescent="0.15">
      <c r="C40" s="2" t="s">
        <v>203</v>
      </c>
    </row>
    <row r="41" spans="1:33" ht="15.75" thickBot="1" x14ac:dyDescent="0.2">
      <c r="C41" s="92" t="s">
        <v>199</v>
      </c>
      <c r="D41" s="53" t="str">
        <f>D43&amp;D42</f>
        <v>事務所等1,2</v>
      </c>
      <c r="E41" s="53" t="str">
        <f t="shared" ref="E41" si="1">E43&amp;E42</f>
        <v>学校等1,2</v>
      </c>
      <c r="F41" s="53" t="str">
        <f t="shared" ref="F41" si="2">F43&amp;F42</f>
        <v>集会所等1,2</v>
      </c>
      <c r="G41" s="53" t="str">
        <f t="shared" ref="G41" si="3">G43&amp;G42</f>
        <v>病院等1,2</v>
      </c>
      <c r="H41" s="53" t="str">
        <f t="shared" ref="H41" si="4">H43&amp;H42</f>
        <v>その他</v>
      </c>
      <c r="I41" s="53" t="str">
        <f t="shared" ref="I41" si="5">I43&amp;I42</f>
        <v>事務所等3</v>
      </c>
      <c r="J41" s="53" t="str">
        <f t="shared" ref="J41" si="6">J43&amp;J42</f>
        <v>学校等3</v>
      </c>
      <c r="K41" s="53" t="str">
        <f t="shared" ref="K41" si="7">K43&amp;K42</f>
        <v>集会所等3</v>
      </c>
      <c r="L41" s="53" t="str">
        <f t="shared" ref="L41" si="8">L43&amp;L42</f>
        <v>病院等3</v>
      </c>
      <c r="M41" s="53" t="str">
        <f t="shared" ref="M41" si="9">M43&amp;M42</f>
        <v>その他3</v>
      </c>
      <c r="N41" s="53" t="str">
        <f t="shared" ref="N41" si="10">N43&amp;N42</f>
        <v>事務所等4</v>
      </c>
      <c r="O41" s="53" t="str">
        <f t="shared" ref="O41" si="11">O43&amp;O42</f>
        <v>学校等4</v>
      </c>
      <c r="P41" s="53" t="str">
        <f t="shared" ref="P41" si="12">P43&amp;P42</f>
        <v>集会所等4</v>
      </c>
      <c r="Q41" s="53" t="str">
        <f t="shared" ref="Q41" si="13">Q43&amp;Q42</f>
        <v>病院等4</v>
      </c>
      <c r="R41" s="53" t="str">
        <f t="shared" ref="R41" si="14">R43&amp;R42</f>
        <v>その他4</v>
      </c>
      <c r="S41" s="53" t="str">
        <f t="shared" ref="S41" si="15">S43&amp;S42</f>
        <v>事務所等5,6</v>
      </c>
      <c r="T41" s="53" t="str">
        <f t="shared" ref="T41" si="16">T43&amp;T42</f>
        <v>学校等5,6</v>
      </c>
      <c r="U41" s="53" t="str">
        <f t="shared" ref="U41" si="17">U43&amp;U42</f>
        <v>集会所等5,6</v>
      </c>
      <c r="V41" s="53" t="str">
        <f t="shared" ref="V41" si="18">V43&amp;V42</f>
        <v>病院等5,6</v>
      </c>
      <c r="W41" s="53" t="str">
        <f t="shared" ref="W41" si="19">W43&amp;W42</f>
        <v>その他5,6</v>
      </c>
      <c r="X41" s="53" t="str">
        <f t="shared" ref="X41" si="20">X43&amp;X42</f>
        <v>事務所等7</v>
      </c>
      <c r="Y41" s="53" t="str">
        <f t="shared" ref="Y41" si="21">Y43&amp;Y42</f>
        <v>学校等7</v>
      </c>
      <c r="Z41" s="53" t="str">
        <f t="shared" ref="Z41" si="22">Z43&amp;Z42</f>
        <v>集会所等7</v>
      </c>
      <c r="AA41" s="53" t="str">
        <f t="shared" ref="AA41" si="23">AA43&amp;AA42</f>
        <v>病院等7</v>
      </c>
      <c r="AB41" s="53" t="str">
        <f t="shared" ref="AB41" si="24">AB43&amp;AB42</f>
        <v>その他7</v>
      </c>
      <c r="AC41" s="53" t="str">
        <f t="shared" ref="AC41" si="25">AC43&amp;AC42</f>
        <v>事務所等8</v>
      </c>
      <c r="AD41" s="53" t="str">
        <f t="shared" ref="AD41" si="26">AD43&amp;AD42</f>
        <v>学校等8</v>
      </c>
      <c r="AE41" s="53" t="str">
        <f t="shared" ref="AE41" si="27">AE43&amp;AE42</f>
        <v>集会所等8</v>
      </c>
      <c r="AF41" s="53" t="str">
        <f t="shared" ref="AF41" si="28">AF43&amp;AF42</f>
        <v>病院等8</v>
      </c>
      <c r="AG41" s="53" t="str">
        <f t="shared" ref="AG41" si="29">AG43&amp;AG42</f>
        <v>その他8</v>
      </c>
    </row>
    <row r="42" spans="1:33" ht="15" x14ac:dyDescent="0.15">
      <c r="C42" s="97"/>
      <c r="D42" s="98" t="s">
        <v>94</v>
      </c>
      <c r="E42" s="99" t="s">
        <v>94</v>
      </c>
      <c r="F42" s="99" t="s">
        <v>94</v>
      </c>
      <c r="G42" s="99" t="s">
        <v>94</v>
      </c>
      <c r="H42" s="100"/>
      <c r="I42" s="98">
        <v>3</v>
      </c>
      <c r="J42" s="99">
        <v>3</v>
      </c>
      <c r="K42" s="99">
        <v>3</v>
      </c>
      <c r="L42" s="99">
        <v>3</v>
      </c>
      <c r="M42" s="100">
        <v>3</v>
      </c>
      <c r="N42" s="98">
        <v>4</v>
      </c>
      <c r="O42" s="99">
        <v>4</v>
      </c>
      <c r="P42" s="99">
        <v>4</v>
      </c>
      <c r="Q42" s="99">
        <v>4</v>
      </c>
      <c r="R42" s="100">
        <v>4</v>
      </c>
      <c r="S42" s="98" t="s">
        <v>95</v>
      </c>
      <c r="T42" s="99" t="s">
        <v>95</v>
      </c>
      <c r="U42" s="99" t="s">
        <v>95</v>
      </c>
      <c r="V42" s="99" t="s">
        <v>95</v>
      </c>
      <c r="W42" s="100" t="s">
        <v>16</v>
      </c>
      <c r="X42" s="98">
        <v>7</v>
      </c>
      <c r="Y42" s="99">
        <v>7</v>
      </c>
      <c r="Z42" s="99">
        <v>7</v>
      </c>
      <c r="AA42" s="99">
        <v>7</v>
      </c>
      <c r="AB42" s="100">
        <v>7</v>
      </c>
      <c r="AC42" s="98">
        <v>8</v>
      </c>
      <c r="AD42" s="99">
        <v>8</v>
      </c>
      <c r="AE42" s="99">
        <v>8</v>
      </c>
      <c r="AF42" s="99">
        <v>8</v>
      </c>
      <c r="AG42" s="100">
        <v>8</v>
      </c>
    </row>
    <row r="43" spans="1:33" ht="18.75" x14ac:dyDescent="0.15">
      <c r="C43" s="97" t="s">
        <v>645</v>
      </c>
      <c r="D43" s="20" t="s">
        <v>89</v>
      </c>
      <c r="E43" s="15" t="s">
        <v>90</v>
      </c>
      <c r="F43" s="15" t="s">
        <v>91</v>
      </c>
      <c r="G43" s="15" t="s">
        <v>92</v>
      </c>
      <c r="H43" s="21" t="s">
        <v>93</v>
      </c>
      <c r="I43" s="20" t="s">
        <v>89</v>
      </c>
      <c r="J43" s="15" t="s">
        <v>90</v>
      </c>
      <c r="K43" s="15" t="s">
        <v>91</v>
      </c>
      <c r="L43" s="15" t="s">
        <v>92</v>
      </c>
      <c r="M43" s="21" t="s">
        <v>93</v>
      </c>
      <c r="N43" s="20" t="s">
        <v>89</v>
      </c>
      <c r="O43" s="15" t="s">
        <v>90</v>
      </c>
      <c r="P43" s="15" t="s">
        <v>91</v>
      </c>
      <c r="Q43" s="15" t="s">
        <v>92</v>
      </c>
      <c r="R43" s="21" t="s">
        <v>93</v>
      </c>
      <c r="S43" s="20" t="s">
        <v>89</v>
      </c>
      <c r="T43" s="15" t="s">
        <v>90</v>
      </c>
      <c r="U43" s="15" t="s">
        <v>91</v>
      </c>
      <c r="V43" s="15" t="s">
        <v>92</v>
      </c>
      <c r="W43" s="21" t="s">
        <v>93</v>
      </c>
      <c r="X43" s="20" t="s">
        <v>89</v>
      </c>
      <c r="Y43" s="15" t="s">
        <v>90</v>
      </c>
      <c r="Z43" s="15" t="s">
        <v>91</v>
      </c>
      <c r="AA43" s="15" t="s">
        <v>92</v>
      </c>
      <c r="AB43" s="21" t="s">
        <v>93</v>
      </c>
      <c r="AC43" s="20" t="s">
        <v>89</v>
      </c>
      <c r="AD43" s="15" t="s">
        <v>90</v>
      </c>
      <c r="AE43" s="15" t="s">
        <v>91</v>
      </c>
      <c r="AF43" s="15" t="s">
        <v>92</v>
      </c>
      <c r="AG43" s="21" t="s">
        <v>93</v>
      </c>
    </row>
    <row r="44" spans="1:33" ht="19.5" x14ac:dyDescent="0.15">
      <c r="C44" s="18" t="s">
        <v>83</v>
      </c>
      <c r="D44" s="22">
        <v>8.4772722386349031E-2</v>
      </c>
      <c r="E44" s="16">
        <v>4.7461285961208022E-2</v>
      </c>
      <c r="F44" s="16">
        <v>0.10829617254966217</v>
      </c>
      <c r="G44" s="16">
        <v>4.7329830637057757E-2</v>
      </c>
      <c r="H44" s="23" t="s">
        <v>88</v>
      </c>
      <c r="I44" s="22">
        <v>8.5703044267165795E-2</v>
      </c>
      <c r="J44" s="16">
        <v>4.8066206078718032E-2</v>
      </c>
      <c r="K44" s="16">
        <v>0.11108713819211169</v>
      </c>
      <c r="L44" s="16">
        <v>4.5515070284526171E-2</v>
      </c>
      <c r="M44" s="23" t="s">
        <v>88</v>
      </c>
      <c r="N44" s="22">
        <v>8.6633366147982338E-2</v>
      </c>
      <c r="O44" s="16">
        <v>4.8671126196227932E-2</v>
      </c>
      <c r="P44" s="16">
        <v>0.1138781038345611</v>
      </c>
      <c r="Q44" s="16">
        <v>4.3700309931994807E-2</v>
      </c>
      <c r="R44" s="23" t="s">
        <v>88</v>
      </c>
      <c r="S44" s="22">
        <v>9.2025880245415359E-2</v>
      </c>
      <c r="T44" s="16">
        <v>5.4093498033128462E-2</v>
      </c>
      <c r="U44" s="16">
        <v>0.12085551794068572</v>
      </c>
      <c r="V44" s="16">
        <v>4.6422450460790632E-2</v>
      </c>
      <c r="W44" s="23" t="s">
        <v>88</v>
      </c>
      <c r="X44" s="22">
        <v>9.834871622366459E-2</v>
      </c>
      <c r="Y44" s="16">
        <v>6.0120789987538892E-2</v>
      </c>
      <c r="Z44" s="16">
        <v>0.12963043674595376</v>
      </c>
      <c r="AA44" s="16">
        <v>5.0354431224606033E-2</v>
      </c>
      <c r="AB44" s="23" t="s">
        <v>88</v>
      </c>
      <c r="AC44" s="22">
        <v>0.10287404750276963</v>
      </c>
      <c r="AD44" s="16">
        <v>6.4340624662982737E-2</v>
      </c>
      <c r="AE44" s="16">
        <v>0.13607955084918033</v>
      </c>
      <c r="AF44" s="16">
        <v>5.3379031812156086E-2</v>
      </c>
      <c r="AG44" s="23" t="s">
        <v>88</v>
      </c>
    </row>
    <row r="45" spans="1:33" ht="18.75" x14ac:dyDescent="0.15">
      <c r="C45" s="19" t="s">
        <v>84</v>
      </c>
      <c r="D45" s="22">
        <v>0.11620148545572173</v>
      </c>
      <c r="E45" s="16">
        <v>0.10302106254237742</v>
      </c>
      <c r="F45" s="16">
        <v>8.1953798379855503E-2</v>
      </c>
      <c r="G45" s="16">
        <v>8.1419845604717045E-2</v>
      </c>
      <c r="H45" s="23">
        <v>0.39978723042808517</v>
      </c>
      <c r="I45" s="22">
        <v>0.11424959188513095</v>
      </c>
      <c r="J45" s="16">
        <v>0.10306810512392706</v>
      </c>
      <c r="K45" s="16">
        <v>8.0095989972364223E-2</v>
      </c>
      <c r="L45" s="16">
        <v>8.3277654012208213E-2</v>
      </c>
      <c r="M45" s="23">
        <v>0.39978723042808517</v>
      </c>
      <c r="N45" s="22">
        <v>0.11229769831454028</v>
      </c>
      <c r="O45" s="16">
        <v>0.10311514770547681</v>
      </c>
      <c r="P45" s="16">
        <v>7.8238181564872833E-2</v>
      </c>
      <c r="Q45" s="16">
        <v>8.5135462419699159E-2</v>
      </c>
      <c r="R45" s="23">
        <v>0.39978723042808517</v>
      </c>
      <c r="S45" s="22">
        <v>0.10631450277804144</v>
      </c>
      <c r="T45" s="16">
        <v>9.7273079913626992E-2</v>
      </c>
      <c r="U45" s="16">
        <v>7.259419247007437E-2</v>
      </c>
      <c r="V45" s="16">
        <v>8.5347154036672812E-2</v>
      </c>
      <c r="W45" s="23">
        <v>0.39978723042808517</v>
      </c>
      <c r="X45" s="22">
        <v>0.10037834982309213</v>
      </c>
      <c r="Y45" s="16">
        <v>8.9479118551186621E-2</v>
      </c>
      <c r="Z45" s="16">
        <v>6.6954741015249675E-2</v>
      </c>
      <c r="AA45" s="16">
        <v>8.3653994664605325E-2</v>
      </c>
      <c r="AB45" s="23">
        <v>0.39978723042808517</v>
      </c>
      <c r="AC45" s="22">
        <v>9.643659538030902E-2</v>
      </c>
      <c r="AD45" s="16">
        <v>8.3632513119362928E-2</v>
      </c>
      <c r="AE45" s="16">
        <v>6.3196619258691245E-2</v>
      </c>
      <c r="AF45" s="16">
        <v>8.1890271420213212E-2</v>
      </c>
      <c r="AG45" s="23">
        <v>0.39978723042808517</v>
      </c>
    </row>
    <row r="46" spans="1:33" ht="18.75" x14ac:dyDescent="0.15">
      <c r="C46" s="19" t="s">
        <v>85</v>
      </c>
      <c r="D46" s="22">
        <v>3.7772988369521365E-2</v>
      </c>
      <c r="E46" s="16">
        <v>3.3405015865826226E-2</v>
      </c>
      <c r="F46" s="16">
        <v>4.830222174999832E-2</v>
      </c>
      <c r="G46" s="16">
        <v>3.2914316934134824E-2</v>
      </c>
      <c r="H46" s="23" t="s">
        <v>88</v>
      </c>
      <c r="I46" s="22">
        <v>3.8187976778481958E-2</v>
      </c>
      <c r="J46" s="16">
        <v>3.3820004274786819E-2</v>
      </c>
      <c r="K46" s="16">
        <v>4.9547186976880098E-2</v>
      </c>
      <c r="L46" s="16">
        <v>3.1669351707252269E-2</v>
      </c>
      <c r="M46" s="23" t="s">
        <v>88</v>
      </c>
      <c r="N46" s="22">
        <v>3.8602965187442773E-2</v>
      </c>
      <c r="O46" s="16">
        <v>3.4234992683747301E-2</v>
      </c>
      <c r="P46" s="16">
        <v>5.0792152203761765E-2</v>
      </c>
      <c r="Q46" s="16">
        <v>3.0424386480369603E-2</v>
      </c>
      <c r="R46" s="23" t="s">
        <v>88</v>
      </c>
      <c r="S46" s="22">
        <v>4.1011112485925039E-2</v>
      </c>
      <c r="T46" s="16">
        <v>3.7888105209111567E-2</v>
      </c>
      <c r="U46" s="16">
        <v>5.3904565270966875E-2</v>
      </c>
      <c r="V46" s="16">
        <v>3.2291834320692492E-2</v>
      </c>
      <c r="W46" s="23" t="s">
        <v>88</v>
      </c>
      <c r="X46" s="22">
        <v>4.3834248193367564E-2</v>
      </c>
      <c r="Y46" s="16">
        <v>4.1956206143436758E-2</v>
      </c>
      <c r="Z46" s="16">
        <v>5.7819694104331965E-2</v>
      </c>
      <c r="AA46" s="16">
        <v>3.4989258978936344E-2</v>
      </c>
      <c r="AB46" s="23" t="s">
        <v>88</v>
      </c>
      <c r="AC46" s="22">
        <v>4.5854668134649668E-2</v>
      </c>
      <c r="AD46" s="16">
        <v>4.480660290264038E-2</v>
      </c>
      <c r="AE46" s="16">
        <v>6.0697351915295461E-2</v>
      </c>
      <c r="AF46" s="16">
        <v>3.7064201023739085E-2</v>
      </c>
      <c r="AG46" s="23" t="s">
        <v>88</v>
      </c>
    </row>
    <row r="47" spans="1:33" ht="18.75" x14ac:dyDescent="0.15">
      <c r="C47" s="19" t="s">
        <v>86</v>
      </c>
      <c r="D47" s="22">
        <v>0.20015193205696791</v>
      </c>
      <c r="E47" s="16">
        <v>0.14635809656763454</v>
      </c>
      <c r="F47" s="16">
        <v>0.18831850937948769</v>
      </c>
      <c r="G47" s="16">
        <v>0.12636873504623014</v>
      </c>
      <c r="H47" s="23" t="s">
        <v>88</v>
      </c>
      <c r="I47" s="22">
        <v>0.19912160741860463</v>
      </c>
      <c r="J47" s="16">
        <v>0.14700436786590221</v>
      </c>
      <c r="K47" s="16">
        <v>0.18922540776867824</v>
      </c>
      <c r="L47" s="16">
        <v>0.12642885730356512</v>
      </c>
      <c r="M47" s="23" t="s">
        <v>88</v>
      </c>
      <c r="N47" s="22">
        <v>0.19809128278024135</v>
      </c>
      <c r="O47" s="16">
        <v>0.14765063916417009</v>
      </c>
      <c r="P47" s="16">
        <v>0.19013230615786891</v>
      </c>
      <c r="Q47" s="16">
        <v>0.12648897956089999</v>
      </c>
      <c r="R47" s="23" t="s">
        <v>88</v>
      </c>
      <c r="S47" s="22">
        <v>0.19745147601763546</v>
      </c>
      <c r="T47" s="16">
        <v>0.14747027239216226</v>
      </c>
      <c r="U47" s="16">
        <v>0.1914000840547766</v>
      </c>
      <c r="V47" s="16">
        <v>0.12939720040310632</v>
      </c>
      <c r="W47" s="23" t="s">
        <v>88</v>
      </c>
      <c r="X47" s="22">
        <v>0.19778028076880649</v>
      </c>
      <c r="Y47" s="16">
        <v>0.14593724076628212</v>
      </c>
      <c r="Z47" s="16">
        <v>0.19460508497923756</v>
      </c>
      <c r="AA47" s="16">
        <v>0.13159902768970733</v>
      </c>
      <c r="AB47" s="23" t="s">
        <v>88</v>
      </c>
      <c r="AC47" s="22">
        <v>0.19832235444084589</v>
      </c>
      <c r="AD47" s="16">
        <v>0.14446433139773784</v>
      </c>
      <c r="AE47" s="16">
        <v>0.19738749327139593</v>
      </c>
      <c r="AF47" s="16">
        <v>0.13283144802890634</v>
      </c>
      <c r="AG47" s="23" t="s">
        <v>88</v>
      </c>
    </row>
    <row r="48" spans="1:33" ht="19.5" thickBot="1" x14ac:dyDescent="0.2">
      <c r="C48" s="19" t="s">
        <v>87</v>
      </c>
      <c r="D48" s="24">
        <v>0.23081236908108616</v>
      </c>
      <c r="E48" s="25">
        <v>0.17454334894048429</v>
      </c>
      <c r="F48" s="25">
        <v>0.22713163363564504</v>
      </c>
      <c r="G48" s="25">
        <v>0.15455398741907989</v>
      </c>
      <c r="H48" s="26" t="s">
        <v>88</v>
      </c>
      <c r="I48" s="24">
        <v>0.23011664034148271</v>
      </c>
      <c r="J48" s="25">
        <v>0.17555096962814742</v>
      </c>
      <c r="K48" s="25">
        <v>0.22904231972111522</v>
      </c>
      <c r="L48" s="25">
        <v>0.15353006150822723</v>
      </c>
      <c r="M48" s="26" t="s">
        <v>88</v>
      </c>
      <c r="N48" s="24">
        <v>0.2294209116018795</v>
      </c>
      <c r="O48" s="25">
        <v>0.17655859031581067</v>
      </c>
      <c r="P48" s="25">
        <v>0.23095300580658562</v>
      </c>
      <c r="Q48" s="25">
        <v>0.1525061355973748</v>
      </c>
      <c r="R48" s="26" t="s">
        <v>88</v>
      </c>
      <c r="S48" s="24">
        <v>0.23070937601879615</v>
      </c>
      <c r="T48" s="25">
        <v>0.17963036804836385</v>
      </c>
      <c r="U48" s="25">
        <v>0.23473025294419336</v>
      </c>
      <c r="V48" s="25">
        <v>0.15704042869186152</v>
      </c>
      <c r="W48" s="26" t="s">
        <v>88</v>
      </c>
      <c r="X48" s="24">
        <v>0.23330104784824923</v>
      </c>
      <c r="Y48" s="25">
        <v>0.18171083031644009</v>
      </c>
      <c r="Z48" s="25">
        <v>0.24111391490687373</v>
      </c>
      <c r="AA48" s="25">
        <v>0.16159102700953343</v>
      </c>
      <c r="AB48" s="26" t="s">
        <v>88</v>
      </c>
      <c r="AC48" s="24">
        <v>0.23546323153873017</v>
      </c>
      <c r="AD48" s="25">
        <v>0.18276736667366544</v>
      </c>
      <c r="AE48" s="25">
        <v>0.24623849449035151</v>
      </c>
      <c r="AF48" s="25">
        <v>0.16463019429570991</v>
      </c>
      <c r="AG48" s="26" t="s">
        <v>88</v>
      </c>
    </row>
    <row r="50" spans="1:33" x14ac:dyDescent="0.15">
      <c r="A50" t="s">
        <v>204</v>
      </c>
    </row>
    <row r="52" spans="1:33" s="9" customFormat="1" ht="15" x14ac:dyDescent="0.15">
      <c r="A52" s="621" t="s">
        <v>202</v>
      </c>
      <c r="B52" s="621"/>
      <c r="C52" s="101" t="s">
        <v>199</v>
      </c>
      <c r="D52" s="53" t="str">
        <f>D54&amp;D53</f>
        <v>事務所等1,2</v>
      </c>
      <c r="E52" s="53" t="str">
        <f t="shared" ref="E52" si="30">E54&amp;E53</f>
        <v>学校等1,2</v>
      </c>
      <c r="F52" s="53" t="str">
        <f t="shared" ref="F52" si="31">F54&amp;F53</f>
        <v>集会所等1,2</v>
      </c>
      <c r="G52" s="53" t="str">
        <f t="shared" ref="G52" si="32">G54&amp;G53</f>
        <v>病院等1,2</v>
      </c>
      <c r="H52" s="53" t="str">
        <f t="shared" ref="H52" si="33">H54&amp;H53</f>
        <v>その他</v>
      </c>
      <c r="I52" s="53" t="str">
        <f t="shared" ref="I52" si="34">I54&amp;I53</f>
        <v>事務所等3</v>
      </c>
      <c r="J52" s="53" t="str">
        <f t="shared" ref="J52" si="35">J54&amp;J53</f>
        <v>学校等3</v>
      </c>
      <c r="K52" s="53" t="str">
        <f t="shared" ref="K52" si="36">K54&amp;K53</f>
        <v>集会所等3</v>
      </c>
      <c r="L52" s="53" t="str">
        <f t="shared" ref="L52" si="37">L54&amp;L53</f>
        <v>病院等3</v>
      </c>
      <c r="M52" s="53" t="str">
        <f t="shared" ref="M52" si="38">M54&amp;M53</f>
        <v>その他</v>
      </c>
      <c r="N52" s="53" t="str">
        <f t="shared" ref="N52" si="39">N54&amp;N53</f>
        <v>事務所等4</v>
      </c>
      <c r="O52" s="53" t="str">
        <f t="shared" ref="O52" si="40">O54&amp;O53</f>
        <v>学校等4</v>
      </c>
      <c r="P52" s="53" t="str">
        <f t="shared" ref="P52" si="41">P54&amp;P53</f>
        <v>集会所等4</v>
      </c>
      <c r="Q52" s="53" t="str">
        <f t="shared" ref="Q52" si="42">Q54&amp;Q53</f>
        <v>病院等4</v>
      </c>
      <c r="R52" s="53" t="str">
        <f t="shared" ref="R52" si="43">R54&amp;R53</f>
        <v>その他</v>
      </c>
      <c r="S52" s="53" t="str">
        <f t="shared" ref="S52" si="44">S54&amp;S53</f>
        <v>事務所等5,6</v>
      </c>
      <c r="T52" s="53" t="str">
        <f t="shared" ref="T52" si="45">T54&amp;T53</f>
        <v>学校等5,6</v>
      </c>
      <c r="U52" s="53" t="str">
        <f t="shared" ref="U52" si="46">U54&amp;U53</f>
        <v>集会所等5,6</v>
      </c>
      <c r="V52" s="53" t="str">
        <f t="shared" ref="V52" si="47">V54&amp;V53</f>
        <v>病院等5,6</v>
      </c>
      <c r="W52" s="53" t="str">
        <f t="shared" ref="W52" si="48">W54&amp;W53</f>
        <v>その他</v>
      </c>
      <c r="X52" s="53" t="str">
        <f t="shared" ref="X52" si="49">X54&amp;X53</f>
        <v>事務所等7</v>
      </c>
      <c r="Y52" s="53" t="str">
        <f t="shared" ref="Y52" si="50">Y54&amp;Y53</f>
        <v>学校等7</v>
      </c>
      <c r="Z52" s="53" t="str">
        <f t="shared" ref="Z52" si="51">Z54&amp;Z53</f>
        <v>集会所等7</v>
      </c>
      <c r="AA52" s="53" t="str">
        <f t="shared" ref="AA52" si="52">AA54&amp;AA53</f>
        <v>病院等7</v>
      </c>
      <c r="AB52" s="53" t="str">
        <f t="shared" ref="AB52" si="53">AB54&amp;AB53</f>
        <v>その他</v>
      </c>
      <c r="AC52" s="53" t="str">
        <f t="shared" ref="AC52" si="54">AC54&amp;AC53</f>
        <v>事務所等8</v>
      </c>
      <c r="AD52" s="53" t="str">
        <f t="shared" ref="AD52" si="55">AD54&amp;AD53</f>
        <v>学校等8</v>
      </c>
      <c r="AE52" s="53" t="str">
        <f t="shared" ref="AE52" si="56">AE54&amp;AE53</f>
        <v>集会所等8</v>
      </c>
      <c r="AF52" s="53" t="str">
        <f t="shared" ref="AF52" si="57">AF54&amp;AF53</f>
        <v>病院等8</v>
      </c>
      <c r="AG52" s="53" t="str">
        <f t="shared" ref="AG52" si="58">AG54&amp;AG53</f>
        <v>その他</v>
      </c>
    </row>
    <row r="53" spans="1:33" s="9" customFormat="1" ht="16.5" x14ac:dyDescent="0.15">
      <c r="A53" s="622"/>
      <c r="B53" s="622"/>
      <c r="C53" s="102" t="s">
        <v>15</v>
      </c>
      <c r="D53" s="94" t="s">
        <v>40</v>
      </c>
      <c r="E53" s="53" t="s">
        <v>40</v>
      </c>
      <c r="F53" s="53" t="s">
        <v>40</v>
      </c>
      <c r="G53" s="53" t="s">
        <v>40</v>
      </c>
      <c r="H53" s="95"/>
      <c r="I53" s="96">
        <v>3</v>
      </c>
      <c r="J53" s="53">
        <v>3</v>
      </c>
      <c r="K53" s="53">
        <v>3</v>
      </c>
      <c r="L53" s="53">
        <v>3</v>
      </c>
      <c r="M53" s="95"/>
      <c r="N53" s="94">
        <v>4</v>
      </c>
      <c r="O53" s="53">
        <v>4</v>
      </c>
      <c r="P53" s="53">
        <v>4</v>
      </c>
      <c r="Q53" s="53">
        <v>4</v>
      </c>
      <c r="R53" s="95"/>
      <c r="S53" s="94" t="s">
        <v>41</v>
      </c>
      <c r="T53" s="53" t="s">
        <v>41</v>
      </c>
      <c r="U53" s="53" t="s">
        <v>41</v>
      </c>
      <c r="V53" s="53" t="s">
        <v>41</v>
      </c>
      <c r="W53" s="95"/>
      <c r="X53" s="94">
        <v>7</v>
      </c>
      <c r="Y53" s="53">
        <v>7</v>
      </c>
      <c r="Z53" s="53">
        <v>7</v>
      </c>
      <c r="AA53" s="53">
        <v>7</v>
      </c>
      <c r="AB53" s="95"/>
      <c r="AC53" s="94">
        <v>8</v>
      </c>
      <c r="AD53" s="53">
        <v>8</v>
      </c>
      <c r="AE53" s="53">
        <v>8</v>
      </c>
      <c r="AF53" s="53">
        <v>8</v>
      </c>
      <c r="AG53" s="95"/>
    </row>
    <row r="54" spans="1:33" s="9" customFormat="1" ht="16.5" x14ac:dyDescent="0.15">
      <c r="A54" s="623"/>
      <c r="B54" s="623"/>
      <c r="C54" s="93" t="s">
        <v>137</v>
      </c>
      <c r="D54" s="94" t="s">
        <v>17</v>
      </c>
      <c r="E54" s="53" t="s">
        <v>18</v>
      </c>
      <c r="F54" s="53" t="s">
        <v>21</v>
      </c>
      <c r="G54" s="53" t="s">
        <v>23</v>
      </c>
      <c r="H54" s="95" t="s">
        <v>14</v>
      </c>
      <c r="I54" s="96" t="s">
        <v>17</v>
      </c>
      <c r="J54" s="53" t="s">
        <v>18</v>
      </c>
      <c r="K54" s="53" t="s">
        <v>21</v>
      </c>
      <c r="L54" s="53" t="s">
        <v>23</v>
      </c>
      <c r="M54" s="95" t="s">
        <v>14</v>
      </c>
      <c r="N54" s="94" t="s">
        <v>17</v>
      </c>
      <c r="O54" s="53" t="s">
        <v>18</v>
      </c>
      <c r="P54" s="53" t="s">
        <v>21</v>
      </c>
      <c r="Q54" s="53" t="s">
        <v>23</v>
      </c>
      <c r="R54" s="95" t="s">
        <v>14</v>
      </c>
      <c r="S54" s="94" t="s">
        <v>17</v>
      </c>
      <c r="T54" s="53" t="s">
        <v>18</v>
      </c>
      <c r="U54" s="53" t="s">
        <v>21</v>
      </c>
      <c r="V54" s="53" t="s">
        <v>23</v>
      </c>
      <c r="W54" s="95" t="s">
        <v>14</v>
      </c>
      <c r="X54" s="94" t="s">
        <v>17</v>
      </c>
      <c r="Y54" s="53" t="s">
        <v>18</v>
      </c>
      <c r="Z54" s="53" t="s">
        <v>21</v>
      </c>
      <c r="AA54" s="53" t="s">
        <v>23</v>
      </c>
      <c r="AB54" s="95" t="s">
        <v>14</v>
      </c>
      <c r="AC54" s="94" t="s">
        <v>17</v>
      </c>
      <c r="AD54" s="53" t="s">
        <v>18</v>
      </c>
      <c r="AE54" s="53" t="s">
        <v>21</v>
      </c>
      <c r="AF54" s="53" t="s">
        <v>23</v>
      </c>
      <c r="AG54" s="95" t="s">
        <v>14</v>
      </c>
    </row>
    <row r="55" spans="1:33" s="77" customFormat="1" ht="18.75" x14ac:dyDescent="0.15">
      <c r="A55" s="17">
        <v>1</v>
      </c>
      <c r="B55" s="78" t="s">
        <v>24</v>
      </c>
      <c r="C55" s="46" t="s">
        <v>50</v>
      </c>
      <c r="D55" s="79">
        <v>7.3174478514251851E-3</v>
      </c>
      <c r="E55" s="80">
        <v>3.7859700122095941E-3</v>
      </c>
      <c r="F55" s="80">
        <v>9.5129690157004232E-3</v>
      </c>
      <c r="G55" s="80">
        <v>3.7757297311447058E-3</v>
      </c>
      <c r="H55" s="81" t="s">
        <v>88</v>
      </c>
      <c r="I55" s="79">
        <v>7.399330523557679E-3</v>
      </c>
      <c r="J55" s="80">
        <v>3.8342309306849121E-3</v>
      </c>
      <c r="K55" s="80">
        <v>9.7586170320979049E-3</v>
      </c>
      <c r="L55" s="80">
        <v>3.6309469757184187E-3</v>
      </c>
      <c r="M55" s="81" t="s">
        <v>88</v>
      </c>
      <c r="N55" s="79">
        <v>7.4812131956903949E-3</v>
      </c>
      <c r="O55" s="80">
        <v>3.882491849160008E-3</v>
      </c>
      <c r="P55" s="80">
        <v>1.000426504849572E-2</v>
      </c>
      <c r="Q55" s="80">
        <v>3.4861642202920207E-3</v>
      </c>
      <c r="R55" s="81" t="s">
        <v>88</v>
      </c>
      <c r="S55" s="79">
        <v>7.9652197043281747E-3</v>
      </c>
      <c r="T55" s="80">
        <v>4.3151334019275733E-3</v>
      </c>
      <c r="U55" s="80">
        <v>1.0618385089490423E-2</v>
      </c>
      <c r="V55" s="80">
        <v>3.7033383534310627E-3</v>
      </c>
      <c r="W55" s="81" t="s">
        <v>88</v>
      </c>
      <c r="X55" s="79">
        <v>8.5311088850985595E-3</v>
      </c>
      <c r="Y55" s="80">
        <v>4.7960358731706787E-3</v>
      </c>
      <c r="Z55" s="80">
        <v>1.1393840633363794E-2</v>
      </c>
      <c r="AA55" s="80">
        <v>4.0170343235205186E-3</v>
      </c>
      <c r="AB55" s="81" t="s">
        <v>88</v>
      </c>
      <c r="AC55" s="79">
        <v>8.9356625629894992E-3</v>
      </c>
      <c r="AD55" s="80">
        <v>5.1327244934907812E-3</v>
      </c>
      <c r="AE55" s="80">
        <v>1.1964589496905931E-2</v>
      </c>
      <c r="AF55" s="80">
        <v>4.2583389158969975E-3</v>
      </c>
      <c r="AG55" s="81" t="s">
        <v>88</v>
      </c>
    </row>
    <row r="56" spans="1:33" s="77" customFormat="1" ht="18.75" x14ac:dyDescent="0.15">
      <c r="A56" s="17">
        <v>2</v>
      </c>
      <c r="B56" s="78" t="s">
        <v>24</v>
      </c>
      <c r="C56" s="46" t="s">
        <v>51</v>
      </c>
      <c r="D56" s="79">
        <v>6.4271557273893887E-3</v>
      </c>
      <c r="E56" s="80" t="s">
        <v>88</v>
      </c>
      <c r="F56" s="80">
        <v>8.203763888406157E-3</v>
      </c>
      <c r="G56" s="80" t="s">
        <v>88</v>
      </c>
      <c r="H56" s="81" t="s">
        <v>88</v>
      </c>
      <c r="I56" s="79">
        <v>6.4976237399730907E-3</v>
      </c>
      <c r="J56" s="80" t="s">
        <v>88</v>
      </c>
      <c r="K56" s="80">
        <v>8.4151679261567081E-3</v>
      </c>
      <c r="L56" s="80" t="s">
        <v>88</v>
      </c>
      <c r="M56" s="81" t="s">
        <v>88</v>
      </c>
      <c r="N56" s="79">
        <v>6.5680917525566818E-3</v>
      </c>
      <c r="O56" s="80" t="s">
        <v>88</v>
      </c>
      <c r="P56" s="80">
        <v>8.6265719639078142E-3</v>
      </c>
      <c r="Q56" s="80">
        <v>-3.5527136788005009E-15</v>
      </c>
      <c r="R56" s="81" t="s">
        <v>88</v>
      </c>
      <c r="S56" s="79">
        <v>6.9761626137093691E-3</v>
      </c>
      <c r="T56" s="80" t="s">
        <v>88</v>
      </c>
      <c r="U56" s="80">
        <v>9.1550820582854131E-3</v>
      </c>
      <c r="V56" s="80">
        <v>-3.5527136788005009E-15</v>
      </c>
      <c r="W56" s="81" t="s">
        <v>88</v>
      </c>
      <c r="X56" s="79">
        <v>7.4547014874454254E-3</v>
      </c>
      <c r="Y56" s="80" t="s">
        <v>88</v>
      </c>
      <c r="Z56" s="80">
        <v>9.819615773046686E-3</v>
      </c>
      <c r="AA56" s="80" t="s">
        <v>88</v>
      </c>
      <c r="AB56" s="81" t="s">
        <v>88</v>
      </c>
      <c r="AC56" s="79">
        <v>7.7972167407973636E-3</v>
      </c>
      <c r="AD56" s="80" t="s">
        <v>88</v>
      </c>
      <c r="AE56" s="80">
        <v>1.0307979456348981E-2</v>
      </c>
      <c r="AF56" s="80" t="s">
        <v>88</v>
      </c>
      <c r="AG56" s="81" t="s">
        <v>88</v>
      </c>
    </row>
    <row r="57" spans="1:33" s="77" customFormat="1" ht="18.75" x14ac:dyDescent="0.15">
      <c r="A57" s="17">
        <v>3</v>
      </c>
      <c r="B57" s="78" t="s">
        <v>24</v>
      </c>
      <c r="C57" s="46" t="s">
        <v>52</v>
      </c>
      <c r="D57" s="79">
        <v>8.3511965998872562E-4</v>
      </c>
      <c r="E57" s="80" t="s">
        <v>88</v>
      </c>
      <c r="F57" s="80">
        <v>1.0465297663300177E-3</v>
      </c>
      <c r="G57" s="80" t="s">
        <v>88</v>
      </c>
      <c r="H57" s="81" t="s">
        <v>88</v>
      </c>
      <c r="I57" s="79">
        <v>8.4409005335217557E-4</v>
      </c>
      <c r="J57" s="80" t="s">
        <v>88</v>
      </c>
      <c r="K57" s="80">
        <v>1.0734409464199235E-3</v>
      </c>
      <c r="L57" s="80" t="s">
        <v>88</v>
      </c>
      <c r="M57" s="81" t="s">
        <v>88</v>
      </c>
      <c r="N57" s="79">
        <v>8.5306044671562553E-4</v>
      </c>
      <c r="O57" s="80" t="s">
        <v>88</v>
      </c>
      <c r="P57" s="80">
        <v>1.1003521265099403E-3</v>
      </c>
      <c r="Q57" s="80" t="s">
        <v>88</v>
      </c>
      <c r="R57" s="81" t="s">
        <v>88</v>
      </c>
      <c r="S57" s="79">
        <v>9.0390073880830535E-4</v>
      </c>
      <c r="T57" s="80" t="s">
        <v>88</v>
      </c>
      <c r="U57" s="80">
        <v>1.1676300767355929E-3</v>
      </c>
      <c r="V57" s="80" t="s">
        <v>88</v>
      </c>
      <c r="W57" s="81" t="s">
        <v>88</v>
      </c>
      <c r="X57" s="79">
        <v>9.6371142426443512E-4</v>
      </c>
      <c r="Y57" s="80" t="s">
        <v>88</v>
      </c>
      <c r="Z57" s="80">
        <v>1.2518547909914357E-3</v>
      </c>
      <c r="AA57" s="80" t="s">
        <v>88</v>
      </c>
      <c r="AB57" s="81" t="s">
        <v>88</v>
      </c>
      <c r="AC57" s="79">
        <v>1.0065753456894866E-3</v>
      </c>
      <c r="AD57" s="80" t="s">
        <v>88</v>
      </c>
      <c r="AE57" s="80">
        <v>1.3136535218392087E-3</v>
      </c>
      <c r="AF57" s="80" t="s">
        <v>88</v>
      </c>
      <c r="AG57" s="81" t="s">
        <v>88</v>
      </c>
    </row>
    <row r="58" spans="1:33" s="77" customFormat="1" ht="18.75" x14ac:dyDescent="0.15">
      <c r="A58" s="17">
        <v>4</v>
      </c>
      <c r="B58" s="78" t="s">
        <v>24</v>
      </c>
      <c r="C58" s="46" t="s">
        <v>53</v>
      </c>
      <c r="D58" s="79">
        <v>6.8655364170158162E-3</v>
      </c>
      <c r="E58" s="80">
        <v>9.3935912136373645E-3</v>
      </c>
      <c r="F58" s="80">
        <v>8.9731846081771982E-3</v>
      </c>
      <c r="G58" s="80">
        <v>9.3682317904576484E-3</v>
      </c>
      <c r="H58" s="81" t="s">
        <v>88</v>
      </c>
      <c r="I58" s="79">
        <v>6.9428187118316664E-3</v>
      </c>
      <c r="J58" s="80">
        <v>9.5133355040679657E-3</v>
      </c>
      <c r="K58" s="80">
        <v>9.2050314926240828E-3</v>
      </c>
      <c r="L58" s="80">
        <v>9.0089989191651787E-3</v>
      </c>
      <c r="M58" s="81" t="s">
        <v>88</v>
      </c>
      <c r="N58" s="79">
        <v>7.0201010066472946E-3</v>
      </c>
      <c r="O58" s="80">
        <v>9.6330797944985669E-3</v>
      </c>
      <c r="P58" s="80">
        <v>9.4368783770713005E-3</v>
      </c>
      <c r="Q58" s="80">
        <v>8.649766047872709E-3</v>
      </c>
      <c r="R58" s="81" t="s">
        <v>88</v>
      </c>
      <c r="S58" s="79">
        <v>7.4795755707657285E-3</v>
      </c>
      <c r="T58" s="80">
        <v>1.0706551837845302E-2</v>
      </c>
      <c r="U58" s="80">
        <v>1.0016495588189289E-2</v>
      </c>
      <c r="V58" s="80">
        <v>9.1886153548109695E-3</v>
      </c>
      <c r="W58" s="81" t="s">
        <v>88</v>
      </c>
      <c r="X58" s="79">
        <v>8.0163324296997907E-3</v>
      </c>
      <c r="Y58" s="80">
        <v>1.189976817162286E-2</v>
      </c>
      <c r="Z58" s="80">
        <v>1.0749270987346349E-2</v>
      </c>
      <c r="AA58" s="80">
        <v>9.9669532426102103E-3</v>
      </c>
      <c r="AB58" s="81" t="s">
        <v>88</v>
      </c>
      <c r="AC58" s="79">
        <v>8.3999311005942268E-3</v>
      </c>
      <c r="AD58" s="80">
        <v>1.2735160490951247E-2</v>
      </c>
      <c r="AE58" s="80">
        <v>1.1288840649464116E-2</v>
      </c>
      <c r="AF58" s="80">
        <v>1.056567469476366E-2</v>
      </c>
      <c r="AG58" s="81" t="s">
        <v>88</v>
      </c>
    </row>
    <row r="59" spans="1:33" s="77" customFormat="1" ht="18.75" x14ac:dyDescent="0.15">
      <c r="A59" s="17">
        <v>5</v>
      </c>
      <c r="B59" s="78" t="s">
        <v>24</v>
      </c>
      <c r="C59" s="46" t="s">
        <v>54</v>
      </c>
      <c r="D59" s="79">
        <v>8.8862579487480886E-5</v>
      </c>
      <c r="E59" s="80">
        <v>6.6989863010276096E-3</v>
      </c>
      <c r="F59" s="80">
        <v>9.1461565270622991E-5</v>
      </c>
      <c r="G59" s="80">
        <v>6.6808808655282048E-3</v>
      </c>
      <c r="H59" s="81" t="s">
        <v>88</v>
      </c>
      <c r="I59" s="79">
        <v>8.9626734338876801E-5</v>
      </c>
      <c r="J59" s="80">
        <v>6.7843807076297669E-3</v>
      </c>
      <c r="K59" s="80">
        <v>9.3754029824366647E-5</v>
      </c>
      <c r="L59" s="80">
        <v>6.4246976457209559E-3</v>
      </c>
      <c r="M59" s="81" t="s">
        <v>88</v>
      </c>
      <c r="N59" s="79">
        <v>9.0390889190272716E-5</v>
      </c>
      <c r="O59" s="80">
        <v>6.8697751142319241E-3</v>
      </c>
      <c r="P59" s="80">
        <v>9.604649437844337E-5</v>
      </c>
      <c r="Q59" s="80">
        <v>6.168514425913818E-3</v>
      </c>
      <c r="R59" s="81" t="s">
        <v>88</v>
      </c>
      <c r="S59" s="79">
        <v>9.3566017044355299E-5</v>
      </c>
      <c r="T59" s="80">
        <v>7.6353072010693079E-3</v>
      </c>
      <c r="U59" s="80">
        <v>1.0177765576402376E-4</v>
      </c>
      <c r="V59" s="80">
        <v>6.5527892556239697E-3</v>
      </c>
      <c r="W59" s="81" t="s">
        <v>88</v>
      </c>
      <c r="X59" s="79">
        <v>9.7505299749611751E-5</v>
      </c>
      <c r="Y59" s="80">
        <v>8.4862336945091821E-3</v>
      </c>
      <c r="Z59" s="80">
        <v>1.0856719310026186E-4</v>
      </c>
      <c r="AA59" s="80">
        <v>7.1078528985384359E-3</v>
      </c>
      <c r="AB59" s="81" t="s">
        <v>88</v>
      </c>
      <c r="AC59" s="79">
        <v>1.0038620650365537E-4</v>
      </c>
      <c r="AD59" s="80">
        <v>9.0819828256698543E-3</v>
      </c>
      <c r="AE59" s="80">
        <v>1.1344634330834324E-4</v>
      </c>
      <c r="AF59" s="80">
        <v>7.5348249315497773E-3</v>
      </c>
      <c r="AG59" s="81" t="s">
        <v>88</v>
      </c>
    </row>
    <row r="60" spans="1:33" s="77" customFormat="1" ht="18.75" x14ac:dyDescent="0.15">
      <c r="A60" s="17">
        <v>6</v>
      </c>
      <c r="B60" s="78" t="s">
        <v>24</v>
      </c>
      <c r="C60" s="46" t="s">
        <v>55</v>
      </c>
      <c r="D60" s="79">
        <v>8.8193303456878258E-3</v>
      </c>
      <c r="E60" s="80" t="s">
        <v>88</v>
      </c>
      <c r="F60" s="80">
        <v>1.1602521349438399E-2</v>
      </c>
      <c r="G60" s="80" t="s">
        <v>88</v>
      </c>
      <c r="H60" s="81" t="s">
        <v>88</v>
      </c>
      <c r="I60" s="79">
        <v>9.6180696709691205E-3</v>
      </c>
      <c r="J60" s="80" t="s">
        <v>88</v>
      </c>
      <c r="K60" s="80">
        <v>1.2952521349437918E-2</v>
      </c>
      <c r="L60" s="80" t="s">
        <v>88</v>
      </c>
      <c r="M60" s="81" t="s">
        <v>88</v>
      </c>
      <c r="N60" s="79">
        <v>9.6180696709691205E-3</v>
      </c>
      <c r="O60" s="80" t="s">
        <v>88</v>
      </c>
      <c r="P60" s="80">
        <v>1.2952521349437918E-2</v>
      </c>
      <c r="Q60" s="80" t="s">
        <v>88</v>
      </c>
      <c r="R60" s="81" t="s">
        <v>88</v>
      </c>
      <c r="S60" s="79">
        <v>9.6180696709691205E-3</v>
      </c>
      <c r="T60" s="80" t="s">
        <v>88</v>
      </c>
      <c r="U60" s="80">
        <v>1.2952521349437918E-2</v>
      </c>
      <c r="V60" s="80" t="s">
        <v>88</v>
      </c>
      <c r="W60" s="81" t="s">
        <v>88</v>
      </c>
      <c r="X60" s="79">
        <v>9.6180696709691205E-3</v>
      </c>
      <c r="Y60" s="80" t="s">
        <v>88</v>
      </c>
      <c r="Z60" s="80">
        <v>1.4E-2</v>
      </c>
      <c r="AA60" s="80" t="s">
        <v>88</v>
      </c>
      <c r="AB60" s="81" t="s">
        <v>88</v>
      </c>
      <c r="AC60" s="79">
        <v>1.0815968546437515E-2</v>
      </c>
      <c r="AD60" s="80" t="s">
        <v>88</v>
      </c>
      <c r="AE60" s="80">
        <v>1.460168089962488E-2</v>
      </c>
      <c r="AF60" s="80" t="s">
        <v>88</v>
      </c>
      <c r="AG60" s="81" t="s">
        <v>88</v>
      </c>
    </row>
    <row r="61" spans="1:33" s="77" customFormat="1" ht="18.75" x14ac:dyDescent="0.15">
      <c r="A61" s="17">
        <v>7</v>
      </c>
      <c r="B61" s="78" t="s">
        <v>24</v>
      </c>
      <c r="C61" s="46" t="s">
        <v>56</v>
      </c>
      <c r="D61" s="79">
        <v>6.0857045084057315E-3</v>
      </c>
      <c r="E61" s="80" t="s">
        <v>88</v>
      </c>
      <c r="F61" s="80">
        <v>7.7527728695002684E-3</v>
      </c>
      <c r="G61" s="80" t="s">
        <v>88</v>
      </c>
      <c r="H61" s="81" t="s">
        <v>88</v>
      </c>
      <c r="I61" s="79">
        <v>6.1522838189187468E-3</v>
      </c>
      <c r="J61" s="80" t="s">
        <v>88</v>
      </c>
      <c r="K61" s="80">
        <v>7.9525108010390921E-3</v>
      </c>
      <c r="L61" s="80" t="s">
        <v>88</v>
      </c>
      <c r="M61" s="81" t="s">
        <v>88</v>
      </c>
      <c r="N61" s="79">
        <v>6.218863129431762E-3</v>
      </c>
      <c r="O61" s="80" t="s">
        <v>88</v>
      </c>
      <c r="P61" s="80">
        <v>8.1522487325780268E-3</v>
      </c>
      <c r="Q61" s="80" t="s">
        <v>88</v>
      </c>
      <c r="R61" s="81" t="s">
        <v>88</v>
      </c>
      <c r="S61" s="79">
        <v>6.6035525675144369E-3</v>
      </c>
      <c r="T61" s="80" t="s">
        <v>88</v>
      </c>
      <c r="U61" s="80">
        <v>8.6515935614256412E-3</v>
      </c>
      <c r="V61" s="80" t="s">
        <v>88</v>
      </c>
      <c r="W61" s="81" t="s">
        <v>88</v>
      </c>
      <c r="X61" s="79">
        <v>7.054821316110127E-3</v>
      </c>
      <c r="Y61" s="80" t="s">
        <v>88</v>
      </c>
      <c r="Z61" s="80">
        <v>9.2791682029670364E-3</v>
      </c>
      <c r="AA61" s="80" t="s">
        <v>88</v>
      </c>
      <c r="AB61" s="81" t="s">
        <v>88</v>
      </c>
      <c r="AC61" s="79">
        <v>7.3778602520115921E-3</v>
      </c>
      <c r="AD61" s="80" t="s">
        <v>88</v>
      </c>
      <c r="AE61" s="80">
        <v>9.7402945682260045E-3</v>
      </c>
      <c r="AF61" s="80" t="s">
        <v>88</v>
      </c>
      <c r="AG61" s="81" t="s">
        <v>88</v>
      </c>
    </row>
    <row r="62" spans="1:33" s="77" customFormat="1" ht="18.75" x14ac:dyDescent="0.15">
      <c r="A62" s="17">
        <v>8</v>
      </c>
      <c r="B62" s="78" t="s">
        <v>24</v>
      </c>
      <c r="C62" s="46" t="s">
        <v>57</v>
      </c>
      <c r="D62" s="79" t="s">
        <v>88</v>
      </c>
      <c r="E62" s="80">
        <v>3.2855318293524505E-2</v>
      </c>
      <c r="F62" s="80" t="s">
        <v>88</v>
      </c>
      <c r="G62" s="80">
        <v>3.2767280214087258E-2</v>
      </c>
      <c r="H62" s="81" t="s">
        <v>88</v>
      </c>
      <c r="I62" s="79" t="s">
        <v>88</v>
      </c>
      <c r="J62" s="80">
        <v>3.3274157525906789E-2</v>
      </c>
      <c r="K62" s="80" t="s">
        <v>88</v>
      </c>
      <c r="L62" s="80">
        <v>3.1510762516939628E-2</v>
      </c>
      <c r="M62" s="81" t="s">
        <v>88</v>
      </c>
      <c r="N62" s="79" t="s">
        <v>88</v>
      </c>
      <c r="O62" s="80">
        <v>3.3692996758289073E-2</v>
      </c>
      <c r="P62" s="80" t="s">
        <v>88</v>
      </c>
      <c r="Q62" s="80">
        <v>3.0254244819792109E-2</v>
      </c>
      <c r="R62" s="81" t="s">
        <v>88</v>
      </c>
      <c r="S62" s="79" t="s">
        <v>88</v>
      </c>
      <c r="T62" s="80">
        <v>3.7447876836491423E-2</v>
      </c>
      <c r="U62" s="80" t="s">
        <v>88</v>
      </c>
      <c r="V62" s="80">
        <v>3.2139021365512832E-2</v>
      </c>
      <c r="W62" s="81" t="s">
        <v>88</v>
      </c>
      <c r="X62" s="79" t="s">
        <v>88</v>
      </c>
      <c r="Y62" s="80">
        <v>4.1621596147076168E-2</v>
      </c>
      <c r="Z62" s="80" t="s">
        <v>88</v>
      </c>
      <c r="AA62" s="80">
        <v>3.4861476375998235E-2</v>
      </c>
      <c r="AB62" s="81" t="s">
        <v>88</v>
      </c>
      <c r="AC62" s="79" t="s">
        <v>88</v>
      </c>
      <c r="AD62" s="80">
        <v>4.454368876492687E-2</v>
      </c>
      <c r="AE62" s="80" t="s">
        <v>88</v>
      </c>
      <c r="AF62" s="80">
        <v>3.69556725379101E-2</v>
      </c>
      <c r="AG62" s="81" t="s">
        <v>88</v>
      </c>
    </row>
    <row r="63" spans="1:33" s="77" customFormat="1" ht="18.75" x14ac:dyDescent="0.15">
      <c r="A63" s="17">
        <v>9</v>
      </c>
      <c r="B63" s="78" t="s">
        <v>24</v>
      </c>
      <c r="C63" s="46" t="s">
        <v>58</v>
      </c>
      <c r="D63" s="79">
        <v>3.4134071835823176E-2</v>
      </c>
      <c r="E63" s="80" t="s">
        <v>88</v>
      </c>
      <c r="F63" s="80">
        <v>4.344290665432049E-2</v>
      </c>
      <c r="G63" s="80" t="s">
        <v>88</v>
      </c>
      <c r="H63" s="81" t="s">
        <v>88</v>
      </c>
      <c r="I63" s="79">
        <v>3.4507110370574523E-2</v>
      </c>
      <c r="J63" s="80" t="s">
        <v>88</v>
      </c>
      <c r="K63" s="80">
        <v>4.4562022258573863E-2</v>
      </c>
      <c r="L63" s="80" t="s">
        <v>88</v>
      </c>
      <c r="M63" s="81" t="s">
        <v>88</v>
      </c>
      <c r="N63" s="79">
        <v>3.4880148905325647E-2</v>
      </c>
      <c r="O63" s="80" t="s">
        <v>88</v>
      </c>
      <c r="P63" s="80">
        <v>4.5681137862827348E-2</v>
      </c>
      <c r="Q63" s="80" t="s">
        <v>88</v>
      </c>
      <c r="R63" s="81" t="s">
        <v>88</v>
      </c>
      <c r="S63" s="79">
        <v>3.7033161802242587E-2</v>
      </c>
      <c r="T63" s="80" t="s">
        <v>88</v>
      </c>
      <c r="U63" s="80">
        <v>4.8478926873461337E-2</v>
      </c>
      <c r="V63" s="81" t="s">
        <v>88</v>
      </c>
      <c r="W63" s="81" t="s">
        <v>88</v>
      </c>
      <c r="X63" s="79">
        <v>3.9559213233910651E-2</v>
      </c>
      <c r="Y63" s="80" t="s">
        <v>88</v>
      </c>
      <c r="Z63" s="80">
        <v>5.1994386849734009E-2</v>
      </c>
      <c r="AA63" s="80" t="s">
        <v>88</v>
      </c>
      <c r="AB63" s="81" t="s">
        <v>88</v>
      </c>
      <c r="AC63" s="79">
        <v>4.1367593699939587E-2</v>
      </c>
      <c r="AD63" s="80" t="s">
        <v>88</v>
      </c>
      <c r="AE63" s="80">
        <v>5.4577250489128648E-2</v>
      </c>
      <c r="AF63" s="80" t="s">
        <v>88</v>
      </c>
      <c r="AG63" s="81" t="s">
        <v>88</v>
      </c>
    </row>
    <row r="64" spans="1:33" s="77" customFormat="1" ht="18.75" x14ac:dyDescent="0.15">
      <c r="A64" s="17">
        <v>10</v>
      </c>
      <c r="B64" s="78" t="s">
        <v>24</v>
      </c>
      <c r="C64" s="46" t="s">
        <v>59</v>
      </c>
      <c r="D64" s="79">
        <v>4.8461697090631417E-2</v>
      </c>
      <c r="E64" s="80" t="s">
        <v>88</v>
      </c>
      <c r="F64" s="80">
        <v>6.2049127978835439E-2</v>
      </c>
      <c r="G64" s="80" t="s">
        <v>88</v>
      </c>
      <c r="H64" s="81" t="s">
        <v>88</v>
      </c>
      <c r="I64" s="79">
        <v>4.8994868826172655E-2</v>
      </c>
      <c r="J64" s="80" t="s">
        <v>88</v>
      </c>
      <c r="K64" s="80">
        <v>6.3648643185459153E-2</v>
      </c>
      <c r="L64" s="80" t="s">
        <v>88</v>
      </c>
      <c r="M64" s="81" t="s">
        <v>88</v>
      </c>
      <c r="N64" s="79">
        <v>4.9528040561714004E-2</v>
      </c>
      <c r="O64" s="80" t="s">
        <v>88</v>
      </c>
      <c r="P64" s="80">
        <v>6.5248158392082978E-2</v>
      </c>
      <c r="Q64" s="80" t="s">
        <v>88</v>
      </c>
      <c r="R64" s="81" t="s">
        <v>88</v>
      </c>
      <c r="S64" s="79">
        <v>5.2626467646940345E-2</v>
      </c>
      <c r="T64" s="80" t="s">
        <v>88</v>
      </c>
      <c r="U64" s="80">
        <v>6.9246946408642818E-2</v>
      </c>
      <c r="V64" s="81" t="s">
        <v>88</v>
      </c>
      <c r="W64" s="81" t="s">
        <v>88</v>
      </c>
      <c r="X64" s="79">
        <v>5.6258066467707923E-2</v>
      </c>
      <c r="Y64" s="80" t="s">
        <v>88</v>
      </c>
      <c r="Z64" s="80">
        <v>7.4278543453611068E-2</v>
      </c>
      <c r="AA64" s="80" t="s">
        <v>88</v>
      </c>
      <c r="AB64" s="81" t="s">
        <v>88</v>
      </c>
      <c r="AC64" s="79">
        <v>5.8856856260066648E-2</v>
      </c>
      <c r="AD64" s="80" t="s">
        <v>88</v>
      </c>
      <c r="AE64" s="80">
        <v>7.7977211159726112E-2</v>
      </c>
      <c r="AF64" s="80" t="s">
        <v>88</v>
      </c>
      <c r="AG64" s="81" t="s">
        <v>88</v>
      </c>
    </row>
    <row r="65" spans="1:33" s="77" customFormat="1" ht="18.75" x14ac:dyDescent="0.15">
      <c r="A65" s="17">
        <v>11</v>
      </c>
      <c r="B65" s="78" t="s">
        <v>24</v>
      </c>
      <c r="C65" s="46" t="s">
        <v>60</v>
      </c>
      <c r="D65" s="79">
        <v>2.1950901562283853E-2</v>
      </c>
      <c r="E65" s="80">
        <v>2.5177408478398666E-2</v>
      </c>
      <c r="F65" s="80">
        <v>2.8057795356904114E-2</v>
      </c>
      <c r="G65" s="80">
        <v>2.5109767685084217E-2</v>
      </c>
      <c r="H65" s="81" t="s">
        <v>88</v>
      </c>
      <c r="I65" s="79">
        <v>2.2191948396111605E-2</v>
      </c>
      <c r="J65" s="80">
        <v>2.5498365032860959E-2</v>
      </c>
      <c r="K65" s="80">
        <v>2.8780935858387036E-2</v>
      </c>
      <c r="L65" s="80">
        <v>2.414689802169645E-2</v>
      </c>
      <c r="M65" s="81" t="s">
        <v>88</v>
      </c>
      <c r="N65" s="79">
        <v>2.2432995229939356E-2</v>
      </c>
      <c r="O65" s="80">
        <v>2.5819321587323363E-2</v>
      </c>
      <c r="P65" s="80">
        <v>2.950407635987029E-2</v>
      </c>
      <c r="Q65" s="80">
        <v>2.3184028358308684E-2</v>
      </c>
      <c r="R65" s="81" t="s">
        <v>88</v>
      </c>
      <c r="S65" s="79">
        <v>2.3831094916464179E-2</v>
      </c>
      <c r="T65" s="80">
        <v>2.8696657111933477E-2</v>
      </c>
      <c r="U65" s="80">
        <v>3.1311927613578483E-2</v>
      </c>
      <c r="V65" s="80">
        <v>2.4628332853389834E-2</v>
      </c>
      <c r="W65" s="81" t="s">
        <v>88</v>
      </c>
      <c r="X65" s="79">
        <v>2.5470241436816421E-2</v>
      </c>
      <c r="Y65" s="80">
        <v>3.1894949191006106E-2</v>
      </c>
      <c r="Z65" s="80">
        <v>3.3585812096127876E-2</v>
      </c>
      <c r="AA65" s="80">
        <v>2.6714550457395458E-2</v>
      </c>
      <c r="AB65" s="81" t="s">
        <v>88</v>
      </c>
      <c r="AC65" s="79">
        <v>2.6643354728327129E-2</v>
      </c>
      <c r="AD65" s="80">
        <v>3.4134129428541882E-2</v>
      </c>
      <c r="AE65" s="80">
        <v>3.5257079494107946E-2</v>
      </c>
      <c r="AF65" s="80">
        <v>2.8319333229707588E-2</v>
      </c>
      <c r="AG65" s="81" t="s">
        <v>88</v>
      </c>
    </row>
    <row r="66" spans="1:33" s="77" customFormat="1" ht="18.75" x14ac:dyDescent="0.15">
      <c r="A66" s="17">
        <v>12</v>
      </c>
      <c r="B66" s="82" t="s">
        <v>24</v>
      </c>
      <c r="C66" s="46" t="s">
        <v>61</v>
      </c>
      <c r="D66" s="79">
        <v>2.2992027562011019E-2</v>
      </c>
      <c r="E66" s="80" t="s">
        <v>88</v>
      </c>
      <c r="F66" s="80">
        <v>2.9355830532315941E-2</v>
      </c>
      <c r="G66" s="80" t="s">
        <v>88</v>
      </c>
      <c r="H66" s="81" t="s">
        <v>88</v>
      </c>
      <c r="I66" s="79">
        <v>2.3244193959497284E-2</v>
      </c>
      <c r="J66" s="80" t="s">
        <v>88</v>
      </c>
      <c r="K66" s="80">
        <v>3.0112329724774844E-2</v>
      </c>
      <c r="L66" s="80" t="s">
        <v>88</v>
      </c>
      <c r="M66" s="81" t="s">
        <v>88</v>
      </c>
      <c r="N66" s="79">
        <v>2.3496360356983659E-2</v>
      </c>
      <c r="O66" s="80" t="s">
        <v>88</v>
      </c>
      <c r="P66" s="80">
        <v>3.0868828917233859E-2</v>
      </c>
      <c r="Q66" s="80" t="s">
        <v>88</v>
      </c>
      <c r="R66" s="81" t="s">
        <v>88</v>
      </c>
      <c r="S66" s="79">
        <v>2.4957094529953427E-2</v>
      </c>
      <c r="T66" s="80" t="s">
        <v>88</v>
      </c>
      <c r="U66" s="80">
        <v>3.2760076898381674E-2</v>
      </c>
      <c r="V66" s="80" t="s">
        <v>88</v>
      </c>
      <c r="W66" s="81" t="s">
        <v>88</v>
      </c>
      <c r="X66" s="79">
        <v>2.6669995100409349E-2</v>
      </c>
      <c r="Y66" s="80" t="s">
        <v>88</v>
      </c>
      <c r="Z66" s="80">
        <v>3.5138236270518708E-2</v>
      </c>
      <c r="AA66" s="80" t="s">
        <v>88</v>
      </c>
      <c r="AB66" s="81" t="s">
        <v>88</v>
      </c>
      <c r="AC66" s="79">
        <v>2.7895984279875163E-2</v>
      </c>
      <c r="AD66" s="80" t="s">
        <v>88</v>
      </c>
      <c r="AE66" s="80">
        <v>3.6885979648940137E-2</v>
      </c>
      <c r="AF66" s="80" t="s">
        <v>88</v>
      </c>
      <c r="AG66" s="81" t="s">
        <v>88</v>
      </c>
    </row>
    <row r="67" spans="1:33" s="77" customFormat="1" ht="18.75" x14ac:dyDescent="0.15">
      <c r="A67" s="17">
        <v>13</v>
      </c>
      <c r="B67" s="73" t="s">
        <v>62</v>
      </c>
      <c r="C67" s="88" t="s">
        <v>63</v>
      </c>
      <c r="D67" s="89">
        <v>2.2345102831244912E-4</v>
      </c>
      <c r="E67" s="90">
        <v>2.5783486093866603E-4</v>
      </c>
      <c r="F67" s="90">
        <v>2.6320192810647125E-4</v>
      </c>
      <c r="G67" s="90">
        <v>2.748560673985212E-4</v>
      </c>
      <c r="H67" s="81" t="s">
        <v>88</v>
      </c>
      <c r="I67" s="89">
        <v>2.2553925428980826E-4</v>
      </c>
      <c r="J67" s="90">
        <v>2.605814466533074E-4</v>
      </c>
      <c r="K67" s="90">
        <v>2.6946660603821559E-4</v>
      </c>
      <c r="L67" s="90">
        <v>2.7014248512780004E-4</v>
      </c>
      <c r="M67" s="81" t="s">
        <v>88</v>
      </c>
      <c r="N67" s="89">
        <v>2.2762748026705637E-4</v>
      </c>
      <c r="O67" s="90">
        <v>2.6332803236794877E-4</v>
      </c>
      <c r="P67" s="90">
        <v>2.7573128397007096E-4</v>
      </c>
      <c r="Q67" s="90">
        <v>2.6542890285707887E-4</v>
      </c>
      <c r="R67" s="81" t="s">
        <v>88</v>
      </c>
      <c r="S67" s="89">
        <v>2.3848841594753534E-4</v>
      </c>
      <c r="T67" s="90">
        <v>2.853010613275142E-4</v>
      </c>
      <c r="U67" s="90">
        <v>2.887483476444741E-4</v>
      </c>
      <c r="V67" s="90">
        <v>2.7514390741811834E-4</v>
      </c>
      <c r="W67" s="81" t="s">
        <v>88</v>
      </c>
      <c r="X67" s="89">
        <v>2.5143757760526242E-4</v>
      </c>
      <c r="Y67" s="90">
        <v>3.100206760021651E-4</v>
      </c>
      <c r="Z67" s="90">
        <v>3.0714881064874966E-4</v>
      </c>
      <c r="AA67" s="90">
        <v>2.9211517084559713E-4</v>
      </c>
      <c r="AB67" s="81" t="s">
        <v>88</v>
      </c>
      <c r="AC67" s="89">
        <v>2.6076642736938549E-4</v>
      </c>
      <c r="AD67" s="90">
        <v>3.2741594768981308E-4</v>
      </c>
      <c r="AE67" s="90">
        <v>3.2121025242870527E-4</v>
      </c>
      <c r="AF67" s="90">
        <v>3.0584809941947011E-4</v>
      </c>
      <c r="AG67" s="81" t="s">
        <v>88</v>
      </c>
    </row>
    <row r="68" spans="1:33" s="77" customFormat="1" ht="18.75" x14ac:dyDescent="0.15">
      <c r="A68" s="17">
        <v>14</v>
      </c>
      <c r="B68" s="78" t="s">
        <v>62</v>
      </c>
      <c r="C68" s="46" t="s">
        <v>64</v>
      </c>
      <c r="D68" s="79">
        <v>9.6833974910026654E-3</v>
      </c>
      <c r="E68" s="80">
        <v>1.576056710222784E-2</v>
      </c>
      <c r="F68" s="80">
        <v>1.2264336639412843E-2</v>
      </c>
      <c r="G68" s="80">
        <v>1.873297674912533E-2</v>
      </c>
      <c r="H68" s="81" t="s">
        <v>88</v>
      </c>
      <c r="I68" s="79">
        <v>9.7629438929300871E-3</v>
      </c>
      <c r="J68" s="80">
        <v>1.5869571215064049E-2</v>
      </c>
      <c r="K68" s="80">
        <v>1.2502975845194664E-2</v>
      </c>
      <c r="L68" s="80">
        <v>1.9005964410616305E-2</v>
      </c>
      <c r="M68" s="81" t="s">
        <v>88</v>
      </c>
      <c r="N68" s="79">
        <v>9.8424902948575088E-3</v>
      </c>
      <c r="O68" s="80">
        <v>1.5978575327900257E-2</v>
      </c>
      <c r="P68" s="80">
        <v>1.2741615050976818E-2</v>
      </c>
      <c r="Q68" s="80">
        <v>1.927895207210728E-2</v>
      </c>
      <c r="R68" s="81" t="s">
        <v>88</v>
      </c>
      <c r="S68" s="79">
        <v>1.0301291698504911E-2</v>
      </c>
      <c r="T68" s="80">
        <v>1.6505013951243264E-2</v>
      </c>
      <c r="U68" s="80">
        <v>1.2888213065431975E-2</v>
      </c>
      <c r="V68" s="80">
        <v>1.931947057987049E-2</v>
      </c>
      <c r="W68" s="81" t="s">
        <v>88</v>
      </c>
      <c r="X68" s="79">
        <v>1.0839639504079845E-2</v>
      </c>
      <c r="Y68" s="80">
        <v>1.7140456687422589E-2</v>
      </c>
      <c r="Z68" s="80">
        <v>1.3487744881102826E-2</v>
      </c>
      <c r="AA68" s="80">
        <v>1.9877997313306084E-2</v>
      </c>
      <c r="AB68" s="81" t="s">
        <v>88</v>
      </c>
      <c r="AC68" s="79">
        <v>1.122505350843872E-2</v>
      </c>
      <c r="AD68" s="80">
        <v>1.7600419882487506E-2</v>
      </c>
      <c r="AE68" s="80">
        <v>1.4038410691955439E-2</v>
      </c>
      <c r="AF68" s="80">
        <v>2.042301787748757E-2</v>
      </c>
      <c r="AG68" s="81" t="s">
        <v>88</v>
      </c>
    </row>
    <row r="69" spans="1:33" s="77" customFormat="1" ht="18.75" x14ac:dyDescent="0.15">
      <c r="A69" s="17">
        <v>15</v>
      </c>
      <c r="B69" s="91" t="s">
        <v>30</v>
      </c>
      <c r="C69" s="46" t="s">
        <v>65</v>
      </c>
      <c r="D69" s="79">
        <v>2.0343372747080313E-3</v>
      </c>
      <c r="E69" s="80">
        <v>6.0079470653662259E-3</v>
      </c>
      <c r="F69" s="80">
        <v>2.5044787749648467E-3</v>
      </c>
      <c r="G69" s="80">
        <v>8.5041826659855158E-3</v>
      </c>
      <c r="H69" s="81" t="s">
        <v>88</v>
      </c>
      <c r="I69" s="79">
        <v>2.0343372747080313E-3</v>
      </c>
      <c r="J69" s="80">
        <v>6.0079470653660039E-3</v>
      </c>
      <c r="K69" s="80">
        <v>2.5044787749646247E-3</v>
      </c>
      <c r="L69" s="80">
        <v>9.0041826659856827E-3</v>
      </c>
      <c r="M69" s="81" t="s">
        <v>88</v>
      </c>
      <c r="N69" s="79">
        <v>2.0343372747080313E-3</v>
      </c>
      <c r="O69" s="80">
        <v>6.0079470653660039E-3</v>
      </c>
      <c r="P69" s="80">
        <v>2.5044787749645137E-3</v>
      </c>
      <c r="Q69" s="80">
        <v>9.5041826659858497E-3</v>
      </c>
      <c r="R69" s="81" t="s">
        <v>88</v>
      </c>
      <c r="S69" s="79">
        <v>2.0320978872272466E-3</v>
      </c>
      <c r="T69" s="80">
        <v>5.6323196654686214E-3</v>
      </c>
      <c r="U69" s="80">
        <v>2.1294787749641664E-3</v>
      </c>
      <c r="V69" s="80">
        <v>9.1291826659853914E-3</v>
      </c>
      <c r="W69" s="81" t="s">
        <v>88</v>
      </c>
      <c r="X69" s="79">
        <v>2.0298584997463509E-3</v>
      </c>
      <c r="Y69" s="80">
        <v>5.2566922655713499E-3</v>
      </c>
      <c r="Z69" s="80">
        <v>2.0037323124700857E-3</v>
      </c>
      <c r="AA69" s="80">
        <v>9.0041826659850166E-3</v>
      </c>
      <c r="AB69" s="81" t="s">
        <v>88</v>
      </c>
      <c r="AC69" s="79">
        <v>2.0283655747589391E-3</v>
      </c>
      <c r="AD69" s="80">
        <v>5.006273998973132E-3</v>
      </c>
      <c r="AE69" s="80">
        <v>2.0029858499761577E-3</v>
      </c>
      <c r="AF69" s="80">
        <v>9.0041826659850166E-3</v>
      </c>
      <c r="AG69" s="81" t="s">
        <v>88</v>
      </c>
    </row>
    <row r="70" spans="1:33" s="77" customFormat="1" ht="18.75" x14ac:dyDescent="0.15">
      <c r="A70" s="17">
        <v>16</v>
      </c>
      <c r="B70" s="73" t="s">
        <v>31</v>
      </c>
      <c r="C70" s="46" t="s">
        <v>66</v>
      </c>
      <c r="D70" s="79">
        <v>3.8058051099112422E-3</v>
      </c>
      <c r="E70" s="80">
        <v>2.5074317460640483E-3</v>
      </c>
      <c r="F70" s="80">
        <v>2.6070572157145255E-3</v>
      </c>
      <c r="G70" s="80">
        <v>1.9703533771491255E-3</v>
      </c>
      <c r="H70" s="81" t="s">
        <v>88</v>
      </c>
      <c r="I70" s="79">
        <v>3.7376240696981311E-3</v>
      </c>
      <c r="J70" s="80">
        <v>2.5074317460639373E-3</v>
      </c>
      <c r="K70" s="80">
        <v>2.5388761755011924E-3</v>
      </c>
      <c r="L70" s="80">
        <v>2.0214376610547813E-3</v>
      </c>
      <c r="M70" s="81" t="s">
        <v>88</v>
      </c>
      <c r="N70" s="79">
        <v>3.669443029485131E-3</v>
      </c>
      <c r="O70" s="80">
        <v>2.5074317460638262E-3</v>
      </c>
      <c r="P70" s="80">
        <v>2.4706951352881923E-3</v>
      </c>
      <c r="Q70" s="80">
        <v>2.072521944960326E-3</v>
      </c>
      <c r="R70" s="81" t="s">
        <v>88</v>
      </c>
      <c r="S70" s="79">
        <v>3.4568110650368133E-3</v>
      </c>
      <c r="T70" s="80">
        <v>2.3498063060369834E-3</v>
      </c>
      <c r="U70" s="80">
        <v>2.266152014649081E-3</v>
      </c>
      <c r="V70" s="80">
        <v>2.072521944960326E-3</v>
      </c>
      <c r="W70" s="81" t="s">
        <v>88</v>
      </c>
      <c r="X70" s="79">
        <v>3.2441791005884957E-3</v>
      </c>
      <c r="Y70" s="80">
        <v>2.1410965821044847E-3</v>
      </c>
      <c r="Z70" s="80">
        <v>2.0589126127397162E-3</v>
      </c>
      <c r="AA70" s="80">
        <v>2.0214376610541152E-3</v>
      </c>
      <c r="AB70" s="81" t="s">
        <v>88</v>
      </c>
      <c r="AC70" s="79">
        <v>3.1024244576227655E-3</v>
      </c>
      <c r="AD70" s="80">
        <v>1.984928671513897E-3</v>
      </c>
      <c r="AE70" s="80">
        <v>1.9198542510437955E-3</v>
      </c>
      <c r="AF70" s="80">
        <v>1.9703533771480153E-3</v>
      </c>
      <c r="AG70" s="81" t="s">
        <v>88</v>
      </c>
    </row>
    <row r="71" spans="1:33" s="77" customFormat="1" ht="18.75" x14ac:dyDescent="0.15">
      <c r="A71" s="17">
        <v>17</v>
      </c>
      <c r="B71" s="73" t="s">
        <v>32</v>
      </c>
      <c r="C71" s="46" t="s">
        <v>67</v>
      </c>
      <c r="D71" s="89">
        <v>2.2472209265755883E-4</v>
      </c>
      <c r="E71" s="80">
        <v>1.2028555713305966E-3</v>
      </c>
      <c r="F71" s="80">
        <v>3.0032246207789548E-3</v>
      </c>
      <c r="G71" s="80">
        <v>3.0015029322754128E-3</v>
      </c>
      <c r="H71" s="81" t="s">
        <v>88</v>
      </c>
      <c r="I71" s="89">
        <v>2.2472209265755883E-4</v>
      </c>
      <c r="J71" s="80">
        <v>1.1028555713303856E-3</v>
      </c>
      <c r="K71" s="80">
        <v>2.8032246207789768E-3</v>
      </c>
      <c r="L71" s="80">
        <v>3.0015029322750797E-3</v>
      </c>
      <c r="M71" s="81" t="s">
        <v>88</v>
      </c>
      <c r="N71" s="89">
        <v>2.2472209265755883E-4</v>
      </c>
      <c r="O71" s="80">
        <v>1.0028555713303966E-3</v>
      </c>
      <c r="P71" s="80">
        <v>2.6032246207789989E-3</v>
      </c>
      <c r="Q71" s="80">
        <v>3.0015029322747466E-3</v>
      </c>
      <c r="R71" s="81" t="s">
        <v>88</v>
      </c>
      <c r="S71" s="89">
        <v>2.23109782266806E-4</v>
      </c>
      <c r="T71" s="80">
        <v>8.5263013148839661E-4</v>
      </c>
      <c r="U71" s="80">
        <v>2.3032246207792539E-3</v>
      </c>
      <c r="V71" s="80">
        <v>2.7015029322750017E-3</v>
      </c>
      <c r="W71" s="81" t="s">
        <v>88</v>
      </c>
      <c r="X71" s="89">
        <v>1.2149747187595317E-4</v>
      </c>
      <c r="Y71" s="80">
        <v>7.0240469164661867E-4</v>
      </c>
      <c r="Z71" s="80">
        <v>1.8026871839824654E-3</v>
      </c>
      <c r="AA71" s="80">
        <v>2.2015029322750568E-3</v>
      </c>
      <c r="AB71" s="81" t="s">
        <v>88</v>
      </c>
      <c r="AC71" s="89">
        <v>2.0422598282054949E-5</v>
      </c>
      <c r="AD71" s="80">
        <v>6.0225439841854467E-4</v>
      </c>
      <c r="AE71" s="80">
        <v>1.4021497471856659E-3</v>
      </c>
      <c r="AF71" s="80">
        <v>1.8015029322752119E-3</v>
      </c>
      <c r="AG71" s="81" t="s">
        <v>88</v>
      </c>
    </row>
    <row r="72" spans="1:33" s="77" customFormat="1" ht="18.75" x14ac:dyDescent="0.15">
      <c r="A72" s="17">
        <v>18</v>
      </c>
      <c r="B72" s="73" t="s">
        <v>32</v>
      </c>
      <c r="C72" s="46" t="s">
        <v>68</v>
      </c>
      <c r="D72" s="79">
        <v>1.2418841446640849E-3</v>
      </c>
      <c r="E72" s="80">
        <v>7.1598407774943196E-3</v>
      </c>
      <c r="F72" s="80">
        <v>1.786384824246956E-2</v>
      </c>
      <c r="G72" s="80">
        <v>1.7866081612211371E-2</v>
      </c>
      <c r="H72" s="81" t="s">
        <v>88</v>
      </c>
      <c r="I72" s="79">
        <v>1.2418841446640849E-3</v>
      </c>
      <c r="J72" s="80">
        <v>6.5646026822561154E-3</v>
      </c>
      <c r="K72" s="80">
        <v>1.6673372051993263E-2</v>
      </c>
      <c r="L72" s="80">
        <v>1.7866081612210927E-2</v>
      </c>
      <c r="M72" s="81" t="s">
        <v>88</v>
      </c>
      <c r="N72" s="79">
        <v>1.2418841446640849E-3</v>
      </c>
      <c r="O72" s="80">
        <v>5.9693645870180223E-3</v>
      </c>
      <c r="P72" s="80">
        <v>1.5482895861517187E-2</v>
      </c>
      <c r="Q72" s="80">
        <v>1.7866081612210705E-2</v>
      </c>
      <c r="R72" s="81" t="s">
        <v>88</v>
      </c>
      <c r="S72" s="79">
        <v>1.2385314519995916E-3</v>
      </c>
      <c r="T72" s="80">
        <v>5.0751666308999077E-3</v>
      </c>
      <c r="U72" s="80">
        <v>1.369718157580313E-2</v>
      </c>
      <c r="V72" s="80">
        <v>1.6080367326496536E-2</v>
      </c>
      <c r="W72" s="81" t="s">
        <v>88</v>
      </c>
      <c r="X72" s="79">
        <v>6.3994066409700512E-4</v>
      </c>
      <c r="Y72" s="80">
        <v>4.1809686747819041E-3</v>
      </c>
      <c r="Z72" s="80">
        <v>1.0719873535391278E-2</v>
      </c>
      <c r="AA72" s="80">
        <v>1.3104176850306182E-2</v>
      </c>
      <c r="AB72" s="81" t="s">
        <v>88</v>
      </c>
      <c r="AC72" s="79">
        <v>4.2467440415805413E-5</v>
      </c>
      <c r="AD72" s="80">
        <v>3.5848367040365314E-3</v>
      </c>
      <c r="AE72" s="80">
        <v>8.3378035902174075E-3</v>
      </c>
      <c r="AF72" s="80">
        <v>1.072322446935392E-2</v>
      </c>
      <c r="AG72" s="81" t="s">
        <v>88</v>
      </c>
    </row>
    <row r="73" spans="1:33" s="77" customFormat="1" ht="18.75" x14ac:dyDescent="0.15">
      <c r="A73" s="17">
        <v>19</v>
      </c>
      <c r="B73" s="73" t="s">
        <v>34</v>
      </c>
      <c r="C73" s="46" t="s">
        <v>69</v>
      </c>
      <c r="D73" s="79">
        <v>3.8058051099110202E-3</v>
      </c>
      <c r="E73" s="80">
        <v>2.5074317460640483E-3</v>
      </c>
      <c r="F73" s="80">
        <v>2.6070572157144145E-3</v>
      </c>
      <c r="G73" s="80">
        <v>1.9703533771491255E-3</v>
      </c>
      <c r="H73" s="81">
        <v>1.3636208042606839E-2</v>
      </c>
      <c r="I73" s="79">
        <v>3.737624069697798E-3</v>
      </c>
      <c r="J73" s="80">
        <v>2.5074317460639373E-3</v>
      </c>
      <c r="K73" s="80">
        <v>2.5388761755010814E-3</v>
      </c>
      <c r="L73" s="80">
        <v>2.0214376610547813E-3</v>
      </c>
      <c r="M73" s="81">
        <v>1.3636208042606839E-2</v>
      </c>
      <c r="N73" s="79">
        <v>3.6694430294847979E-3</v>
      </c>
      <c r="O73" s="80">
        <v>2.5074317460638262E-3</v>
      </c>
      <c r="P73" s="80">
        <v>2.4706951352879702E-3</v>
      </c>
      <c r="Q73" s="80">
        <v>2.072521944960215E-3</v>
      </c>
      <c r="R73" s="81">
        <v>1.3636208042606839E-2</v>
      </c>
      <c r="S73" s="79">
        <v>3.4568110650365913E-3</v>
      </c>
      <c r="T73" s="80">
        <v>2.3498063060369834E-3</v>
      </c>
      <c r="U73" s="80">
        <v>2.266152014648859E-3</v>
      </c>
      <c r="V73" s="80">
        <v>2.072521944960215E-3</v>
      </c>
      <c r="W73" s="81">
        <v>1.3636208042606839E-2</v>
      </c>
      <c r="X73" s="79">
        <v>3.2441791005882736E-3</v>
      </c>
      <c r="Y73" s="80">
        <v>2.1410965821043737E-3</v>
      </c>
      <c r="Z73" s="80">
        <v>2.0589126127396051E-3</v>
      </c>
      <c r="AA73" s="80">
        <v>2.0214376610541152E-3</v>
      </c>
      <c r="AB73" s="81">
        <v>1.3636208042606839E-2</v>
      </c>
      <c r="AC73" s="79">
        <v>3.1024244576225435E-3</v>
      </c>
      <c r="AD73" s="80">
        <v>1.984928671513897E-3</v>
      </c>
      <c r="AE73" s="80">
        <v>1.9198542510435734E-3</v>
      </c>
      <c r="AF73" s="80">
        <v>1.9703533771480153E-3</v>
      </c>
      <c r="AG73" s="81">
        <v>1.3636208042606839E-2</v>
      </c>
    </row>
    <row r="74" spans="1:33" s="77" customFormat="1" ht="18.75" x14ac:dyDescent="0.15">
      <c r="A74" s="17">
        <v>20</v>
      </c>
      <c r="B74" s="73" t="s">
        <v>34</v>
      </c>
      <c r="C74" s="46" t="s">
        <v>70</v>
      </c>
      <c r="D74" s="79">
        <v>1.6809445362272801E-2</v>
      </c>
      <c r="E74" s="80">
        <v>1.3894009929799944E-2</v>
      </c>
      <c r="F74" s="80">
        <v>1.1486200222830201E-2</v>
      </c>
      <c r="G74" s="80">
        <v>1.091869044268523E-2</v>
      </c>
      <c r="H74" s="81">
        <v>6.0043333999510437E-2</v>
      </c>
      <c r="I74" s="79">
        <v>1.6509228692275335E-2</v>
      </c>
      <c r="J74" s="80">
        <v>1.3894009929799833E-2</v>
      </c>
      <c r="K74" s="80">
        <v>1.118598355283229E-2</v>
      </c>
      <c r="L74" s="80">
        <v>1.1201810356375352E-2</v>
      </c>
      <c r="M74" s="81">
        <v>6.0043333999510437E-2</v>
      </c>
      <c r="N74" s="79">
        <v>1.6209012022277758E-2</v>
      </c>
      <c r="O74" s="80">
        <v>1.3894009929799833E-2</v>
      </c>
      <c r="P74" s="80">
        <v>1.0885766882834824E-2</v>
      </c>
      <c r="Q74" s="80">
        <v>1.1484930270065252E-2</v>
      </c>
      <c r="R74" s="81">
        <v>6.0043333999510437E-2</v>
      </c>
      <c r="S74" s="79">
        <v>1.5269378630823893E-2</v>
      </c>
      <c r="T74" s="80">
        <v>1.3020630130360367E-2</v>
      </c>
      <c r="U74" s="80">
        <v>9.9851168728420925E-3</v>
      </c>
      <c r="V74" s="80">
        <v>1.1484930270065252E-2</v>
      </c>
      <c r="W74" s="81">
        <v>6.0043333999510437E-2</v>
      </c>
      <c r="X74" s="79">
        <v>1.4329745239370029E-2</v>
      </c>
      <c r="Y74" s="80">
        <v>1.1864130417230889E-2</v>
      </c>
      <c r="Z74" s="80">
        <v>9.0714724023618354E-3</v>
      </c>
      <c r="AA74" s="80">
        <v>1.1201810356374686E-2</v>
      </c>
      <c r="AB74" s="81">
        <v>6.0043333999510437E-2</v>
      </c>
      <c r="AC74" s="79">
        <v>1.370332297840049E-2</v>
      </c>
      <c r="AD74" s="80">
        <v>1.0998757303914308E-2</v>
      </c>
      <c r="AE74" s="80">
        <v>8.4580446018794886E-3</v>
      </c>
      <c r="AF74" s="80">
        <v>1.091869044268412E-2</v>
      </c>
      <c r="AG74" s="81">
        <v>6.0043333999510437E-2</v>
      </c>
    </row>
    <row r="75" spans="1:33" s="77" customFormat="1" ht="18.75" x14ac:dyDescent="0.15">
      <c r="A75" s="17">
        <v>21</v>
      </c>
      <c r="B75" s="73" t="s">
        <v>34</v>
      </c>
      <c r="C75" s="46" t="s">
        <v>71</v>
      </c>
      <c r="D75" s="79">
        <v>3.1450711215507132E-3</v>
      </c>
      <c r="E75" s="80">
        <v>1.9288069595732038E-3</v>
      </c>
      <c r="F75" s="80">
        <v>2.155926501754335E-3</v>
      </c>
      <c r="G75" s="80">
        <v>1.5156587321035753E-3</v>
      </c>
      <c r="H75" s="81">
        <v>1.1278397802157683E-2</v>
      </c>
      <c r="I75" s="79">
        <v>3.0886791325400731E-3</v>
      </c>
      <c r="J75" s="80">
        <v>1.9288069595730928E-3</v>
      </c>
      <c r="K75" s="80">
        <v>2.0995345127432508E-3</v>
      </c>
      <c r="L75" s="80">
        <v>1.5549539648069821E-3</v>
      </c>
      <c r="M75" s="81">
        <v>1.1278397802157683E-2</v>
      </c>
      <c r="N75" s="79">
        <v>3.0322871435292109E-3</v>
      </c>
      <c r="O75" s="80">
        <v>1.9288069595729818E-3</v>
      </c>
      <c r="P75" s="80">
        <v>2.0431425237324996E-3</v>
      </c>
      <c r="Q75" s="80">
        <v>1.5942491975102779E-3</v>
      </c>
      <c r="R75" s="81">
        <v>1.1278397802157683E-2</v>
      </c>
      <c r="S75" s="79">
        <v>2.8565957168250611E-3</v>
      </c>
      <c r="T75" s="80">
        <v>1.8075552780566495E-3</v>
      </c>
      <c r="U75" s="80">
        <v>1.8739665567000241E-3</v>
      </c>
      <c r="V75" s="80">
        <v>1.5942491975101669E-3</v>
      </c>
      <c r="W75" s="81">
        <v>1.1278397802157683E-2</v>
      </c>
      <c r="X75" s="79">
        <v>2.6809042901208002E-3</v>
      </c>
      <c r="Y75" s="80">
        <v>1.6470083638370214E-3</v>
      </c>
      <c r="Z75" s="80">
        <v>1.7026187697767314E-3</v>
      </c>
      <c r="AA75" s="80">
        <v>1.554953964806316E-3</v>
      </c>
      <c r="AB75" s="81">
        <v>1.1278397802157683E-2</v>
      </c>
      <c r="AC75" s="79">
        <v>2.5637766723177746E-3</v>
      </c>
      <c r="AD75" s="80">
        <v>1.526878676789245E-3</v>
      </c>
      <c r="AE75" s="80">
        <v>1.587662971864412E-3</v>
      </c>
      <c r="AF75" s="80">
        <v>1.515658732102465E-3</v>
      </c>
      <c r="AG75" s="81">
        <v>1.1278397802157683E-2</v>
      </c>
    </row>
    <row r="76" spans="1:33" s="77" customFormat="1" ht="18.75" x14ac:dyDescent="0.15">
      <c r="A76" s="17">
        <v>22</v>
      </c>
      <c r="B76" s="73" t="s">
        <v>34</v>
      </c>
      <c r="C76" s="46" t="s">
        <v>72</v>
      </c>
      <c r="D76" s="79">
        <v>0.11620148545572173</v>
      </c>
      <c r="E76" s="80">
        <v>0.15048174996118058</v>
      </c>
      <c r="F76" s="80">
        <v>8.1953798379855503E-2</v>
      </c>
      <c r="G76" s="80">
        <v>0.12965788096963782</v>
      </c>
      <c r="H76" s="81">
        <v>0.39978723042808512</v>
      </c>
      <c r="I76" s="79">
        <v>0.11424959188513095</v>
      </c>
      <c r="J76" s="80">
        <v>0.15116419597972697</v>
      </c>
      <c r="K76" s="80">
        <v>8.0095989972364223E-2</v>
      </c>
      <c r="L76" s="80">
        <v>0.12959238230983094</v>
      </c>
      <c r="M76" s="81">
        <v>0.39978723042808512</v>
      </c>
      <c r="N76" s="79">
        <v>0.11229769831454028</v>
      </c>
      <c r="O76" s="80">
        <v>0.15184664199827358</v>
      </c>
      <c r="P76" s="80">
        <v>7.8238181564872833E-2</v>
      </c>
      <c r="Q76" s="80">
        <v>0.12952688365002396</v>
      </c>
      <c r="R76" s="81">
        <v>0.39978723042808512</v>
      </c>
      <c r="S76" s="79">
        <v>0.10631450277804144</v>
      </c>
      <c r="T76" s="80">
        <v>0.15187555880549186</v>
      </c>
      <c r="U76" s="80">
        <v>7.259419247007437E-2</v>
      </c>
      <c r="V76" s="80">
        <v>0.1325978907334836</v>
      </c>
      <c r="W76" s="81">
        <v>0.39978723042808512</v>
      </c>
      <c r="X76" s="79">
        <v>0.10037834982309213</v>
      </c>
      <c r="Y76" s="80">
        <v>0.15060508223542346</v>
      </c>
      <c r="Z76" s="80">
        <v>6.6954741015249675E-2</v>
      </c>
      <c r="AA76" s="80">
        <v>0.13505195045820306</v>
      </c>
      <c r="AB76" s="81">
        <v>0.39978723042808512</v>
      </c>
      <c r="AC76" s="79">
        <v>9.643659538030902E-2</v>
      </c>
      <c r="AD76" s="80">
        <v>0.14932496672961559</v>
      </c>
      <c r="AE76" s="80">
        <v>6.3196619258691245E-2</v>
      </c>
      <c r="AF76" s="80">
        <v>0.13648234115510272</v>
      </c>
      <c r="AG76" s="81">
        <v>0.39978723042808512</v>
      </c>
    </row>
    <row r="77" spans="1:33" s="77" customFormat="1" ht="18.75" x14ac:dyDescent="0.15">
      <c r="A77" s="17">
        <v>23</v>
      </c>
      <c r="B77" s="73" t="s">
        <v>34</v>
      </c>
      <c r="C77" s="46" t="s">
        <v>73</v>
      </c>
      <c r="D77" s="79">
        <v>4.4985064230767202E-2</v>
      </c>
      <c r="E77" s="80">
        <v>6.7785869246258068E-2</v>
      </c>
      <c r="F77" s="80">
        <v>3.2466379092616293E-2</v>
      </c>
      <c r="G77" s="80">
        <v>6.0038234272747903E-2</v>
      </c>
      <c r="H77" s="81">
        <v>0.14962540348564171</v>
      </c>
      <c r="I77" s="79">
        <v>4.426984282483204E-2</v>
      </c>
      <c r="J77" s="80">
        <v>6.8193217445016385E-2</v>
      </c>
      <c r="K77" s="80">
        <v>3.1816968909666565E-2</v>
      </c>
      <c r="L77" s="80">
        <v>5.9547219937593598E-2</v>
      </c>
      <c r="M77" s="81">
        <v>0.14962540348564171</v>
      </c>
      <c r="N77" s="79">
        <v>4.3554621418896655E-2</v>
      </c>
      <c r="O77" s="80">
        <v>6.8600565643774702E-2</v>
      </c>
      <c r="P77" s="80">
        <v>3.1167558726716948E-2</v>
      </c>
      <c r="Q77" s="80">
        <v>5.905620560243896E-2</v>
      </c>
      <c r="R77" s="81">
        <v>0.14962540348564171</v>
      </c>
      <c r="S77" s="79">
        <v>4.1397423286986923E-2</v>
      </c>
      <c r="T77" s="80">
        <v>7.0000719922187482E-2</v>
      </c>
      <c r="U77" s="80">
        <v>2.9169969760629244E-2</v>
      </c>
      <c r="V77" s="80">
        <v>6.088927249685161E-2</v>
      </c>
      <c r="W77" s="81">
        <v>0.14962540348564171</v>
      </c>
      <c r="X77" s="79">
        <v>3.9273130766569908E-2</v>
      </c>
      <c r="Y77" s="80">
        <v>7.1077192138237599E-2</v>
      </c>
      <c r="Z77" s="80">
        <v>2.7201441767999546E-2</v>
      </c>
      <c r="AA77" s="80">
        <v>6.2806005527659914E-2</v>
      </c>
      <c r="AB77" s="81">
        <v>0.14962540348564171</v>
      </c>
      <c r="AC77" s="79">
        <v>3.7867904290122878E-2</v>
      </c>
      <c r="AD77" s="80">
        <v>7.1686946261483309E-2</v>
      </c>
      <c r="AE77" s="80">
        <v>2.5898776764065601E-2</v>
      </c>
      <c r="AF77" s="80">
        <v>6.4111716260330631E-2</v>
      </c>
      <c r="AG77" s="81">
        <v>0.14962540348564171</v>
      </c>
    </row>
    <row r="78" spans="1:33" s="77" customFormat="1" ht="18.75" x14ac:dyDescent="0.15">
      <c r="A78" s="17">
        <v>24</v>
      </c>
      <c r="B78" s="84" t="s">
        <v>74</v>
      </c>
      <c r="C78" s="46" t="s">
        <v>75</v>
      </c>
      <c r="D78" s="79">
        <v>2.9646963398254789E-2</v>
      </c>
      <c r="E78" s="80">
        <v>2.3272921148510428E-2</v>
      </c>
      <c r="F78" s="80">
        <v>3.8669952258592044E-3</v>
      </c>
      <c r="G78" s="80">
        <v>1.2248905867635052E-2</v>
      </c>
      <c r="H78" s="81" t="s">
        <v>88</v>
      </c>
      <c r="I78" s="79">
        <v>2.9646963398254789E-2</v>
      </c>
      <c r="J78" s="80">
        <v>2.3272921148510206E-2</v>
      </c>
      <c r="K78" s="80">
        <v>3.8669952258589824E-3</v>
      </c>
      <c r="L78" s="80">
        <v>1.2248905867634718E-2</v>
      </c>
      <c r="M78" s="81" t="s">
        <v>88</v>
      </c>
      <c r="N78" s="79">
        <v>2.9646963398254789E-2</v>
      </c>
      <c r="O78" s="80">
        <v>2.3272921148510206E-2</v>
      </c>
      <c r="P78" s="80">
        <v>3.8669952258589824E-3</v>
      </c>
      <c r="Q78" s="80">
        <v>1.2248905867634385E-2</v>
      </c>
      <c r="R78" s="81" t="s">
        <v>88</v>
      </c>
      <c r="S78" s="79">
        <v>2.7713465785325075E-2</v>
      </c>
      <c r="T78" s="80">
        <v>2.1435585268364421E-2</v>
      </c>
      <c r="U78" s="80">
        <v>3.8669952258589824E-3</v>
      </c>
      <c r="V78" s="80">
        <v>1.2248905867634385E-2</v>
      </c>
      <c r="W78" s="81" t="s">
        <v>88</v>
      </c>
      <c r="X78" s="79">
        <v>2.5779968172395362E-2</v>
      </c>
      <c r="Y78" s="80">
        <v>1.9598249388218969E-2</v>
      </c>
      <c r="Z78" s="80">
        <v>3.2224960215487819E-3</v>
      </c>
      <c r="AA78" s="80">
        <v>1.2248905867634052E-2</v>
      </c>
      <c r="AB78" s="81" t="s">
        <v>88</v>
      </c>
      <c r="AC78" s="79">
        <v>2.4490969763775405E-2</v>
      </c>
      <c r="AD78" s="80">
        <v>1.8373358801455186E-2</v>
      </c>
      <c r="AE78" s="80">
        <v>2.5779968172386925E-3</v>
      </c>
      <c r="AF78" s="80">
        <v>1.2248905867633941E-2</v>
      </c>
      <c r="AG78" s="81" t="s">
        <v>88</v>
      </c>
    </row>
    <row r="79" spans="1:33" s="77" customFormat="1" ht="18.75" x14ac:dyDescent="0.15">
      <c r="A79" s="17">
        <v>25</v>
      </c>
      <c r="B79" s="73" t="s">
        <v>38</v>
      </c>
      <c r="C79" s="46" t="s">
        <v>76</v>
      </c>
      <c r="D79" s="79">
        <v>1.3071897620664297E-2</v>
      </c>
      <c r="E79" s="80">
        <v>2.5720827028795967E-2</v>
      </c>
      <c r="F79" s="80">
        <v>1.6686473388030199E-2</v>
      </c>
      <c r="G79" s="80">
        <v>2.5651756544910587E-2</v>
      </c>
      <c r="H79" s="81" t="s">
        <v>88</v>
      </c>
      <c r="I79" s="79">
        <v>1.3215230896480801E-2</v>
      </c>
      <c r="J79" s="80">
        <v>2.6048711792421742E-2</v>
      </c>
      <c r="K79" s="80">
        <v>1.7116473215479489E-2</v>
      </c>
      <c r="L79" s="80">
        <v>2.4668102254032709E-2</v>
      </c>
      <c r="M79" s="81" t="s">
        <v>88</v>
      </c>
      <c r="N79" s="79">
        <v>1.3358564172297305E-2</v>
      </c>
      <c r="O79" s="80">
        <v>2.6376596556047627E-2</v>
      </c>
      <c r="P79" s="80">
        <v>1.7546473042928556E-2</v>
      </c>
      <c r="Q79" s="80">
        <v>2.3684447963154609E-2</v>
      </c>
      <c r="R79" s="81" t="s">
        <v>88</v>
      </c>
      <c r="S79" s="79">
        <v>1.4188657130533855E-2</v>
      </c>
      <c r="T79" s="80">
        <v>2.9316047681366753E-2</v>
      </c>
      <c r="U79" s="80">
        <v>1.8621472611552004E-2</v>
      </c>
      <c r="V79" s="80">
        <v>2.5159929399471093E-2</v>
      </c>
      <c r="W79" s="81" t="s">
        <v>88</v>
      </c>
      <c r="X79" s="79">
        <v>1.5162083364586687E-2</v>
      </c>
      <c r="Y79" s="80">
        <v>3.2583383570311764E-2</v>
      </c>
      <c r="Z79" s="80">
        <v>1.9973169832920412E-2</v>
      </c>
      <c r="AA79" s="80">
        <v>2.7291180363039125E-2</v>
      </c>
      <c r="AB79" s="81" t="s">
        <v>88</v>
      </c>
      <c r="AC79" s="79">
        <v>1.5858811945893891E-2</v>
      </c>
      <c r="AD79" s="80">
        <v>3.4870902417483585E-2</v>
      </c>
      <c r="AE79" s="80">
        <v>2.0966533864747894E-2</v>
      </c>
      <c r="AF79" s="80">
        <v>2.8930604181168329E-2</v>
      </c>
      <c r="AG79" s="81" t="s">
        <v>88</v>
      </c>
    </row>
    <row r="80" spans="1:33" s="77" customFormat="1" ht="18.75" x14ac:dyDescent="0.15">
      <c r="A80" s="17">
        <v>26</v>
      </c>
      <c r="B80" s="73" t="s">
        <v>38</v>
      </c>
      <c r="C80" s="47" t="s">
        <v>77</v>
      </c>
      <c r="D80" s="79">
        <v>9.5110757343087604E-3</v>
      </c>
      <c r="E80" s="80">
        <v>1.88156033340795E-2</v>
      </c>
      <c r="F80" s="80">
        <v>1.2148923229357789E-2</v>
      </c>
      <c r="G80" s="80">
        <v>1.8764952545101576E-2</v>
      </c>
      <c r="H80" s="81" t="s">
        <v>88</v>
      </c>
      <c r="I80" s="79">
        <v>9.6154401299296532E-3</v>
      </c>
      <c r="J80" s="80">
        <v>1.9055458127549718E-2</v>
      </c>
      <c r="K80" s="80">
        <v>1.2462016416220023E-2</v>
      </c>
      <c r="L80" s="80">
        <v>1.8045388164690257E-2</v>
      </c>
      <c r="M80" s="81" t="s">
        <v>88</v>
      </c>
      <c r="N80" s="79">
        <v>9.719804525550324E-3</v>
      </c>
      <c r="O80" s="80">
        <v>1.9295312921020047E-2</v>
      </c>
      <c r="P80" s="80">
        <v>1.2775109603082258E-2</v>
      </c>
      <c r="Q80" s="80">
        <v>1.7325823784278938E-2</v>
      </c>
      <c r="R80" s="81" t="s">
        <v>88</v>
      </c>
      <c r="S80" s="79">
        <v>1.0324664230600078E-2</v>
      </c>
      <c r="T80" s="80">
        <v>2.1445564264090167E-2</v>
      </c>
      <c r="U80" s="80">
        <v>1.3557842570237955E-2</v>
      </c>
      <c r="V80" s="80">
        <v>1.8405170354895417E-2</v>
      </c>
      <c r="W80" s="81" t="s">
        <v>88</v>
      </c>
      <c r="X80" s="79">
        <v>1.1033888331270392E-2</v>
      </c>
      <c r="Y80" s="80">
        <v>2.3835670400630837E-2</v>
      </c>
      <c r="Z80" s="80">
        <v>1.4542195439076533E-2</v>
      </c>
      <c r="AA80" s="80">
        <v>1.9964226512452221E-2</v>
      </c>
      <c r="AB80" s="81" t="s">
        <v>88</v>
      </c>
      <c r="AC80" s="79">
        <v>1.1541492530257269E-2</v>
      </c>
      <c r="AD80" s="80">
        <v>2.5509026089481246E-2</v>
      </c>
      <c r="AE80" s="80">
        <v>1.5265637318863323E-2</v>
      </c>
      <c r="AF80" s="80">
        <v>2.1163500479803754E-2</v>
      </c>
      <c r="AG80" s="81" t="s">
        <v>88</v>
      </c>
    </row>
    <row r="81" spans="1:33" s="77" customFormat="1" ht="19.5" thickBot="1" x14ac:dyDescent="0.2">
      <c r="A81" s="17">
        <v>27</v>
      </c>
      <c r="B81" s="72" t="s">
        <v>38</v>
      </c>
      <c r="C81" s="46" t="s">
        <v>78</v>
      </c>
      <c r="D81" s="85">
        <v>2.5408199819389132E-2</v>
      </c>
      <c r="E81" s="86">
        <v>4.3410744441986782E-2</v>
      </c>
      <c r="F81" s="86">
        <v>3.2545959235100286E-2</v>
      </c>
      <c r="G81" s="86">
        <v>4.3294838194007035E-2</v>
      </c>
      <c r="H81" s="87" t="s">
        <v>88</v>
      </c>
      <c r="I81" s="85">
        <v>2.5687872224942065E-2</v>
      </c>
      <c r="J81" s="86">
        <v>4.3964155383961367E-2</v>
      </c>
      <c r="K81" s="86">
        <v>3.3384976451758863E-2</v>
      </c>
      <c r="L81" s="86">
        <v>4.1634605368082278E-2</v>
      </c>
      <c r="M81" s="87" t="s">
        <v>88</v>
      </c>
      <c r="N81" s="85">
        <v>2.5967544630494999E-2</v>
      </c>
      <c r="O81" s="86">
        <v>4.4517566325936175E-2</v>
      </c>
      <c r="P81" s="86">
        <v>3.4223993668417441E-2</v>
      </c>
      <c r="Q81" s="86">
        <v>3.9974372542157743E-2</v>
      </c>
      <c r="R81" s="87" t="s">
        <v>88</v>
      </c>
      <c r="S81" s="85">
        <v>2.759359896832958E-2</v>
      </c>
      <c r="T81" s="86">
        <v>4.9478947095712877E-2</v>
      </c>
      <c r="U81" s="86">
        <v>3.6321536710064217E-2</v>
      </c>
      <c r="V81" s="86">
        <v>4.2464721781044101E-2</v>
      </c>
      <c r="W81" s="87" t="s">
        <v>88</v>
      </c>
      <c r="X81" s="85">
        <v>2.9499325711717095E-2</v>
      </c>
      <c r="Y81" s="86">
        <v>5.4993738807464498E-2</v>
      </c>
      <c r="Z81" s="86">
        <v>3.8961097864322114E-2</v>
      </c>
      <c r="AA81" s="86">
        <v>4.6061892903880075E-2</v>
      </c>
      <c r="AB81" s="87" t="s">
        <v>88</v>
      </c>
      <c r="AC81" s="85">
        <v>3.0863034342492712E-2</v>
      </c>
      <c r="AD81" s="86">
        <v>5.8854736929290441E-2</v>
      </c>
      <c r="AE81" s="86">
        <v>4.0901478004697789E-2</v>
      </c>
      <c r="AF81" s="86">
        <v>4.8828947613753781E-2</v>
      </c>
      <c r="AG81" s="87" t="s">
        <v>88</v>
      </c>
    </row>
  </sheetData>
  <mergeCells count="10">
    <mergeCell ref="C8:C9"/>
    <mergeCell ref="D8:I8"/>
    <mergeCell ref="D2:I2"/>
    <mergeCell ref="A52:A54"/>
    <mergeCell ref="B52:B54"/>
    <mergeCell ref="A20:A22"/>
    <mergeCell ref="B20:B22"/>
    <mergeCell ref="D3:I3"/>
    <mergeCell ref="D4:I4"/>
    <mergeCell ref="D5:I5"/>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4:W51"/>
  <sheetViews>
    <sheetView topLeftCell="A4" zoomScaleNormal="100" workbookViewId="0">
      <selection activeCell="J4" sqref="J4"/>
    </sheetView>
  </sheetViews>
  <sheetFormatPr defaultRowHeight="13.5" x14ac:dyDescent="0.15"/>
  <cols>
    <col min="3" max="3" width="3.5" customWidth="1"/>
    <col min="5" max="5" width="5.375" customWidth="1"/>
    <col min="18" max="19" width="16.625" customWidth="1"/>
    <col min="20" max="20" width="17.875" customWidth="1"/>
  </cols>
  <sheetData>
    <row r="4" spans="1:23" ht="39" x14ac:dyDescent="0.15">
      <c r="A4" s="57" t="s">
        <v>13</v>
      </c>
      <c r="B4" s="57" t="s">
        <v>195</v>
      </c>
      <c r="D4" s="58" t="s">
        <v>96</v>
      </c>
      <c r="F4" s="58" t="s">
        <v>96</v>
      </c>
      <c r="G4" s="58"/>
      <c r="H4" s="58" t="s">
        <v>97</v>
      </c>
      <c r="I4" s="58" t="s">
        <v>98</v>
      </c>
      <c r="J4" s="59" t="s">
        <v>99</v>
      </c>
      <c r="K4" s="59"/>
      <c r="L4" s="59"/>
      <c r="M4" s="59"/>
      <c r="N4" s="59"/>
      <c r="O4" s="59"/>
      <c r="P4" s="60"/>
      <c r="R4" s="625" t="s">
        <v>223</v>
      </c>
      <c r="S4" s="153" t="s">
        <v>286</v>
      </c>
      <c r="T4" s="157" t="s">
        <v>285</v>
      </c>
      <c r="V4" s="124">
        <v>2016</v>
      </c>
    </row>
    <row r="5" spans="1:23" ht="18.75" x14ac:dyDescent="0.15">
      <c r="A5" s="55" t="s">
        <v>94</v>
      </c>
      <c r="B5" s="56" t="s">
        <v>148</v>
      </c>
      <c r="D5" s="12" t="s">
        <v>80</v>
      </c>
      <c r="F5" s="61"/>
      <c r="G5" s="61"/>
      <c r="H5" s="62"/>
      <c r="I5" s="62" t="s">
        <v>100</v>
      </c>
      <c r="J5" s="63" t="s">
        <v>101</v>
      </c>
      <c r="K5" s="64" t="s">
        <v>102</v>
      </c>
      <c r="L5" s="64" t="s">
        <v>103</v>
      </c>
      <c r="M5" s="64" t="s">
        <v>104</v>
      </c>
      <c r="N5" s="64" t="s">
        <v>105</v>
      </c>
      <c r="O5" s="64" t="s">
        <v>82</v>
      </c>
      <c r="P5" s="64" t="s">
        <v>106</v>
      </c>
      <c r="R5" s="625"/>
      <c r="S5" s="153" t="s">
        <v>224</v>
      </c>
      <c r="T5" s="155" t="s">
        <v>284</v>
      </c>
      <c r="V5" s="124">
        <v>2017</v>
      </c>
    </row>
    <row r="6" spans="1:23" ht="18.75" x14ac:dyDescent="0.15">
      <c r="A6" s="55">
        <v>3</v>
      </c>
      <c r="B6" s="56" t="s">
        <v>149</v>
      </c>
      <c r="D6" s="12" t="s">
        <v>81</v>
      </c>
      <c r="F6" s="27" t="s">
        <v>80</v>
      </c>
      <c r="G6" s="28" t="s">
        <v>107</v>
      </c>
      <c r="H6" s="29" t="s">
        <v>94</v>
      </c>
      <c r="I6" s="30">
        <v>1518.155</v>
      </c>
      <c r="J6" s="31">
        <v>0.44</v>
      </c>
      <c r="K6" s="32">
        <v>0.04</v>
      </c>
      <c r="L6" s="32">
        <v>0.27</v>
      </c>
      <c r="M6" s="32">
        <v>0.01</v>
      </c>
      <c r="N6" s="32">
        <v>0.01</v>
      </c>
      <c r="O6" s="32">
        <v>0.23</v>
      </c>
      <c r="P6" s="33">
        <v>1</v>
      </c>
      <c r="R6" s="108" t="s">
        <v>225</v>
      </c>
      <c r="S6" s="154">
        <v>67.22</v>
      </c>
      <c r="T6" s="156">
        <v>2073</v>
      </c>
      <c r="U6" s="132"/>
      <c r="V6" s="124">
        <v>2018</v>
      </c>
      <c r="W6" s="132"/>
    </row>
    <row r="7" spans="1:23" ht="18.75" x14ac:dyDescent="0.15">
      <c r="A7" s="55">
        <v>3</v>
      </c>
      <c r="B7" s="56" t="s">
        <v>150</v>
      </c>
      <c r="D7" s="12" t="s">
        <v>20</v>
      </c>
      <c r="F7" s="34"/>
      <c r="G7" s="28" t="s">
        <v>108</v>
      </c>
      <c r="H7" s="35">
        <v>3</v>
      </c>
      <c r="I7" s="36">
        <v>1531.36</v>
      </c>
      <c r="J7" s="37">
        <v>0.44500000000000001</v>
      </c>
      <c r="K7" s="38">
        <v>0.04</v>
      </c>
      <c r="L7" s="38">
        <v>0.26500000000000001</v>
      </c>
      <c r="M7" s="38">
        <v>0.01</v>
      </c>
      <c r="N7" s="38">
        <v>0.01</v>
      </c>
      <c r="O7" s="38">
        <v>0.23</v>
      </c>
      <c r="P7" s="39">
        <v>1</v>
      </c>
      <c r="R7" s="108" t="s">
        <v>226</v>
      </c>
      <c r="S7" s="154">
        <v>57.33</v>
      </c>
      <c r="T7" s="156">
        <v>1764</v>
      </c>
      <c r="U7" s="132"/>
      <c r="V7" s="124">
        <v>2019</v>
      </c>
    </row>
    <row r="8" spans="1:23" ht="18.75" x14ac:dyDescent="0.15">
      <c r="A8" s="55">
        <v>4</v>
      </c>
      <c r="B8" s="56" t="s">
        <v>151</v>
      </c>
      <c r="D8" s="12" t="s">
        <v>22</v>
      </c>
      <c r="F8" s="34"/>
      <c r="G8" s="28" t="s">
        <v>109</v>
      </c>
      <c r="H8" s="35">
        <v>4</v>
      </c>
      <c r="I8" s="36">
        <v>1559.37</v>
      </c>
      <c r="J8" s="37">
        <v>0.45</v>
      </c>
      <c r="K8" s="38">
        <v>0.04</v>
      </c>
      <c r="L8" s="38">
        <v>0.26</v>
      </c>
      <c r="M8" s="38">
        <v>0.01</v>
      </c>
      <c r="N8" s="38">
        <v>0.01</v>
      </c>
      <c r="O8" s="38">
        <v>0.23</v>
      </c>
      <c r="P8" s="39">
        <v>1</v>
      </c>
      <c r="R8" s="108" t="s">
        <v>227</v>
      </c>
      <c r="S8" s="154">
        <v>57.33</v>
      </c>
      <c r="T8" s="156">
        <v>1764</v>
      </c>
      <c r="U8" s="132"/>
      <c r="V8" s="124">
        <v>2020</v>
      </c>
    </row>
    <row r="9" spans="1:23" ht="18.75" x14ac:dyDescent="0.15">
      <c r="A9" s="55">
        <v>3</v>
      </c>
      <c r="B9" s="56" t="s">
        <v>152</v>
      </c>
      <c r="D9" s="12" t="s">
        <v>82</v>
      </c>
      <c r="F9" s="34"/>
      <c r="G9" s="28" t="s">
        <v>110</v>
      </c>
      <c r="H9" s="35" t="s">
        <v>95</v>
      </c>
      <c r="I9" s="36">
        <v>1636.2449999999999</v>
      </c>
      <c r="J9" s="37">
        <v>0.48</v>
      </c>
      <c r="K9" s="38">
        <v>0.04</v>
      </c>
      <c r="L9" s="38">
        <v>0.245</v>
      </c>
      <c r="M9" s="38">
        <v>0.01</v>
      </c>
      <c r="N9" s="38">
        <v>0.01</v>
      </c>
      <c r="O9" s="38">
        <v>0.215</v>
      </c>
      <c r="P9" s="39">
        <v>1</v>
      </c>
      <c r="R9" s="108" t="s">
        <v>228</v>
      </c>
      <c r="S9" s="154">
        <v>44.8</v>
      </c>
      <c r="T9" s="156">
        <v>1367</v>
      </c>
      <c r="V9" s="124">
        <v>2021</v>
      </c>
    </row>
    <row r="10" spans="1:23" ht="18.75" x14ac:dyDescent="0.15">
      <c r="A10" s="55">
        <v>4</v>
      </c>
      <c r="B10" s="56" t="s">
        <v>153</v>
      </c>
      <c r="F10" s="34"/>
      <c r="G10" s="28" t="s">
        <v>111</v>
      </c>
      <c r="H10" s="35">
        <v>7</v>
      </c>
      <c r="I10" s="36">
        <v>1673.95</v>
      </c>
      <c r="J10" s="37">
        <v>0.51500000000000001</v>
      </c>
      <c r="K10" s="38">
        <v>0.04</v>
      </c>
      <c r="L10" s="38">
        <v>0.22999999999999998</v>
      </c>
      <c r="M10" s="38">
        <v>5.0000000000000001E-3</v>
      </c>
      <c r="N10" s="38">
        <v>0.01</v>
      </c>
      <c r="O10" s="38">
        <v>0.2</v>
      </c>
      <c r="P10" s="39">
        <v>1</v>
      </c>
      <c r="R10" s="626" t="s">
        <v>287</v>
      </c>
      <c r="S10" s="626"/>
      <c r="T10" s="626"/>
      <c r="V10" s="124">
        <v>2022</v>
      </c>
    </row>
    <row r="11" spans="1:23" ht="18.75" x14ac:dyDescent="0.15">
      <c r="A11" s="55">
        <v>4</v>
      </c>
      <c r="B11" s="56" t="s">
        <v>154</v>
      </c>
      <c r="F11" s="40"/>
      <c r="G11" s="28" t="s">
        <v>112</v>
      </c>
      <c r="H11" s="41">
        <v>8</v>
      </c>
      <c r="I11" s="42">
        <v>1867.64</v>
      </c>
      <c r="J11" s="43">
        <v>0.54</v>
      </c>
      <c r="K11" s="44">
        <v>0.04</v>
      </c>
      <c r="L11" s="44">
        <v>0.22</v>
      </c>
      <c r="M11" s="44">
        <v>0</v>
      </c>
      <c r="N11" s="44">
        <v>0.01</v>
      </c>
      <c r="O11" s="44">
        <v>0.19</v>
      </c>
      <c r="P11" s="45">
        <v>1</v>
      </c>
      <c r="R11" s="627"/>
      <c r="S11" s="627"/>
      <c r="T11" s="627"/>
      <c r="V11" s="124">
        <v>2023</v>
      </c>
    </row>
    <row r="12" spans="1:23" ht="18.75" x14ac:dyDescent="0.15">
      <c r="A12" s="55" t="s">
        <v>16</v>
      </c>
      <c r="B12" s="56" t="s">
        <v>155</v>
      </c>
      <c r="F12" s="27" t="s">
        <v>81</v>
      </c>
      <c r="G12" s="28" t="s">
        <v>113</v>
      </c>
      <c r="H12" s="29" t="s">
        <v>94</v>
      </c>
      <c r="I12" s="30">
        <v>935.28500000000008</v>
      </c>
      <c r="J12" s="31">
        <v>0.39</v>
      </c>
      <c r="K12" s="32">
        <v>0.12</v>
      </c>
      <c r="L12" s="32">
        <v>0.24</v>
      </c>
      <c r="M12" s="32">
        <v>0.06</v>
      </c>
      <c r="N12" s="32">
        <v>0</v>
      </c>
      <c r="O12" s="32">
        <v>0.19</v>
      </c>
      <c r="P12" s="33">
        <v>1</v>
      </c>
      <c r="R12" s="627"/>
      <c r="S12" s="627"/>
      <c r="T12" s="627"/>
      <c r="V12" s="124">
        <v>2024</v>
      </c>
    </row>
    <row r="13" spans="1:23" ht="18.75" x14ac:dyDescent="0.15">
      <c r="A13" s="55">
        <v>4</v>
      </c>
      <c r="B13" s="56" t="s">
        <v>156</v>
      </c>
      <c r="F13" s="34"/>
      <c r="G13" s="28" t="s">
        <v>114</v>
      </c>
      <c r="H13" s="35">
        <v>3</v>
      </c>
      <c r="I13" s="36">
        <v>937.07</v>
      </c>
      <c r="J13" s="37">
        <v>0.39500000000000002</v>
      </c>
      <c r="K13" s="38">
        <v>0.12</v>
      </c>
      <c r="L13" s="38">
        <v>0.24</v>
      </c>
      <c r="M13" s="38">
        <v>5.5E-2</v>
      </c>
      <c r="N13" s="38">
        <v>0</v>
      </c>
      <c r="O13" s="38">
        <v>0.19</v>
      </c>
      <c r="P13" s="39">
        <v>1</v>
      </c>
      <c r="R13" s="627"/>
      <c r="S13" s="627"/>
      <c r="T13" s="627"/>
      <c r="V13" s="124">
        <v>2025</v>
      </c>
    </row>
    <row r="14" spans="1:23" ht="18.75" x14ac:dyDescent="0.15">
      <c r="A14" s="55" t="s">
        <v>16</v>
      </c>
      <c r="B14" s="56" t="s">
        <v>157</v>
      </c>
      <c r="F14" s="34"/>
      <c r="G14" s="28" t="s">
        <v>115</v>
      </c>
      <c r="H14" s="35">
        <v>4</v>
      </c>
      <c r="I14" s="36">
        <v>948.41</v>
      </c>
      <c r="J14" s="37">
        <v>0.4</v>
      </c>
      <c r="K14" s="38">
        <v>0.12</v>
      </c>
      <c r="L14" s="38">
        <v>0.24</v>
      </c>
      <c r="M14" s="38">
        <v>0.05</v>
      </c>
      <c r="N14" s="38">
        <v>0</v>
      </c>
      <c r="O14" s="38">
        <v>0.19</v>
      </c>
      <c r="P14" s="39">
        <v>1</v>
      </c>
      <c r="V14" s="124">
        <v>2026</v>
      </c>
    </row>
    <row r="15" spans="1:23" ht="18.75" x14ac:dyDescent="0.15">
      <c r="A15" s="55" t="s">
        <v>16</v>
      </c>
      <c r="B15" s="56" t="s">
        <v>158</v>
      </c>
      <c r="F15" s="34"/>
      <c r="G15" s="28" t="s">
        <v>116</v>
      </c>
      <c r="H15" s="35" t="s">
        <v>95</v>
      </c>
      <c r="I15" s="36">
        <v>1021.835</v>
      </c>
      <c r="J15" s="37">
        <v>0.44500000000000006</v>
      </c>
      <c r="K15" s="38">
        <v>0.11249999999999999</v>
      </c>
      <c r="L15" s="38">
        <v>0.22499999999999998</v>
      </c>
      <c r="M15" s="38">
        <v>4.2499999999999996E-2</v>
      </c>
      <c r="N15" s="38">
        <v>0</v>
      </c>
      <c r="O15" s="38">
        <v>0.17499999999999999</v>
      </c>
      <c r="P15" s="39">
        <v>1</v>
      </c>
      <c r="V15" s="124">
        <v>2027</v>
      </c>
    </row>
    <row r="16" spans="1:23" ht="18.75" x14ac:dyDescent="0.15">
      <c r="A16" s="55" t="s">
        <v>16</v>
      </c>
      <c r="B16" s="56" t="s">
        <v>159</v>
      </c>
      <c r="F16" s="34"/>
      <c r="G16" s="28" t="s">
        <v>117</v>
      </c>
      <c r="H16" s="35">
        <v>7</v>
      </c>
      <c r="I16" s="36">
        <v>1031.8399999999999</v>
      </c>
      <c r="J16" s="37">
        <v>0.495</v>
      </c>
      <c r="K16" s="38">
        <v>0.10500000000000001</v>
      </c>
      <c r="L16" s="38">
        <v>0.20500000000000002</v>
      </c>
      <c r="M16" s="38">
        <v>3.5000000000000003E-2</v>
      </c>
      <c r="N16" s="38">
        <v>0</v>
      </c>
      <c r="O16" s="38">
        <v>0.16</v>
      </c>
      <c r="P16" s="39">
        <v>1</v>
      </c>
      <c r="V16" s="124">
        <v>2028</v>
      </c>
    </row>
    <row r="17" spans="1:22" ht="18.75" x14ac:dyDescent="0.15">
      <c r="A17" s="55" t="s">
        <v>16</v>
      </c>
      <c r="B17" s="56" t="s">
        <v>160</v>
      </c>
      <c r="F17" s="40"/>
      <c r="G17" s="28" t="s">
        <v>118</v>
      </c>
      <c r="H17" s="41">
        <v>8</v>
      </c>
      <c r="I17" s="42">
        <v>1157.03</v>
      </c>
      <c r="J17" s="43">
        <v>0.53</v>
      </c>
      <c r="K17" s="44">
        <v>0.1</v>
      </c>
      <c r="L17" s="44">
        <v>0.19</v>
      </c>
      <c r="M17" s="44">
        <v>0.03</v>
      </c>
      <c r="N17" s="44">
        <v>0</v>
      </c>
      <c r="O17" s="44">
        <v>0.15</v>
      </c>
      <c r="P17" s="45">
        <v>1</v>
      </c>
      <c r="V17" s="124">
        <v>2029</v>
      </c>
    </row>
    <row r="18" spans="1:22" ht="16.5" x14ac:dyDescent="0.15">
      <c r="A18" s="55" t="s">
        <v>16</v>
      </c>
      <c r="B18" s="56" t="s">
        <v>161</v>
      </c>
      <c r="F18" s="27" t="s">
        <v>19</v>
      </c>
      <c r="G18" s="28" t="s">
        <v>119</v>
      </c>
      <c r="H18" s="29" t="s">
        <v>94</v>
      </c>
      <c r="I18" s="30">
        <v>2511.7199999999998</v>
      </c>
      <c r="J18" s="31">
        <v>0.49</v>
      </c>
      <c r="K18" s="32">
        <v>0.06</v>
      </c>
      <c r="L18" s="32">
        <v>0.16</v>
      </c>
      <c r="M18" s="32">
        <v>0.24</v>
      </c>
      <c r="N18" s="32">
        <v>0.01</v>
      </c>
      <c r="O18" s="32">
        <v>0.04</v>
      </c>
      <c r="P18" s="33">
        <v>1</v>
      </c>
    </row>
    <row r="19" spans="1:22" ht="18.75" x14ac:dyDescent="0.15">
      <c r="A19" s="55">
        <v>4</v>
      </c>
      <c r="B19" s="56" t="s">
        <v>162</v>
      </c>
      <c r="F19" s="34"/>
      <c r="G19" s="28" t="s">
        <v>120</v>
      </c>
      <c r="H19" s="35">
        <v>3</v>
      </c>
      <c r="I19" s="36">
        <v>2296.9499999999998</v>
      </c>
      <c r="J19" s="37">
        <v>0.48</v>
      </c>
      <c r="K19" s="38">
        <v>0.06</v>
      </c>
      <c r="L19" s="38">
        <v>0.16999999999999998</v>
      </c>
      <c r="M19" s="38">
        <v>0.24</v>
      </c>
      <c r="N19" s="38">
        <v>0.01</v>
      </c>
      <c r="O19" s="38">
        <v>0.04</v>
      </c>
      <c r="P19" s="39">
        <v>1</v>
      </c>
    </row>
    <row r="20" spans="1:22" ht="18.75" x14ac:dyDescent="0.15">
      <c r="A20" s="55" t="s">
        <v>16</v>
      </c>
      <c r="B20" s="56" t="s">
        <v>163</v>
      </c>
      <c r="F20" s="34"/>
      <c r="G20" s="28" t="s">
        <v>121</v>
      </c>
      <c r="H20" s="35">
        <v>4</v>
      </c>
      <c r="I20" s="36">
        <v>2282.62</v>
      </c>
      <c r="J20" s="37">
        <v>0.47</v>
      </c>
      <c r="K20" s="38">
        <v>0.06</v>
      </c>
      <c r="L20" s="38">
        <v>0.18</v>
      </c>
      <c r="M20" s="38">
        <v>0.24</v>
      </c>
      <c r="N20" s="38">
        <v>0.01</v>
      </c>
      <c r="O20" s="38">
        <v>0.04</v>
      </c>
      <c r="P20" s="39">
        <v>1</v>
      </c>
    </row>
    <row r="21" spans="1:22" ht="18.75" x14ac:dyDescent="0.15">
      <c r="A21" s="55" t="s">
        <v>16</v>
      </c>
      <c r="B21" s="56" t="s">
        <v>164</v>
      </c>
      <c r="F21" s="34"/>
      <c r="G21" s="28" t="s">
        <v>122</v>
      </c>
      <c r="H21" s="35" t="s">
        <v>95</v>
      </c>
      <c r="I21" s="36">
        <v>2317.0150000000003</v>
      </c>
      <c r="J21" s="37">
        <v>0.5</v>
      </c>
      <c r="K21" s="38">
        <v>0.06</v>
      </c>
      <c r="L21" s="38">
        <v>0.17249999999999999</v>
      </c>
      <c r="M21" s="38">
        <v>0.21749999999999997</v>
      </c>
      <c r="N21" s="38">
        <v>0.01</v>
      </c>
      <c r="O21" s="38">
        <v>0.04</v>
      </c>
      <c r="P21" s="39">
        <v>1</v>
      </c>
    </row>
    <row r="22" spans="1:22" ht="18.75" x14ac:dyDescent="0.15">
      <c r="A22" s="55" t="s">
        <v>16</v>
      </c>
      <c r="B22" s="56" t="s">
        <v>165</v>
      </c>
      <c r="F22" s="34"/>
      <c r="G22" s="28" t="s">
        <v>123</v>
      </c>
      <c r="H22" s="35">
        <v>7</v>
      </c>
      <c r="I22" s="36">
        <v>2271.62</v>
      </c>
      <c r="J22" s="37">
        <v>0.54499999999999993</v>
      </c>
      <c r="K22" s="38">
        <v>0.06</v>
      </c>
      <c r="L22" s="38">
        <v>0.17</v>
      </c>
      <c r="M22" s="38">
        <v>0.18</v>
      </c>
      <c r="N22" s="38">
        <v>5.0000000000000001E-3</v>
      </c>
      <c r="O22" s="38">
        <v>0.04</v>
      </c>
      <c r="P22" s="39">
        <v>1</v>
      </c>
    </row>
    <row r="23" spans="1:22" ht="18.75" x14ac:dyDescent="0.15">
      <c r="A23" s="55" t="s">
        <v>16</v>
      </c>
      <c r="B23" s="56" t="s">
        <v>166</v>
      </c>
      <c r="F23" s="40"/>
      <c r="G23" s="28" t="s">
        <v>124</v>
      </c>
      <c r="H23" s="41">
        <v>8</v>
      </c>
      <c r="I23" s="42">
        <v>2383.33</v>
      </c>
      <c r="J23" s="43">
        <v>0.57999999999999996</v>
      </c>
      <c r="K23" s="44">
        <v>0.06</v>
      </c>
      <c r="L23" s="44">
        <v>0.17</v>
      </c>
      <c r="M23" s="44">
        <v>0.15</v>
      </c>
      <c r="N23" s="44">
        <v>0</v>
      </c>
      <c r="O23" s="44">
        <v>0.04</v>
      </c>
      <c r="P23" s="45">
        <v>1</v>
      </c>
    </row>
    <row r="24" spans="1:22" ht="16.5" x14ac:dyDescent="0.15">
      <c r="A24" s="55">
        <v>4</v>
      </c>
      <c r="B24" s="56" t="s">
        <v>167</v>
      </c>
      <c r="F24" s="27" t="s">
        <v>20</v>
      </c>
      <c r="G24" s="28" t="s">
        <v>125</v>
      </c>
      <c r="H24" s="29" t="s">
        <v>94</v>
      </c>
      <c r="I24" s="30">
        <v>2444.5450000000001</v>
      </c>
      <c r="J24" s="31">
        <v>0.57999999999999996</v>
      </c>
      <c r="K24" s="32">
        <v>0.05</v>
      </c>
      <c r="L24" s="32">
        <v>0.19</v>
      </c>
      <c r="M24" s="32">
        <v>0.15</v>
      </c>
      <c r="N24" s="32">
        <v>0</v>
      </c>
      <c r="O24" s="32">
        <v>0.03</v>
      </c>
      <c r="P24" s="33">
        <v>1</v>
      </c>
    </row>
    <row r="25" spans="1:22" ht="18.75" x14ac:dyDescent="0.15">
      <c r="A25" s="55" t="s">
        <v>16</v>
      </c>
      <c r="B25" s="56" t="s">
        <v>168</v>
      </c>
      <c r="F25" s="34"/>
      <c r="G25" s="28" t="s">
        <v>126</v>
      </c>
      <c r="H25" s="35">
        <v>3</v>
      </c>
      <c r="I25" s="36">
        <v>2560.15</v>
      </c>
      <c r="J25" s="37">
        <v>0.59499999999999997</v>
      </c>
      <c r="K25" s="38">
        <v>0.05</v>
      </c>
      <c r="L25" s="38">
        <v>0.185</v>
      </c>
      <c r="M25" s="38">
        <v>0.14000000000000001</v>
      </c>
      <c r="N25" s="38">
        <v>0</v>
      </c>
      <c r="O25" s="38">
        <v>0.03</v>
      </c>
      <c r="P25" s="39">
        <v>1</v>
      </c>
    </row>
    <row r="26" spans="1:22" ht="18.75" x14ac:dyDescent="0.15">
      <c r="A26" s="55" t="s">
        <v>16</v>
      </c>
      <c r="B26" s="56" t="s">
        <v>169</v>
      </c>
      <c r="F26" s="34"/>
      <c r="G26" s="28" t="s">
        <v>127</v>
      </c>
      <c r="H26" s="35">
        <v>4</v>
      </c>
      <c r="I26" s="36">
        <v>2592.11</v>
      </c>
      <c r="J26" s="37">
        <v>0.61</v>
      </c>
      <c r="K26" s="38">
        <v>0.05</v>
      </c>
      <c r="L26" s="38">
        <v>0.18</v>
      </c>
      <c r="M26" s="38">
        <v>0.13</v>
      </c>
      <c r="N26" s="38">
        <v>0</v>
      </c>
      <c r="O26" s="38">
        <v>0.03</v>
      </c>
      <c r="P26" s="39">
        <v>1</v>
      </c>
    </row>
    <row r="27" spans="1:22" ht="18.75" x14ac:dyDescent="0.15">
      <c r="A27" s="55" t="s">
        <v>16</v>
      </c>
      <c r="B27" s="56" t="s">
        <v>170</v>
      </c>
      <c r="F27" s="34"/>
      <c r="G27" s="28" t="s">
        <v>128</v>
      </c>
      <c r="H27" s="35" t="s">
        <v>95</v>
      </c>
      <c r="I27" s="36">
        <v>2738.84</v>
      </c>
      <c r="J27" s="37">
        <v>0.64749999999999996</v>
      </c>
      <c r="K27" s="38">
        <v>4.2499999999999996E-2</v>
      </c>
      <c r="L27" s="38">
        <v>0.16499999999999998</v>
      </c>
      <c r="M27" s="38">
        <v>0.11499999999999999</v>
      </c>
      <c r="N27" s="38">
        <v>0</v>
      </c>
      <c r="O27" s="38">
        <v>0.03</v>
      </c>
      <c r="P27" s="39">
        <v>1</v>
      </c>
    </row>
    <row r="28" spans="1:22" ht="18.75" x14ac:dyDescent="0.15">
      <c r="A28" s="55" t="s">
        <v>16</v>
      </c>
      <c r="B28" s="56" t="s">
        <v>171</v>
      </c>
      <c r="F28" s="34"/>
      <c r="G28" s="28" t="s">
        <v>129</v>
      </c>
      <c r="H28" s="35">
        <v>7</v>
      </c>
      <c r="I28" s="36">
        <v>2803.57</v>
      </c>
      <c r="J28" s="37">
        <v>0.69500000000000006</v>
      </c>
      <c r="K28" s="38">
        <v>0.04</v>
      </c>
      <c r="L28" s="38">
        <v>0.15000000000000002</v>
      </c>
      <c r="M28" s="38">
        <v>0.09</v>
      </c>
      <c r="N28" s="38">
        <v>0</v>
      </c>
      <c r="O28" s="38">
        <v>2.5000000000000001E-2</v>
      </c>
      <c r="P28" s="39">
        <v>1</v>
      </c>
    </row>
    <row r="29" spans="1:22" ht="18.75" x14ac:dyDescent="0.15">
      <c r="A29" s="55" t="s">
        <v>16</v>
      </c>
      <c r="B29" s="56" t="s">
        <v>172</v>
      </c>
      <c r="F29" s="40"/>
      <c r="G29" s="28" t="s">
        <v>130</v>
      </c>
      <c r="H29" s="41">
        <v>8</v>
      </c>
      <c r="I29" s="42">
        <v>3164.51</v>
      </c>
      <c r="J29" s="43">
        <v>0.73</v>
      </c>
      <c r="K29" s="44">
        <v>0.04</v>
      </c>
      <c r="L29" s="44">
        <v>0.14000000000000001</v>
      </c>
      <c r="M29" s="44">
        <v>7.0000000000000007E-2</v>
      </c>
      <c r="N29" s="44">
        <v>0</v>
      </c>
      <c r="O29" s="44">
        <v>0.02</v>
      </c>
      <c r="P29" s="45">
        <v>1</v>
      </c>
    </row>
    <row r="30" spans="1:22" ht="16.5" x14ac:dyDescent="0.15">
      <c r="A30" s="55" t="s">
        <v>16</v>
      </c>
      <c r="B30" s="56" t="s">
        <v>173</v>
      </c>
      <c r="F30" s="27" t="s">
        <v>22</v>
      </c>
      <c r="G30" s="28" t="s">
        <v>131</v>
      </c>
      <c r="H30" s="29" t="s">
        <v>94</v>
      </c>
      <c r="I30" s="30">
        <v>2126.2600000000002</v>
      </c>
      <c r="J30" s="31">
        <v>0.39</v>
      </c>
      <c r="K30" s="32">
        <v>0.17</v>
      </c>
      <c r="L30" s="32">
        <v>0.19</v>
      </c>
      <c r="M30" s="32">
        <v>0.15</v>
      </c>
      <c r="N30" s="32">
        <v>0</v>
      </c>
      <c r="O30" s="32">
        <v>0.1</v>
      </c>
      <c r="P30" s="33">
        <v>1</v>
      </c>
    </row>
    <row r="31" spans="1:22" ht="18.75" x14ac:dyDescent="0.15">
      <c r="A31" s="55" t="s">
        <v>16</v>
      </c>
      <c r="B31" s="56" t="s">
        <v>174</v>
      </c>
      <c r="F31" s="34"/>
      <c r="G31" s="28" t="s">
        <v>132</v>
      </c>
      <c r="H31" s="35">
        <v>3</v>
      </c>
      <c r="I31" s="36">
        <v>1984.6</v>
      </c>
      <c r="J31" s="37">
        <v>0.375</v>
      </c>
      <c r="K31" s="38">
        <v>0.18</v>
      </c>
      <c r="L31" s="38">
        <v>0.19500000000000001</v>
      </c>
      <c r="M31" s="38">
        <v>0.15</v>
      </c>
      <c r="N31" s="38">
        <v>0</v>
      </c>
      <c r="O31" s="38">
        <v>0.1</v>
      </c>
      <c r="P31" s="39">
        <v>1</v>
      </c>
    </row>
    <row r="32" spans="1:22" ht="18.75" x14ac:dyDescent="0.15">
      <c r="A32" s="55" t="s">
        <v>16</v>
      </c>
      <c r="B32" s="56" t="s">
        <v>175</v>
      </c>
      <c r="F32" s="34"/>
      <c r="G32" s="28" t="s">
        <v>133</v>
      </c>
      <c r="H32" s="35">
        <v>4</v>
      </c>
      <c r="I32" s="36">
        <v>1988.41</v>
      </c>
      <c r="J32" s="37">
        <v>0.36</v>
      </c>
      <c r="K32" s="38">
        <v>0.19</v>
      </c>
      <c r="L32" s="38">
        <v>0.2</v>
      </c>
      <c r="M32" s="38">
        <v>0.15</v>
      </c>
      <c r="N32" s="38">
        <v>0</v>
      </c>
      <c r="O32" s="38">
        <v>0.1</v>
      </c>
      <c r="P32" s="39">
        <v>1</v>
      </c>
    </row>
    <row r="33" spans="1:16" ht="18.75" x14ac:dyDescent="0.15">
      <c r="A33" s="55" t="s">
        <v>16</v>
      </c>
      <c r="B33" s="56" t="s">
        <v>176</v>
      </c>
      <c r="F33" s="34"/>
      <c r="G33" s="28" t="s">
        <v>134</v>
      </c>
      <c r="H33" s="35" t="s">
        <v>95</v>
      </c>
      <c r="I33" s="36">
        <v>1995.57</v>
      </c>
      <c r="J33" s="37">
        <v>0.38250000000000001</v>
      </c>
      <c r="K33" s="38">
        <v>0.1825</v>
      </c>
      <c r="L33" s="38">
        <v>0.2</v>
      </c>
      <c r="M33" s="38">
        <v>0.13500000000000001</v>
      </c>
      <c r="N33" s="38">
        <v>0</v>
      </c>
      <c r="O33" s="38">
        <v>0.1</v>
      </c>
      <c r="P33" s="39">
        <v>1</v>
      </c>
    </row>
    <row r="34" spans="1:16" ht="18.75" x14ac:dyDescent="0.15">
      <c r="A34" s="55" t="s">
        <v>16</v>
      </c>
      <c r="B34" s="56" t="s">
        <v>177</v>
      </c>
      <c r="F34" s="34"/>
      <c r="G34" s="28" t="s">
        <v>135</v>
      </c>
      <c r="H34" s="35">
        <v>7</v>
      </c>
      <c r="I34" s="36">
        <v>1980.47</v>
      </c>
      <c r="J34" s="37">
        <v>0.41500000000000004</v>
      </c>
      <c r="K34" s="38">
        <v>0.18</v>
      </c>
      <c r="L34" s="38">
        <v>0.19500000000000001</v>
      </c>
      <c r="M34" s="38">
        <v>0.11</v>
      </c>
      <c r="N34" s="38">
        <v>0</v>
      </c>
      <c r="O34" s="38">
        <v>0.1</v>
      </c>
      <c r="P34" s="39">
        <v>1</v>
      </c>
    </row>
    <row r="35" spans="1:16" ht="18.75" x14ac:dyDescent="0.15">
      <c r="A35" s="55" t="s">
        <v>16</v>
      </c>
      <c r="B35" s="56" t="s">
        <v>178</v>
      </c>
      <c r="F35" s="40"/>
      <c r="G35" s="28" t="s">
        <v>136</v>
      </c>
      <c r="H35" s="41">
        <v>8</v>
      </c>
      <c r="I35" s="42">
        <v>2079.17</v>
      </c>
      <c r="J35" s="43">
        <v>0.44</v>
      </c>
      <c r="K35" s="44">
        <v>0.18</v>
      </c>
      <c r="L35" s="44">
        <v>0.19</v>
      </c>
      <c r="M35" s="44">
        <v>0.09</v>
      </c>
      <c r="N35" s="44">
        <v>0</v>
      </c>
      <c r="O35" s="44">
        <v>0.1</v>
      </c>
      <c r="P35" s="45">
        <v>1</v>
      </c>
    </row>
    <row r="36" spans="1:16" ht="16.5" x14ac:dyDescent="0.15">
      <c r="A36" s="55" t="s">
        <v>16</v>
      </c>
      <c r="B36" s="56" t="s">
        <v>179</v>
      </c>
    </row>
    <row r="37" spans="1:16" ht="16.5" x14ac:dyDescent="0.15">
      <c r="A37" s="55" t="s">
        <v>16</v>
      </c>
      <c r="B37" s="56" t="s">
        <v>180</v>
      </c>
    </row>
    <row r="38" spans="1:16" ht="16.5" x14ac:dyDescent="0.15">
      <c r="A38" s="55" t="s">
        <v>16</v>
      </c>
      <c r="B38" s="56" t="s">
        <v>181</v>
      </c>
    </row>
    <row r="39" spans="1:16" ht="16.5" x14ac:dyDescent="0.15">
      <c r="A39" s="55" t="s">
        <v>16</v>
      </c>
      <c r="B39" s="56" t="s">
        <v>182</v>
      </c>
    </row>
    <row r="40" spans="1:16" ht="16.5" x14ac:dyDescent="0.15">
      <c r="A40" s="55" t="s">
        <v>16</v>
      </c>
      <c r="B40" s="56" t="s">
        <v>183</v>
      </c>
    </row>
    <row r="41" spans="1:16" ht="16.5" x14ac:dyDescent="0.15">
      <c r="A41" s="55" t="s">
        <v>16</v>
      </c>
      <c r="B41" s="56" t="s">
        <v>184</v>
      </c>
    </row>
    <row r="42" spans="1:16" ht="16.5" x14ac:dyDescent="0.15">
      <c r="A42" s="55" t="s">
        <v>16</v>
      </c>
      <c r="B42" s="56" t="s">
        <v>185</v>
      </c>
    </row>
    <row r="43" spans="1:16" ht="16.5" x14ac:dyDescent="0.15">
      <c r="A43" s="55" t="s">
        <v>16</v>
      </c>
      <c r="B43" s="56" t="s">
        <v>186</v>
      </c>
    </row>
    <row r="44" spans="1:16" ht="16.5" x14ac:dyDescent="0.15">
      <c r="A44" s="55" t="s">
        <v>16</v>
      </c>
      <c r="B44" s="56" t="s">
        <v>187</v>
      </c>
    </row>
    <row r="45" spans="1:16" ht="16.5" x14ac:dyDescent="0.15">
      <c r="A45" s="55" t="s">
        <v>16</v>
      </c>
      <c r="B45" s="56" t="s">
        <v>188</v>
      </c>
    </row>
    <row r="46" spans="1:16" ht="16.5" x14ac:dyDescent="0.15">
      <c r="A46" s="55" t="s">
        <v>16</v>
      </c>
      <c r="B46" s="56" t="s">
        <v>189</v>
      </c>
    </row>
    <row r="47" spans="1:16" ht="16.5" x14ac:dyDescent="0.15">
      <c r="A47" s="55" t="s">
        <v>16</v>
      </c>
      <c r="B47" s="56" t="s">
        <v>190</v>
      </c>
    </row>
    <row r="48" spans="1:16" ht="16.5" x14ac:dyDescent="0.15">
      <c r="A48" s="55" t="s">
        <v>16</v>
      </c>
      <c r="B48" s="56" t="s">
        <v>191</v>
      </c>
    </row>
    <row r="49" spans="1:2" ht="16.5" x14ac:dyDescent="0.15">
      <c r="A49" s="55">
        <v>7</v>
      </c>
      <c r="B49" s="56" t="s">
        <v>192</v>
      </c>
    </row>
    <row r="50" spans="1:2" ht="16.5" x14ac:dyDescent="0.15">
      <c r="A50" s="55">
        <v>7</v>
      </c>
      <c r="B50" s="56" t="s">
        <v>193</v>
      </c>
    </row>
    <row r="51" spans="1:2" ht="16.5" x14ac:dyDescent="0.15">
      <c r="A51" s="55">
        <v>8</v>
      </c>
      <c r="B51" s="56" t="s">
        <v>194</v>
      </c>
    </row>
  </sheetData>
  <mergeCells count="2">
    <mergeCell ref="R4:R5"/>
    <mergeCell ref="R10:T13"/>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8"/>
  <sheetViews>
    <sheetView showGridLines="0" tabSelected="1" view="pageBreakPreview" zoomScale="70" zoomScaleNormal="70" zoomScaleSheetLayoutView="70" workbookViewId="0">
      <selection activeCell="E14" sqref="E14:E16"/>
    </sheetView>
  </sheetViews>
  <sheetFormatPr defaultRowHeight="13.5" x14ac:dyDescent="0.15"/>
  <cols>
    <col min="1" max="1" width="4.25" customWidth="1"/>
    <col min="3" max="3" width="9.5" customWidth="1"/>
    <col min="4" max="6" width="23.75" customWidth="1"/>
    <col min="7" max="7" width="5.125" customWidth="1"/>
    <col min="8" max="8" width="15.875" customWidth="1"/>
    <col min="9" max="9" width="17.125" customWidth="1"/>
    <col min="10" max="12" width="6.875" customWidth="1"/>
    <col min="13" max="13" width="5.5" customWidth="1"/>
  </cols>
  <sheetData>
    <row r="1" spans="1:13" ht="48.75" customHeight="1" x14ac:dyDescent="0.15">
      <c r="A1" s="415" t="s">
        <v>237</v>
      </c>
      <c r="B1" s="416"/>
      <c r="C1" s="416"/>
      <c r="D1" s="416"/>
      <c r="E1" s="416"/>
      <c r="F1" s="416"/>
      <c r="G1" s="416"/>
      <c r="H1" s="416"/>
      <c r="I1" s="416"/>
      <c r="J1" s="416"/>
      <c r="K1" s="416"/>
      <c r="L1" s="416"/>
      <c r="M1" s="416"/>
    </row>
    <row r="2" spans="1:13" ht="13.5" customHeight="1" x14ac:dyDescent="0.15">
      <c r="A2" s="424" t="s">
        <v>672</v>
      </c>
      <c r="B2" s="425"/>
      <c r="C2" s="425"/>
      <c r="D2" s="425"/>
      <c r="E2" s="425"/>
      <c r="F2" s="425"/>
      <c r="G2" s="425"/>
      <c r="H2" s="425"/>
      <c r="I2" s="425"/>
      <c r="J2" s="425"/>
      <c r="K2" s="425"/>
      <c r="L2" s="425"/>
      <c r="M2" s="426"/>
    </row>
    <row r="3" spans="1:13" ht="33.75" customHeight="1" x14ac:dyDescent="0.15">
      <c r="A3" s="427"/>
      <c r="B3" s="428"/>
      <c r="C3" s="428"/>
      <c r="D3" s="428"/>
      <c r="E3" s="428"/>
      <c r="F3" s="428"/>
      <c r="G3" s="428"/>
      <c r="H3" s="428"/>
      <c r="I3" s="428"/>
      <c r="J3" s="428"/>
      <c r="K3" s="428"/>
      <c r="L3" s="428"/>
      <c r="M3" s="429"/>
    </row>
    <row r="4" spans="1:13" ht="33.75" customHeight="1" thickBot="1" x14ac:dyDescent="0.2">
      <c r="A4" s="185"/>
      <c r="B4" s="414" t="s">
        <v>359</v>
      </c>
      <c r="C4" s="414"/>
      <c r="D4" s="414"/>
      <c r="E4" s="414"/>
      <c r="F4" s="414"/>
      <c r="G4" s="414"/>
      <c r="H4" s="414"/>
      <c r="I4" s="414"/>
      <c r="J4" s="414"/>
      <c r="K4" s="185"/>
      <c r="L4" s="185"/>
    </row>
    <row r="5" spans="1:13" ht="33.75" customHeight="1" thickBot="1" x14ac:dyDescent="0.2">
      <c r="A5" s="186"/>
      <c r="B5" s="399" t="s">
        <v>201</v>
      </c>
      <c r="C5" s="400"/>
      <c r="D5" s="400"/>
      <c r="E5" s="399" t="s">
        <v>357</v>
      </c>
      <c r="F5" s="401"/>
      <c r="G5" s="400" t="s">
        <v>358</v>
      </c>
      <c r="H5" s="400"/>
      <c r="I5" s="400"/>
      <c r="J5" s="401"/>
      <c r="K5" s="184"/>
      <c r="L5" s="184"/>
    </row>
    <row r="6" spans="1:13" ht="18.75" x14ac:dyDescent="0.15">
      <c r="A6" s="2"/>
      <c r="B6" s="2"/>
      <c r="C6" s="2"/>
      <c r="D6" s="2"/>
      <c r="E6" s="2"/>
      <c r="F6" s="2"/>
      <c r="G6" s="2"/>
      <c r="H6" s="2"/>
      <c r="I6" s="2"/>
      <c r="J6" s="2"/>
      <c r="K6" s="2"/>
      <c r="L6" s="2"/>
    </row>
    <row r="7" spans="1:13" ht="18.75" x14ac:dyDescent="0.15">
      <c r="A7" s="2"/>
      <c r="B7" s="2"/>
      <c r="C7" s="2"/>
      <c r="D7" s="2"/>
      <c r="E7" s="2"/>
      <c r="F7" s="2"/>
      <c r="G7" s="2"/>
      <c r="H7" s="2"/>
      <c r="I7" s="2"/>
      <c r="J7" s="2"/>
      <c r="K7" s="2"/>
      <c r="L7" s="2"/>
    </row>
    <row r="8" spans="1:13" ht="19.5" thickBot="1" x14ac:dyDescent="0.2">
      <c r="A8" s="2"/>
      <c r="B8" s="423" t="s">
        <v>673</v>
      </c>
      <c r="C8" s="423"/>
      <c r="D8" s="423"/>
      <c r="E8" s="423"/>
      <c r="F8" s="423"/>
      <c r="G8" s="2"/>
      <c r="H8" s="398" t="s">
        <v>356</v>
      </c>
      <c r="I8" s="398"/>
      <c r="J8" s="398"/>
      <c r="K8" s="398"/>
      <c r="L8" s="398"/>
    </row>
    <row r="9" spans="1:13" ht="30.75" thickBot="1" x14ac:dyDescent="0.2">
      <c r="A9" s="2"/>
      <c r="B9" s="434"/>
      <c r="C9" s="435"/>
      <c r="D9" s="171" t="s">
        <v>325</v>
      </c>
      <c r="E9" s="171" t="s">
        <v>326</v>
      </c>
      <c r="F9" s="171" t="s">
        <v>327</v>
      </c>
      <c r="G9" s="2"/>
      <c r="H9" s="421" t="s">
        <v>341</v>
      </c>
      <c r="I9" s="422"/>
      <c r="J9" s="127" t="s">
        <v>342</v>
      </c>
      <c r="K9" s="127" t="s">
        <v>343</v>
      </c>
      <c r="L9" s="127" t="s">
        <v>344</v>
      </c>
    </row>
    <row r="10" spans="1:13" ht="46.5" thickTop="1" thickBot="1" x14ac:dyDescent="0.2">
      <c r="A10" s="2"/>
      <c r="B10" s="436"/>
      <c r="C10" s="437"/>
      <c r="D10" s="172" t="s">
        <v>698</v>
      </c>
      <c r="E10" s="172" t="s">
        <v>371</v>
      </c>
      <c r="F10" s="172" t="s">
        <v>307</v>
      </c>
      <c r="G10" s="2"/>
      <c r="H10" s="417" t="s">
        <v>345</v>
      </c>
      <c r="I10" s="179" t="s">
        <v>282</v>
      </c>
      <c r="J10" s="180" t="s">
        <v>140</v>
      </c>
      <c r="K10" s="181"/>
      <c r="L10" s="181"/>
    </row>
    <row r="11" spans="1:13" ht="30.75" thickBot="1" x14ac:dyDescent="0.2">
      <c r="A11" s="2"/>
      <c r="B11" s="438"/>
      <c r="C11" s="439"/>
      <c r="D11" s="173"/>
      <c r="E11" s="173"/>
      <c r="F11" s="175"/>
      <c r="G11" s="2"/>
      <c r="H11" s="418"/>
      <c r="I11" s="179" t="s">
        <v>346</v>
      </c>
      <c r="J11" s="181"/>
      <c r="K11" s="180" t="s">
        <v>140</v>
      </c>
      <c r="L11" s="181"/>
    </row>
    <row r="12" spans="1:13" ht="20.25" thickTop="1" thickBot="1" x14ac:dyDescent="0.2">
      <c r="A12" s="2"/>
      <c r="B12" s="410" t="s">
        <v>308</v>
      </c>
      <c r="C12" s="174" t="s">
        <v>309</v>
      </c>
      <c r="D12" s="430" t="s">
        <v>311</v>
      </c>
      <c r="E12" s="430" t="s">
        <v>312</v>
      </c>
      <c r="F12" s="430" t="s">
        <v>313</v>
      </c>
      <c r="G12" s="2"/>
      <c r="H12" s="419"/>
      <c r="I12" s="128" t="s">
        <v>347</v>
      </c>
      <c r="J12" s="182"/>
      <c r="K12" s="182"/>
      <c r="L12" s="183" t="s">
        <v>140</v>
      </c>
    </row>
    <row r="13" spans="1:13" ht="19.5" customHeight="1" thickBot="1" x14ac:dyDescent="0.2">
      <c r="A13" s="2"/>
      <c r="B13" s="411"/>
      <c r="C13" s="128" t="s">
        <v>310</v>
      </c>
      <c r="D13" s="413"/>
      <c r="E13" s="413"/>
      <c r="F13" s="413"/>
      <c r="G13" s="2"/>
      <c r="H13" s="420" t="s">
        <v>348</v>
      </c>
      <c r="I13" s="179" t="s">
        <v>282</v>
      </c>
      <c r="J13" s="180" t="s">
        <v>140</v>
      </c>
      <c r="K13" s="181"/>
      <c r="L13" s="181"/>
    </row>
    <row r="14" spans="1:13" ht="60.75" thickBot="1" x14ac:dyDescent="0.2">
      <c r="A14" s="2"/>
      <c r="B14" s="411"/>
      <c r="C14" s="174" t="s">
        <v>693</v>
      </c>
      <c r="D14" s="174" t="s">
        <v>328</v>
      </c>
      <c r="E14" s="402" t="s">
        <v>363</v>
      </c>
      <c r="F14" s="174" t="s">
        <v>364</v>
      </c>
      <c r="G14" s="2"/>
      <c r="H14" s="418"/>
      <c r="I14" s="179" t="s">
        <v>346</v>
      </c>
      <c r="J14" s="181"/>
      <c r="K14" s="180" t="s">
        <v>140</v>
      </c>
      <c r="L14" s="181"/>
    </row>
    <row r="15" spans="1:13" ht="30.75" thickBot="1" x14ac:dyDescent="0.2">
      <c r="A15" s="2"/>
      <c r="B15" s="411"/>
      <c r="C15" s="433" t="s">
        <v>361</v>
      </c>
      <c r="D15" s="176"/>
      <c r="E15" s="433"/>
      <c r="F15" s="174" t="s">
        <v>365</v>
      </c>
      <c r="G15" s="2"/>
      <c r="H15" s="419"/>
      <c r="I15" s="128" t="s">
        <v>349</v>
      </c>
      <c r="J15" s="182"/>
      <c r="K15" s="182"/>
      <c r="L15" s="183" t="s">
        <v>140</v>
      </c>
    </row>
    <row r="16" spans="1:13" ht="19.5" customHeight="1" thickBot="1" x14ac:dyDescent="0.2">
      <c r="A16" s="2"/>
      <c r="B16" s="411"/>
      <c r="C16" s="413"/>
      <c r="D16" s="177"/>
      <c r="E16" s="413"/>
      <c r="F16" s="177"/>
      <c r="G16" s="2"/>
      <c r="H16" s="420" t="s">
        <v>712</v>
      </c>
      <c r="I16" s="179" t="s">
        <v>282</v>
      </c>
      <c r="J16" s="180" t="s">
        <v>140</v>
      </c>
      <c r="K16" s="181"/>
      <c r="L16" s="181"/>
    </row>
    <row r="17" spans="1:12" ht="30.75" thickBot="1" x14ac:dyDescent="0.2">
      <c r="A17" s="2"/>
      <c r="B17" s="411"/>
      <c r="C17" s="174" t="s">
        <v>314</v>
      </c>
      <c r="D17" s="402" t="s">
        <v>329</v>
      </c>
      <c r="E17" s="402" t="s">
        <v>315</v>
      </c>
      <c r="F17" s="402" t="s">
        <v>316</v>
      </c>
      <c r="G17" s="2"/>
      <c r="H17" s="418"/>
      <c r="I17" s="179" t="s">
        <v>346</v>
      </c>
      <c r="J17" s="181"/>
      <c r="K17" s="180" t="s">
        <v>140</v>
      </c>
      <c r="L17" s="181"/>
    </row>
    <row r="18" spans="1:12" ht="27.75" customHeight="1" thickBot="1" x14ac:dyDescent="0.2">
      <c r="A18" s="2"/>
      <c r="B18" s="411"/>
      <c r="C18" s="128" t="s">
        <v>270</v>
      </c>
      <c r="D18" s="413"/>
      <c r="E18" s="413"/>
      <c r="F18" s="413"/>
      <c r="G18" s="2"/>
      <c r="H18" s="419"/>
      <c r="I18" s="128" t="s">
        <v>347</v>
      </c>
      <c r="J18" s="182"/>
      <c r="K18" s="182"/>
      <c r="L18" s="183" t="s">
        <v>140</v>
      </c>
    </row>
    <row r="19" spans="1:12" ht="27.75" customHeight="1" thickBot="1" x14ac:dyDescent="0.2">
      <c r="A19" s="2"/>
      <c r="B19" s="411"/>
      <c r="C19" s="174" t="s">
        <v>317</v>
      </c>
      <c r="D19" s="402" t="s">
        <v>330</v>
      </c>
      <c r="E19" s="402" t="s">
        <v>318</v>
      </c>
      <c r="F19" s="402" t="s">
        <v>316</v>
      </c>
      <c r="G19" s="2"/>
      <c r="H19" s="396" t="s">
        <v>350</v>
      </c>
      <c r="I19" s="397"/>
      <c r="J19" s="183" t="s">
        <v>140</v>
      </c>
      <c r="K19" s="183" t="s">
        <v>140</v>
      </c>
      <c r="L19" s="183" t="s">
        <v>140</v>
      </c>
    </row>
    <row r="20" spans="1:12" ht="28.5" customHeight="1" thickBot="1" x14ac:dyDescent="0.2">
      <c r="A20" s="2"/>
      <c r="B20" s="411"/>
      <c r="C20" s="128" t="s">
        <v>270</v>
      </c>
      <c r="D20" s="403"/>
      <c r="E20" s="403"/>
      <c r="F20" s="403"/>
      <c r="G20" s="2"/>
      <c r="H20" s="396" t="s">
        <v>351</v>
      </c>
      <c r="I20" s="397"/>
      <c r="J20" s="183" t="s">
        <v>140</v>
      </c>
      <c r="K20" s="183" t="s">
        <v>140</v>
      </c>
      <c r="L20" s="183" t="s">
        <v>140</v>
      </c>
    </row>
    <row r="21" spans="1:12" ht="30.75" customHeight="1" thickBot="1" x14ac:dyDescent="0.2">
      <c r="A21" s="2"/>
      <c r="B21" s="411"/>
      <c r="C21" s="404" t="s">
        <v>319</v>
      </c>
      <c r="D21" s="406" t="s">
        <v>320</v>
      </c>
      <c r="E21" s="408" t="s">
        <v>321</v>
      </c>
      <c r="F21" s="409"/>
      <c r="G21" s="2"/>
      <c r="H21" s="396" t="s">
        <v>352</v>
      </c>
      <c r="I21" s="397"/>
      <c r="J21" s="182"/>
      <c r="K21" s="182"/>
      <c r="L21" s="183" t="s">
        <v>140</v>
      </c>
    </row>
    <row r="22" spans="1:12" ht="30.75" customHeight="1" thickBot="1" x14ac:dyDescent="0.2">
      <c r="A22" s="2"/>
      <c r="B22" s="412"/>
      <c r="C22" s="405"/>
      <c r="D22" s="407"/>
      <c r="E22" s="178"/>
      <c r="F22" s="128" t="s">
        <v>331</v>
      </c>
      <c r="G22" s="2"/>
      <c r="H22" s="396" t="s">
        <v>353</v>
      </c>
      <c r="I22" s="397"/>
      <c r="J22" s="182"/>
      <c r="K22" s="182"/>
      <c r="L22" s="183" t="s">
        <v>140</v>
      </c>
    </row>
    <row r="23" spans="1:12" ht="45.75" customHeight="1" thickBot="1" x14ac:dyDescent="0.2">
      <c r="A23" s="2"/>
      <c r="B23" s="410" t="s">
        <v>322</v>
      </c>
      <c r="C23" s="402" t="s">
        <v>323</v>
      </c>
      <c r="D23" s="174" t="s">
        <v>332</v>
      </c>
      <c r="E23" s="174" t="s">
        <v>333</v>
      </c>
      <c r="F23" s="174" t="s">
        <v>334</v>
      </c>
      <c r="G23" s="2"/>
      <c r="H23" s="396" t="s">
        <v>354</v>
      </c>
      <c r="I23" s="397"/>
      <c r="J23" s="182"/>
      <c r="K23" s="182"/>
      <c r="L23" s="183" t="s">
        <v>140</v>
      </c>
    </row>
    <row r="24" spans="1:12" ht="45.75" thickBot="1" x14ac:dyDescent="0.2">
      <c r="A24" s="2"/>
      <c r="B24" s="411"/>
      <c r="C24" s="413"/>
      <c r="D24" s="128" t="s">
        <v>335</v>
      </c>
      <c r="E24" s="128" t="s">
        <v>335</v>
      </c>
      <c r="F24" s="128" t="s">
        <v>336</v>
      </c>
      <c r="G24" s="2"/>
      <c r="H24" s="2"/>
      <c r="I24" s="2"/>
      <c r="J24" s="2"/>
      <c r="K24" s="2"/>
      <c r="L24" s="2"/>
    </row>
    <row r="25" spans="1:12" ht="18.75" x14ac:dyDescent="0.15">
      <c r="A25" s="2"/>
      <c r="B25" s="411"/>
      <c r="C25" s="402" t="s">
        <v>324</v>
      </c>
      <c r="D25" s="402" t="s">
        <v>337</v>
      </c>
      <c r="E25" s="402" t="s">
        <v>338</v>
      </c>
      <c r="F25" s="174" t="s">
        <v>339</v>
      </c>
      <c r="G25" s="2"/>
      <c r="H25" s="2"/>
      <c r="I25" s="2"/>
      <c r="J25" s="2"/>
      <c r="K25" s="2"/>
      <c r="L25" s="2"/>
    </row>
    <row r="26" spans="1:12" ht="45" x14ac:dyDescent="0.15">
      <c r="A26" s="2"/>
      <c r="B26" s="411"/>
      <c r="C26" s="433"/>
      <c r="D26" s="433"/>
      <c r="E26" s="433"/>
      <c r="F26" s="174" t="s">
        <v>692</v>
      </c>
      <c r="G26" s="2"/>
      <c r="H26" s="2"/>
      <c r="I26" s="2"/>
      <c r="J26" s="2"/>
      <c r="K26" s="2"/>
      <c r="L26" s="2"/>
    </row>
    <row r="27" spans="1:12" ht="30.75" thickBot="1" x14ac:dyDescent="0.2">
      <c r="A27" s="2"/>
      <c r="B27" s="412"/>
      <c r="C27" s="413"/>
      <c r="D27" s="413"/>
      <c r="E27" s="413"/>
      <c r="F27" s="128" t="s">
        <v>340</v>
      </c>
      <c r="G27" s="2"/>
      <c r="H27" s="2"/>
      <c r="I27" s="2"/>
      <c r="J27" s="2"/>
      <c r="K27" s="2"/>
      <c r="L27" s="2"/>
    </row>
    <row r="28" spans="1:12" ht="15" customHeight="1" x14ac:dyDescent="0.15">
      <c r="B28" s="431" t="s">
        <v>362</v>
      </c>
      <c r="C28" s="431"/>
      <c r="D28" s="431"/>
      <c r="E28" s="431"/>
      <c r="F28" s="431"/>
    </row>
    <row r="29" spans="1:12" ht="13.5" customHeight="1" x14ac:dyDescent="0.15">
      <c r="B29" s="432"/>
      <c r="C29" s="432"/>
      <c r="D29" s="432"/>
      <c r="E29" s="432"/>
      <c r="F29" s="432"/>
    </row>
    <row r="30" spans="1:12" x14ac:dyDescent="0.15">
      <c r="B30" s="432"/>
      <c r="C30" s="432"/>
      <c r="D30" s="432"/>
      <c r="E30" s="432"/>
      <c r="F30" s="432"/>
    </row>
    <row r="44" ht="29.25" customHeight="1" x14ac:dyDescent="0.15"/>
    <row r="45" ht="30.75" customHeight="1" x14ac:dyDescent="0.15"/>
    <row r="47" ht="30" customHeight="1" x14ac:dyDescent="0.15"/>
    <row r="48" ht="30" customHeight="1" x14ac:dyDescent="0.15"/>
  </sheetData>
  <sheetProtection sheet="1" objects="1" scenarios="1"/>
  <mergeCells count="39">
    <mergeCell ref="B28:F30"/>
    <mergeCell ref="C25:C27"/>
    <mergeCell ref="D25:D27"/>
    <mergeCell ref="E25:E27"/>
    <mergeCell ref="B9:C11"/>
    <mergeCell ref="B12:B22"/>
    <mergeCell ref="D12:D13"/>
    <mergeCell ref="E12:E13"/>
    <mergeCell ref="E14:E16"/>
    <mergeCell ref="D17:D18"/>
    <mergeCell ref="E17:E18"/>
    <mergeCell ref="D19:D20"/>
    <mergeCell ref="C15:C16"/>
    <mergeCell ref="B4:J4"/>
    <mergeCell ref="A1:M1"/>
    <mergeCell ref="H10:H12"/>
    <mergeCell ref="H13:H15"/>
    <mergeCell ref="H16:H18"/>
    <mergeCell ref="H9:I9"/>
    <mergeCell ref="B8:F8"/>
    <mergeCell ref="A2:M3"/>
    <mergeCell ref="F12:F13"/>
    <mergeCell ref="F17:F18"/>
    <mergeCell ref="H22:I22"/>
    <mergeCell ref="H23:I23"/>
    <mergeCell ref="H8:L8"/>
    <mergeCell ref="B5:D5"/>
    <mergeCell ref="E5:F5"/>
    <mergeCell ref="G5:J5"/>
    <mergeCell ref="H19:I19"/>
    <mergeCell ref="H20:I20"/>
    <mergeCell ref="H21:I21"/>
    <mergeCell ref="E19:E20"/>
    <mergeCell ref="F19:F20"/>
    <mergeCell ref="C21:C22"/>
    <mergeCell ref="D21:D22"/>
    <mergeCell ref="E21:F21"/>
    <mergeCell ref="B23:B27"/>
    <mergeCell ref="C23:C24"/>
  </mergeCells>
  <phoneticPr fontId="3"/>
  <hyperlinks>
    <hyperlink ref="B5:D5" location="手法1!A1" tooltip="手法１の入力シートに移動します" display="手法１"/>
    <hyperlink ref="E5:F5" location="手法2!A1" tooltip="手法2の入力シートに移動します" display="手法2"/>
    <hyperlink ref="G5:J5" location="手法3!A1" tooltip="手法3の入力シートに移動します" display="手法3"/>
  </hyperlink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361"/>
  <sheetViews>
    <sheetView showGridLines="0" view="pageBreakPreview" zoomScale="70" zoomScaleNormal="75" zoomScaleSheetLayoutView="70" workbookViewId="0">
      <selection activeCell="E8" sqref="E8:E9"/>
    </sheetView>
  </sheetViews>
  <sheetFormatPr defaultRowHeight="13.5" x14ac:dyDescent="0.15"/>
  <cols>
    <col min="1" max="1" width="4.75" style="208" customWidth="1"/>
    <col min="2" max="2" width="23" style="208" customWidth="1"/>
    <col min="3" max="3" width="43.375" style="208" customWidth="1"/>
    <col min="4" max="4" width="8.125" style="208" customWidth="1"/>
    <col min="5" max="6" width="11.625" style="208" customWidth="1"/>
    <col min="7" max="7" width="15.25" style="208" customWidth="1"/>
    <col min="8" max="9" width="10.625" style="208" customWidth="1"/>
    <col min="10" max="11" width="10.625" style="208" hidden="1" customWidth="1"/>
    <col min="12" max="12" width="13.125" style="208" customWidth="1"/>
    <col min="13" max="14" width="10.625" style="208" hidden="1" customWidth="1"/>
    <col min="15" max="15" width="9.625" style="208" hidden="1" customWidth="1"/>
    <col min="16" max="17" width="10.625" style="208" hidden="1" customWidth="1"/>
    <col min="18" max="18" width="9.625" style="208" hidden="1" customWidth="1"/>
    <col min="19" max="20" width="10.625" style="208" hidden="1" customWidth="1"/>
    <col min="21" max="21" width="9.625" style="208" hidden="1" customWidth="1"/>
    <col min="22" max="23" width="10.625" style="208" hidden="1" customWidth="1"/>
    <col min="24" max="24" width="9.625" style="208" hidden="1" customWidth="1"/>
    <col min="25" max="26" width="10.625" style="208" hidden="1" customWidth="1"/>
    <col min="27" max="27" width="9.625" style="208" hidden="1" customWidth="1"/>
    <col min="28" max="29" width="10.625" style="208" hidden="1" customWidth="1"/>
    <col min="30" max="30" width="9.625" style="208" hidden="1" customWidth="1"/>
    <col min="31" max="31" width="9" style="208" hidden="1" customWidth="1"/>
    <col min="32" max="32" width="0" style="208" hidden="1" customWidth="1"/>
    <col min="33" max="35" width="9" style="208" hidden="1" customWidth="1"/>
    <col min="36" max="246" width="9" style="208"/>
    <col min="247" max="247" width="4.75" style="208" customWidth="1"/>
    <col min="248" max="248" width="23" style="208" customWidth="1"/>
    <col min="249" max="249" width="27" style="208" customWidth="1"/>
    <col min="250" max="250" width="7.625" style="208" customWidth="1"/>
    <col min="251" max="262" width="9.625" style="208" customWidth="1"/>
    <col min="263" max="264" width="11.625" style="208" customWidth="1"/>
    <col min="265" max="265" width="13.625" style="208" customWidth="1"/>
    <col min="266" max="267" width="10.625" style="208" customWidth="1"/>
    <col min="268" max="268" width="9.625" style="208" customWidth="1"/>
    <col min="269" max="270" width="10.625" style="208" customWidth="1"/>
    <col min="271" max="271" width="9.625" style="208" customWidth="1"/>
    <col min="272" max="273" width="10.625" style="208" customWidth="1"/>
    <col min="274" max="274" width="9.625" style="208" customWidth="1"/>
    <col min="275" max="276" width="10.625" style="208" customWidth="1"/>
    <col min="277" max="277" width="9.625" style="208" customWidth="1"/>
    <col min="278" max="279" width="10.625" style="208" customWidth="1"/>
    <col min="280" max="280" width="9.625" style="208" customWidth="1"/>
    <col min="281" max="282" width="10.625" style="208" customWidth="1"/>
    <col min="283" max="283" width="9.625" style="208" customWidth="1"/>
    <col min="284" max="285" width="10.625" style="208" customWidth="1"/>
    <col min="286" max="286" width="9.625" style="208" customWidth="1"/>
    <col min="287" max="502" width="9" style="208"/>
    <col min="503" max="503" width="4.75" style="208" customWidth="1"/>
    <col min="504" max="504" width="23" style="208" customWidth="1"/>
    <col min="505" max="505" width="27" style="208" customWidth="1"/>
    <col min="506" max="506" width="7.625" style="208" customWidth="1"/>
    <col min="507" max="518" width="9.625" style="208" customWidth="1"/>
    <col min="519" max="520" width="11.625" style="208" customWidth="1"/>
    <col min="521" max="521" width="13.625" style="208" customWidth="1"/>
    <col min="522" max="523" width="10.625" style="208" customWidth="1"/>
    <col min="524" max="524" width="9.625" style="208" customWidth="1"/>
    <col min="525" max="526" width="10.625" style="208" customWidth="1"/>
    <col min="527" max="527" width="9.625" style="208" customWidth="1"/>
    <col min="528" max="529" width="10.625" style="208" customWidth="1"/>
    <col min="530" max="530" width="9.625" style="208" customWidth="1"/>
    <col min="531" max="532" width="10.625" style="208" customWidth="1"/>
    <col min="533" max="533" width="9.625" style="208" customWidth="1"/>
    <col min="534" max="535" width="10.625" style="208" customWidth="1"/>
    <col min="536" max="536" width="9.625" style="208" customWidth="1"/>
    <col min="537" max="538" width="10.625" style="208" customWidth="1"/>
    <col min="539" max="539" width="9.625" style="208" customWidth="1"/>
    <col min="540" max="541" width="10.625" style="208" customWidth="1"/>
    <col min="542" max="542" width="9.625" style="208" customWidth="1"/>
    <col min="543" max="758" width="9" style="208"/>
    <col min="759" max="759" width="4.75" style="208" customWidth="1"/>
    <col min="760" max="760" width="23" style="208" customWidth="1"/>
    <col min="761" max="761" width="27" style="208" customWidth="1"/>
    <col min="762" max="762" width="7.625" style="208" customWidth="1"/>
    <col min="763" max="774" width="9.625" style="208" customWidth="1"/>
    <col min="775" max="776" width="11.625" style="208" customWidth="1"/>
    <col min="777" max="777" width="13.625" style="208" customWidth="1"/>
    <col min="778" max="779" width="10.625" style="208" customWidth="1"/>
    <col min="780" max="780" width="9.625" style="208" customWidth="1"/>
    <col min="781" max="782" width="10.625" style="208" customWidth="1"/>
    <col min="783" max="783" width="9.625" style="208" customWidth="1"/>
    <col min="784" max="785" width="10.625" style="208" customWidth="1"/>
    <col min="786" max="786" width="9.625" style="208" customWidth="1"/>
    <col min="787" max="788" width="10.625" style="208" customWidth="1"/>
    <col min="789" max="789" width="9.625" style="208" customWidth="1"/>
    <col min="790" max="791" width="10.625" style="208" customWidth="1"/>
    <col min="792" max="792" width="9.625" style="208" customWidth="1"/>
    <col min="793" max="794" width="10.625" style="208" customWidth="1"/>
    <col min="795" max="795" width="9.625" style="208" customWidth="1"/>
    <col min="796" max="797" width="10.625" style="208" customWidth="1"/>
    <col min="798" max="798" width="9.625" style="208" customWidth="1"/>
    <col min="799" max="1014" width="9" style="208"/>
    <col min="1015" max="1015" width="4.75" style="208" customWidth="1"/>
    <col min="1016" max="1016" width="23" style="208" customWidth="1"/>
    <col min="1017" max="1017" width="27" style="208" customWidth="1"/>
    <col min="1018" max="1018" width="7.625" style="208" customWidth="1"/>
    <col min="1019" max="1030" width="9.625" style="208" customWidth="1"/>
    <col min="1031" max="1032" width="11.625" style="208" customWidth="1"/>
    <col min="1033" max="1033" width="13.625" style="208" customWidth="1"/>
    <col min="1034" max="1035" width="10.625" style="208" customWidth="1"/>
    <col min="1036" max="1036" width="9.625" style="208" customWidth="1"/>
    <col min="1037" max="1038" width="10.625" style="208" customWidth="1"/>
    <col min="1039" max="1039" width="9.625" style="208" customWidth="1"/>
    <col min="1040" max="1041" width="10.625" style="208" customWidth="1"/>
    <col min="1042" max="1042" width="9.625" style="208" customWidth="1"/>
    <col min="1043" max="1044" width="10.625" style="208" customWidth="1"/>
    <col min="1045" max="1045" width="9.625" style="208" customWidth="1"/>
    <col min="1046" max="1047" width="10.625" style="208" customWidth="1"/>
    <col min="1048" max="1048" width="9.625" style="208" customWidth="1"/>
    <col min="1049" max="1050" width="10.625" style="208" customWidth="1"/>
    <col min="1051" max="1051" width="9.625" style="208" customWidth="1"/>
    <col min="1052" max="1053" width="10.625" style="208" customWidth="1"/>
    <col min="1054" max="1054" width="9.625" style="208" customWidth="1"/>
    <col min="1055" max="1270" width="9" style="208"/>
    <col min="1271" max="1271" width="4.75" style="208" customWidth="1"/>
    <col min="1272" max="1272" width="23" style="208" customWidth="1"/>
    <col min="1273" max="1273" width="27" style="208" customWidth="1"/>
    <col min="1274" max="1274" width="7.625" style="208" customWidth="1"/>
    <col min="1275" max="1286" width="9.625" style="208" customWidth="1"/>
    <col min="1287" max="1288" width="11.625" style="208" customWidth="1"/>
    <col min="1289" max="1289" width="13.625" style="208" customWidth="1"/>
    <col min="1290" max="1291" width="10.625" style="208" customWidth="1"/>
    <col min="1292" max="1292" width="9.625" style="208" customWidth="1"/>
    <col min="1293" max="1294" width="10.625" style="208" customWidth="1"/>
    <col min="1295" max="1295" width="9.625" style="208" customWidth="1"/>
    <col min="1296" max="1297" width="10.625" style="208" customWidth="1"/>
    <col min="1298" max="1298" width="9.625" style="208" customWidth="1"/>
    <col min="1299" max="1300" width="10.625" style="208" customWidth="1"/>
    <col min="1301" max="1301" width="9.625" style="208" customWidth="1"/>
    <col min="1302" max="1303" width="10.625" style="208" customWidth="1"/>
    <col min="1304" max="1304" width="9.625" style="208" customWidth="1"/>
    <col min="1305" max="1306" width="10.625" style="208" customWidth="1"/>
    <col min="1307" max="1307" width="9.625" style="208" customWidth="1"/>
    <col min="1308" max="1309" width="10.625" style="208" customWidth="1"/>
    <col min="1310" max="1310" width="9.625" style="208" customWidth="1"/>
    <col min="1311" max="1526" width="9" style="208"/>
    <col min="1527" max="1527" width="4.75" style="208" customWidth="1"/>
    <col min="1528" max="1528" width="23" style="208" customWidth="1"/>
    <col min="1529" max="1529" width="27" style="208" customWidth="1"/>
    <col min="1530" max="1530" width="7.625" style="208" customWidth="1"/>
    <col min="1531" max="1542" width="9.625" style="208" customWidth="1"/>
    <col min="1543" max="1544" width="11.625" style="208" customWidth="1"/>
    <col min="1545" max="1545" width="13.625" style="208" customWidth="1"/>
    <col min="1546" max="1547" width="10.625" style="208" customWidth="1"/>
    <col min="1548" max="1548" width="9.625" style="208" customWidth="1"/>
    <col min="1549" max="1550" width="10.625" style="208" customWidth="1"/>
    <col min="1551" max="1551" width="9.625" style="208" customWidth="1"/>
    <col min="1552" max="1553" width="10.625" style="208" customWidth="1"/>
    <col min="1554" max="1554" width="9.625" style="208" customWidth="1"/>
    <col min="1555" max="1556" width="10.625" style="208" customWidth="1"/>
    <col min="1557" max="1557" width="9.625" style="208" customWidth="1"/>
    <col min="1558" max="1559" width="10.625" style="208" customWidth="1"/>
    <col min="1560" max="1560" width="9.625" style="208" customWidth="1"/>
    <col min="1561" max="1562" width="10.625" style="208" customWidth="1"/>
    <col min="1563" max="1563" width="9.625" style="208" customWidth="1"/>
    <col min="1564" max="1565" width="10.625" style="208" customWidth="1"/>
    <col min="1566" max="1566" width="9.625" style="208" customWidth="1"/>
    <col min="1567" max="1782" width="9" style="208"/>
    <col min="1783" max="1783" width="4.75" style="208" customWidth="1"/>
    <col min="1784" max="1784" width="23" style="208" customWidth="1"/>
    <col min="1785" max="1785" width="27" style="208" customWidth="1"/>
    <col min="1786" max="1786" width="7.625" style="208" customWidth="1"/>
    <col min="1787" max="1798" width="9.625" style="208" customWidth="1"/>
    <col min="1799" max="1800" width="11.625" style="208" customWidth="1"/>
    <col min="1801" max="1801" width="13.625" style="208" customWidth="1"/>
    <col min="1802" max="1803" width="10.625" style="208" customWidth="1"/>
    <col min="1804" max="1804" width="9.625" style="208" customWidth="1"/>
    <col min="1805" max="1806" width="10.625" style="208" customWidth="1"/>
    <col min="1807" max="1807" width="9.625" style="208" customWidth="1"/>
    <col min="1808" max="1809" width="10.625" style="208" customWidth="1"/>
    <col min="1810" max="1810" width="9.625" style="208" customWidth="1"/>
    <col min="1811" max="1812" width="10.625" style="208" customWidth="1"/>
    <col min="1813" max="1813" width="9.625" style="208" customWidth="1"/>
    <col min="1814" max="1815" width="10.625" style="208" customWidth="1"/>
    <col min="1816" max="1816" width="9.625" style="208" customWidth="1"/>
    <col min="1817" max="1818" width="10.625" style="208" customWidth="1"/>
    <col min="1819" max="1819" width="9.625" style="208" customWidth="1"/>
    <col min="1820" max="1821" width="10.625" style="208" customWidth="1"/>
    <col min="1822" max="1822" width="9.625" style="208" customWidth="1"/>
    <col min="1823" max="2038" width="9" style="208"/>
    <col min="2039" max="2039" width="4.75" style="208" customWidth="1"/>
    <col min="2040" max="2040" width="23" style="208" customWidth="1"/>
    <col min="2041" max="2041" width="27" style="208" customWidth="1"/>
    <col min="2042" max="2042" width="7.625" style="208" customWidth="1"/>
    <col min="2043" max="2054" width="9.625" style="208" customWidth="1"/>
    <col min="2055" max="2056" width="11.625" style="208" customWidth="1"/>
    <col min="2057" max="2057" width="13.625" style="208" customWidth="1"/>
    <col min="2058" max="2059" width="10.625" style="208" customWidth="1"/>
    <col min="2060" max="2060" width="9.625" style="208" customWidth="1"/>
    <col min="2061" max="2062" width="10.625" style="208" customWidth="1"/>
    <col min="2063" max="2063" width="9.625" style="208" customWidth="1"/>
    <col min="2064" max="2065" width="10.625" style="208" customWidth="1"/>
    <col min="2066" max="2066" width="9.625" style="208" customWidth="1"/>
    <col min="2067" max="2068" width="10.625" style="208" customWidth="1"/>
    <col min="2069" max="2069" width="9.625" style="208" customWidth="1"/>
    <col min="2070" max="2071" width="10.625" style="208" customWidth="1"/>
    <col min="2072" max="2072" width="9.625" style="208" customWidth="1"/>
    <col min="2073" max="2074" width="10.625" style="208" customWidth="1"/>
    <col min="2075" max="2075" width="9.625" style="208" customWidth="1"/>
    <col min="2076" max="2077" width="10.625" style="208" customWidth="1"/>
    <col min="2078" max="2078" width="9.625" style="208" customWidth="1"/>
    <col min="2079" max="2294" width="9" style="208"/>
    <col min="2295" max="2295" width="4.75" style="208" customWidth="1"/>
    <col min="2296" max="2296" width="23" style="208" customWidth="1"/>
    <col min="2297" max="2297" width="27" style="208" customWidth="1"/>
    <col min="2298" max="2298" width="7.625" style="208" customWidth="1"/>
    <col min="2299" max="2310" width="9.625" style="208" customWidth="1"/>
    <col min="2311" max="2312" width="11.625" style="208" customWidth="1"/>
    <col min="2313" max="2313" width="13.625" style="208" customWidth="1"/>
    <col min="2314" max="2315" width="10.625" style="208" customWidth="1"/>
    <col min="2316" max="2316" width="9.625" style="208" customWidth="1"/>
    <col min="2317" max="2318" width="10.625" style="208" customWidth="1"/>
    <col min="2319" max="2319" width="9.625" style="208" customWidth="1"/>
    <col min="2320" max="2321" width="10.625" style="208" customWidth="1"/>
    <col min="2322" max="2322" width="9.625" style="208" customWidth="1"/>
    <col min="2323" max="2324" width="10.625" style="208" customWidth="1"/>
    <col min="2325" max="2325" width="9.625" style="208" customWidth="1"/>
    <col min="2326" max="2327" width="10.625" style="208" customWidth="1"/>
    <col min="2328" max="2328" width="9.625" style="208" customWidth="1"/>
    <col min="2329" max="2330" width="10.625" style="208" customWidth="1"/>
    <col min="2331" max="2331" width="9.625" style="208" customWidth="1"/>
    <col min="2332" max="2333" width="10.625" style="208" customWidth="1"/>
    <col min="2334" max="2334" width="9.625" style="208" customWidth="1"/>
    <col min="2335" max="2550" width="9" style="208"/>
    <col min="2551" max="2551" width="4.75" style="208" customWidth="1"/>
    <col min="2552" max="2552" width="23" style="208" customWidth="1"/>
    <col min="2553" max="2553" width="27" style="208" customWidth="1"/>
    <col min="2554" max="2554" width="7.625" style="208" customWidth="1"/>
    <col min="2555" max="2566" width="9.625" style="208" customWidth="1"/>
    <col min="2567" max="2568" width="11.625" style="208" customWidth="1"/>
    <col min="2569" max="2569" width="13.625" style="208" customWidth="1"/>
    <col min="2570" max="2571" width="10.625" style="208" customWidth="1"/>
    <col min="2572" max="2572" width="9.625" style="208" customWidth="1"/>
    <col min="2573" max="2574" width="10.625" style="208" customWidth="1"/>
    <col min="2575" max="2575" width="9.625" style="208" customWidth="1"/>
    <col min="2576" max="2577" width="10.625" style="208" customWidth="1"/>
    <col min="2578" max="2578" width="9.625" style="208" customWidth="1"/>
    <col min="2579" max="2580" width="10.625" style="208" customWidth="1"/>
    <col min="2581" max="2581" width="9.625" style="208" customWidth="1"/>
    <col min="2582" max="2583" width="10.625" style="208" customWidth="1"/>
    <col min="2584" max="2584" width="9.625" style="208" customWidth="1"/>
    <col min="2585" max="2586" width="10.625" style="208" customWidth="1"/>
    <col min="2587" max="2587" width="9.625" style="208" customWidth="1"/>
    <col min="2588" max="2589" width="10.625" style="208" customWidth="1"/>
    <col min="2590" max="2590" width="9.625" style="208" customWidth="1"/>
    <col min="2591" max="2806" width="9" style="208"/>
    <col min="2807" max="2807" width="4.75" style="208" customWidth="1"/>
    <col min="2808" max="2808" width="23" style="208" customWidth="1"/>
    <col min="2809" max="2809" width="27" style="208" customWidth="1"/>
    <col min="2810" max="2810" width="7.625" style="208" customWidth="1"/>
    <col min="2811" max="2822" width="9.625" style="208" customWidth="1"/>
    <col min="2823" max="2824" width="11.625" style="208" customWidth="1"/>
    <col min="2825" max="2825" width="13.625" style="208" customWidth="1"/>
    <col min="2826" max="2827" width="10.625" style="208" customWidth="1"/>
    <col min="2828" max="2828" width="9.625" style="208" customWidth="1"/>
    <col min="2829" max="2830" width="10.625" style="208" customWidth="1"/>
    <col min="2831" max="2831" width="9.625" style="208" customWidth="1"/>
    <col min="2832" max="2833" width="10.625" style="208" customWidth="1"/>
    <col min="2834" max="2834" width="9.625" style="208" customWidth="1"/>
    <col min="2835" max="2836" width="10.625" style="208" customWidth="1"/>
    <col min="2837" max="2837" width="9.625" style="208" customWidth="1"/>
    <col min="2838" max="2839" width="10.625" style="208" customWidth="1"/>
    <col min="2840" max="2840" width="9.625" style="208" customWidth="1"/>
    <col min="2841" max="2842" width="10.625" style="208" customWidth="1"/>
    <col min="2843" max="2843" width="9.625" style="208" customWidth="1"/>
    <col min="2844" max="2845" width="10.625" style="208" customWidth="1"/>
    <col min="2846" max="2846" width="9.625" style="208" customWidth="1"/>
    <col min="2847" max="3062" width="9" style="208"/>
    <col min="3063" max="3063" width="4.75" style="208" customWidth="1"/>
    <col min="3064" max="3064" width="23" style="208" customWidth="1"/>
    <col min="3065" max="3065" width="27" style="208" customWidth="1"/>
    <col min="3066" max="3066" width="7.625" style="208" customWidth="1"/>
    <col min="3067" max="3078" width="9.625" style="208" customWidth="1"/>
    <col min="3079" max="3080" width="11.625" style="208" customWidth="1"/>
    <col min="3081" max="3081" width="13.625" style="208" customWidth="1"/>
    <col min="3082" max="3083" width="10.625" style="208" customWidth="1"/>
    <col min="3084" max="3084" width="9.625" style="208" customWidth="1"/>
    <col min="3085" max="3086" width="10.625" style="208" customWidth="1"/>
    <col min="3087" max="3087" width="9.625" style="208" customWidth="1"/>
    <col min="3088" max="3089" width="10.625" style="208" customWidth="1"/>
    <col min="3090" max="3090" width="9.625" style="208" customWidth="1"/>
    <col min="3091" max="3092" width="10.625" style="208" customWidth="1"/>
    <col min="3093" max="3093" width="9.625" style="208" customWidth="1"/>
    <col min="3094" max="3095" width="10.625" style="208" customWidth="1"/>
    <col min="3096" max="3096" width="9.625" style="208" customWidth="1"/>
    <col min="3097" max="3098" width="10.625" style="208" customWidth="1"/>
    <col min="3099" max="3099" width="9.625" style="208" customWidth="1"/>
    <col min="3100" max="3101" width="10.625" style="208" customWidth="1"/>
    <col min="3102" max="3102" width="9.625" style="208" customWidth="1"/>
    <col min="3103" max="3318" width="9" style="208"/>
    <col min="3319" max="3319" width="4.75" style="208" customWidth="1"/>
    <col min="3320" max="3320" width="23" style="208" customWidth="1"/>
    <col min="3321" max="3321" width="27" style="208" customWidth="1"/>
    <col min="3322" max="3322" width="7.625" style="208" customWidth="1"/>
    <col min="3323" max="3334" width="9.625" style="208" customWidth="1"/>
    <col min="3335" max="3336" width="11.625" style="208" customWidth="1"/>
    <col min="3337" max="3337" width="13.625" style="208" customWidth="1"/>
    <col min="3338" max="3339" width="10.625" style="208" customWidth="1"/>
    <col min="3340" max="3340" width="9.625" style="208" customWidth="1"/>
    <col min="3341" max="3342" width="10.625" style="208" customWidth="1"/>
    <col min="3343" max="3343" width="9.625" style="208" customWidth="1"/>
    <col min="3344" max="3345" width="10.625" style="208" customWidth="1"/>
    <col min="3346" max="3346" width="9.625" style="208" customWidth="1"/>
    <col min="3347" max="3348" width="10.625" style="208" customWidth="1"/>
    <col min="3349" max="3349" width="9.625" style="208" customWidth="1"/>
    <col min="3350" max="3351" width="10.625" style="208" customWidth="1"/>
    <col min="3352" max="3352" width="9.625" style="208" customWidth="1"/>
    <col min="3353" max="3354" width="10.625" style="208" customWidth="1"/>
    <col min="3355" max="3355" width="9.625" style="208" customWidth="1"/>
    <col min="3356" max="3357" width="10.625" style="208" customWidth="1"/>
    <col min="3358" max="3358" width="9.625" style="208" customWidth="1"/>
    <col min="3359" max="3574" width="9" style="208"/>
    <col min="3575" max="3575" width="4.75" style="208" customWidth="1"/>
    <col min="3576" max="3576" width="23" style="208" customWidth="1"/>
    <col min="3577" max="3577" width="27" style="208" customWidth="1"/>
    <col min="3578" max="3578" width="7.625" style="208" customWidth="1"/>
    <col min="3579" max="3590" width="9.625" style="208" customWidth="1"/>
    <col min="3591" max="3592" width="11.625" style="208" customWidth="1"/>
    <col min="3593" max="3593" width="13.625" style="208" customWidth="1"/>
    <col min="3594" max="3595" width="10.625" style="208" customWidth="1"/>
    <col min="3596" max="3596" width="9.625" style="208" customWidth="1"/>
    <col min="3597" max="3598" width="10.625" style="208" customWidth="1"/>
    <col min="3599" max="3599" width="9.625" style="208" customWidth="1"/>
    <col min="3600" max="3601" width="10.625" style="208" customWidth="1"/>
    <col min="3602" max="3602" width="9.625" style="208" customWidth="1"/>
    <col min="3603" max="3604" width="10.625" style="208" customWidth="1"/>
    <col min="3605" max="3605" width="9.625" style="208" customWidth="1"/>
    <col min="3606" max="3607" width="10.625" style="208" customWidth="1"/>
    <col min="3608" max="3608" width="9.625" style="208" customWidth="1"/>
    <col min="3609" max="3610" width="10.625" style="208" customWidth="1"/>
    <col min="3611" max="3611" width="9.625" style="208" customWidth="1"/>
    <col min="3612" max="3613" width="10.625" style="208" customWidth="1"/>
    <col min="3614" max="3614" width="9.625" style="208" customWidth="1"/>
    <col min="3615" max="3830" width="9" style="208"/>
    <col min="3831" max="3831" width="4.75" style="208" customWidth="1"/>
    <col min="3832" max="3832" width="23" style="208" customWidth="1"/>
    <col min="3833" max="3833" width="27" style="208" customWidth="1"/>
    <col min="3834" max="3834" width="7.625" style="208" customWidth="1"/>
    <col min="3835" max="3846" width="9.625" style="208" customWidth="1"/>
    <col min="3847" max="3848" width="11.625" style="208" customWidth="1"/>
    <col min="3849" max="3849" width="13.625" style="208" customWidth="1"/>
    <col min="3850" max="3851" width="10.625" style="208" customWidth="1"/>
    <col min="3852" max="3852" width="9.625" style="208" customWidth="1"/>
    <col min="3853" max="3854" width="10.625" style="208" customWidth="1"/>
    <col min="3855" max="3855" width="9.625" style="208" customWidth="1"/>
    <col min="3856" max="3857" width="10.625" style="208" customWidth="1"/>
    <col min="3858" max="3858" width="9.625" style="208" customWidth="1"/>
    <col min="3859" max="3860" width="10.625" style="208" customWidth="1"/>
    <col min="3861" max="3861" width="9.625" style="208" customWidth="1"/>
    <col min="3862" max="3863" width="10.625" style="208" customWidth="1"/>
    <col min="3864" max="3864" width="9.625" style="208" customWidth="1"/>
    <col min="3865" max="3866" width="10.625" style="208" customWidth="1"/>
    <col min="3867" max="3867" width="9.625" style="208" customWidth="1"/>
    <col min="3868" max="3869" width="10.625" style="208" customWidth="1"/>
    <col min="3870" max="3870" width="9.625" style="208" customWidth="1"/>
    <col min="3871" max="4086" width="9" style="208"/>
    <col min="4087" max="4087" width="4.75" style="208" customWidth="1"/>
    <col min="4088" max="4088" width="23" style="208" customWidth="1"/>
    <col min="4089" max="4089" width="27" style="208" customWidth="1"/>
    <col min="4090" max="4090" width="7.625" style="208" customWidth="1"/>
    <col min="4091" max="4102" width="9.625" style="208" customWidth="1"/>
    <col min="4103" max="4104" width="11.625" style="208" customWidth="1"/>
    <col min="4105" max="4105" width="13.625" style="208" customWidth="1"/>
    <col min="4106" max="4107" width="10.625" style="208" customWidth="1"/>
    <col min="4108" max="4108" width="9.625" style="208" customWidth="1"/>
    <col min="4109" max="4110" width="10.625" style="208" customWidth="1"/>
    <col min="4111" max="4111" width="9.625" style="208" customWidth="1"/>
    <col min="4112" max="4113" width="10.625" style="208" customWidth="1"/>
    <col min="4114" max="4114" width="9.625" style="208" customWidth="1"/>
    <col min="4115" max="4116" width="10.625" style="208" customWidth="1"/>
    <col min="4117" max="4117" width="9.625" style="208" customWidth="1"/>
    <col min="4118" max="4119" width="10.625" style="208" customWidth="1"/>
    <col min="4120" max="4120" width="9.625" style="208" customWidth="1"/>
    <col min="4121" max="4122" width="10.625" style="208" customWidth="1"/>
    <col min="4123" max="4123" width="9.625" style="208" customWidth="1"/>
    <col min="4124" max="4125" width="10.625" style="208" customWidth="1"/>
    <col min="4126" max="4126" width="9.625" style="208" customWidth="1"/>
    <col min="4127" max="4342" width="9" style="208"/>
    <col min="4343" max="4343" width="4.75" style="208" customWidth="1"/>
    <col min="4344" max="4344" width="23" style="208" customWidth="1"/>
    <col min="4345" max="4345" width="27" style="208" customWidth="1"/>
    <col min="4346" max="4346" width="7.625" style="208" customWidth="1"/>
    <col min="4347" max="4358" width="9.625" style="208" customWidth="1"/>
    <col min="4359" max="4360" width="11.625" style="208" customWidth="1"/>
    <col min="4361" max="4361" width="13.625" style="208" customWidth="1"/>
    <col min="4362" max="4363" width="10.625" style="208" customWidth="1"/>
    <col min="4364" max="4364" width="9.625" style="208" customWidth="1"/>
    <col min="4365" max="4366" width="10.625" style="208" customWidth="1"/>
    <col min="4367" max="4367" width="9.625" style="208" customWidth="1"/>
    <col min="4368" max="4369" width="10.625" style="208" customWidth="1"/>
    <col min="4370" max="4370" width="9.625" style="208" customWidth="1"/>
    <col min="4371" max="4372" width="10.625" style="208" customWidth="1"/>
    <col min="4373" max="4373" width="9.625" style="208" customWidth="1"/>
    <col min="4374" max="4375" width="10.625" style="208" customWidth="1"/>
    <col min="4376" max="4376" width="9.625" style="208" customWidth="1"/>
    <col min="4377" max="4378" width="10.625" style="208" customWidth="1"/>
    <col min="4379" max="4379" width="9.625" style="208" customWidth="1"/>
    <col min="4380" max="4381" width="10.625" style="208" customWidth="1"/>
    <col min="4382" max="4382" width="9.625" style="208" customWidth="1"/>
    <col min="4383" max="4598" width="9" style="208"/>
    <col min="4599" max="4599" width="4.75" style="208" customWidth="1"/>
    <col min="4600" max="4600" width="23" style="208" customWidth="1"/>
    <col min="4601" max="4601" width="27" style="208" customWidth="1"/>
    <col min="4602" max="4602" width="7.625" style="208" customWidth="1"/>
    <col min="4603" max="4614" width="9.625" style="208" customWidth="1"/>
    <col min="4615" max="4616" width="11.625" style="208" customWidth="1"/>
    <col min="4617" max="4617" width="13.625" style="208" customWidth="1"/>
    <col min="4618" max="4619" width="10.625" style="208" customWidth="1"/>
    <col min="4620" max="4620" width="9.625" style="208" customWidth="1"/>
    <col min="4621" max="4622" width="10.625" style="208" customWidth="1"/>
    <col min="4623" max="4623" width="9.625" style="208" customWidth="1"/>
    <col min="4624" max="4625" width="10.625" style="208" customWidth="1"/>
    <col min="4626" max="4626" width="9.625" style="208" customWidth="1"/>
    <col min="4627" max="4628" width="10.625" style="208" customWidth="1"/>
    <col min="4629" max="4629" width="9.625" style="208" customWidth="1"/>
    <col min="4630" max="4631" width="10.625" style="208" customWidth="1"/>
    <col min="4632" max="4632" width="9.625" style="208" customWidth="1"/>
    <col min="4633" max="4634" width="10.625" style="208" customWidth="1"/>
    <col min="4635" max="4635" width="9.625" style="208" customWidth="1"/>
    <col min="4636" max="4637" width="10.625" style="208" customWidth="1"/>
    <col min="4638" max="4638" width="9.625" style="208" customWidth="1"/>
    <col min="4639" max="4854" width="9" style="208"/>
    <col min="4855" max="4855" width="4.75" style="208" customWidth="1"/>
    <col min="4856" max="4856" width="23" style="208" customWidth="1"/>
    <col min="4857" max="4857" width="27" style="208" customWidth="1"/>
    <col min="4858" max="4858" width="7.625" style="208" customWidth="1"/>
    <col min="4859" max="4870" width="9.625" style="208" customWidth="1"/>
    <col min="4871" max="4872" width="11.625" style="208" customWidth="1"/>
    <col min="4873" max="4873" width="13.625" style="208" customWidth="1"/>
    <col min="4874" max="4875" width="10.625" style="208" customWidth="1"/>
    <col min="4876" max="4876" width="9.625" style="208" customWidth="1"/>
    <col min="4877" max="4878" width="10.625" style="208" customWidth="1"/>
    <col min="4879" max="4879" width="9.625" style="208" customWidth="1"/>
    <col min="4880" max="4881" width="10.625" style="208" customWidth="1"/>
    <col min="4882" max="4882" width="9.625" style="208" customWidth="1"/>
    <col min="4883" max="4884" width="10.625" style="208" customWidth="1"/>
    <col min="4885" max="4885" width="9.625" style="208" customWidth="1"/>
    <col min="4886" max="4887" width="10.625" style="208" customWidth="1"/>
    <col min="4888" max="4888" width="9.625" style="208" customWidth="1"/>
    <col min="4889" max="4890" width="10.625" style="208" customWidth="1"/>
    <col min="4891" max="4891" width="9.625" style="208" customWidth="1"/>
    <col min="4892" max="4893" width="10.625" style="208" customWidth="1"/>
    <col min="4894" max="4894" width="9.625" style="208" customWidth="1"/>
    <col min="4895" max="5110" width="9" style="208"/>
    <col min="5111" max="5111" width="4.75" style="208" customWidth="1"/>
    <col min="5112" max="5112" width="23" style="208" customWidth="1"/>
    <col min="5113" max="5113" width="27" style="208" customWidth="1"/>
    <col min="5114" max="5114" width="7.625" style="208" customWidth="1"/>
    <col min="5115" max="5126" width="9.625" style="208" customWidth="1"/>
    <col min="5127" max="5128" width="11.625" style="208" customWidth="1"/>
    <col min="5129" max="5129" width="13.625" style="208" customWidth="1"/>
    <col min="5130" max="5131" width="10.625" style="208" customWidth="1"/>
    <col min="5132" max="5132" width="9.625" style="208" customWidth="1"/>
    <col min="5133" max="5134" width="10.625" style="208" customWidth="1"/>
    <col min="5135" max="5135" width="9.625" style="208" customWidth="1"/>
    <col min="5136" max="5137" width="10.625" style="208" customWidth="1"/>
    <col min="5138" max="5138" width="9.625" style="208" customWidth="1"/>
    <col min="5139" max="5140" width="10.625" style="208" customWidth="1"/>
    <col min="5141" max="5141" width="9.625" style="208" customWidth="1"/>
    <col min="5142" max="5143" width="10.625" style="208" customWidth="1"/>
    <col min="5144" max="5144" width="9.625" style="208" customWidth="1"/>
    <col min="5145" max="5146" width="10.625" style="208" customWidth="1"/>
    <col min="5147" max="5147" width="9.625" style="208" customWidth="1"/>
    <col min="5148" max="5149" width="10.625" style="208" customWidth="1"/>
    <col min="5150" max="5150" width="9.625" style="208" customWidth="1"/>
    <col min="5151" max="5366" width="9" style="208"/>
    <col min="5367" max="5367" width="4.75" style="208" customWidth="1"/>
    <col min="5368" max="5368" width="23" style="208" customWidth="1"/>
    <col min="5369" max="5369" width="27" style="208" customWidth="1"/>
    <col min="5370" max="5370" width="7.625" style="208" customWidth="1"/>
    <col min="5371" max="5382" width="9.625" style="208" customWidth="1"/>
    <col min="5383" max="5384" width="11.625" style="208" customWidth="1"/>
    <col min="5385" max="5385" width="13.625" style="208" customWidth="1"/>
    <col min="5386" max="5387" width="10.625" style="208" customWidth="1"/>
    <col min="5388" max="5388" width="9.625" style="208" customWidth="1"/>
    <col min="5389" max="5390" width="10.625" style="208" customWidth="1"/>
    <col min="5391" max="5391" width="9.625" style="208" customWidth="1"/>
    <col min="5392" max="5393" width="10.625" style="208" customWidth="1"/>
    <col min="5394" max="5394" width="9.625" style="208" customWidth="1"/>
    <col min="5395" max="5396" width="10.625" style="208" customWidth="1"/>
    <col min="5397" max="5397" width="9.625" style="208" customWidth="1"/>
    <col min="5398" max="5399" width="10.625" style="208" customWidth="1"/>
    <col min="5400" max="5400" width="9.625" style="208" customWidth="1"/>
    <col min="5401" max="5402" width="10.625" style="208" customWidth="1"/>
    <col min="5403" max="5403" width="9.625" style="208" customWidth="1"/>
    <col min="5404" max="5405" width="10.625" style="208" customWidth="1"/>
    <col min="5406" max="5406" width="9.625" style="208" customWidth="1"/>
    <col min="5407" max="5622" width="9" style="208"/>
    <col min="5623" max="5623" width="4.75" style="208" customWidth="1"/>
    <col min="5624" max="5624" width="23" style="208" customWidth="1"/>
    <col min="5625" max="5625" width="27" style="208" customWidth="1"/>
    <col min="5626" max="5626" width="7.625" style="208" customWidth="1"/>
    <col min="5627" max="5638" width="9.625" style="208" customWidth="1"/>
    <col min="5639" max="5640" width="11.625" style="208" customWidth="1"/>
    <col min="5641" max="5641" width="13.625" style="208" customWidth="1"/>
    <col min="5642" max="5643" width="10.625" style="208" customWidth="1"/>
    <col min="5644" max="5644" width="9.625" style="208" customWidth="1"/>
    <col min="5645" max="5646" width="10.625" style="208" customWidth="1"/>
    <col min="5647" max="5647" width="9.625" style="208" customWidth="1"/>
    <col min="5648" max="5649" width="10.625" style="208" customWidth="1"/>
    <col min="5650" max="5650" width="9.625" style="208" customWidth="1"/>
    <col min="5651" max="5652" width="10.625" style="208" customWidth="1"/>
    <col min="5653" max="5653" width="9.625" style="208" customWidth="1"/>
    <col min="5654" max="5655" width="10.625" style="208" customWidth="1"/>
    <col min="5656" max="5656" width="9.625" style="208" customWidth="1"/>
    <col min="5657" max="5658" width="10.625" style="208" customWidth="1"/>
    <col min="5659" max="5659" width="9.625" style="208" customWidth="1"/>
    <col min="5660" max="5661" width="10.625" style="208" customWidth="1"/>
    <col min="5662" max="5662" width="9.625" style="208" customWidth="1"/>
    <col min="5663" max="5878" width="9" style="208"/>
    <col min="5879" max="5879" width="4.75" style="208" customWidth="1"/>
    <col min="5880" max="5880" width="23" style="208" customWidth="1"/>
    <col min="5881" max="5881" width="27" style="208" customWidth="1"/>
    <col min="5882" max="5882" width="7.625" style="208" customWidth="1"/>
    <col min="5883" max="5894" width="9.625" style="208" customWidth="1"/>
    <col min="5895" max="5896" width="11.625" style="208" customWidth="1"/>
    <col min="5897" max="5897" width="13.625" style="208" customWidth="1"/>
    <col min="5898" max="5899" width="10.625" style="208" customWidth="1"/>
    <col min="5900" max="5900" width="9.625" style="208" customWidth="1"/>
    <col min="5901" max="5902" width="10.625" style="208" customWidth="1"/>
    <col min="5903" max="5903" width="9.625" style="208" customWidth="1"/>
    <col min="5904" max="5905" width="10.625" style="208" customWidth="1"/>
    <col min="5906" max="5906" width="9.625" style="208" customWidth="1"/>
    <col min="5907" max="5908" width="10.625" style="208" customWidth="1"/>
    <col min="5909" max="5909" width="9.625" style="208" customWidth="1"/>
    <col min="5910" max="5911" width="10.625" style="208" customWidth="1"/>
    <col min="5912" max="5912" width="9.625" style="208" customWidth="1"/>
    <col min="5913" max="5914" width="10.625" style="208" customWidth="1"/>
    <col min="5915" max="5915" width="9.625" style="208" customWidth="1"/>
    <col min="5916" max="5917" width="10.625" style="208" customWidth="1"/>
    <col min="5918" max="5918" width="9.625" style="208" customWidth="1"/>
    <col min="5919" max="6134" width="9" style="208"/>
    <col min="6135" max="6135" width="4.75" style="208" customWidth="1"/>
    <col min="6136" max="6136" width="23" style="208" customWidth="1"/>
    <col min="6137" max="6137" width="27" style="208" customWidth="1"/>
    <col min="6138" max="6138" width="7.625" style="208" customWidth="1"/>
    <col min="6139" max="6150" width="9.625" style="208" customWidth="1"/>
    <col min="6151" max="6152" width="11.625" style="208" customWidth="1"/>
    <col min="6153" max="6153" width="13.625" style="208" customWidth="1"/>
    <col min="6154" max="6155" width="10.625" style="208" customWidth="1"/>
    <col min="6156" max="6156" width="9.625" style="208" customWidth="1"/>
    <col min="6157" max="6158" width="10.625" style="208" customWidth="1"/>
    <col min="6159" max="6159" width="9.625" style="208" customWidth="1"/>
    <col min="6160" max="6161" width="10.625" style="208" customWidth="1"/>
    <col min="6162" max="6162" width="9.625" style="208" customWidth="1"/>
    <col min="6163" max="6164" width="10.625" style="208" customWidth="1"/>
    <col min="6165" max="6165" width="9.625" style="208" customWidth="1"/>
    <col min="6166" max="6167" width="10.625" style="208" customWidth="1"/>
    <col min="6168" max="6168" width="9.625" style="208" customWidth="1"/>
    <col min="6169" max="6170" width="10.625" style="208" customWidth="1"/>
    <col min="6171" max="6171" width="9.625" style="208" customWidth="1"/>
    <col min="6172" max="6173" width="10.625" style="208" customWidth="1"/>
    <col min="6174" max="6174" width="9.625" style="208" customWidth="1"/>
    <col min="6175" max="6390" width="9" style="208"/>
    <col min="6391" max="6391" width="4.75" style="208" customWidth="1"/>
    <col min="6392" max="6392" width="23" style="208" customWidth="1"/>
    <col min="6393" max="6393" width="27" style="208" customWidth="1"/>
    <col min="6394" max="6394" width="7.625" style="208" customWidth="1"/>
    <col min="6395" max="6406" width="9.625" style="208" customWidth="1"/>
    <col min="6407" max="6408" width="11.625" style="208" customWidth="1"/>
    <col min="6409" max="6409" width="13.625" style="208" customWidth="1"/>
    <col min="6410" max="6411" width="10.625" style="208" customWidth="1"/>
    <col min="6412" max="6412" width="9.625" style="208" customWidth="1"/>
    <col min="6413" max="6414" width="10.625" style="208" customWidth="1"/>
    <col min="6415" max="6415" width="9.625" style="208" customWidth="1"/>
    <col min="6416" max="6417" width="10.625" style="208" customWidth="1"/>
    <col min="6418" max="6418" width="9.625" style="208" customWidth="1"/>
    <col min="6419" max="6420" width="10.625" style="208" customWidth="1"/>
    <col min="6421" max="6421" width="9.625" style="208" customWidth="1"/>
    <col min="6422" max="6423" width="10.625" style="208" customWidth="1"/>
    <col min="6424" max="6424" width="9.625" style="208" customWidth="1"/>
    <col min="6425" max="6426" width="10.625" style="208" customWidth="1"/>
    <col min="6427" max="6427" width="9.625" style="208" customWidth="1"/>
    <col min="6428" max="6429" width="10.625" style="208" customWidth="1"/>
    <col min="6430" max="6430" width="9.625" style="208" customWidth="1"/>
    <col min="6431" max="6646" width="9" style="208"/>
    <col min="6647" max="6647" width="4.75" style="208" customWidth="1"/>
    <col min="6648" max="6648" width="23" style="208" customWidth="1"/>
    <col min="6649" max="6649" width="27" style="208" customWidth="1"/>
    <col min="6650" max="6650" width="7.625" style="208" customWidth="1"/>
    <col min="6651" max="6662" width="9.625" style="208" customWidth="1"/>
    <col min="6663" max="6664" width="11.625" style="208" customWidth="1"/>
    <col min="6665" max="6665" width="13.625" style="208" customWidth="1"/>
    <col min="6666" max="6667" width="10.625" style="208" customWidth="1"/>
    <col min="6668" max="6668" width="9.625" style="208" customWidth="1"/>
    <col min="6669" max="6670" width="10.625" style="208" customWidth="1"/>
    <col min="6671" max="6671" width="9.625" style="208" customWidth="1"/>
    <col min="6672" max="6673" width="10.625" style="208" customWidth="1"/>
    <col min="6674" max="6674" width="9.625" style="208" customWidth="1"/>
    <col min="6675" max="6676" width="10.625" style="208" customWidth="1"/>
    <col min="6677" max="6677" width="9.625" style="208" customWidth="1"/>
    <col min="6678" max="6679" width="10.625" style="208" customWidth="1"/>
    <col min="6680" max="6680" width="9.625" style="208" customWidth="1"/>
    <col min="6681" max="6682" width="10.625" style="208" customWidth="1"/>
    <col min="6683" max="6683" width="9.625" style="208" customWidth="1"/>
    <col min="6684" max="6685" width="10.625" style="208" customWidth="1"/>
    <col min="6686" max="6686" width="9.625" style="208" customWidth="1"/>
    <col min="6687" max="6902" width="9" style="208"/>
    <col min="6903" max="6903" width="4.75" style="208" customWidth="1"/>
    <col min="6904" max="6904" width="23" style="208" customWidth="1"/>
    <col min="6905" max="6905" width="27" style="208" customWidth="1"/>
    <col min="6906" max="6906" width="7.625" style="208" customWidth="1"/>
    <col min="6907" max="6918" width="9.625" style="208" customWidth="1"/>
    <col min="6919" max="6920" width="11.625" style="208" customWidth="1"/>
    <col min="6921" max="6921" width="13.625" style="208" customWidth="1"/>
    <col min="6922" max="6923" width="10.625" style="208" customWidth="1"/>
    <col min="6924" max="6924" width="9.625" style="208" customWidth="1"/>
    <col min="6925" max="6926" width="10.625" style="208" customWidth="1"/>
    <col min="6927" max="6927" width="9.625" style="208" customWidth="1"/>
    <col min="6928" max="6929" width="10.625" style="208" customWidth="1"/>
    <col min="6930" max="6930" width="9.625" style="208" customWidth="1"/>
    <col min="6931" max="6932" width="10.625" style="208" customWidth="1"/>
    <col min="6933" max="6933" width="9.625" style="208" customWidth="1"/>
    <col min="6934" max="6935" width="10.625" style="208" customWidth="1"/>
    <col min="6936" max="6936" width="9.625" style="208" customWidth="1"/>
    <col min="6937" max="6938" width="10.625" style="208" customWidth="1"/>
    <col min="6939" max="6939" width="9.625" style="208" customWidth="1"/>
    <col min="6940" max="6941" width="10.625" style="208" customWidth="1"/>
    <col min="6942" max="6942" width="9.625" style="208" customWidth="1"/>
    <col min="6943" max="7158" width="9" style="208"/>
    <col min="7159" max="7159" width="4.75" style="208" customWidth="1"/>
    <col min="7160" max="7160" width="23" style="208" customWidth="1"/>
    <col min="7161" max="7161" width="27" style="208" customWidth="1"/>
    <col min="7162" max="7162" width="7.625" style="208" customWidth="1"/>
    <col min="7163" max="7174" width="9.625" style="208" customWidth="1"/>
    <col min="7175" max="7176" width="11.625" style="208" customWidth="1"/>
    <col min="7177" max="7177" width="13.625" style="208" customWidth="1"/>
    <col min="7178" max="7179" width="10.625" style="208" customWidth="1"/>
    <col min="7180" max="7180" width="9.625" style="208" customWidth="1"/>
    <col min="7181" max="7182" width="10.625" style="208" customWidth="1"/>
    <col min="7183" max="7183" width="9.625" style="208" customWidth="1"/>
    <col min="7184" max="7185" width="10.625" style="208" customWidth="1"/>
    <col min="7186" max="7186" width="9.625" style="208" customWidth="1"/>
    <col min="7187" max="7188" width="10.625" style="208" customWidth="1"/>
    <col min="7189" max="7189" width="9.625" style="208" customWidth="1"/>
    <col min="7190" max="7191" width="10.625" style="208" customWidth="1"/>
    <col min="7192" max="7192" width="9.625" style="208" customWidth="1"/>
    <col min="7193" max="7194" width="10.625" style="208" customWidth="1"/>
    <col min="7195" max="7195" width="9.625" style="208" customWidth="1"/>
    <col min="7196" max="7197" width="10.625" style="208" customWidth="1"/>
    <col min="7198" max="7198" width="9.625" style="208" customWidth="1"/>
    <col min="7199" max="7414" width="9" style="208"/>
    <col min="7415" max="7415" width="4.75" style="208" customWidth="1"/>
    <col min="7416" max="7416" width="23" style="208" customWidth="1"/>
    <col min="7417" max="7417" width="27" style="208" customWidth="1"/>
    <col min="7418" max="7418" width="7.625" style="208" customWidth="1"/>
    <col min="7419" max="7430" width="9.625" style="208" customWidth="1"/>
    <col min="7431" max="7432" width="11.625" style="208" customWidth="1"/>
    <col min="7433" max="7433" width="13.625" style="208" customWidth="1"/>
    <col min="7434" max="7435" width="10.625" style="208" customWidth="1"/>
    <col min="7436" max="7436" width="9.625" style="208" customWidth="1"/>
    <col min="7437" max="7438" width="10.625" style="208" customWidth="1"/>
    <col min="7439" max="7439" width="9.625" style="208" customWidth="1"/>
    <col min="7440" max="7441" width="10.625" style="208" customWidth="1"/>
    <col min="7442" max="7442" width="9.625" style="208" customWidth="1"/>
    <col min="7443" max="7444" width="10.625" style="208" customWidth="1"/>
    <col min="7445" max="7445" width="9.625" style="208" customWidth="1"/>
    <col min="7446" max="7447" width="10.625" style="208" customWidth="1"/>
    <col min="7448" max="7448" width="9.625" style="208" customWidth="1"/>
    <col min="7449" max="7450" width="10.625" style="208" customWidth="1"/>
    <col min="7451" max="7451" width="9.625" style="208" customWidth="1"/>
    <col min="7452" max="7453" width="10.625" style="208" customWidth="1"/>
    <col min="7454" max="7454" width="9.625" style="208" customWidth="1"/>
    <col min="7455" max="7670" width="9" style="208"/>
    <col min="7671" max="7671" width="4.75" style="208" customWidth="1"/>
    <col min="7672" max="7672" width="23" style="208" customWidth="1"/>
    <col min="7673" max="7673" width="27" style="208" customWidth="1"/>
    <col min="7674" max="7674" width="7.625" style="208" customWidth="1"/>
    <col min="7675" max="7686" width="9.625" style="208" customWidth="1"/>
    <col min="7687" max="7688" width="11.625" style="208" customWidth="1"/>
    <col min="7689" max="7689" width="13.625" style="208" customWidth="1"/>
    <col min="7690" max="7691" width="10.625" style="208" customWidth="1"/>
    <col min="7692" max="7692" width="9.625" style="208" customWidth="1"/>
    <col min="7693" max="7694" width="10.625" style="208" customWidth="1"/>
    <col min="7695" max="7695" width="9.625" style="208" customWidth="1"/>
    <col min="7696" max="7697" width="10.625" style="208" customWidth="1"/>
    <col min="7698" max="7698" width="9.625" style="208" customWidth="1"/>
    <col min="7699" max="7700" width="10.625" style="208" customWidth="1"/>
    <col min="7701" max="7701" width="9.625" style="208" customWidth="1"/>
    <col min="7702" max="7703" width="10.625" style="208" customWidth="1"/>
    <col min="7704" max="7704" width="9.625" style="208" customWidth="1"/>
    <col min="7705" max="7706" width="10.625" style="208" customWidth="1"/>
    <col min="7707" max="7707" width="9.625" style="208" customWidth="1"/>
    <col min="7708" max="7709" width="10.625" style="208" customWidth="1"/>
    <col min="7710" max="7710" width="9.625" style="208" customWidth="1"/>
    <col min="7711" max="7926" width="9" style="208"/>
    <col min="7927" max="7927" width="4.75" style="208" customWidth="1"/>
    <col min="7928" max="7928" width="23" style="208" customWidth="1"/>
    <col min="7929" max="7929" width="27" style="208" customWidth="1"/>
    <col min="7930" max="7930" width="7.625" style="208" customWidth="1"/>
    <col min="7931" max="7942" width="9.625" style="208" customWidth="1"/>
    <col min="7943" max="7944" width="11.625" style="208" customWidth="1"/>
    <col min="7945" max="7945" width="13.625" style="208" customWidth="1"/>
    <col min="7946" max="7947" width="10.625" style="208" customWidth="1"/>
    <col min="7948" max="7948" width="9.625" style="208" customWidth="1"/>
    <col min="7949" max="7950" width="10.625" style="208" customWidth="1"/>
    <col min="7951" max="7951" width="9.625" style="208" customWidth="1"/>
    <col min="7952" max="7953" width="10.625" style="208" customWidth="1"/>
    <col min="7954" max="7954" width="9.625" style="208" customWidth="1"/>
    <col min="7955" max="7956" width="10.625" style="208" customWidth="1"/>
    <col min="7957" max="7957" width="9.625" style="208" customWidth="1"/>
    <col min="7958" max="7959" width="10.625" style="208" customWidth="1"/>
    <col min="7960" max="7960" width="9.625" style="208" customWidth="1"/>
    <col min="7961" max="7962" width="10.625" style="208" customWidth="1"/>
    <col min="7963" max="7963" width="9.625" style="208" customWidth="1"/>
    <col min="7964" max="7965" width="10.625" style="208" customWidth="1"/>
    <col min="7966" max="7966" width="9.625" style="208" customWidth="1"/>
    <col min="7967" max="8182" width="9" style="208"/>
    <col min="8183" max="8183" width="4.75" style="208" customWidth="1"/>
    <col min="8184" max="8184" width="23" style="208" customWidth="1"/>
    <col min="8185" max="8185" width="27" style="208" customWidth="1"/>
    <col min="8186" max="8186" width="7.625" style="208" customWidth="1"/>
    <col min="8187" max="8198" width="9.625" style="208" customWidth="1"/>
    <col min="8199" max="8200" width="11.625" style="208" customWidth="1"/>
    <col min="8201" max="8201" width="13.625" style="208" customWidth="1"/>
    <col min="8202" max="8203" width="10.625" style="208" customWidth="1"/>
    <col min="8204" max="8204" width="9.625" style="208" customWidth="1"/>
    <col min="8205" max="8206" width="10.625" style="208" customWidth="1"/>
    <col min="8207" max="8207" width="9.625" style="208" customWidth="1"/>
    <col min="8208" max="8209" width="10.625" style="208" customWidth="1"/>
    <col min="8210" max="8210" width="9.625" style="208" customWidth="1"/>
    <col min="8211" max="8212" width="10.625" style="208" customWidth="1"/>
    <col min="8213" max="8213" width="9.625" style="208" customWidth="1"/>
    <col min="8214" max="8215" width="10.625" style="208" customWidth="1"/>
    <col min="8216" max="8216" width="9.625" style="208" customWidth="1"/>
    <col min="8217" max="8218" width="10.625" style="208" customWidth="1"/>
    <col min="8219" max="8219" width="9.625" style="208" customWidth="1"/>
    <col min="8220" max="8221" width="10.625" style="208" customWidth="1"/>
    <col min="8222" max="8222" width="9.625" style="208" customWidth="1"/>
    <col min="8223" max="8438" width="9" style="208"/>
    <col min="8439" max="8439" width="4.75" style="208" customWidth="1"/>
    <col min="8440" max="8440" width="23" style="208" customWidth="1"/>
    <col min="8441" max="8441" width="27" style="208" customWidth="1"/>
    <col min="8442" max="8442" width="7.625" style="208" customWidth="1"/>
    <col min="8443" max="8454" width="9.625" style="208" customWidth="1"/>
    <col min="8455" max="8456" width="11.625" style="208" customWidth="1"/>
    <col min="8457" max="8457" width="13.625" style="208" customWidth="1"/>
    <col min="8458" max="8459" width="10.625" style="208" customWidth="1"/>
    <col min="8460" max="8460" width="9.625" style="208" customWidth="1"/>
    <col min="8461" max="8462" width="10.625" style="208" customWidth="1"/>
    <col min="8463" max="8463" width="9.625" style="208" customWidth="1"/>
    <col min="8464" max="8465" width="10.625" style="208" customWidth="1"/>
    <col min="8466" max="8466" width="9.625" style="208" customWidth="1"/>
    <col min="8467" max="8468" width="10.625" style="208" customWidth="1"/>
    <col min="8469" max="8469" width="9.625" style="208" customWidth="1"/>
    <col min="8470" max="8471" width="10.625" style="208" customWidth="1"/>
    <col min="8472" max="8472" width="9.625" style="208" customWidth="1"/>
    <col min="8473" max="8474" width="10.625" style="208" customWidth="1"/>
    <col min="8475" max="8475" width="9.625" style="208" customWidth="1"/>
    <col min="8476" max="8477" width="10.625" style="208" customWidth="1"/>
    <col min="8478" max="8478" width="9.625" style="208" customWidth="1"/>
    <col min="8479" max="8694" width="9" style="208"/>
    <col min="8695" max="8695" width="4.75" style="208" customWidth="1"/>
    <col min="8696" max="8696" width="23" style="208" customWidth="1"/>
    <col min="8697" max="8697" width="27" style="208" customWidth="1"/>
    <col min="8698" max="8698" width="7.625" style="208" customWidth="1"/>
    <col min="8699" max="8710" width="9.625" style="208" customWidth="1"/>
    <col min="8711" max="8712" width="11.625" style="208" customWidth="1"/>
    <col min="8713" max="8713" width="13.625" style="208" customWidth="1"/>
    <col min="8714" max="8715" width="10.625" style="208" customWidth="1"/>
    <col min="8716" max="8716" width="9.625" style="208" customWidth="1"/>
    <col min="8717" max="8718" width="10.625" style="208" customWidth="1"/>
    <col min="8719" max="8719" width="9.625" style="208" customWidth="1"/>
    <col min="8720" max="8721" width="10.625" style="208" customWidth="1"/>
    <col min="8722" max="8722" width="9.625" style="208" customWidth="1"/>
    <col min="8723" max="8724" width="10.625" style="208" customWidth="1"/>
    <col min="8725" max="8725" width="9.625" style="208" customWidth="1"/>
    <col min="8726" max="8727" width="10.625" style="208" customWidth="1"/>
    <col min="8728" max="8728" width="9.625" style="208" customWidth="1"/>
    <col min="8729" max="8730" width="10.625" style="208" customWidth="1"/>
    <col min="8731" max="8731" width="9.625" style="208" customWidth="1"/>
    <col min="8732" max="8733" width="10.625" style="208" customWidth="1"/>
    <col min="8734" max="8734" width="9.625" style="208" customWidth="1"/>
    <col min="8735" max="8950" width="9" style="208"/>
    <col min="8951" max="8951" width="4.75" style="208" customWidth="1"/>
    <col min="8952" max="8952" width="23" style="208" customWidth="1"/>
    <col min="8953" max="8953" width="27" style="208" customWidth="1"/>
    <col min="8954" max="8954" width="7.625" style="208" customWidth="1"/>
    <col min="8955" max="8966" width="9.625" style="208" customWidth="1"/>
    <col min="8967" max="8968" width="11.625" style="208" customWidth="1"/>
    <col min="8969" max="8969" width="13.625" style="208" customWidth="1"/>
    <col min="8970" max="8971" width="10.625" style="208" customWidth="1"/>
    <col min="8972" max="8972" width="9.625" style="208" customWidth="1"/>
    <col min="8973" max="8974" width="10.625" style="208" customWidth="1"/>
    <col min="8975" max="8975" width="9.625" style="208" customWidth="1"/>
    <col min="8976" max="8977" width="10.625" style="208" customWidth="1"/>
    <col min="8978" max="8978" width="9.625" style="208" customWidth="1"/>
    <col min="8979" max="8980" width="10.625" style="208" customWidth="1"/>
    <col min="8981" max="8981" width="9.625" style="208" customWidth="1"/>
    <col min="8982" max="8983" width="10.625" style="208" customWidth="1"/>
    <col min="8984" max="8984" width="9.625" style="208" customWidth="1"/>
    <col min="8985" max="8986" width="10.625" style="208" customWidth="1"/>
    <col min="8987" max="8987" width="9.625" style="208" customWidth="1"/>
    <col min="8988" max="8989" width="10.625" style="208" customWidth="1"/>
    <col min="8990" max="8990" width="9.625" style="208" customWidth="1"/>
    <col min="8991" max="9206" width="9" style="208"/>
    <col min="9207" max="9207" width="4.75" style="208" customWidth="1"/>
    <col min="9208" max="9208" width="23" style="208" customWidth="1"/>
    <col min="9209" max="9209" width="27" style="208" customWidth="1"/>
    <col min="9210" max="9210" width="7.625" style="208" customWidth="1"/>
    <col min="9211" max="9222" width="9.625" style="208" customWidth="1"/>
    <col min="9223" max="9224" width="11.625" style="208" customWidth="1"/>
    <col min="9225" max="9225" width="13.625" style="208" customWidth="1"/>
    <col min="9226" max="9227" width="10.625" style="208" customWidth="1"/>
    <col min="9228" max="9228" width="9.625" style="208" customWidth="1"/>
    <col min="9229" max="9230" width="10.625" style="208" customWidth="1"/>
    <col min="9231" max="9231" width="9.625" style="208" customWidth="1"/>
    <col min="9232" max="9233" width="10.625" style="208" customWidth="1"/>
    <col min="9234" max="9234" width="9.625" style="208" customWidth="1"/>
    <col min="9235" max="9236" width="10.625" style="208" customWidth="1"/>
    <col min="9237" max="9237" width="9.625" style="208" customWidth="1"/>
    <col min="9238" max="9239" width="10.625" style="208" customWidth="1"/>
    <col min="9240" max="9240" width="9.625" style="208" customWidth="1"/>
    <col min="9241" max="9242" width="10.625" style="208" customWidth="1"/>
    <col min="9243" max="9243" width="9.625" style="208" customWidth="1"/>
    <col min="9244" max="9245" width="10.625" style="208" customWidth="1"/>
    <col min="9246" max="9246" width="9.625" style="208" customWidth="1"/>
    <col min="9247" max="9462" width="9" style="208"/>
    <col min="9463" max="9463" width="4.75" style="208" customWidth="1"/>
    <col min="9464" max="9464" width="23" style="208" customWidth="1"/>
    <col min="9465" max="9465" width="27" style="208" customWidth="1"/>
    <col min="9466" max="9466" width="7.625" style="208" customWidth="1"/>
    <col min="9467" max="9478" width="9.625" style="208" customWidth="1"/>
    <col min="9479" max="9480" width="11.625" style="208" customWidth="1"/>
    <col min="9481" max="9481" width="13.625" style="208" customWidth="1"/>
    <col min="9482" max="9483" width="10.625" style="208" customWidth="1"/>
    <col min="9484" max="9484" width="9.625" style="208" customWidth="1"/>
    <col min="9485" max="9486" width="10.625" style="208" customWidth="1"/>
    <col min="9487" max="9487" width="9.625" style="208" customWidth="1"/>
    <col min="9488" max="9489" width="10.625" style="208" customWidth="1"/>
    <col min="9490" max="9490" width="9.625" style="208" customWidth="1"/>
    <col min="9491" max="9492" width="10.625" style="208" customWidth="1"/>
    <col min="9493" max="9493" width="9.625" style="208" customWidth="1"/>
    <col min="9494" max="9495" width="10.625" style="208" customWidth="1"/>
    <col min="9496" max="9496" width="9.625" style="208" customWidth="1"/>
    <col min="9497" max="9498" width="10.625" style="208" customWidth="1"/>
    <col min="9499" max="9499" width="9.625" style="208" customWidth="1"/>
    <col min="9500" max="9501" width="10.625" style="208" customWidth="1"/>
    <col min="9502" max="9502" width="9.625" style="208" customWidth="1"/>
    <col min="9503" max="9718" width="9" style="208"/>
    <col min="9719" max="9719" width="4.75" style="208" customWidth="1"/>
    <col min="9720" max="9720" width="23" style="208" customWidth="1"/>
    <col min="9721" max="9721" width="27" style="208" customWidth="1"/>
    <col min="9722" max="9722" width="7.625" style="208" customWidth="1"/>
    <col min="9723" max="9734" width="9.625" style="208" customWidth="1"/>
    <col min="9735" max="9736" width="11.625" style="208" customWidth="1"/>
    <col min="9737" max="9737" width="13.625" style="208" customWidth="1"/>
    <col min="9738" max="9739" width="10.625" style="208" customWidth="1"/>
    <col min="9740" max="9740" width="9.625" style="208" customWidth="1"/>
    <col min="9741" max="9742" width="10.625" style="208" customWidth="1"/>
    <col min="9743" max="9743" width="9.625" style="208" customWidth="1"/>
    <col min="9744" max="9745" width="10.625" style="208" customWidth="1"/>
    <col min="9746" max="9746" width="9.625" style="208" customWidth="1"/>
    <col min="9747" max="9748" width="10.625" style="208" customWidth="1"/>
    <col min="9749" max="9749" width="9.625" style="208" customWidth="1"/>
    <col min="9750" max="9751" width="10.625" style="208" customWidth="1"/>
    <col min="9752" max="9752" width="9.625" style="208" customWidth="1"/>
    <col min="9753" max="9754" width="10.625" style="208" customWidth="1"/>
    <col min="9755" max="9755" width="9.625" style="208" customWidth="1"/>
    <col min="9756" max="9757" width="10.625" style="208" customWidth="1"/>
    <col min="9758" max="9758" width="9.625" style="208" customWidth="1"/>
    <col min="9759" max="9974" width="9" style="208"/>
    <col min="9975" max="9975" width="4.75" style="208" customWidth="1"/>
    <col min="9976" max="9976" width="23" style="208" customWidth="1"/>
    <col min="9977" max="9977" width="27" style="208" customWidth="1"/>
    <col min="9978" max="9978" width="7.625" style="208" customWidth="1"/>
    <col min="9979" max="9990" width="9.625" style="208" customWidth="1"/>
    <col min="9991" max="9992" width="11.625" style="208" customWidth="1"/>
    <col min="9993" max="9993" width="13.625" style="208" customWidth="1"/>
    <col min="9994" max="9995" width="10.625" style="208" customWidth="1"/>
    <col min="9996" max="9996" width="9.625" style="208" customWidth="1"/>
    <col min="9997" max="9998" width="10.625" style="208" customWidth="1"/>
    <col min="9999" max="9999" width="9.625" style="208" customWidth="1"/>
    <col min="10000" max="10001" width="10.625" style="208" customWidth="1"/>
    <col min="10002" max="10002" width="9.625" style="208" customWidth="1"/>
    <col min="10003" max="10004" width="10.625" style="208" customWidth="1"/>
    <col min="10005" max="10005" width="9.625" style="208" customWidth="1"/>
    <col min="10006" max="10007" width="10.625" style="208" customWidth="1"/>
    <col min="10008" max="10008" width="9.625" style="208" customWidth="1"/>
    <col min="10009" max="10010" width="10.625" style="208" customWidth="1"/>
    <col min="10011" max="10011" width="9.625" style="208" customWidth="1"/>
    <col min="10012" max="10013" width="10.625" style="208" customWidth="1"/>
    <col min="10014" max="10014" width="9.625" style="208" customWidth="1"/>
    <col min="10015" max="10230" width="9" style="208"/>
    <col min="10231" max="10231" width="4.75" style="208" customWidth="1"/>
    <col min="10232" max="10232" width="23" style="208" customWidth="1"/>
    <col min="10233" max="10233" width="27" style="208" customWidth="1"/>
    <col min="10234" max="10234" width="7.625" style="208" customWidth="1"/>
    <col min="10235" max="10246" width="9.625" style="208" customWidth="1"/>
    <col min="10247" max="10248" width="11.625" style="208" customWidth="1"/>
    <col min="10249" max="10249" width="13.625" style="208" customWidth="1"/>
    <col min="10250" max="10251" width="10.625" style="208" customWidth="1"/>
    <col min="10252" max="10252" width="9.625" style="208" customWidth="1"/>
    <col min="10253" max="10254" width="10.625" style="208" customWidth="1"/>
    <col min="10255" max="10255" width="9.625" style="208" customWidth="1"/>
    <col min="10256" max="10257" width="10.625" style="208" customWidth="1"/>
    <col min="10258" max="10258" width="9.625" style="208" customWidth="1"/>
    <col min="10259" max="10260" width="10.625" style="208" customWidth="1"/>
    <col min="10261" max="10261" width="9.625" style="208" customWidth="1"/>
    <col min="10262" max="10263" width="10.625" style="208" customWidth="1"/>
    <col min="10264" max="10264" width="9.625" style="208" customWidth="1"/>
    <col min="10265" max="10266" width="10.625" style="208" customWidth="1"/>
    <col min="10267" max="10267" width="9.625" style="208" customWidth="1"/>
    <col min="10268" max="10269" width="10.625" style="208" customWidth="1"/>
    <col min="10270" max="10270" width="9.625" style="208" customWidth="1"/>
    <col min="10271" max="10486" width="9" style="208"/>
    <col min="10487" max="10487" width="4.75" style="208" customWidth="1"/>
    <col min="10488" max="10488" width="23" style="208" customWidth="1"/>
    <col min="10489" max="10489" width="27" style="208" customWidth="1"/>
    <col min="10490" max="10490" width="7.625" style="208" customWidth="1"/>
    <col min="10491" max="10502" width="9.625" style="208" customWidth="1"/>
    <col min="10503" max="10504" width="11.625" style="208" customWidth="1"/>
    <col min="10505" max="10505" width="13.625" style="208" customWidth="1"/>
    <col min="10506" max="10507" width="10.625" style="208" customWidth="1"/>
    <col min="10508" max="10508" width="9.625" style="208" customWidth="1"/>
    <col min="10509" max="10510" width="10.625" style="208" customWidth="1"/>
    <col min="10511" max="10511" width="9.625" style="208" customWidth="1"/>
    <col min="10512" max="10513" width="10.625" style="208" customWidth="1"/>
    <col min="10514" max="10514" width="9.625" style="208" customWidth="1"/>
    <col min="10515" max="10516" width="10.625" style="208" customWidth="1"/>
    <col min="10517" max="10517" width="9.625" style="208" customWidth="1"/>
    <col min="10518" max="10519" width="10.625" style="208" customWidth="1"/>
    <col min="10520" max="10520" width="9.625" style="208" customWidth="1"/>
    <col min="10521" max="10522" width="10.625" style="208" customWidth="1"/>
    <col min="10523" max="10523" width="9.625" style="208" customWidth="1"/>
    <col min="10524" max="10525" width="10.625" style="208" customWidth="1"/>
    <col min="10526" max="10526" width="9.625" style="208" customWidth="1"/>
    <col min="10527" max="10742" width="9" style="208"/>
    <col min="10743" max="10743" width="4.75" style="208" customWidth="1"/>
    <col min="10744" max="10744" width="23" style="208" customWidth="1"/>
    <col min="10745" max="10745" width="27" style="208" customWidth="1"/>
    <col min="10746" max="10746" width="7.625" style="208" customWidth="1"/>
    <col min="10747" max="10758" width="9.625" style="208" customWidth="1"/>
    <col min="10759" max="10760" width="11.625" style="208" customWidth="1"/>
    <col min="10761" max="10761" width="13.625" style="208" customWidth="1"/>
    <col min="10762" max="10763" width="10.625" style="208" customWidth="1"/>
    <col min="10764" max="10764" width="9.625" style="208" customWidth="1"/>
    <col min="10765" max="10766" width="10.625" style="208" customWidth="1"/>
    <col min="10767" max="10767" width="9.625" style="208" customWidth="1"/>
    <col min="10768" max="10769" width="10.625" style="208" customWidth="1"/>
    <col min="10770" max="10770" width="9.625" style="208" customWidth="1"/>
    <col min="10771" max="10772" width="10.625" style="208" customWidth="1"/>
    <col min="10773" max="10773" width="9.625" style="208" customWidth="1"/>
    <col min="10774" max="10775" width="10.625" style="208" customWidth="1"/>
    <col min="10776" max="10776" width="9.625" style="208" customWidth="1"/>
    <col min="10777" max="10778" width="10.625" style="208" customWidth="1"/>
    <col min="10779" max="10779" width="9.625" style="208" customWidth="1"/>
    <col min="10780" max="10781" width="10.625" style="208" customWidth="1"/>
    <col min="10782" max="10782" width="9.625" style="208" customWidth="1"/>
    <col min="10783" max="10998" width="9" style="208"/>
    <col min="10999" max="10999" width="4.75" style="208" customWidth="1"/>
    <col min="11000" max="11000" width="23" style="208" customWidth="1"/>
    <col min="11001" max="11001" width="27" style="208" customWidth="1"/>
    <col min="11002" max="11002" width="7.625" style="208" customWidth="1"/>
    <col min="11003" max="11014" width="9.625" style="208" customWidth="1"/>
    <col min="11015" max="11016" width="11.625" style="208" customWidth="1"/>
    <col min="11017" max="11017" width="13.625" style="208" customWidth="1"/>
    <col min="11018" max="11019" width="10.625" style="208" customWidth="1"/>
    <col min="11020" max="11020" width="9.625" style="208" customWidth="1"/>
    <col min="11021" max="11022" width="10.625" style="208" customWidth="1"/>
    <col min="11023" max="11023" width="9.625" style="208" customWidth="1"/>
    <col min="11024" max="11025" width="10.625" style="208" customWidth="1"/>
    <col min="11026" max="11026" width="9.625" style="208" customWidth="1"/>
    <col min="11027" max="11028" width="10.625" style="208" customWidth="1"/>
    <col min="11029" max="11029" width="9.625" style="208" customWidth="1"/>
    <col min="11030" max="11031" width="10.625" style="208" customWidth="1"/>
    <col min="11032" max="11032" width="9.625" style="208" customWidth="1"/>
    <col min="11033" max="11034" width="10.625" style="208" customWidth="1"/>
    <col min="11035" max="11035" width="9.625" style="208" customWidth="1"/>
    <col min="11036" max="11037" width="10.625" style="208" customWidth="1"/>
    <col min="11038" max="11038" width="9.625" style="208" customWidth="1"/>
    <col min="11039" max="11254" width="9" style="208"/>
    <col min="11255" max="11255" width="4.75" style="208" customWidth="1"/>
    <col min="11256" max="11256" width="23" style="208" customWidth="1"/>
    <col min="11257" max="11257" width="27" style="208" customWidth="1"/>
    <col min="11258" max="11258" width="7.625" style="208" customWidth="1"/>
    <col min="11259" max="11270" width="9.625" style="208" customWidth="1"/>
    <col min="11271" max="11272" width="11.625" style="208" customWidth="1"/>
    <col min="11273" max="11273" width="13.625" style="208" customWidth="1"/>
    <col min="11274" max="11275" width="10.625" style="208" customWidth="1"/>
    <col min="11276" max="11276" width="9.625" style="208" customWidth="1"/>
    <col min="11277" max="11278" width="10.625" style="208" customWidth="1"/>
    <col min="11279" max="11279" width="9.625" style="208" customWidth="1"/>
    <col min="11280" max="11281" width="10.625" style="208" customWidth="1"/>
    <col min="11282" max="11282" width="9.625" style="208" customWidth="1"/>
    <col min="11283" max="11284" width="10.625" style="208" customWidth="1"/>
    <col min="11285" max="11285" width="9.625" style="208" customWidth="1"/>
    <col min="11286" max="11287" width="10.625" style="208" customWidth="1"/>
    <col min="11288" max="11288" width="9.625" style="208" customWidth="1"/>
    <col min="11289" max="11290" width="10.625" style="208" customWidth="1"/>
    <col min="11291" max="11291" width="9.625" style="208" customWidth="1"/>
    <col min="11292" max="11293" width="10.625" style="208" customWidth="1"/>
    <col min="11294" max="11294" width="9.625" style="208" customWidth="1"/>
    <col min="11295" max="11510" width="9" style="208"/>
    <col min="11511" max="11511" width="4.75" style="208" customWidth="1"/>
    <col min="11512" max="11512" width="23" style="208" customWidth="1"/>
    <col min="11513" max="11513" width="27" style="208" customWidth="1"/>
    <col min="11514" max="11514" width="7.625" style="208" customWidth="1"/>
    <col min="11515" max="11526" width="9.625" style="208" customWidth="1"/>
    <col min="11527" max="11528" width="11.625" style="208" customWidth="1"/>
    <col min="11529" max="11529" width="13.625" style="208" customWidth="1"/>
    <col min="11530" max="11531" width="10.625" style="208" customWidth="1"/>
    <col min="11532" max="11532" width="9.625" style="208" customWidth="1"/>
    <col min="11533" max="11534" width="10.625" style="208" customWidth="1"/>
    <col min="11535" max="11535" width="9.625" style="208" customWidth="1"/>
    <col min="11536" max="11537" width="10.625" style="208" customWidth="1"/>
    <col min="11538" max="11538" width="9.625" style="208" customWidth="1"/>
    <col min="11539" max="11540" width="10.625" style="208" customWidth="1"/>
    <col min="11541" max="11541" width="9.625" style="208" customWidth="1"/>
    <col min="11542" max="11543" width="10.625" style="208" customWidth="1"/>
    <col min="11544" max="11544" width="9.625" style="208" customWidth="1"/>
    <col min="11545" max="11546" width="10.625" style="208" customWidth="1"/>
    <col min="11547" max="11547" width="9.625" style="208" customWidth="1"/>
    <col min="11548" max="11549" width="10.625" style="208" customWidth="1"/>
    <col min="11550" max="11550" width="9.625" style="208" customWidth="1"/>
    <col min="11551" max="11766" width="9" style="208"/>
    <col min="11767" max="11767" width="4.75" style="208" customWidth="1"/>
    <col min="11768" max="11768" width="23" style="208" customWidth="1"/>
    <col min="11769" max="11769" width="27" style="208" customWidth="1"/>
    <col min="11770" max="11770" width="7.625" style="208" customWidth="1"/>
    <col min="11771" max="11782" width="9.625" style="208" customWidth="1"/>
    <col min="11783" max="11784" width="11.625" style="208" customWidth="1"/>
    <col min="11785" max="11785" width="13.625" style="208" customWidth="1"/>
    <col min="11786" max="11787" width="10.625" style="208" customWidth="1"/>
    <col min="11788" max="11788" width="9.625" style="208" customWidth="1"/>
    <col min="11789" max="11790" width="10.625" style="208" customWidth="1"/>
    <col min="11791" max="11791" width="9.625" style="208" customWidth="1"/>
    <col min="11792" max="11793" width="10.625" style="208" customWidth="1"/>
    <col min="11794" max="11794" width="9.625" style="208" customWidth="1"/>
    <col min="11795" max="11796" width="10.625" style="208" customWidth="1"/>
    <col min="11797" max="11797" width="9.625" style="208" customWidth="1"/>
    <col min="11798" max="11799" width="10.625" style="208" customWidth="1"/>
    <col min="11800" max="11800" width="9.625" style="208" customWidth="1"/>
    <col min="11801" max="11802" width="10.625" style="208" customWidth="1"/>
    <col min="11803" max="11803" width="9.625" style="208" customWidth="1"/>
    <col min="11804" max="11805" width="10.625" style="208" customWidth="1"/>
    <col min="11806" max="11806" width="9.625" style="208" customWidth="1"/>
    <col min="11807" max="12022" width="9" style="208"/>
    <col min="12023" max="12023" width="4.75" style="208" customWidth="1"/>
    <col min="12024" max="12024" width="23" style="208" customWidth="1"/>
    <col min="12025" max="12025" width="27" style="208" customWidth="1"/>
    <col min="12026" max="12026" width="7.625" style="208" customWidth="1"/>
    <col min="12027" max="12038" width="9.625" style="208" customWidth="1"/>
    <col min="12039" max="12040" width="11.625" style="208" customWidth="1"/>
    <col min="12041" max="12041" width="13.625" style="208" customWidth="1"/>
    <col min="12042" max="12043" width="10.625" style="208" customWidth="1"/>
    <col min="12044" max="12044" width="9.625" style="208" customWidth="1"/>
    <col min="12045" max="12046" width="10.625" style="208" customWidth="1"/>
    <col min="12047" max="12047" width="9.625" style="208" customWidth="1"/>
    <col min="12048" max="12049" width="10.625" style="208" customWidth="1"/>
    <col min="12050" max="12050" width="9.625" style="208" customWidth="1"/>
    <col min="12051" max="12052" width="10.625" style="208" customWidth="1"/>
    <col min="12053" max="12053" width="9.625" style="208" customWidth="1"/>
    <col min="12054" max="12055" width="10.625" style="208" customWidth="1"/>
    <col min="12056" max="12056" width="9.625" style="208" customWidth="1"/>
    <col min="12057" max="12058" width="10.625" style="208" customWidth="1"/>
    <col min="12059" max="12059" width="9.625" style="208" customWidth="1"/>
    <col min="12060" max="12061" width="10.625" style="208" customWidth="1"/>
    <col min="12062" max="12062" width="9.625" style="208" customWidth="1"/>
    <col min="12063" max="12278" width="9" style="208"/>
    <col min="12279" max="12279" width="4.75" style="208" customWidth="1"/>
    <col min="12280" max="12280" width="23" style="208" customWidth="1"/>
    <col min="12281" max="12281" width="27" style="208" customWidth="1"/>
    <col min="12282" max="12282" width="7.625" style="208" customWidth="1"/>
    <col min="12283" max="12294" width="9.625" style="208" customWidth="1"/>
    <col min="12295" max="12296" width="11.625" style="208" customWidth="1"/>
    <col min="12297" max="12297" width="13.625" style="208" customWidth="1"/>
    <col min="12298" max="12299" width="10.625" style="208" customWidth="1"/>
    <col min="12300" max="12300" width="9.625" style="208" customWidth="1"/>
    <col min="12301" max="12302" width="10.625" style="208" customWidth="1"/>
    <col min="12303" max="12303" width="9.625" style="208" customWidth="1"/>
    <col min="12304" max="12305" width="10.625" style="208" customWidth="1"/>
    <col min="12306" max="12306" width="9.625" style="208" customWidth="1"/>
    <col min="12307" max="12308" width="10.625" style="208" customWidth="1"/>
    <col min="12309" max="12309" width="9.625" style="208" customWidth="1"/>
    <col min="12310" max="12311" width="10.625" style="208" customWidth="1"/>
    <col min="12312" max="12312" width="9.625" style="208" customWidth="1"/>
    <col min="12313" max="12314" width="10.625" style="208" customWidth="1"/>
    <col min="12315" max="12315" width="9.625" style="208" customWidth="1"/>
    <col min="12316" max="12317" width="10.625" style="208" customWidth="1"/>
    <col min="12318" max="12318" width="9.625" style="208" customWidth="1"/>
    <col min="12319" max="12534" width="9" style="208"/>
    <col min="12535" max="12535" width="4.75" style="208" customWidth="1"/>
    <col min="12536" max="12536" width="23" style="208" customWidth="1"/>
    <col min="12537" max="12537" width="27" style="208" customWidth="1"/>
    <col min="12538" max="12538" width="7.625" style="208" customWidth="1"/>
    <col min="12539" max="12550" width="9.625" style="208" customWidth="1"/>
    <col min="12551" max="12552" width="11.625" style="208" customWidth="1"/>
    <col min="12553" max="12553" width="13.625" style="208" customWidth="1"/>
    <col min="12554" max="12555" width="10.625" style="208" customWidth="1"/>
    <col min="12556" max="12556" width="9.625" style="208" customWidth="1"/>
    <col min="12557" max="12558" width="10.625" style="208" customWidth="1"/>
    <col min="12559" max="12559" width="9.625" style="208" customWidth="1"/>
    <col min="12560" max="12561" width="10.625" style="208" customWidth="1"/>
    <col min="12562" max="12562" width="9.625" style="208" customWidth="1"/>
    <col min="12563" max="12564" width="10.625" style="208" customWidth="1"/>
    <col min="12565" max="12565" width="9.625" style="208" customWidth="1"/>
    <col min="12566" max="12567" width="10.625" style="208" customWidth="1"/>
    <col min="12568" max="12568" width="9.625" style="208" customWidth="1"/>
    <col min="12569" max="12570" width="10.625" style="208" customWidth="1"/>
    <col min="12571" max="12571" width="9.625" style="208" customWidth="1"/>
    <col min="12572" max="12573" width="10.625" style="208" customWidth="1"/>
    <col min="12574" max="12574" width="9.625" style="208" customWidth="1"/>
    <col min="12575" max="12790" width="9" style="208"/>
    <col min="12791" max="12791" width="4.75" style="208" customWidth="1"/>
    <col min="12792" max="12792" width="23" style="208" customWidth="1"/>
    <col min="12793" max="12793" width="27" style="208" customWidth="1"/>
    <col min="12794" max="12794" width="7.625" style="208" customWidth="1"/>
    <col min="12795" max="12806" width="9.625" style="208" customWidth="1"/>
    <col min="12807" max="12808" width="11.625" style="208" customWidth="1"/>
    <col min="12809" max="12809" width="13.625" style="208" customWidth="1"/>
    <col min="12810" max="12811" width="10.625" style="208" customWidth="1"/>
    <col min="12812" max="12812" width="9.625" style="208" customWidth="1"/>
    <col min="12813" max="12814" width="10.625" style="208" customWidth="1"/>
    <col min="12815" max="12815" width="9.625" style="208" customWidth="1"/>
    <col min="12816" max="12817" width="10.625" style="208" customWidth="1"/>
    <col min="12818" max="12818" width="9.625" style="208" customWidth="1"/>
    <col min="12819" max="12820" width="10.625" style="208" customWidth="1"/>
    <col min="12821" max="12821" width="9.625" style="208" customWidth="1"/>
    <col min="12822" max="12823" width="10.625" style="208" customWidth="1"/>
    <col min="12824" max="12824" width="9.625" style="208" customWidth="1"/>
    <col min="12825" max="12826" width="10.625" style="208" customWidth="1"/>
    <col min="12827" max="12827" width="9.625" style="208" customWidth="1"/>
    <col min="12828" max="12829" width="10.625" style="208" customWidth="1"/>
    <col min="12830" max="12830" width="9.625" style="208" customWidth="1"/>
    <col min="12831" max="13046" width="9" style="208"/>
    <col min="13047" max="13047" width="4.75" style="208" customWidth="1"/>
    <col min="13048" max="13048" width="23" style="208" customWidth="1"/>
    <col min="13049" max="13049" width="27" style="208" customWidth="1"/>
    <col min="13050" max="13050" width="7.625" style="208" customWidth="1"/>
    <col min="13051" max="13062" width="9.625" style="208" customWidth="1"/>
    <col min="13063" max="13064" width="11.625" style="208" customWidth="1"/>
    <col min="13065" max="13065" width="13.625" style="208" customWidth="1"/>
    <col min="13066" max="13067" width="10.625" style="208" customWidth="1"/>
    <col min="13068" max="13068" width="9.625" style="208" customWidth="1"/>
    <col min="13069" max="13070" width="10.625" style="208" customWidth="1"/>
    <col min="13071" max="13071" width="9.625" style="208" customWidth="1"/>
    <col min="13072" max="13073" width="10.625" style="208" customWidth="1"/>
    <col min="13074" max="13074" width="9.625" style="208" customWidth="1"/>
    <col min="13075" max="13076" width="10.625" style="208" customWidth="1"/>
    <col min="13077" max="13077" width="9.625" style="208" customWidth="1"/>
    <col min="13078" max="13079" width="10.625" style="208" customWidth="1"/>
    <col min="13080" max="13080" width="9.625" style="208" customWidth="1"/>
    <col min="13081" max="13082" width="10.625" style="208" customWidth="1"/>
    <col min="13083" max="13083" width="9.625" style="208" customWidth="1"/>
    <col min="13084" max="13085" width="10.625" style="208" customWidth="1"/>
    <col min="13086" max="13086" width="9.625" style="208" customWidth="1"/>
    <col min="13087" max="13302" width="9" style="208"/>
    <col min="13303" max="13303" width="4.75" style="208" customWidth="1"/>
    <col min="13304" max="13304" width="23" style="208" customWidth="1"/>
    <col min="13305" max="13305" width="27" style="208" customWidth="1"/>
    <col min="13306" max="13306" width="7.625" style="208" customWidth="1"/>
    <col min="13307" max="13318" width="9.625" style="208" customWidth="1"/>
    <col min="13319" max="13320" width="11.625" style="208" customWidth="1"/>
    <col min="13321" max="13321" width="13.625" style="208" customWidth="1"/>
    <col min="13322" max="13323" width="10.625" style="208" customWidth="1"/>
    <col min="13324" max="13324" width="9.625" style="208" customWidth="1"/>
    <col min="13325" max="13326" width="10.625" style="208" customWidth="1"/>
    <col min="13327" max="13327" width="9.625" style="208" customWidth="1"/>
    <col min="13328" max="13329" width="10.625" style="208" customWidth="1"/>
    <col min="13330" max="13330" width="9.625" style="208" customWidth="1"/>
    <col min="13331" max="13332" width="10.625" style="208" customWidth="1"/>
    <col min="13333" max="13333" width="9.625" style="208" customWidth="1"/>
    <col min="13334" max="13335" width="10.625" style="208" customWidth="1"/>
    <col min="13336" max="13336" width="9.625" style="208" customWidth="1"/>
    <col min="13337" max="13338" width="10.625" style="208" customWidth="1"/>
    <col min="13339" max="13339" width="9.625" style="208" customWidth="1"/>
    <col min="13340" max="13341" width="10.625" style="208" customWidth="1"/>
    <col min="13342" max="13342" width="9.625" style="208" customWidth="1"/>
    <col min="13343" max="13558" width="9" style="208"/>
    <col min="13559" max="13559" width="4.75" style="208" customWidth="1"/>
    <col min="13560" max="13560" width="23" style="208" customWidth="1"/>
    <col min="13561" max="13561" width="27" style="208" customWidth="1"/>
    <col min="13562" max="13562" width="7.625" style="208" customWidth="1"/>
    <col min="13563" max="13574" width="9.625" style="208" customWidth="1"/>
    <col min="13575" max="13576" width="11.625" style="208" customWidth="1"/>
    <col min="13577" max="13577" width="13.625" style="208" customWidth="1"/>
    <col min="13578" max="13579" width="10.625" style="208" customWidth="1"/>
    <col min="13580" max="13580" width="9.625" style="208" customWidth="1"/>
    <col min="13581" max="13582" width="10.625" style="208" customWidth="1"/>
    <col min="13583" max="13583" width="9.625" style="208" customWidth="1"/>
    <col min="13584" max="13585" width="10.625" style="208" customWidth="1"/>
    <col min="13586" max="13586" width="9.625" style="208" customWidth="1"/>
    <col min="13587" max="13588" width="10.625" style="208" customWidth="1"/>
    <col min="13589" max="13589" width="9.625" style="208" customWidth="1"/>
    <col min="13590" max="13591" width="10.625" style="208" customWidth="1"/>
    <col min="13592" max="13592" width="9.625" style="208" customWidth="1"/>
    <col min="13593" max="13594" width="10.625" style="208" customWidth="1"/>
    <col min="13595" max="13595" width="9.625" style="208" customWidth="1"/>
    <col min="13596" max="13597" width="10.625" style="208" customWidth="1"/>
    <col min="13598" max="13598" width="9.625" style="208" customWidth="1"/>
    <col min="13599" max="13814" width="9" style="208"/>
    <col min="13815" max="13815" width="4.75" style="208" customWidth="1"/>
    <col min="13816" max="13816" width="23" style="208" customWidth="1"/>
    <col min="13817" max="13817" width="27" style="208" customWidth="1"/>
    <col min="13818" max="13818" width="7.625" style="208" customWidth="1"/>
    <col min="13819" max="13830" width="9.625" style="208" customWidth="1"/>
    <col min="13831" max="13832" width="11.625" style="208" customWidth="1"/>
    <col min="13833" max="13833" width="13.625" style="208" customWidth="1"/>
    <col min="13834" max="13835" width="10.625" style="208" customWidth="1"/>
    <col min="13836" max="13836" width="9.625" style="208" customWidth="1"/>
    <col min="13837" max="13838" width="10.625" style="208" customWidth="1"/>
    <col min="13839" max="13839" width="9.625" style="208" customWidth="1"/>
    <col min="13840" max="13841" width="10.625" style="208" customWidth="1"/>
    <col min="13842" max="13842" width="9.625" style="208" customWidth="1"/>
    <col min="13843" max="13844" width="10.625" style="208" customWidth="1"/>
    <col min="13845" max="13845" width="9.625" style="208" customWidth="1"/>
    <col min="13846" max="13847" width="10.625" style="208" customWidth="1"/>
    <col min="13848" max="13848" width="9.625" style="208" customWidth="1"/>
    <col min="13849" max="13850" width="10.625" style="208" customWidth="1"/>
    <col min="13851" max="13851" width="9.625" style="208" customWidth="1"/>
    <col min="13852" max="13853" width="10.625" style="208" customWidth="1"/>
    <col min="13854" max="13854" width="9.625" style="208" customWidth="1"/>
    <col min="13855" max="14070" width="9" style="208"/>
    <col min="14071" max="14071" width="4.75" style="208" customWidth="1"/>
    <col min="14072" max="14072" width="23" style="208" customWidth="1"/>
    <col min="14073" max="14073" width="27" style="208" customWidth="1"/>
    <col min="14074" max="14074" width="7.625" style="208" customWidth="1"/>
    <col min="14075" max="14086" width="9.625" style="208" customWidth="1"/>
    <col min="14087" max="14088" width="11.625" style="208" customWidth="1"/>
    <col min="14089" max="14089" width="13.625" style="208" customWidth="1"/>
    <col min="14090" max="14091" width="10.625" style="208" customWidth="1"/>
    <col min="14092" max="14092" width="9.625" style="208" customWidth="1"/>
    <col min="14093" max="14094" width="10.625" style="208" customWidth="1"/>
    <col min="14095" max="14095" width="9.625" style="208" customWidth="1"/>
    <col min="14096" max="14097" width="10.625" style="208" customWidth="1"/>
    <col min="14098" max="14098" width="9.625" style="208" customWidth="1"/>
    <col min="14099" max="14100" width="10.625" style="208" customWidth="1"/>
    <col min="14101" max="14101" width="9.625" style="208" customWidth="1"/>
    <col min="14102" max="14103" width="10.625" style="208" customWidth="1"/>
    <col min="14104" max="14104" width="9.625" style="208" customWidth="1"/>
    <col min="14105" max="14106" width="10.625" style="208" customWidth="1"/>
    <col min="14107" max="14107" width="9.625" style="208" customWidth="1"/>
    <col min="14108" max="14109" width="10.625" style="208" customWidth="1"/>
    <col min="14110" max="14110" width="9.625" style="208" customWidth="1"/>
    <col min="14111" max="14326" width="9" style="208"/>
    <col min="14327" max="14327" width="4.75" style="208" customWidth="1"/>
    <col min="14328" max="14328" width="23" style="208" customWidth="1"/>
    <col min="14329" max="14329" width="27" style="208" customWidth="1"/>
    <col min="14330" max="14330" width="7.625" style="208" customWidth="1"/>
    <col min="14331" max="14342" width="9.625" style="208" customWidth="1"/>
    <col min="14343" max="14344" width="11.625" style="208" customWidth="1"/>
    <col min="14345" max="14345" width="13.625" style="208" customWidth="1"/>
    <col min="14346" max="14347" width="10.625" style="208" customWidth="1"/>
    <col min="14348" max="14348" width="9.625" style="208" customWidth="1"/>
    <col min="14349" max="14350" width="10.625" style="208" customWidth="1"/>
    <col min="14351" max="14351" width="9.625" style="208" customWidth="1"/>
    <col min="14352" max="14353" width="10.625" style="208" customWidth="1"/>
    <col min="14354" max="14354" width="9.625" style="208" customWidth="1"/>
    <col min="14355" max="14356" width="10.625" style="208" customWidth="1"/>
    <col min="14357" max="14357" width="9.625" style="208" customWidth="1"/>
    <col min="14358" max="14359" width="10.625" style="208" customWidth="1"/>
    <col min="14360" max="14360" width="9.625" style="208" customWidth="1"/>
    <col min="14361" max="14362" width="10.625" style="208" customWidth="1"/>
    <col min="14363" max="14363" width="9.625" style="208" customWidth="1"/>
    <col min="14364" max="14365" width="10.625" style="208" customWidth="1"/>
    <col min="14366" max="14366" width="9.625" style="208" customWidth="1"/>
    <col min="14367" max="14582" width="9" style="208"/>
    <col min="14583" max="14583" width="4.75" style="208" customWidth="1"/>
    <col min="14584" max="14584" width="23" style="208" customWidth="1"/>
    <col min="14585" max="14585" width="27" style="208" customWidth="1"/>
    <col min="14586" max="14586" width="7.625" style="208" customWidth="1"/>
    <col min="14587" max="14598" width="9.625" style="208" customWidth="1"/>
    <col min="14599" max="14600" width="11.625" style="208" customWidth="1"/>
    <col min="14601" max="14601" width="13.625" style="208" customWidth="1"/>
    <col min="14602" max="14603" width="10.625" style="208" customWidth="1"/>
    <col min="14604" max="14604" width="9.625" style="208" customWidth="1"/>
    <col min="14605" max="14606" width="10.625" style="208" customWidth="1"/>
    <col min="14607" max="14607" width="9.625" style="208" customWidth="1"/>
    <col min="14608" max="14609" width="10.625" style="208" customWidth="1"/>
    <col min="14610" max="14610" width="9.625" style="208" customWidth="1"/>
    <col min="14611" max="14612" width="10.625" style="208" customWidth="1"/>
    <col min="14613" max="14613" width="9.625" style="208" customWidth="1"/>
    <col min="14614" max="14615" width="10.625" style="208" customWidth="1"/>
    <col min="14616" max="14616" width="9.625" style="208" customWidth="1"/>
    <col min="14617" max="14618" width="10.625" style="208" customWidth="1"/>
    <col min="14619" max="14619" width="9.625" style="208" customWidth="1"/>
    <col min="14620" max="14621" width="10.625" style="208" customWidth="1"/>
    <col min="14622" max="14622" width="9.625" style="208" customWidth="1"/>
    <col min="14623" max="14838" width="9" style="208"/>
    <col min="14839" max="14839" width="4.75" style="208" customWidth="1"/>
    <col min="14840" max="14840" width="23" style="208" customWidth="1"/>
    <col min="14841" max="14841" width="27" style="208" customWidth="1"/>
    <col min="14842" max="14842" width="7.625" style="208" customWidth="1"/>
    <col min="14843" max="14854" width="9.625" style="208" customWidth="1"/>
    <col min="14855" max="14856" width="11.625" style="208" customWidth="1"/>
    <col min="14857" max="14857" width="13.625" style="208" customWidth="1"/>
    <col min="14858" max="14859" width="10.625" style="208" customWidth="1"/>
    <col min="14860" max="14860" width="9.625" style="208" customWidth="1"/>
    <col min="14861" max="14862" width="10.625" style="208" customWidth="1"/>
    <col min="14863" max="14863" width="9.625" style="208" customWidth="1"/>
    <col min="14864" max="14865" width="10.625" style="208" customWidth="1"/>
    <col min="14866" max="14866" width="9.625" style="208" customWidth="1"/>
    <col min="14867" max="14868" width="10.625" style="208" customWidth="1"/>
    <col min="14869" max="14869" width="9.625" style="208" customWidth="1"/>
    <col min="14870" max="14871" width="10.625" style="208" customWidth="1"/>
    <col min="14872" max="14872" width="9.625" style="208" customWidth="1"/>
    <col min="14873" max="14874" width="10.625" style="208" customWidth="1"/>
    <col min="14875" max="14875" width="9.625" style="208" customWidth="1"/>
    <col min="14876" max="14877" width="10.625" style="208" customWidth="1"/>
    <col min="14878" max="14878" width="9.625" style="208" customWidth="1"/>
    <col min="14879" max="15094" width="9" style="208"/>
    <col min="15095" max="15095" width="4.75" style="208" customWidth="1"/>
    <col min="15096" max="15096" width="23" style="208" customWidth="1"/>
    <col min="15097" max="15097" width="27" style="208" customWidth="1"/>
    <col min="15098" max="15098" width="7.625" style="208" customWidth="1"/>
    <col min="15099" max="15110" width="9.625" style="208" customWidth="1"/>
    <col min="15111" max="15112" width="11.625" style="208" customWidth="1"/>
    <col min="15113" max="15113" width="13.625" style="208" customWidth="1"/>
    <col min="15114" max="15115" width="10.625" style="208" customWidth="1"/>
    <col min="15116" max="15116" width="9.625" style="208" customWidth="1"/>
    <col min="15117" max="15118" width="10.625" style="208" customWidth="1"/>
    <col min="15119" max="15119" width="9.625" style="208" customWidth="1"/>
    <col min="15120" max="15121" width="10.625" style="208" customWidth="1"/>
    <col min="15122" max="15122" width="9.625" style="208" customWidth="1"/>
    <col min="15123" max="15124" width="10.625" style="208" customWidth="1"/>
    <col min="15125" max="15125" width="9.625" style="208" customWidth="1"/>
    <col min="15126" max="15127" width="10.625" style="208" customWidth="1"/>
    <col min="15128" max="15128" width="9.625" style="208" customWidth="1"/>
    <col min="15129" max="15130" width="10.625" style="208" customWidth="1"/>
    <col min="15131" max="15131" width="9.625" style="208" customWidth="1"/>
    <col min="15132" max="15133" width="10.625" style="208" customWidth="1"/>
    <col min="15134" max="15134" width="9.625" style="208" customWidth="1"/>
    <col min="15135" max="15350" width="9" style="208"/>
    <col min="15351" max="15351" width="4.75" style="208" customWidth="1"/>
    <col min="15352" max="15352" width="23" style="208" customWidth="1"/>
    <col min="15353" max="15353" width="27" style="208" customWidth="1"/>
    <col min="15354" max="15354" width="7.625" style="208" customWidth="1"/>
    <col min="15355" max="15366" width="9.625" style="208" customWidth="1"/>
    <col min="15367" max="15368" width="11.625" style="208" customWidth="1"/>
    <col min="15369" max="15369" width="13.625" style="208" customWidth="1"/>
    <col min="15370" max="15371" width="10.625" style="208" customWidth="1"/>
    <col min="15372" max="15372" width="9.625" style="208" customWidth="1"/>
    <col min="15373" max="15374" width="10.625" style="208" customWidth="1"/>
    <col min="15375" max="15375" width="9.625" style="208" customWidth="1"/>
    <col min="15376" max="15377" width="10.625" style="208" customWidth="1"/>
    <col min="15378" max="15378" width="9.625" style="208" customWidth="1"/>
    <col min="15379" max="15380" width="10.625" style="208" customWidth="1"/>
    <col min="15381" max="15381" width="9.625" style="208" customWidth="1"/>
    <col min="15382" max="15383" width="10.625" style="208" customWidth="1"/>
    <col min="15384" max="15384" width="9.625" style="208" customWidth="1"/>
    <col min="15385" max="15386" width="10.625" style="208" customWidth="1"/>
    <col min="15387" max="15387" width="9.625" style="208" customWidth="1"/>
    <col min="15388" max="15389" width="10.625" style="208" customWidth="1"/>
    <col min="15390" max="15390" width="9.625" style="208" customWidth="1"/>
    <col min="15391" max="15606" width="9" style="208"/>
    <col min="15607" max="15607" width="4.75" style="208" customWidth="1"/>
    <col min="15608" max="15608" width="23" style="208" customWidth="1"/>
    <col min="15609" max="15609" width="27" style="208" customWidth="1"/>
    <col min="15610" max="15610" width="7.625" style="208" customWidth="1"/>
    <col min="15611" max="15622" width="9.625" style="208" customWidth="1"/>
    <col min="15623" max="15624" width="11.625" style="208" customWidth="1"/>
    <col min="15625" max="15625" width="13.625" style="208" customWidth="1"/>
    <col min="15626" max="15627" width="10.625" style="208" customWidth="1"/>
    <col min="15628" max="15628" width="9.625" style="208" customWidth="1"/>
    <col min="15629" max="15630" width="10.625" style="208" customWidth="1"/>
    <col min="15631" max="15631" width="9.625" style="208" customWidth="1"/>
    <col min="15632" max="15633" width="10.625" style="208" customWidth="1"/>
    <col min="15634" max="15634" width="9.625" style="208" customWidth="1"/>
    <col min="15635" max="15636" width="10.625" style="208" customWidth="1"/>
    <col min="15637" max="15637" width="9.625" style="208" customWidth="1"/>
    <col min="15638" max="15639" width="10.625" style="208" customWidth="1"/>
    <col min="15640" max="15640" width="9.625" style="208" customWidth="1"/>
    <col min="15641" max="15642" width="10.625" style="208" customWidth="1"/>
    <col min="15643" max="15643" width="9.625" style="208" customWidth="1"/>
    <col min="15644" max="15645" width="10.625" style="208" customWidth="1"/>
    <col min="15646" max="15646" width="9.625" style="208" customWidth="1"/>
    <col min="15647" max="15862" width="9" style="208"/>
    <col min="15863" max="15863" width="4.75" style="208" customWidth="1"/>
    <col min="15864" max="15864" width="23" style="208" customWidth="1"/>
    <col min="15865" max="15865" width="27" style="208" customWidth="1"/>
    <col min="15866" max="15866" width="7.625" style="208" customWidth="1"/>
    <col min="15867" max="15878" width="9.625" style="208" customWidth="1"/>
    <col min="15879" max="15880" width="11.625" style="208" customWidth="1"/>
    <col min="15881" max="15881" width="13.625" style="208" customWidth="1"/>
    <col min="15882" max="15883" width="10.625" style="208" customWidth="1"/>
    <col min="15884" max="15884" width="9.625" style="208" customWidth="1"/>
    <col min="15885" max="15886" width="10.625" style="208" customWidth="1"/>
    <col min="15887" max="15887" width="9.625" style="208" customWidth="1"/>
    <col min="15888" max="15889" width="10.625" style="208" customWidth="1"/>
    <col min="15890" max="15890" width="9.625" style="208" customWidth="1"/>
    <col min="15891" max="15892" width="10.625" style="208" customWidth="1"/>
    <col min="15893" max="15893" width="9.625" style="208" customWidth="1"/>
    <col min="15894" max="15895" width="10.625" style="208" customWidth="1"/>
    <col min="15896" max="15896" width="9.625" style="208" customWidth="1"/>
    <col min="15897" max="15898" width="10.625" style="208" customWidth="1"/>
    <col min="15899" max="15899" width="9.625" style="208" customWidth="1"/>
    <col min="15900" max="15901" width="10.625" style="208" customWidth="1"/>
    <col min="15902" max="15902" width="9.625" style="208" customWidth="1"/>
    <col min="15903" max="16118" width="9" style="208"/>
    <col min="16119" max="16119" width="4.75" style="208" customWidth="1"/>
    <col min="16120" max="16120" width="23" style="208" customWidth="1"/>
    <col min="16121" max="16121" width="27" style="208" customWidth="1"/>
    <col min="16122" max="16122" width="7.625" style="208" customWidth="1"/>
    <col min="16123" max="16134" width="9.625" style="208" customWidth="1"/>
    <col min="16135" max="16136" width="11.625" style="208" customWidth="1"/>
    <col min="16137" max="16137" width="13.625" style="208" customWidth="1"/>
    <col min="16138" max="16139" width="10.625" style="208" customWidth="1"/>
    <col min="16140" max="16140" width="9.625" style="208" customWidth="1"/>
    <col min="16141" max="16142" width="10.625" style="208" customWidth="1"/>
    <col min="16143" max="16143" width="9.625" style="208" customWidth="1"/>
    <col min="16144" max="16145" width="10.625" style="208" customWidth="1"/>
    <col min="16146" max="16146" width="9.625" style="208" customWidth="1"/>
    <col min="16147" max="16148" width="10.625" style="208" customWidth="1"/>
    <col min="16149" max="16149" width="9.625" style="208" customWidth="1"/>
    <col min="16150" max="16151" width="10.625" style="208" customWidth="1"/>
    <col min="16152" max="16152" width="9.625" style="208" customWidth="1"/>
    <col min="16153" max="16154" width="10.625" style="208" customWidth="1"/>
    <col min="16155" max="16155" width="9.625" style="208" customWidth="1"/>
    <col min="16156" max="16157" width="10.625" style="208" customWidth="1"/>
    <col min="16158" max="16158" width="9.625" style="208" customWidth="1"/>
    <col min="16159" max="16384" width="9" style="208"/>
  </cols>
  <sheetData>
    <row r="1" spans="1:35" ht="28.5" x14ac:dyDescent="0.15">
      <c r="A1" s="445" t="s">
        <v>245</v>
      </c>
      <c r="B1" s="446"/>
      <c r="C1" s="446"/>
      <c r="D1" s="446"/>
      <c r="E1" s="446"/>
      <c r="F1" s="446"/>
      <c r="G1" s="446"/>
      <c r="H1" s="446"/>
      <c r="I1" s="446"/>
      <c r="J1" s="446"/>
      <c r="K1" s="446"/>
      <c r="L1" s="446"/>
      <c r="M1" s="446"/>
      <c r="N1" s="446"/>
      <c r="O1" s="446"/>
      <c r="P1" s="446"/>
      <c r="Q1" s="446"/>
      <c r="R1" s="446"/>
      <c r="S1" s="446"/>
      <c r="T1" s="446"/>
      <c r="U1" s="446"/>
      <c r="V1" s="446"/>
      <c r="W1" s="447"/>
      <c r="X1" s="347"/>
    </row>
    <row r="2" spans="1:35" ht="28.5" customHeight="1" x14ac:dyDescent="0.15">
      <c r="A2" s="347"/>
      <c r="B2" s="348"/>
      <c r="C2" s="348" t="s">
        <v>658</v>
      </c>
      <c r="D2" s="440" t="s">
        <v>201</v>
      </c>
      <c r="E2" s="441"/>
      <c r="F2" s="440" t="s">
        <v>659</v>
      </c>
      <c r="G2" s="441"/>
      <c r="H2" s="440" t="s">
        <v>660</v>
      </c>
      <c r="I2" s="441"/>
      <c r="J2" s="347"/>
      <c r="K2" s="347"/>
      <c r="L2" s="347"/>
      <c r="M2" s="349"/>
      <c r="N2" s="349"/>
      <c r="O2" s="349"/>
      <c r="P2" s="349"/>
      <c r="Q2" s="349"/>
      <c r="R2" s="349"/>
      <c r="S2" s="349"/>
      <c r="T2" s="349"/>
      <c r="U2" s="350"/>
      <c r="V2" s="350"/>
      <c r="W2" s="350"/>
      <c r="X2" s="347"/>
    </row>
    <row r="3" spans="1:35" ht="16.5" customHeight="1" x14ac:dyDescent="0.15">
      <c r="A3" s="347"/>
      <c r="B3" s="347"/>
      <c r="C3" s="347"/>
      <c r="D3" s="347"/>
      <c r="E3" s="347"/>
      <c r="F3" s="347"/>
      <c r="G3" s="347"/>
      <c r="H3" s="347"/>
      <c r="I3" s="347"/>
      <c r="J3" s="347"/>
      <c r="K3" s="347"/>
      <c r="L3" s="347"/>
      <c r="M3" s="349"/>
      <c r="N3" s="349"/>
      <c r="O3" s="349"/>
      <c r="P3" s="349"/>
      <c r="Q3" s="349"/>
      <c r="R3" s="349"/>
      <c r="S3" s="349"/>
      <c r="T3" s="349"/>
      <c r="U3" s="350"/>
      <c r="V3" s="350"/>
      <c r="W3" s="350"/>
      <c r="X3" s="347"/>
    </row>
    <row r="4" spans="1:35" ht="28.5" x14ac:dyDescent="0.15">
      <c r="A4" s="351"/>
      <c r="B4" s="352" t="s">
        <v>656</v>
      </c>
      <c r="C4" s="382" t="s">
        <v>372</v>
      </c>
      <c r="D4" s="347"/>
      <c r="E4" s="353"/>
      <c r="F4" s="354" t="s">
        <v>373</v>
      </c>
      <c r="G4" s="355">
        <f>IF($C$4="手法1",手法1!I25,IF(使用量入力シート!$C$4="手法2",手法2!I26,手法3!I29))</f>
        <v>0.37</v>
      </c>
      <c r="H4" s="356" t="s">
        <v>622</v>
      </c>
      <c r="I4" s="357"/>
      <c r="J4" s="347"/>
      <c r="K4" s="347"/>
      <c r="L4" s="347"/>
      <c r="M4" s="358"/>
      <c r="N4" s="359"/>
      <c r="O4" s="360"/>
      <c r="P4" s="358"/>
      <c r="Q4" s="358"/>
      <c r="R4" s="358"/>
      <c r="S4" s="359"/>
      <c r="T4" s="361" t="s">
        <v>373</v>
      </c>
      <c r="U4" s="355">
        <f>IF(C4="手法1",手法1!I25,IF(C4="手法2",手法2!I26,手法3!I29))</f>
        <v>0.37</v>
      </c>
      <c r="V4" s="362" t="s">
        <v>374</v>
      </c>
      <c r="W4" s="363"/>
      <c r="X4" s="347"/>
      <c r="AG4" s="224" t="s">
        <v>254</v>
      </c>
      <c r="AH4" s="225"/>
      <c r="AI4" s="226" t="str">
        <f>IF($C$4="手法1",手法1!$L$36,IF(使用量入力シート!$C$4="手法2",手法2!$M$68,手法3!$R$75))</f>
        <v/>
      </c>
    </row>
    <row r="5" spans="1:35" ht="19.5" x14ac:dyDescent="0.15">
      <c r="A5" s="364" t="s">
        <v>704</v>
      </c>
      <c r="B5" s="347"/>
      <c r="C5" s="347"/>
      <c r="D5" s="347"/>
      <c r="E5" s="347"/>
      <c r="F5" s="347"/>
      <c r="G5" s="347"/>
      <c r="H5" s="347"/>
      <c r="I5" s="347"/>
      <c r="J5" s="347"/>
      <c r="K5" s="347"/>
      <c r="L5" s="347"/>
      <c r="M5" s="347"/>
      <c r="N5" s="347"/>
      <c r="O5" s="347"/>
      <c r="P5" s="347"/>
      <c r="Q5" s="347"/>
      <c r="R5" s="347"/>
      <c r="S5" s="347"/>
      <c r="T5" s="347"/>
      <c r="U5" s="347"/>
      <c r="V5" s="347"/>
      <c r="W5" s="347"/>
      <c r="X5" s="347"/>
    </row>
    <row r="6" spans="1:35" ht="18.75" x14ac:dyDescent="0.15">
      <c r="A6" s="364" t="s">
        <v>703</v>
      </c>
      <c r="B6" s="347"/>
      <c r="C6" s="347"/>
      <c r="D6" s="347"/>
      <c r="E6" s="347"/>
      <c r="F6" s="347"/>
      <c r="G6" s="347"/>
      <c r="H6" s="347"/>
      <c r="I6" s="347"/>
      <c r="J6" s="347"/>
      <c r="K6" s="347"/>
      <c r="L6" s="347"/>
      <c r="M6" s="347"/>
      <c r="N6" s="347"/>
      <c r="O6" s="347"/>
      <c r="P6" s="347"/>
      <c r="Q6" s="347"/>
      <c r="R6" s="347"/>
      <c r="S6" s="347"/>
      <c r="T6" s="347"/>
      <c r="U6" s="347"/>
      <c r="V6" s="347"/>
      <c r="W6" s="347"/>
      <c r="X6" s="347"/>
    </row>
    <row r="7" spans="1:35" ht="19.5" x14ac:dyDescent="0.15">
      <c r="A7" s="364" t="s">
        <v>752</v>
      </c>
      <c r="B7" s="347"/>
      <c r="C7" s="347"/>
      <c r="D7" s="365"/>
      <c r="E7" s="366" t="s">
        <v>657</v>
      </c>
      <c r="F7" s="347"/>
      <c r="G7" s="347"/>
      <c r="H7" s="347"/>
      <c r="I7" s="347"/>
      <c r="J7" s="347"/>
      <c r="K7" s="347"/>
      <c r="L7" s="347"/>
      <c r="M7" s="347"/>
      <c r="N7" s="347"/>
      <c r="O7" s="347"/>
      <c r="P7" s="347"/>
      <c r="Q7" s="347"/>
      <c r="R7" s="347"/>
      <c r="S7" s="347"/>
      <c r="T7" s="347"/>
      <c r="U7" s="347"/>
      <c r="V7" s="347"/>
      <c r="W7" s="347"/>
      <c r="X7" s="347"/>
    </row>
    <row r="8" spans="1:35" ht="17.25" customHeight="1" x14ac:dyDescent="0.15">
      <c r="A8" s="448"/>
      <c r="B8" s="449"/>
      <c r="C8" s="450"/>
      <c r="D8" s="464" t="s">
        <v>239</v>
      </c>
      <c r="E8" s="444" t="s">
        <v>618</v>
      </c>
      <c r="F8" s="444" t="s">
        <v>619</v>
      </c>
      <c r="G8" s="465" t="s">
        <v>387</v>
      </c>
      <c r="H8" s="463" t="s">
        <v>624</v>
      </c>
      <c r="I8" s="463"/>
      <c r="J8" s="463"/>
      <c r="K8" s="463"/>
      <c r="L8" s="463"/>
      <c r="M8" s="463" t="s">
        <v>467</v>
      </c>
      <c r="N8" s="463"/>
      <c r="O8" s="463"/>
      <c r="P8" s="463" t="s">
        <v>468</v>
      </c>
      <c r="Q8" s="463"/>
      <c r="R8" s="463"/>
      <c r="S8" s="463" t="s">
        <v>469</v>
      </c>
      <c r="T8" s="463"/>
      <c r="U8" s="463"/>
      <c r="V8" s="463" t="s">
        <v>470</v>
      </c>
      <c r="W8" s="463"/>
      <c r="X8" s="463"/>
      <c r="Y8" s="459" t="s">
        <v>471</v>
      </c>
      <c r="Z8" s="459"/>
      <c r="AA8" s="459"/>
      <c r="AB8" s="459" t="s">
        <v>472</v>
      </c>
      <c r="AC8" s="459"/>
      <c r="AD8" s="459"/>
      <c r="AE8" s="460" t="s">
        <v>473</v>
      </c>
    </row>
    <row r="9" spans="1:35" ht="57.75" customHeight="1" x14ac:dyDescent="0.15">
      <c r="A9" s="461" t="s">
        <v>796</v>
      </c>
      <c r="B9" s="462"/>
      <c r="C9" s="462"/>
      <c r="D9" s="464"/>
      <c r="E9" s="444"/>
      <c r="F9" s="444"/>
      <c r="G9" s="466"/>
      <c r="H9" s="367" t="s">
        <v>617</v>
      </c>
      <c r="I9" s="367" t="s">
        <v>620</v>
      </c>
      <c r="J9" s="367" t="s">
        <v>621</v>
      </c>
      <c r="K9" s="367" t="s">
        <v>623</v>
      </c>
      <c r="L9" s="367" t="s">
        <v>625</v>
      </c>
      <c r="M9" s="368" t="s">
        <v>240</v>
      </c>
      <c r="N9" s="368" t="s">
        <v>388</v>
      </c>
      <c r="O9" s="368" t="s">
        <v>239</v>
      </c>
      <c r="P9" s="368" t="s">
        <v>240</v>
      </c>
      <c r="Q9" s="368" t="s">
        <v>388</v>
      </c>
      <c r="R9" s="368" t="s">
        <v>239</v>
      </c>
      <c r="S9" s="368" t="s">
        <v>240</v>
      </c>
      <c r="T9" s="368" t="s">
        <v>388</v>
      </c>
      <c r="U9" s="368" t="s">
        <v>239</v>
      </c>
      <c r="V9" s="368" t="s">
        <v>240</v>
      </c>
      <c r="W9" s="368" t="s">
        <v>388</v>
      </c>
      <c r="X9" s="368" t="s">
        <v>239</v>
      </c>
      <c r="Y9" s="211" t="s">
        <v>240</v>
      </c>
      <c r="Z9" s="211" t="s">
        <v>388</v>
      </c>
      <c r="AA9" s="211" t="s">
        <v>239</v>
      </c>
      <c r="AB9" s="211" t="s">
        <v>240</v>
      </c>
      <c r="AC9" s="211" t="s">
        <v>388</v>
      </c>
      <c r="AD9" s="211" t="s">
        <v>239</v>
      </c>
      <c r="AE9" s="460"/>
    </row>
    <row r="10" spans="1:35" ht="18.75" customHeight="1" x14ac:dyDescent="0.15">
      <c r="A10" s="453" t="s">
        <v>753</v>
      </c>
      <c r="B10" s="453"/>
      <c r="C10" s="369" t="s">
        <v>389</v>
      </c>
      <c r="D10" s="213" t="s">
        <v>390</v>
      </c>
      <c r="E10" s="343"/>
      <c r="F10" s="371" t="str">
        <f>IF(E10="","",E10)</f>
        <v/>
      </c>
      <c r="G10" s="387" t="s">
        <v>798</v>
      </c>
      <c r="H10" s="383">
        <v>2.33E-3</v>
      </c>
      <c r="I10" s="215">
        <f>H10</f>
        <v>2.33E-3</v>
      </c>
      <c r="J10" s="215">
        <f>H10*$E10</f>
        <v>0</v>
      </c>
      <c r="K10" s="215">
        <f>IFERROR(I10*$F10,0)</f>
        <v>0</v>
      </c>
      <c r="L10" s="238" t="s">
        <v>665</v>
      </c>
      <c r="M10" s="217"/>
      <c r="N10" s="217"/>
      <c r="O10" s="218"/>
      <c r="P10" s="217"/>
      <c r="Q10" s="217"/>
      <c r="R10" s="218"/>
      <c r="S10" s="217"/>
      <c r="T10" s="217"/>
      <c r="U10" s="218"/>
      <c r="V10" s="217"/>
      <c r="W10" s="217"/>
      <c r="X10" s="218"/>
      <c r="Y10" s="217"/>
      <c r="Z10" s="217"/>
      <c r="AA10" s="218"/>
      <c r="AB10" s="219"/>
      <c r="AC10" s="219"/>
      <c r="AD10" s="220"/>
      <c r="AE10" s="221"/>
    </row>
    <row r="11" spans="1:35" ht="18.75" x14ac:dyDescent="0.15">
      <c r="A11" s="453"/>
      <c r="B11" s="453"/>
      <c r="C11" s="372" t="s">
        <v>769</v>
      </c>
      <c r="D11" s="337" t="s">
        <v>391</v>
      </c>
      <c r="E11" s="344"/>
      <c r="F11" s="373" t="str">
        <f t="shared" ref="F11:F39" si="0">IF(E11="","",E11)</f>
        <v/>
      </c>
      <c r="G11" s="388" t="s">
        <v>798</v>
      </c>
      <c r="H11" s="384">
        <v>2.32E-3</v>
      </c>
      <c r="I11" s="338">
        <f t="shared" ref="I11:I45" si="1">H11</f>
        <v>2.32E-3</v>
      </c>
      <c r="J11" s="338">
        <f t="shared" ref="J11:J55" si="2">H11*$E11</f>
        <v>0</v>
      </c>
      <c r="K11" s="338">
        <f t="shared" ref="K11:K74" si="3">IFERROR(I11*$F11,0)</f>
        <v>0</v>
      </c>
      <c r="L11" s="339" t="s">
        <v>666</v>
      </c>
      <c r="M11" s="217"/>
      <c r="N11" s="217"/>
      <c r="O11" s="218"/>
      <c r="P11" s="217"/>
      <c r="Q11" s="217"/>
      <c r="R11" s="218"/>
      <c r="S11" s="217"/>
      <c r="T11" s="217"/>
      <c r="U11" s="218"/>
      <c r="V11" s="217"/>
      <c r="W11" s="217"/>
      <c r="X11" s="218"/>
      <c r="Y11" s="217"/>
      <c r="Z11" s="217"/>
      <c r="AA11" s="218"/>
      <c r="AB11" s="219"/>
      <c r="AC11" s="219"/>
      <c r="AD11" s="220"/>
      <c r="AE11" s="221"/>
    </row>
    <row r="12" spans="1:35" ht="18.75" x14ac:dyDescent="0.15">
      <c r="A12" s="453"/>
      <c r="B12" s="453"/>
      <c r="C12" s="374" t="s">
        <v>770</v>
      </c>
      <c r="D12" s="334" t="s">
        <v>391</v>
      </c>
      <c r="E12" s="345"/>
      <c r="F12" s="375" t="str">
        <f t="shared" si="0"/>
        <v/>
      </c>
      <c r="G12" s="389" t="s">
        <v>798</v>
      </c>
      <c r="H12" s="385">
        <v>2.32E-3</v>
      </c>
      <c r="I12" s="335">
        <f t="shared" si="1"/>
        <v>2.32E-3</v>
      </c>
      <c r="J12" s="335">
        <f t="shared" si="2"/>
        <v>0</v>
      </c>
      <c r="K12" s="335">
        <f t="shared" si="3"/>
        <v>0</v>
      </c>
      <c r="L12" s="336" t="s">
        <v>666</v>
      </c>
      <c r="M12" s="217"/>
      <c r="N12" s="217"/>
      <c r="O12" s="218"/>
      <c r="P12" s="217"/>
      <c r="Q12" s="217"/>
      <c r="R12" s="218"/>
      <c r="S12" s="217"/>
      <c r="T12" s="217"/>
      <c r="U12" s="218"/>
      <c r="V12" s="217"/>
      <c r="W12" s="217"/>
      <c r="X12" s="218"/>
      <c r="Y12" s="217"/>
      <c r="Z12" s="217"/>
      <c r="AA12" s="218"/>
      <c r="AB12" s="219"/>
      <c r="AC12" s="219"/>
      <c r="AD12" s="220"/>
      <c r="AE12" s="221"/>
    </row>
    <row r="13" spans="1:35" ht="18.75" x14ac:dyDescent="0.15">
      <c r="A13" s="453"/>
      <c r="B13" s="453"/>
      <c r="C13" s="369" t="s">
        <v>392</v>
      </c>
      <c r="D13" s="213" t="s">
        <v>391</v>
      </c>
      <c r="E13" s="343"/>
      <c r="F13" s="371" t="str">
        <f t="shared" si="0"/>
        <v/>
      </c>
      <c r="G13" s="387" t="s">
        <v>798</v>
      </c>
      <c r="H13" s="383">
        <v>2.4599999999999999E-3</v>
      </c>
      <c r="I13" s="215">
        <f t="shared" si="1"/>
        <v>2.4599999999999999E-3</v>
      </c>
      <c r="J13" s="215">
        <f t="shared" si="2"/>
        <v>0</v>
      </c>
      <c r="K13" s="215">
        <f t="shared" si="3"/>
        <v>0</v>
      </c>
      <c r="L13" s="238" t="s">
        <v>666</v>
      </c>
      <c r="M13" s="217"/>
      <c r="N13" s="217"/>
      <c r="O13" s="218"/>
      <c r="P13" s="217"/>
      <c r="Q13" s="217"/>
      <c r="R13" s="218"/>
      <c r="S13" s="217"/>
      <c r="T13" s="217"/>
      <c r="U13" s="218"/>
      <c r="V13" s="217"/>
      <c r="W13" s="217"/>
      <c r="X13" s="218"/>
      <c r="Y13" s="217"/>
      <c r="Z13" s="217"/>
      <c r="AA13" s="218"/>
      <c r="AB13" s="219"/>
      <c r="AC13" s="219"/>
      <c r="AD13" s="220"/>
      <c r="AE13" s="221"/>
    </row>
    <row r="14" spans="1:35" ht="18.75" x14ac:dyDescent="0.15">
      <c r="A14" s="453"/>
      <c r="B14" s="453"/>
      <c r="C14" s="369" t="s">
        <v>393</v>
      </c>
      <c r="D14" s="213" t="s">
        <v>391</v>
      </c>
      <c r="E14" s="343"/>
      <c r="F14" s="371" t="str">
        <f t="shared" si="0"/>
        <v/>
      </c>
      <c r="G14" s="387" t="s">
        <v>798</v>
      </c>
      <c r="H14" s="383">
        <v>2.49E-3</v>
      </c>
      <c r="I14" s="215">
        <f t="shared" si="1"/>
        <v>2.49E-3</v>
      </c>
      <c r="J14" s="215">
        <f>H14*$E14</f>
        <v>0</v>
      </c>
      <c r="K14" s="215">
        <f t="shared" si="3"/>
        <v>0</v>
      </c>
      <c r="L14" s="238" t="s">
        <v>666</v>
      </c>
      <c r="M14" s="217"/>
      <c r="N14" s="217"/>
      <c r="O14" s="218"/>
      <c r="P14" s="217"/>
      <c r="Q14" s="217"/>
      <c r="R14" s="218"/>
      <c r="S14" s="217"/>
      <c r="T14" s="217"/>
      <c r="U14" s="218"/>
      <c r="V14" s="217"/>
      <c r="W14" s="217"/>
      <c r="X14" s="218"/>
      <c r="Y14" s="217"/>
      <c r="Z14" s="217"/>
      <c r="AA14" s="218"/>
      <c r="AB14" s="219"/>
      <c r="AC14" s="219"/>
      <c r="AD14" s="220"/>
      <c r="AE14" s="221"/>
    </row>
    <row r="15" spans="1:35" ht="18.75" x14ac:dyDescent="0.15">
      <c r="A15" s="453"/>
      <c r="B15" s="453"/>
      <c r="C15" s="372" t="s">
        <v>771</v>
      </c>
      <c r="D15" s="337" t="s">
        <v>391</v>
      </c>
      <c r="E15" s="344"/>
      <c r="F15" s="373" t="str">
        <f t="shared" si="0"/>
        <v/>
      </c>
      <c r="G15" s="388" t="s">
        <v>798</v>
      </c>
      <c r="H15" s="384">
        <v>2.5799999999999998E-3</v>
      </c>
      <c r="I15" s="338">
        <f t="shared" si="1"/>
        <v>2.5799999999999998E-3</v>
      </c>
      <c r="J15" s="338">
        <f t="shared" si="2"/>
        <v>0</v>
      </c>
      <c r="K15" s="338">
        <f t="shared" si="3"/>
        <v>0</v>
      </c>
      <c r="L15" s="339" t="s">
        <v>666</v>
      </c>
      <c r="M15" s="217"/>
      <c r="N15" s="217"/>
      <c r="O15" s="218"/>
      <c r="P15" s="217"/>
      <c r="Q15" s="217"/>
      <c r="R15" s="218"/>
      <c r="S15" s="217"/>
      <c r="T15" s="217"/>
      <c r="U15" s="218"/>
      <c r="V15" s="217"/>
      <c r="W15" s="217"/>
      <c r="X15" s="218"/>
      <c r="Y15" s="217"/>
      <c r="Z15" s="217"/>
      <c r="AA15" s="218"/>
      <c r="AB15" s="219"/>
      <c r="AC15" s="219"/>
      <c r="AD15" s="220"/>
      <c r="AE15" s="221"/>
    </row>
    <row r="16" spans="1:35" ht="18.75" x14ac:dyDescent="0.15">
      <c r="A16" s="453"/>
      <c r="B16" s="453"/>
      <c r="C16" s="374" t="s">
        <v>772</v>
      </c>
      <c r="D16" s="334" t="s">
        <v>391</v>
      </c>
      <c r="E16" s="345"/>
      <c r="F16" s="375" t="str">
        <f t="shared" si="0"/>
        <v/>
      </c>
      <c r="G16" s="389" t="s">
        <v>798</v>
      </c>
      <c r="H16" s="385">
        <v>2.5799999999999998E-3</v>
      </c>
      <c r="I16" s="335">
        <f t="shared" si="1"/>
        <v>2.5799999999999998E-3</v>
      </c>
      <c r="J16" s="335">
        <f>H16*$E16</f>
        <v>0</v>
      </c>
      <c r="K16" s="335">
        <f t="shared" si="3"/>
        <v>0</v>
      </c>
      <c r="L16" s="336" t="s">
        <v>666</v>
      </c>
      <c r="M16" s="217"/>
      <c r="N16" s="217"/>
      <c r="O16" s="218"/>
      <c r="P16" s="217"/>
      <c r="Q16" s="217"/>
      <c r="R16" s="218"/>
      <c r="S16" s="217"/>
      <c r="T16" s="217"/>
      <c r="U16" s="218"/>
      <c r="V16" s="217"/>
      <c r="W16" s="217"/>
      <c r="X16" s="218"/>
      <c r="Y16" s="217"/>
      <c r="Z16" s="217"/>
      <c r="AA16" s="218"/>
      <c r="AB16" s="219"/>
      <c r="AC16" s="219"/>
      <c r="AD16" s="220"/>
      <c r="AE16" s="221"/>
    </row>
    <row r="17" spans="1:31" ht="18.75" x14ac:dyDescent="0.15">
      <c r="A17" s="453"/>
      <c r="B17" s="453"/>
      <c r="C17" s="369" t="s">
        <v>394</v>
      </c>
      <c r="D17" s="213" t="s">
        <v>391</v>
      </c>
      <c r="E17" s="343"/>
      <c r="F17" s="371" t="str">
        <f t="shared" si="0"/>
        <v/>
      </c>
      <c r="G17" s="387" t="s">
        <v>798</v>
      </c>
      <c r="H17" s="383">
        <v>2.7100000000000002E-3</v>
      </c>
      <c r="I17" s="215">
        <f t="shared" si="1"/>
        <v>2.7100000000000002E-3</v>
      </c>
      <c r="J17" s="215">
        <f t="shared" si="2"/>
        <v>0</v>
      </c>
      <c r="K17" s="215">
        <f t="shared" si="3"/>
        <v>0</v>
      </c>
      <c r="L17" s="238" t="s">
        <v>666</v>
      </c>
      <c r="M17" s="217"/>
      <c r="N17" s="217"/>
      <c r="O17" s="218"/>
      <c r="P17" s="217"/>
      <c r="Q17" s="217"/>
      <c r="R17" s="218"/>
      <c r="S17" s="217"/>
      <c r="T17" s="217"/>
      <c r="U17" s="218"/>
      <c r="V17" s="217"/>
      <c r="W17" s="217"/>
      <c r="X17" s="218"/>
      <c r="Y17" s="217"/>
      <c r="Z17" s="217"/>
      <c r="AA17" s="218"/>
      <c r="AB17" s="219"/>
      <c r="AC17" s="219"/>
      <c r="AD17" s="220"/>
      <c r="AE17" s="221"/>
    </row>
    <row r="18" spans="1:31" ht="18.75" x14ac:dyDescent="0.15">
      <c r="A18" s="453"/>
      <c r="B18" s="453"/>
      <c r="C18" s="369" t="s">
        <v>773</v>
      </c>
      <c r="D18" s="213" t="s">
        <v>391</v>
      </c>
      <c r="E18" s="343"/>
      <c r="F18" s="371" t="str">
        <f t="shared" si="0"/>
        <v/>
      </c>
      <c r="G18" s="387" t="s">
        <v>798</v>
      </c>
      <c r="H18" s="383">
        <v>3.0000000000000001E-3</v>
      </c>
      <c r="I18" s="215">
        <f t="shared" si="1"/>
        <v>3.0000000000000001E-3</v>
      </c>
      <c r="J18" s="215">
        <f t="shared" si="2"/>
        <v>0</v>
      </c>
      <c r="K18" s="215">
        <f t="shared" si="3"/>
        <v>0</v>
      </c>
      <c r="L18" s="238" t="s">
        <v>666</v>
      </c>
      <c r="M18" s="217"/>
      <c r="N18" s="217"/>
      <c r="O18" s="218"/>
      <c r="P18" s="217"/>
      <c r="Q18" s="217"/>
      <c r="R18" s="218"/>
      <c r="S18" s="217"/>
      <c r="T18" s="217"/>
      <c r="U18" s="218"/>
      <c r="V18" s="217"/>
      <c r="W18" s="217"/>
      <c r="X18" s="218"/>
      <c r="Y18" s="217"/>
      <c r="Z18" s="217"/>
      <c r="AA18" s="218"/>
      <c r="AB18" s="219"/>
      <c r="AC18" s="219"/>
      <c r="AD18" s="220"/>
      <c r="AE18" s="221"/>
    </row>
    <row r="19" spans="1:31" ht="18.75" x14ac:dyDescent="0.15">
      <c r="A19" s="453"/>
      <c r="B19" s="453"/>
      <c r="C19" s="372" t="s">
        <v>395</v>
      </c>
      <c r="D19" s="337" t="s">
        <v>390</v>
      </c>
      <c r="E19" s="344"/>
      <c r="F19" s="373" t="str">
        <f t="shared" si="0"/>
        <v/>
      </c>
      <c r="G19" s="388" t="s">
        <v>798</v>
      </c>
      <c r="H19" s="384">
        <v>3.0000000000000001E-3</v>
      </c>
      <c r="I19" s="338">
        <f t="shared" si="1"/>
        <v>3.0000000000000001E-3</v>
      </c>
      <c r="J19" s="338">
        <f t="shared" si="2"/>
        <v>0</v>
      </c>
      <c r="K19" s="338">
        <f t="shared" si="3"/>
        <v>0</v>
      </c>
      <c r="L19" s="339" t="s">
        <v>665</v>
      </c>
      <c r="M19" s="217"/>
      <c r="N19" s="217"/>
      <c r="O19" s="218"/>
      <c r="P19" s="217"/>
      <c r="Q19" s="217"/>
      <c r="R19" s="218"/>
      <c r="S19" s="217"/>
      <c r="T19" s="217"/>
      <c r="U19" s="218"/>
      <c r="V19" s="217"/>
      <c r="W19" s="217"/>
      <c r="X19" s="218"/>
      <c r="Y19" s="217"/>
      <c r="Z19" s="217"/>
      <c r="AA19" s="218"/>
      <c r="AB19" s="219"/>
      <c r="AC19" s="219"/>
      <c r="AD19" s="220"/>
      <c r="AE19" s="221"/>
    </row>
    <row r="20" spans="1:31" ht="18.75" x14ac:dyDescent="0.15">
      <c r="A20" s="453"/>
      <c r="B20" s="453"/>
      <c r="C20" s="376" t="s">
        <v>396</v>
      </c>
      <c r="D20" s="334" t="s">
        <v>390</v>
      </c>
      <c r="E20" s="345"/>
      <c r="F20" s="375" t="str">
        <f t="shared" si="0"/>
        <v/>
      </c>
      <c r="G20" s="389" t="s">
        <v>798</v>
      </c>
      <c r="H20" s="385">
        <v>3.0000000000000001E-3</v>
      </c>
      <c r="I20" s="335">
        <f t="shared" si="1"/>
        <v>3.0000000000000001E-3</v>
      </c>
      <c r="J20" s="335">
        <f>H20*$E20</f>
        <v>0</v>
      </c>
      <c r="K20" s="335">
        <f t="shared" si="3"/>
        <v>0</v>
      </c>
      <c r="L20" s="336" t="s">
        <v>665</v>
      </c>
      <c r="M20" s="217"/>
      <c r="N20" s="217"/>
      <c r="O20" s="218"/>
      <c r="P20" s="217"/>
      <c r="Q20" s="217"/>
      <c r="R20" s="218"/>
      <c r="S20" s="217"/>
      <c r="T20" s="217"/>
      <c r="U20" s="218"/>
      <c r="V20" s="217"/>
      <c r="W20" s="217"/>
      <c r="X20" s="218"/>
      <c r="Y20" s="217"/>
      <c r="Z20" s="217"/>
      <c r="AA20" s="218"/>
      <c r="AB20" s="219"/>
      <c r="AC20" s="219"/>
      <c r="AD20" s="220"/>
      <c r="AE20" s="221"/>
    </row>
    <row r="21" spans="1:31" ht="18.75" x14ac:dyDescent="0.15">
      <c r="A21" s="453"/>
      <c r="B21" s="453"/>
      <c r="C21" s="369" t="s">
        <v>774</v>
      </c>
      <c r="D21" s="213" t="s">
        <v>390</v>
      </c>
      <c r="E21" s="343"/>
      <c r="F21" s="371" t="str">
        <f t="shared" si="0"/>
        <v/>
      </c>
      <c r="G21" s="387" t="s">
        <v>798</v>
      </c>
      <c r="H21" s="383">
        <v>2.7000000000000001E-3</v>
      </c>
      <c r="I21" s="215">
        <f t="shared" si="1"/>
        <v>2.7000000000000001E-3</v>
      </c>
      <c r="J21" s="215">
        <f t="shared" si="2"/>
        <v>0</v>
      </c>
      <c r="K21" s="215">
        <f t="shared" si="3"/>
        <v>0</v>
      </c>
      <c r="L21" s="238" t="s">
        <v>665</v>
      </c>
      <c r="M21" s="217"/>
      <c r="N21" s="217"/>
      <c r="O21" s="218"/>
      <c r="P21" s="217"/>
      <c r="Q21" s="217"/>
      <c r="R21" s="218"/>
      <c r="S21" s="217"/>
      <c r="T21" s="217"/>
      <c r="U21" s="218"/>
      <c r="V21" s="217"/>
      <c r="W21" s="217"/>
      <c r="X21" s="218"/>
      <c r="Y21" s="217"/>
      <c r="Z21" s="217"/>
      <c r="AA21" s="218"/>
      <c r="AB21" s="219"/>
      <c r="AC21" s="219"/>
      <c r="AD21" s="220"/>
      <c r="AE21" s="221"/>
    </row>
    <row r="22" spans="1:31" ht="20.25" x14ac:dyDescent="0.15">
      <c r="A22" s="453"/>
      <c r="B22" s="453"/>
      <c r="C22" s="369" t="s">
        <v>397</v>
      </c>
      <c r="D22" s="213" t="s">
        <v>695</v>
      </c>
      <c r="E22" s="343"/>
      <c r="F22" s="371" t="str">
        <f t="shared" si="0"/>
        <v/>
      </c>
      <c r="G22" s="387" t="s">
        <v>798</v>
      </c>
      <c r="H22" s="383">
        <v>2.2300000000000002E-3</v>
      </c>
      <c r="I22" s="215">
        <f t="shared" si="1"/>
        <v>2.2300000000000002E-3</v>
      </c>
      <c r="J22" s="215">
        <f t="shared" si="2"/>
        <v>0</v>
      </c>
      <c r="K22" s="215">
        <f t="shared" si="3"/>
        <v>0</v>
      </c>
      <c r="L22" s="238" t="s">
        <v>667</v>
      </c>
      <c r="M22" s="217"/>
      <c r="N22" s="217"/>
      <c r="O22" s="218"/>
      <c r="P22" s="217"/>
      <c r="Q22" s="217"/>
      <c r="R22" s="218"/>
      <c r="S22" s="217"/>
      <c r="T22" s="217"/>
      <c r="U22" s="218"/>
      <c r="V22" s="217"/>
      <c r="W22" s="217"/>
      <c r="X22" s="218"/>
      <c r="Y22" s="217"/>
      <c r="Z22" s="217"/>
      <c r="AA22" s="218"/>
      <c r="AB22" s="219"/>
      <c r="AC22" s="219"/>
      <c r="AD22" s="220"/>
      <c r="AE22" s="221"/>
    </row>
    <row r="23" spans="1:31" ht="13.5" hidden="1" customHeight="1" x14ac:dyDescent="0.15">
      <c r="A23" s="453"/>
      <c r="B23" s="453"/>
      <c r="C23" s="369"/>
      <c r="D23" s="213"/>
      <c r="E23" s="343"/>
      <c r="F23" s="371" t="str">
        <f t="shared" si="0"/>
        <v/>
      </c>
      <c r="G23" s="387" t="s">
        <v>798</v>
      </c>
      <c r="H23" s="383">
        <v>0</v>
      </c>
      <c r="I23" s="215">
        <f t="shared" si="1"/>
        <v>0</v>
      </c>
      <c r="J23" s="215">
        <f t="shared" si="2"/>
        <v>0</v>
      </c>
      <c r="K23" s="215">
        <f t="shared" si="3"/>
        <v>0</v>
      </c>
      <c r="L23" s="238" t="s">
        <v>664</v>
      </c>
      <c r="M23" s="217"/>
      <c r="N23" s="217"/>
      <c r="O23" s="218"/>
      <c r="P23" s="217"/>
      <c r="Q23" s="217"/>
      <c r="R23" s="218"/>
      <c r="S23" s="217"/>
      <c r="T23" s="217"/>
      <c r="U23" s="218"/>
      <c r="V23" s="217"/>
      <c r="W23" s="217"/>
      <c r="X23" s="218"/>
      <c r="Y23" s="217"/>
      <c r="Z23" s="217"/>
      <c r="AA23" s="218"/>
      <c r="AB23" s="219"/>
      <c r="AC23" s="219"/>
      <c r="AD23" s="220"/>
      <c r="AE23" s="221"/>
    </row>
    <row r="24" spans="1:31" ht="13.5" hidden="1" customHeight="1" x14ac:dyDescent="0.15">
      <c r="A24" s="453"/>
      <c r="B24" s="453"/>
      <c r="C24" s="369"/>
      <c r="D24" s="213"/>
      <c r="E24" s="343"/>
      <c r="F24" s="371" t="str">
        <f t="shared" si="0"/>
        <v/>
      </c>
      <c r="G24" s="387" t="s">
        <v>798</v>
      </c>
      <c r="H24" s="383">
        <v>0</v>
      </c>
      <c r="I24" s="215">
        <f t="shared" si="1"/>
        <v>0</v>
      </c>
      <c r="J24" s="215">
        <f t="shared" si="2"/>
        <v>0</v>
      </c>
      <c r="K24" s="215">
        <f t="shared" si="3"/>
        <v>0</v>
      </c>
      <c r="L24" s="238" t="s">
        <v>664</v>
      </c>
      <c r="M24" s="217"/>
      <c r="N24" s="217"/>
      <c r="O24" s="218"/>
      <c r="P24" s="217"/>
      <c r="Q24" s="217"/>
      <c r="R24" s="218"/>
      <c r="S24" s="217"/>
      <c r="T24" s="217"/>
      <c r="U24" s="218"/>
      <c r="V24" s="217"/>
      <c r="W24" s="217"/>
      <c r="X24" s="218"/>
      <c r="Y24" s="217"/>
      <c r="Z24" s="217"/>
      <c r="AA24" s="218"/>
      <c r="AB24" s="219"/>
      <c r="AC24" s="219"/>
      <c r="AD24" s="220"/>
      <c r="AE24" s="221"/>
    </row>
    <row r="25" spans="1:31" ht="13.5" hidden="1" customHeight="1" x14ac:dyDescent="0.15">
      <c r="A25" s="453"/>
      <c r="B25" s="453"/>
      <c r="C25" s="369"/>
      <c r="D25" s="213"/>
      <c r="E25" s="343"/>
      <c r="F25" s="371" t="str">
        <f t="shared" si="0"/>
        <v/>
      </c>
      <c r="G25" s="387" t="s">
        <v>798</v>
      </c>
      <c r="H25" s="383">
        <v>0</v>
      </c>
      <c r="I25" s="215">
        <f t="shared" si="1"/>
        <v>0</v>
      </c>
      <c r="J25" s="215">
        <f t="shared" si="2"/>
        <v>0</v>
      </c>
      <c r="K25" s="215">
        <f t="shared" si="3"/>
        <v>0</v>
      </c>
      <c r="L25" s="238" t="s">
        <v>664</v>
      </c>
      <c r="M25" s="217"/>
      <c r="N25" s="217"/>
      <c r="O25" s="218"/>
      <c r="P25" s="217"/>
      <c r="Q25" s="217"/>
      <c r="R25" s="218"/>
      <c r="S25" s="217"/>
      <c r="T25" s="217"/>
      <c r="U25" s="218"/>
      <c r="V25" s="217"/>
      <c r="W25" s="217"/>
      <c r="X25" s="218"/>
      <c r="Y25" s="217"/>
      <c r="Z25" s="217"/>
      <c r="AA25" s="218"/>
      <c r="AB25" s="219"/>
      <c r="AC25" s="219"/>
      <c r="AD25" s="220"/>
      <c r="AE25" s="221"/>
    </row>
    <row r="26" spans="1:31" ht="18.75" hidden="1" customHeight="1" x14ac:dyDescent="0.15">
      <c r="A26" s="453"/>
      <c r="B26" s="453"/>
      <c r="C26" s="369"/>
      <c r="D26" s="213"/>
      <c r="E26" s="343"/>
      <c r="F26" s="371" t="str">
        <f t="shared" si="0"/>
        <v/>
      </c>
      <c r="G26" s="387" t="s">
        <v>798</v>
      </c>
      <c r="H26" s="383">
        <v>0</v>
      </c>
      <c r="I26" s="215">
        <f t="shared" si="1"/>
        <v>0</v>
      </c>
      <c r="J26" s="215">
        <f t="shared" si="2"/>
        <v>0</v>
      </c>
      <c r="K26" s="215">
        <f t="shared" si="3"/>
        <v>0</v>
      </c>
      <c r="L26" s="238" t="s">
        <v>664</v>
      </c>
      <c r="M26" s="217"/>
      <c r="N26" s="217"/>
      <c r="O26" s="218"/>
      <c r="P26" s="217"/>
      <c r="Q26" s="217"/>
      <c r="R26" s="218"/>
      <c r="S26" s="217"/>
      <c r="T26" s="217"/>
      <c r="U26" s="218"/>
      <c r="V26" s="217"/>
      <c r="W26" s="217"/>
      <c r="X26" s="218"/>
      <c r="Y26" s="217"/>
      <c r="Z26" s="217"/>
      <c r="AA26" s="218"/>
      <c r="AB26" s="219"/>
      <c r="AC26" s="219"/>
      <c r="AD26" s="220"/>
      <c r="AE26" s="221"/>
    </row>
    <row r="27" spans="1:31" ht="18.75" x14ac:dyDescent="0.15">
      <c r="A27" s="453" t="s">
        <v>398</v>
      </c>
      <c r="B27" s="453"/>
      <c r="C27" s="369" t="s">
        <v>399</v>
      </c>
      <c r="D27" s="213" t="s">
        <v>400</v>
      </c>
      <c r="E27" s="343"/>
      <c r="F27" s="371" t="str">
        <f>IF(E27="","",E27*(1-$AI$4))</f>
        <v/>
      </c>
      <c r="G27" s="387" t="s">
        <v>798</v>
      </c>
      <c r="H27" s="383">
        <v>5.5500000000000005E-4</v>
      </c>
      <c r="I27" s="223">
        <f>$G$4/1000</f>
        <v>3.6999999999999999E-4</v>
      </c>
      <c r="J27" s="215">
        <f t="shared" si="2"/>
        <v>0</v>
      </c>
      <c r="K27" s="215">
        <f t="shared" si="3"/>
        <v>0</v>
      </c>
      <c r="L27" s="238" t="s">
        <v>668</v>
      </c>
      <c r="M27" s="217"/>
      <c r="N27" s="217"/>
      <c r="O27" s="218"/>
      <c r="P27" s="217"/>
      <c r="Q27" s="217"/>
      <c r="R27" s="218"/>
      <c r="S27" s="217"/>
      <c r="T27" s="217"/>
      <c r="U27" s="218"/>
      <c r="V27" s="217"/>
      <c r="W27" s="217"/>
      <c r="X27" s="218"/>
      <c r="Y27" s="217"/>
      <c r="Z27" s="217"/>
      <c r="AA27" s="218"/>
      <c r="AB27" s="219"/>
      <c r="AC27" s="219"/>
      <c r="AD27" s="220"/>
      <c r="AE27" s="221"/>
    </row>
    <row r="28" spans="1:31" ht="18.75" x14ac:dyDescent="0.15">
      <c r="A28" s="453"/>
      <c r="B28" s="453"/>
      <c r="C28" s="369" t="s">
        <v>401</v>
      </c>
      <c r="D28" s="213" t="s">
        <v>400</v>
      </c>
      <c r="E28" s="343"/>
      <c r="F28" s="371" t="str">
        <f t="shared" ref="F28:F31" si="4">IF(E28="","",E28*(1-$AI$4))</f>
        <v/>
      </c>
      <c r="G28" s="387" t="s">
        <v>798</v>
      </c>
      <c r="H28" s="383">
        <v>5.5500000000000005E-4</v>
      </c>
      <c r="I28" s="223">
        <f t="shared" ref="I28:I31" si="5">$G$4/1000</f>
        <v>3.6999999999999999E-4</v>
      </c>
      <c r="J28" s="215">
        <f t="shared" si="2"/>
        <v>0</v>
      </c>
      <c r="K28" s="215">
        <f t="shared" si="3"/>
        <v>0</v>
      </c>
      <c r="L28" s="238" t="s">
        <v>668</v>
      </c>
      <c r="M28" s="217"/>
      <c r="N28" s="217"/>
      <c r="O28" s="218"/>
      <c r="P28" s="217"/>
      <c r="Q28" s="217"/>
      <c r="R28" s="218"/>
      <c r="S28" s="217"/>
      <c r="T28" s="217"/>
      <c r="U28" s="218"/>
      <c r="V28" s="217"/>
      <c r="W28" s="217"/>
      <c r="X28" s="218"/>
      <c r="Y28" s="217"/>
      <c r="Z28" s="217"/>
      <c r="AA28" s="218"/>
      <c r="AB28" s="219"/>
      <c r="AC28" s="219"/>
      <c r="AD28" s="220"/>
      <c r="AE28" s="221"/>
    </row>
    <row r="29" spans="1:31" ht="18.75" x14ac:dyDescent="0.15">
      <c r="A29" s="453"/>
      <c r="B29" s="453"/>
      <c r="C29" s="369" t="s">
        <v>402</v>
      </c>
      <c r="D29" s="213" t="s">
        <v>400</v>
      </c>
      <c r="E29" s="343"/>
      <c r="F29" s="371" t="str">
        <f t="shared" si="4"/>
        <v/>
      </c>
      <c r="G29" s="387" t="s">
        <v>798</v>
      </c>
      <c r="H29" s="383">
        <v>5.5500000000000005E-4</v>
      </c>
      <c r="I29" s="223">
        <f t="shared" si="5"/>
        <v>3.6999999999999999E-4</v>
      </c>
      <c r="J29" s="215">
        <f t="shared" si="2"/>
        <v>0</v>
      </c>
      <c r="K29" s="215">
        <f t="shared" si="3"/>
        <v>0</v>
      </c>
      <c r="L29" s="238" t="s">
        <v>668</v>
      </c>
      <c r="M29" s="217"/>
      <c r="N29" s="217"/>
      <c r="O29" s="218"/>
      <c r="P29" s="217"/>
      <c r="Q29" s="217"/>
      <c r="R29" s="218"/>
      <c r="S29" s="217"/>
      <c r="T29" s="217"/>
      <c r="U29" s="218"/>
      <c r="V29" s="217"/>
      <c r="W29" s="217"/>
      <c r="X29" s="218"/>
      <c r="Y29" s="217"/>
      <c r="Z29" s="217"/>
      <c r="AA29" s="218"/>
      <c r="AB29" s="219"/>
      <c r="AC29" s="219"/>
      <c r="AD29" s="220"/>
      <c r="AE29" s="221"/>
    </row>
    <row r="30" spans="1:31" ht="18.75" x14ac:dyDescent="0.15">
      <c r="A30" s="453"/>
      <c r="B30" s="453"/>
      <c r="C30" s="369" t="s">
        <v>403</v>
      </c>
      <c r="D30" s="213" t="s">
        <v>400</v>
      </c>
      <c r="E30" s="343"/>
      <c r="F30" s="371" t="str">
        <f t="shared" si="4"/>
        <v/>
      </c>
      <c r="G30" s="387" t="s">
        <v>798</v>
      </c>
      <c r="H30" s="383">
        <v>5.5500000000000005E-4</v>
      </c>
      <c r="I30" s="223">
        <f t="shared" si="5"/>
        <v>3.6999999999999999E-4</v>
      </c>
      <c r="J30" s="215">
        <f t="shared" si="2"/>
        <v>0</v>
      </c>
      <c r="K30" s="215">
        <f t="shared" si="3"/>
        <v>0</v>
      </c>
      <c r="L30" s="238" t="s">
        <v>668</v>
      </c>
      <c r="M30" s="217"/>
      <c r="N30" s="217"/>
      <c r="O30" s="218"/>
      <c r="P30" s="217"/>
      <c r="Q30" s="217"/>
      <c r="R30" s="218"/>
      <c r="S30" s="217"/>
      <c r="T30" s="217"/>
      <c r="U30" s="218"/>
      <c r="V30" s="217"/>
      <c r="W30" s="217"/>
      <c r="X30" s="218"/>
      <c r="Y30" s="217"/>
      <c r="Z30" s="217"/>
      <c r="AA30" s="218"/>
      <c r="AB30" s="219"/>
      <c r="AC30" s="219"/>
      <c r="AD30" s="220"/>
      <c r="AE30" s="221"/>
    </row>
    <row r="31" spans="1:31" ht="18.75" x14ac:dyDescent="0.15">
      <c r="A31" s="453"/>
      <c r="B31" s="453"/>
      <c r="C31" s="369" t="s">
        <v>404</v>
      </c>
      <c r="D31" s="213" t="s">
        <v>400</v>
      </c>
      <c r="E31" s="343"/>
      <c r="F31" s="371" t="str">
        <f t="shared" si="4"/>
        <v/>
      </c>
      <c r="G31" s="387" t="s">
        <v>798</v>
      </c>
      <c r="H31" s="383">
        <v>5.5500000000000005E-4</v>
      </c>
      <c r="I31" s="223">
        <f t="shared" si="5"/>
        <v>3.6999999999999999E-4</v>
      </c>
      <c r="J31" s="215">
        <f t="shared" si="2"/>
        <v>0</v>
      </c>
      <c r="K31" s="215">
        <f t="shared" si="3"/>
        <v>0</v>
      </c>
      <c r="L31" s="238" t="s">
        <v>668</v>
      </c>
      <c r="M31" s="217"/>
      <c r="N31" s="217"/>
      <c r="O31" s="218"/>
      <c r="P31" s="217"/>
      <c r="Q31" s="217"/>
      <c r="R31" s="218"/>
      <c r="S31" s="217"/>
      <c r="T31" s="217"/>
      <c r="U31" s="218"/>
      <c r="V31" s="217"/>
      <c r="W31" s="217"/>
      <c r="X31" s="218"/>
      <c r="Y31" s="217"/>
      <c r="Z31" s="217"/>
      <c r="AA31" s="218"/>
      <c r="AB31" s="219"/>
      <c r="AC31" s="219"/>
      <c r="AD31" s="220"/>
      <c r="AE31" s="221"/>
    </row>
    <row r="32" spans="1:31" ht="13.5" hidden="1" customHeight="1" x14ac:dyDescent="0.15">
      <c r="A32" s="453"/>
      <c r="B32" s="453"/>
      <c r="C32" s="369"/>
      <c r="D32" s="213"/>
      <c r="E32" s="343"/>
      <c r="F32" s="371" t="str">
        <f t="shared" si="0"/>
        <v/>
      </c>
      <c r="G32" s="387" t="s">
        <v>798</v>
      </c>
      <c r="H32" s="383">
        <v>0</v>
      </c>
      <c r="I32" s="215">
        <f t="shared" si="1"/>
        <v>0</v>
      </c>
      <c r="J32" s="215">
        <f t="shared" si="2"/>
        <v>0</v>
      </c>
      <c r="K32" s="215">
        <f t="shared" si="3"/>
        <v>0</v>
      </c>
      <c r="L32" s="238" t="s">
        <v>664</v>
      </c>
      <c r="M32" s="217"/>
      <c r="N32" s="217"/>
      <c r="O32" s="218"/>
      <c r="P32" s="217"/>
      <c r="Q32" s="217"/>
      <c r="R32" s="218"/>
      <c r="S32" s="217"/>
      <c r="T32" s="217"/>
      <c r="U32" s="218"/>
      <c r="V32" s="217"/>
      <c r="W32" s="217"/>
      <c r="X32" s="218"/>
      <c r="Y32" s="217"/>
      <c r="Z32" s="217"/>
      <c r="AA32" s="218"/>
      <c r="AB32" s="219"/>
      <c r="AC32" s="219"/>
      <c r="AD32" s="220"/>
      <c r="AE32" s="221"/>
    </row>
    <row r="33" spans="1:31" ht="13.5" hidden="1" customHeight="1" x14ac:dyDescent="0.15">
      <c r="A33" s="453"/>
      <c r="B33" s="453"/>
      <c r="C33" s="369"/>
      <c r="D33" s="213"/>
      <c r="E33" s="343"/>
      <c r="F33" s="371" t="str">
        <f t="shared" si="0"/>
        <v/>
      </c>
      <c r="G33" s="387" t="s">
        <v>798</v>
      </c>
      <c r="H33" s="383">
        <v>0</v>
      </c>
      <c r="I33" s="215">
        <f t="shared" si="1"/>
        <v>0</v>
      </c>
      <c r="J33" s="215">
        <f t="shared" si="2"/>
        <v>0</v>
      </c>
      <c r="K33" s="215">
        <f t="shared" si="3"/>
        <v>0</v>
      </c>
      <c r="L33" s="238" t="s">
        <v>664</v>
      </c>
      <c r="M33" s="217"/>
      <c r="N33" s="217"/>
      <c r="O33" s="218"/>
      <c r="P33" s="217"/>
      <c r="Q33" s="217"/>
      <c r="R33" s="218"/>
      <c r="S33" s="217"/>
      <c r="T33" s="217"/>
      <c r="U33" s="218"/>
      <c r="V33" s="217"/>
      <c r="W33" s="217"/>
      <c r="X33" s="218"/>
      <c r="Y33" s="217"/>
      <c r="Z33" s="217"/>
      <c r="AA33" s="218"/>
      <c r="AB33" s="219"/>
      <c r="AC33" s="219"/>
      <c r="AD33" s="220"/>
      <c r="AE33" s="221"/>
    </row>
    <row r="34" spans="1:31" ht="13.5" hidden="1" customHeight="1" x14ac:dyDescent="0.15">
      <c r="A34" s="453"/>
      <c r="B34" s="453"/>
      <c r="C34" s="369"/>
      <c r="D34" s="213"/>
      <c r="E34" s="343"/>
      <c r="F34" s="371" t="str">
        <f t="shared" si="0"/>
        <v/>
      </c>
      <c r="G34" s="387" t="s">
        <v>798</v>
      </c>
      <c r="H34" s="383">
        <v>0</v>
      </c>
      <c r="I34" s="215">
        <f t="shared" si="1"/>
        <v>0</v>
      </c>
      <c r="J34" s="215">
        <f t="shared" si="2"/>
        <v>0</v>
      </c>
      <c r="K34" s="215">
        <f t="shared" si="3"/>
        <v>0</v>
      </c>
      <c r="L34" s="238" t="s">
        <v>664</v>
      </c>
      <c r="M34" s="217"/>
      <c r="N34" s="217"/>
      <c r="O34" s="218"/>
      <c r="P34" s="217"/>
      <c r="Q34" s="217"/>
      <c r="R34" s="218"/>
      <c r="S34" s="217"/>
      <c r="T34" s="217"/>
      <c r="U34" s="218"/>
      <c r="V34" s="217"/>
      <c r="W34" s="217"/>
      <c r="X34" s="218"/>
      <c r="Y34" s="217"/>
      <c r="Z34" s="217"/>
      <c r="AA34" s="218"/>
      <c r="AB34" s="219"/>
      <c r="AC34" s="219"/>
      <c r="AD34" s="220"/>
      <c r="AE34" s="221"/>
    </row>
    <row r="35" spans="1:31" ht="13.5" hidden="1" customHeight="1" x14ac:dyDescent="0.15">
      <c r="A35" s="453"/>
      <c r="B35" s="453"/>
      <c r="C35" s="369"/>
      <c r="D35" s="213"/>
      <c r="E35" s="343"/>
      <c r="F35" s="371" t="str">
        <f t="shared" si="0"/>
        <v/>
      </c>
      <c r="G35" s="387" t="s">
        <v>798</v>
      </c>
      <c r="H35" s="383">
        <v>0</v>
      </c>
      <c r="I35" s="215">
        <f t="shared" si="1"/>
        <v>0</v>
      </c>
      <c r="J35" s="215">
        <f t="shared" si="2"/>
        <v>0</v>
      </c>
      <c r="K35" s="215">
        <f t="shared" si="3"/>
        <v>0</v>
      </c>
      <c r="L35" s="238" t="s">
        <v>664</v>
      </c>
      <c r="M35" s="217"/>
      <c r="N35" s="217"/>
      <c r="O35" s="218"/>
      <c r="P35" s="217"/>
      <c r="Q35" s="217"/>
      <c r="R35" s="218"/>
      <c r="S35" s="217"/>
      <c r="T35" s="217"/>
      <c r="U35" s="218"/>
      <c r="V35" s="217"/>
      <c r="W35" s="217"/>
      <c r="X35" s="218"/>
      <c r="Y35" s="217"/>
      <c r="Z35" s="217"/>
      <c r="AA35" s="218"/>
      <c r="AB35" s="219"/>
      <c r="AC35" s="219"/>
      <c r="AD35" s="220"/>
      <c r="AE35" s="221"/>
    </row>
    <row r="36" spans="1:31" ht="13.5" hidden="1" customHeight="1" x14ac:dyDescent="0.15">
      <c r="A36" s="453"/>
      <c r="B36" s="453"/>
      <c r="C36" s="369"/>
      <c r="D36" s="213"/>
      <c r="E36" s="343"/>
      <c r="F36" s="371" t="str">
        <f t="shared" si="0"/>
        <v/>
      </c>
      <c r="G36" s="387" t="s">
        <v>798</v>
      </c>
      <c r="H36" s="383">
        <v>0</v>
      </c>
      <c r="I36" s="215">
        <f t="shared" si="1"/>
        <v>0</v>
      </c>
      <c r="J36" s="215">
        <f t="shared" si="2"/>
        <v>0</v>
      </c>
      <c r="K36" s="215">
        <f t="shared" si="3"/>
        <v>0</v>
      </c>
      <c r="L36" s="238" t="s">
        <v>664</v>
      </c>
      <c r="M36" s="217"/>
      <c r="N36" s="217"/>
      <c r="O36" s="218"/>
      <c r="P36" s="217"/>
      <c r="Q36" s="217"/>
      <c r="R36" s="218"/>
      <c r="S36" s="217"/>
      <c r="T36" s="217"/>
      <c r="U36" s="218"/>
      <c r="V36" s="217"/>
      <c r="W36" s="217"/>
      <c r="X36" s="218"/>
      <c r="Y36" s="217"/>
      <c r="Z36" s="217"/>
      <c r="AA36" s="218"/>
      <c r="AB36" s="219"/>
      <c r="AC36" s="219"/>
      <c r="AD36" s="220"/>
      <c r="AE36" s="221"/>
    </row>
    <row r="37" spans="1:31" ht="18.75" customHeight="1" x14ac:dyDescent="0.15">
      <c r="A37" s="451" t="s">
        <v>754</v>
      </c>
      <c r="B37" s="451"/>
      <c r="C37" s="372" t="s">
        <v>405</v>
      </c>
      <c r="D37" s="337" t="s">
        <v>406</v>
      </c>
      <c r="E37" s="344"/>
      <c r="F37" s="373" t="str">
        <f t="shared" si="0"/>
        <v/>
      </c>
      <c r="G37" s="388" t="s">
        <v>798</v>
      </c>
      <c r="H37" s="384">
        <v>6.0000000000000002E-5</v>
      </c>
      <c r="I37" s="338">
        <f t="shared" si="1"/>
        <v>6.0000000000000002E-5</v>
      </c>
      <c r="J37" s="338">
        <f t="shared" si="2"/>
        <v>0</v>
      </c>
      <c r="K37" s="338">
        <f t="shared" si="3"/>
        <v>0</v>
      </c>
      <c r="L37" s="339" t="s">
        <v>669</v>
      </c>
      <c r="M37" s="217"/>
      <c r="N37" s="217"/>
      <c r="O37" s="218"/>
      <c r="P37" s="217"/>
      <c r="Q37" s="217"/>
      <c r="R37" s="218"/>
      <c r="S37" s="217"/>
      <c r="T37" s="217"/>
      <c r="U37" s="218"/>
      <c r="V37" s="217"/>
      <c r="W37" s="217"/>
      <c r="X37" s="218"/>
      <c r="Y37" s="217"/>
      <c r="Z37" s="217"/>
      <c r="AA37" s="218"/>
      <c r="AB37" s="219"/>
      <c r="AC37" s="219"/>
      <c r="AD37" s="220"/>
      <c r="AE37" s="221"/>
    </row>
    <row r="38" spans="1:31" ht="18.75" x14ac:dyDescent="0.15">
      <c r="A38" s="451"/>
      <c r="B38" s="451"/>
      <c r="C38" s="377" t="s">
        <v>241</v>
      </c>
      <c r="D38" s="340" t="s">
        <v>406</v>
      </c>
      <c r="E38" s="346"/>
      <c r="F38" s="378" t="str">
        <f t="shared" si="0"/>
        <v/>
      </c>
      <c r="G38" s="390" t="s">
        <v>798</v>
      </c>
      <c r="H38" s="386">
        <v>5.7000000000000003E-5</v>
      </c>
      <c r="I38" s="341">
        <f t="shared" si="1"/>
        <v>5.7000000000000003E-5</v>
      </c>
      <c r="J38" s="341">
        <f t="shared" si="2"/>
        <v>0</v>
      </c>
      <c r="K38" s="341">
        <f t="shared" si="3"/>
        <v>0</v>
      </c>
      <c r="L38" s="342" t="s">
        <v>669</v>
      </c>
      <c r="M38" s="217"/>
      <c r="N38" s="217"/>
      <c r="O38" s="218"/>
      <c r="P38" s="217"/>
      <c r="Q38" s="217"/>
      <c r="R38" s="218"/>
      <c r="S38" s="217"/>
      <c r="T38" s="217"/>
      <c r="U38" s="218"/>
      <c r="V38" s="217"/>
      <c r="W38" s="217"/>
      <c r="X38" s="218"/>
      <c r="Y38" s="217"/>
      <c r="Z38" s="217"/>
      <c r="AA38" s="218"/>
      <c r="AB38" s="219"/>
      <c r="AC38" s="219"/>
      <c r="AD38" s="220"/>
      <c r="AE38" s="221"/>
    </row>
    <row r="39" spans="1:31" ht="18.75" x14ac:dyDescent="0.15">
      <c r="A39" s="451"/>
      <c r="B39" s="451"/>
      <c r="C39" s="374" t="s">
        <v>242</v>
      </c>
      <c r="D39" s="334" t="s">
        <v>406</v>
      </c>
      <c r="E39" s="345"/>
      <c r="F39" s="375" t="str">
        <f t="shared" si="0"/>
        <v/>
      </c>
      <c r="G39" s="389" t="s">
        <v>798</v>
      </c>
      <c r="H39" s="385">
        <v>5.7000000000000003E-5</v>
      </c>
      <c r="I39" s="335">
        <f t="shared" si="1"/>
        <v>5.7000000000000003E-5</v>
      </c>
      <c r="J39" s="335">
        <f t="shared" si="2"/>
        <v>0</v>
      </c>
      <c r="K39" s="335">
        <f t="shared" si="3"/>
        <v>0</v>
      </c>
      <c r="L39" s="336" t="s">
        <v>669</v>
      </c>
      <c r="M39" s="217"/>
      <c r="N39" s="217"/>
      <c r="O39" s="218"/>
      <c r="P39" s="217"/>
      <c r="Q39" s="217"/>
      <c r="R39" s="218"/>
      <c r="S39" s="217"/>
      <c r="T39" s="217"/>
      <c r="U39" s="218"/>
      <c r="V39" s="217"/>
      <c r="W39" s="217"/>
      <c r="X39" s="218"/>
      <c r="Y39" s="217"/>
      <c r="Z39" s="217"/>
      <c r="AA39" s="218"/>
      <c r="AB39" s="219"/>
      <c r="AC39" s="219"/>
      <c r="AD39" s="220"/>
      <c r="AE39" s="221"/>
    </row>
    <row r="40" spans="1:31" ht="13.5" hidden="1" customHeight="1" x14ac:dyDescent="0.15">
      <c r="A40" s="451"/>
      <c r="B40" s="451"/>
      <c r="C40" s="369"/>
      <c r="D40" s="213"/>
      <c r="E40" s="370"/>
      <c r="F40" s="158"/>
      <c r="G40" s="387" t="s">
        <v>798</v>
      </c>
      <c r="H40" s="215">
        <v>0</v>
      </c>
      <c r="I40" s="215">
        <f t="shared" si="1"/>
        <v>0</v>
      </c>
      <c r="J40" s="215">
        <f t="shared" si="2"/>
        <v>0</v>
      </c>
      <c r="K40" s="215">
        <f t="shared" si="3"/>
        <v>0</v>
      </c>
      <c r="L40" s="238" t="s">
        <v>664</v>
      </c>
      <c r="M40" s="217"/>
      <c r="N40" s="217"/>
      <c r="O40" s="218"/>
      <c r="P40" s="217"/>
      <c r="Q40" s="217"/>
      <c r="R40" s="218"/>
      <c r="S40" s="217"/>
      <c r="T40" s="217"/>
      <c r="U40" s="218"/>
      <c r="V40" s="217"/>
      <c r="W40" s="217"/>
      <c r="X40" s="218"/>
      <c r="Y40" s="217"/>
      <c r="Z40" s="217"/>
      <c r="AA40" s="218"/>
      <c r="AB40" s="219"/>
      <c r="AC40" s="219"/>
      <c r="AD40" s="220"/>
      <c r="AE40" s="221"/>
    </row>
    <row r="41" spans="1:31" ht="13.5" hidden="1" customHeight="1" x14ac:dyDescent="0.15">
      <c r="A41" s="451"/>
      <c r="B41" s="451"/>
      <c r="C41" s="369"/>
      <c r="D41" s="213"/>
      <c r="E41" s="370"/>
      <c r="F41" s="158"/>
      <c r="G41" s="387" t="s">
        <v>798</v>
      </c>
      <c r="H41" s="215">
        <v>0</v>
      </c>
      <c r="I41" s="215">
        <f t="shared" si="1"/>
        <v>0</v>
      </c>
      <c r="J41" s="215">
        <f t="shared" si="2"/>
        <v>0</v>
      </c>
      <c r="K41" s="215">
        <f t="shared" si="3"/>
        <v>0</v>
      </c>
      <c r="L41" s="238" t="s">
        <v>664</v>
      </c>
      <c r="M41" s="217"/>
      <c r="N41" s="217"/>
      <c r="O41" s="218"/>
      <c r="P41" s="217"/>
      <c r="Q41" s="217"/>
      <c r="R41" s="218"/>
      <c r="S41" s="217"/>
      <c r="T41" s="217"/>
      <c r="U41" s="218"/>
      <c r="V41" s="217"/>
      <c r="W41" s="217"/>
      <c r="X41" s="218"/>
      <c r="Y41" s="217"/>
      <c r="Z41" s="217"/>
      <c r="AA41" s="218"/>
      <c r="AB41" s="219"/>
      <c r="AC41" s="219"/>
      <c r="AD41" s="220"/>
      <c r="AE41" s="221"/>
    </row>
    <row r="42" spans="1:31" ht="13.5" hidden="1" customHeight="1" x14ac:dyDescent="0.15">
      <c r="A42" s="451"/>
      <c r="B42" s="451"/>
      <c r="C42" s="369"/>
      <c r="D42" s="213"/>
      <c r="E42" s="370"/>
      <c r="F42" s="158"/>
      <c r="G42" s="387" t="s">
        <v>798</v>
      </c>
      <c r="H42" s="215">
        <v>0</v>
      </c>
      <c r="I42" s="215">
        <f t="shared" si="1"/>
        <v>0</v>
      </c>
      <c r="J42" s="215">
        <f t="shared" si="2"/>
        <v>0</v>
      </c>
      <c r="K42" s="215">
        <f t="shared" si="3"/>
        <v>0</v>
      </c>
      <c r="L42" s="238" t="s">
        <v>664</v>
      </c>
      <c r="M42" s="217"/>
      <c r="N42" s="217"/>
      <c r="O42" s="218"/>
      <c r="P42" s="217"/>
      <c r="Q42" s="217"/>
      <c r="R42" s="218"/>
      <c r="S42" s="217"/>
      <c r="T42" s="217"/>
      <c r="U42" s="218"/>
      <c r="V42" s="217"/>
      <c r="W42" s="217"/>
      <c r="X42" s="218"/>
      <c r="Y42" s="217"/>
      <c r="Z42" s="217"/>
      <c r="AA42" s="218"/>
      <c r="AB42" s="219"/>
      <c r="AC42" s="219"/>
      <c r="AD42" s="220"/>
      <c r="AE42" s="221"/>
    </row>
    <row r="43" spans="1:31" ht="18.75" x14ac:dyDescent="0.15">
      <c r="A43" s="453" t="s">
        <v>755</v>
      </c>
      <c r="B43" s="453"/>
      <c r="C43" s="369" t="s">
        <v>775</v>
      </c>
      <c r="D43" s="213" t="s">
        <v>407</v>
      </c>
      <c r="E43" s="379"/>
      <c r="F43" s="380"/>
      <c r="G43" s="387" t="s">
        <v>798</v>
      </c>
      <c r="H43" s="215">
        <v>2.2879999999999998</v>
      </c>
      <c r="I43" s="215">
        <f t="shared" si="1"/>
        <v>2.2879999999999998</v>
      </c>
      <c r="J43" s="215">
        <f t="shared" si="2"/>
        <v>0</v>
      </c>
      <c r="K43" s="215">
        <f t="shared" si="3"/>
        <v>0</v>
      </c>
      <c r="L43" s="238" t="s">
        <v>670</v>
      </c>
      <c r="M43" s="217"/>
      <c r="N43" s="217"/>
      <c r="O43" s="218"/>
      <c r="P43" s="217"/>
      <c r="Q43" s="217"/>
      <c r="R43" s="218"/>
      <c r="S43" s="217"/>
      <c r="T43" s="217"/>
      <c r="U43" s="218"/>
      <c r="V43" s="217"/>
      <c r="W43" s="217"/>
      <c r="X43" s="218"/>
      <c r="Y43" s="217"/>
      <c r="Z43" s="217"/>
      <c r="AA43" s="218"/>
      <c r="AB43" s="219"/>
      <c r="AC43" s="219"/>
      <c r="AD43" s="220"/>
      <c r="AE43" s="221"/>
    </row>
    <row r="44" spans="1:31" ht="18.75" x14ac:dyDescent="0.15">
      <c r="A44" s="453"/>
      <c r="B44" s="453"/>
      <c r="C44" s="369" t="s">
        <v>776</v>
      </c>
      <c r="D44" s="213" t="s">
        <v>407</v>
      </c>
      <c r="E44" s="379"/>
      <c r="F44" s="380"/>
      <c r="G44" s="387" t="s">
        <v>798</v>
      </c>
      <c r="H44" s="215">
        <v>2.7650000000000001</v>
      </c>
      <c r="I44" s="215">
        <f t="shared" si="1"/>
        <v>2.7650000000000001</v>
      </c>
      <c r="J44" s="215">
        <f t="shared" si="2"/>
        <v>0</v>
      </c>
      <c r="K44" s="215">
        <f t="shared" si="3"/>
        <v>0</v>
      </c>
      <c r="L44" s="238" t="s">
        <v>670</v>
      </c>
      <c r="M44" s="217"/>
      <c r="N44" s="217"/>
      <c r="O44" s="218"/>
      <c r="P44" s="217"/>
      <c r="Q44" s="217"/>
      <c r="R44" s="218"/>
      <c r="S44" s="217"/>
      <c r="T44" s="217"/>
      <c r="U44" s="218"/>
      <c r="V44" s="217"/>
      <c r="W44" s="217"/>
      <c r="X44" s="218"/>
      <c r="Y44" s="217"/>
      <c r="Z44" s="217"/>
      <c r="AA44" s="218"/>
      <c r="AB44" s="219"/>
      <c r="AC44" s="219"/>
      <c r="AD44" s="220"/>
      <c r="AE44" s="221"/>
    </row>
    <row r="45" spans="1:31" ht="18.75" x14ac:dyDescent="0.15">
      <c r="A45" s="453"/>
      <c r="B45" s="453"/>
      <c r="C45" s="369" t="s">
        <v>408</v>
      </c>
      <c r="D45" s="213" t="s">
        <v>407</v>
      </c>
      <c r="E45" s="379"/>
      <c r="F45" s="380"/>
      <c r="G45" s="387" t="s">
        <v>798</v>
      </c>
      <c r="H45" s="215">
        <v>0.77400000000000002</v>
      </c>
      <c r="I45" s="215">
        <f t="shared" si="1"/>
        <v>0.77400000000000002</v>
      </c>
      <c r="J45" s="215">
        <f t="shared" si="2"/>
        <v>0</v>
      </c>
      <c r="K45" s="215">
        <f t="shared" si="3"/>
        <v>0</v>
      </c>
      <c r="L45" s="238" t="s">
        <v>670</v>
      </c>
      <c r="M45" s="217"/>
      <c r="N45" s="217"/>
      <c r="O45" s="218"/>
      <c r="P45" s="217"/>
      <c r="Q45" s="217"/>
      <c r="R45" s="218"/>
      <c r="S45" s="217"/>
      <c r="T45" s="217"/>
      <c r="U45" s="218"/>
      <c r="V45" s="217"/>
      <c r="W45" s="217"/>
      <c r="X45" s="218"/>
      <c r="Y45" s="217"/>
      <c r="Z45" s="217"/>
      <c r="AA45" s="218"/>
      <c r="AB45" s="219"/>
      <c r="AC45" s="219"/>
      <c r="AD45" s="220"/>
      <c r="AE45" s="221"/>
    </row>
    <row r="46" spans="1:31" ht="18.75" x14ac:dyDescent="0.15">
      <c r="A46" s="453"/>
      <c r="B46" s="453"/>
      <c r="C46" s="369" t="s">
        <v>409</v>
      </c>
      <c r="D46" s="213" t="s">
        <v>407</v>
      </c>
      <c r="E46" s="379"/>
      <c r="F46" s="380"/>
      <c r="G46" s="387" t="s">
        <v>799</v>
      </c>
      <c r="H46" s="217"/>
      <c r="I46" s="217"/>
      <c r="J46" s="217"/>
      <c r="K46" s="215">
        <f t="shared" si="3"/>
        <v>0</v>
      </c>
      <c r="L46" s="239"/>
      <c r="M46" s="215">
        <v>9.5000000000000001E-7</v>
      </c>
      <c r="N46" s="215">
        <f t="shared" ref="N46:N52" si="6">M46*$E46</f>
        <v>0</v>
      </c>
      <c r="O46" s="216" t="str">
        <f t="shared" ref="O46:O52" si="7">"tCH4/"&amp;D46</f>
        <v>tCH4/t</v>
      </c>
      <c r="P46" s="215">
        <v>5.6700000000000003E-5</v>
      </c>
      <c r="Q46" s="215">
        <f t="shared" ref="Q46:Q109" si="8">P46*$E46</f>
        <v>0</v>
      </c>
      <c r="R46" s="216" t="str">
        <f t="shared" ref="R46:R55" si="9">"tN2O/"&amp;D46</f>
        <v>tN2O/t</v>
      </c>
      <c r="S46" s="217"/>
      <c r="T46" s="217"/>
      <c r="U46" s="218"/>
      <c r="V46" s="217"/>
      <c r="W46" s="217"/>
      <c r="X46" s="218"/>
      <c r="Y46" s="217"/>
      <c r="Z46" s="217"/>
      <c r="AA46" s="218"/>
      <c r="AB46" s="219"/>
      <c r="AC46" s="219"/>
      <c r="AD46" s="220"/>
      <c r="AE46" s="221"/>
    </row>
    <row r="47" spans="1:31" ht="18.75" x14ac:dyDescent="0.15">
      <c r="A47" s="453"/>
      <c r="B47" s="453"/>
      <c r="C47" s="369" t="s">
        <v>777</v>
      </c>
      <c r="D47" s="213" t="s">
        <v>407</v>
      </c>
      <c r="E47" s="379"/>
      <c r="F47" s="380"/>
      <c r="G47" s="387" t="s">
        <v>799</v>
      </c>
      <c r="H47" s="217"/>
      <c r="I47" s="217"/>
      <c r="J47" s="217"/>
      <c r="K47" s="215">
        <f t="shared" si="3"/>
        <v>0</v>
      </c>
      <c r="L47" s="239"/>
      <c r="M47" s="215">
        <v>7.7000000000000001E-5</v>
      </c>
      <c r="N47" s="215">
        <f t="shared" si="6"/>
        <v>0</v>
      </c>
      <c r="O47" s="216" t="str">
        <f t="shared" si="7"/>
        <v>tCH4/t</v>
      </c>
      <c r="P47" s="215">
        <v>5.3900000000000002E-5</v>
      </c>
      <c r="Q47" s="215">
        <f t="shared" si="8"/>
        <v>0</v>
      </c>
      <c r="R47" s="216" t="str">
        <f t="shared" si="9"/>
        <v>tN2O/t</v>
      </c>
      <c r="S47" s="217"/>
      <c r="T47" s="217"/>
      <c r="U47" s="218"/>
      <c r="V47" s="217"/>
      <c r="W47" s="217"/>
      <c r="X47" s="218"/>
      <c r="Y47" s="217"/>
      <c r="Z47" s="217"/>
      <c r="AA47" s="218"/>
      <c r="AB47" s="219"/>
      <c r="AC47" s="219"/>
      <c r="AD47" s="220"/>
      <c r="AE47" s="221"/>
    </row>
    <row r="48" spans="1:31" ht="18.75" x14ac:dyDescent="0.15">
      <c r="A48" s="453"/>
      <c r="B48" s="453"/>
      <c r="C48" s="369" t="s">
        <v>410</v>
      </c>
      <c r="D48" s="213" t="s">
        <v>407</v>
      </c>
      <c r="E48" s="379"/>
      <c r="F48" s="380"/>
      <c r="G48" s="387" t="s">
        <v>799</v>
      </c>
      <c r="H48" s="217"/>
      <c r="I48" s="217"/>
      <c r="J48" s="217"/>
      <c r="K48" s="215">
        <f t="shared" si="3"/>
        <v>0</v>
      </c>
      <c r="L48" s="239"/>
      <c r="M48" s="215">
        <v>7.6000000000000004E-5</v>
      </c>
      <c r="N48" s="215">
        <f t="shared" si="6"/>
        <v>0</v>
      </c>
      <c r="O48" s="216" t="str">
        <f t="shared" si="7"/>
        <v>tCH4/t</v>
      </c>
      <c r="P48" s="215">
        <v>7.2399999999999998E-5</v>
      </c>
      <c r="Q48" s="215">
        <f t="shared" si="8"/>
        <v>0</v>
      </c>
      <c r="R48" s="216" t="str">
        <f t="shared" si="9"/>
        <v>tN2O/t</v>
      </c>
      <c r="S48" s="217"/>
      <c r="T48" s="217"/>
      <c r="U48" s="218"/>
      <c r="V48" s="217"/>
      <c r="W48" s="217"/>
      <c r="X48" s="218"/>
      <c r="Y48" s="217"/>
      <c r="Z48" s="217"/>
      <c r="AA48" s="218"/>
      <c r="AB48" s="219"/>
      <c r="AC48" s="219"/>
      <c r="AD48" s="220"/>
      <c r="AE48" s="221"/>
    </row>
    <row r="49" spans="1:31" ht="13.5" hidden="1" customHeight="1" x14ac:dyDescent="0.15">
      <c r="A49" s="453"/>
      <c r="B49" s="453"/>
      <c r="C49" s="369"/>
      <c r="D49" s="213"/>
      <c r="E49" s="379"/>
      <c r="F49" s="380"/>
      <c r="G49" s="387"/>
      <c r="H49" s="217"/>
      <c r="I49" s="217"/>
      <c r="J49" s="217"/>
      <c r="K49" s="215">
        <f t="shared" si="3"/>
        <v>0</v>
      </c>
      <c r="L49" s="239"/>
      <c r="M49" s="215">
        <v>0</v>
      </c>
      <c r="N49" s="215">
        <f t="shared" si="6"/>
        <v>0</v>
      </c>
      <c r="O49" s="216" t="str">
        <f t="shared" si="7"/>
        <v>tCH4/</v>
      </c>
      <c r="P49" s="215">
        <v>0</v>
      </c>
      <c r="Q49" s="215">
        <f t="shared" si="8"/>
        <v>0</v>
      </c>
      <c r="R49" s="216" t="str">
        <f t="shared" si="9"/>
        <v>tN2O/</v>
      </c>
      <c r="S49" s="217"/>
      <c r="T49" s="217"/>
      <c r="U49" s="218"/>
      <c r="V49" s="217"/>
      <c r="W49" s="217"/>
      <c r="X49" s="218"/>
      <c r="Y49" s="217"/>
      <c r="Z49" s="217"/>
      <c r="AA49" s="218"/>
      <c r="AB49" s="219"/>
      <c r="AC49" s="219"/>
      <c r="AD49" s="220"/>
      <c r="AE49" s="221"/>
    </row>
    <row r="50" spans="1:31" ht="13.5" hidden="1" customHeight="1" x14ac:dyDescent="0.15">
      <c r="A50" s="453"/>
      <c r="B50" s="453"/>
      <c r="C50" s="369"/>
      <c r="D50" s="213"/>
      <c r="E50" s="379"/>
      <c r="F50" s="380"/>
      <c r="G50" s="387"/>
      <c r="H50" s="217"/>
      <c r="I50" s="217"/>
      <c r="J50" s="217"/>
      <c r="K50" s="215">
        <f t="shared" si="3"/>
        <v>0</v>
      </c>
      <c r="L50" s="239"/>
      <c r="M50" s="215">
        <v>0</v>
      </c>
      <c r="N50" s="215">
        <f t="shared" si="6"/>
        <v>0</v>
      </c>
      <c r="O50" s="216" t="str">
        <f t="shared" si="7"/>
        <v>tCH4/</v>
      </c>
      <c r="P50" s="215">
        <v>0</v>
      </c>
      <c r="Q50" s="215">
        <f t="shared" si="8"/>
        <v>0</v>
      </c>
      <c r="R50" s="216" t="str">
        <f t="shared" si="9"/>
        <v>tN2O/</v>
      </c>
      <c r="S50" s="217"/>
      <c r="T50" s="217"/>
      <c r="U50" s="218"/>
      <c r="V50" s="217"/>
      <c r="W50" s="217"/>
      <c r="X50" s="218"/>
      <c r="Y50" s="217"/>
      <c r="Z50" s="217"/>
      <c r="AA50" s="218"/>
      <c r="AB50" s="219"/>
      <c r="AC50" s="219"/>
      <c r="AD50" s="220"/>
      <c r="AE50" s="221"/>
    </row>
    <row r="51" spans="1:31" ht="13.5" hidden="1" customHeight="1" x14ac:dyDescent="0.15">
      <c r="A51" s="453"/>
      <c r="B51" s="453"/>
      <c r="C51" s="369"/>
      <c r="D51" s="213"/>
      <c r="E51" s="379"/>
      <c r="F51" s="380"/>
      <c r="G51" s="387"/>
      <c r="H51" s="217"/>
      <c r="I51" s="217"/>
      <c r="J51" s="217"/>
      <c r="K51" s="215">
        <f t="shared" si="3"/>
        <v>0</v>
      </c>
      <c r="L51" s="239"/>
      <c r="M51" s="215">
        <v>0</v>
      </c>
      <c r="N51" s="215">
        <f t="shared" si="6"/>
        <v>0</v>
      </c>
      <c r="O51" s="216" t="str">
        <f t="shared" si="7"/>
        <v>tCH4/</v>
      </c>
      <c r="P51" s="215">
        <v>0</v>
      </c>
      <c r="Q51" s="215">
        <f t="shared" si="8"/>
        <v>0</v>
      </c>
      <c r="R51" s="216" t="str">
        <f t="shared" si="9"/>
        <v>tN2O/</v>
      </c>
      <c r="S51" s="217"/>
      <c r="T51" s="217"/>
      <c r="U51" s="218"/>
      <c r="V51" s="217"/>
      <c r="W51" s="217"/>
      <c r="X51" s="218"/>
      <c r="Y51" s="217"/>
      <c r="Z51" s="217"/>
      <c r="AA51" s="218"/>
      <c r="AB51" s="219"/>
      <c r="AC51" s="219"/>
      <c r="AD51" s="220"/>
      <c r="AE51" s="221"/>
    </row>
    <row r="52" spans="1:31" ht="13.5" hidden="1" customHeight="1" x14ac:dyDescent="0.15">
      <c r="A52" s="453"/>
      <c r="B52" s="453"/>
      <c r="C52" s="369"/>
      <c r="D52" s="213"/>
      <c r="E52" s="379"/>
      <c r="F52" s="380"/>
      <c r="G52" s="387"/>
      <c r="H52" s="217"/>
      <c r="I52" s="217"/>
      <c r="J52" s="217"/>
      <c r="K52" s="215">
        <f t="shared" si="3"/>
        <v>0</v>
      </c>
      <c r="L52" s="239"/>
      <c r="M52" s="215">
        <v>0</v>
      </c>
      <c r="N52" s="215">
        <f t="shared" si="6"/>
        <v>0</v>
      </c>
      <c r="O52" s="216" t="str">
        <f t="shared" si="7"/>
        <v>tCH4/</v>
      </c>
      <c r="P52" s="215">
        <v>0</v>
      </c>
      <c r="Q52" s="215">
        <f t="shared" si="8"/>
        <v>0</v>
      </c>
      <c r="R52" s="216" t="str">
        <f t="shared" si="9"/>
        <v>tN2O/</v>
      </c>
      <c r="S52" s="217"/>
      <c r="T52" s="217"/>
      <c r="U52" s="218"/>
      <c r="V52" s="217"/>
      <c r="W52" s="217"/>
      <c r="X52" s="218"/>
      <c r="Y52" s="217"/>
      <c r="Z52" s="217"/>
      <c r="AA52" s="218"/>
      <c r="AB52" s="219"/>
      <c r="AC52" s="219"/>
      <c r="AD52" s="220"/>
      <c r="AE52" s="221"/>
    </row>
    <row r="53" spans="1:31" ht="18.75" customHeight="1" x14ac:dyDescent="0.15">
      <c r="A53" s="451" t="s">
        <v>411</v>
      </c>
      <c r="B53" s="451"/>
      <c r="C53" s="369" t="s">
        <v>412</v>
      </c>
      <c r="D53" s="213" t="s">
        <v>407</v>
      </c>
      <c r="E53" s="379"/>
      <c r="F53" s="380"/>
      <c r="G53" s="387" t="s">
        <v>800</v>
      </c>
      <c r="H53" s="217"/>
      <c r="I53" s="217"/>
      <c r="J53" s="217"/>
      <c r="K53" s="215">
        <f t="shared" si="3"/>
        <v>0</v>
      </c>
      <c r="L53" s="239"/>
      <c r="M53" s="217"/>
      <c r="N53" s="217"/>
      <c r="O53" s="218"/>
      <c r="P53" s="215">
        <v>1.0000000000000001E-5</v>
      </c>
      <c r="Q53" s="215">
        <f t="shared" si="8"/>
        <v>0</v>
      </c>
      <c r="R53" s="216" t="str">
        <f t="shared" si="9"/>
        <v>tN2O/t</v>
      </c>
      <c r="S53" s="217"/>
      <c r="T53" s="217"/>
      <c r="U53" s="218"/>
      <c r="V53" s="217"/>
      <c r="W53" s="217"/>
      <c r="X53" s="218"/>
      <c r="Y53" s="217"/>
      <c r="Z53" s="217"/>
      <c r="AA53" s="218"/>
      <c r="AB53" s="219"/>
      <c r="AC53" s="219"/>
      <c r="AD53" s="220"/>
      <c r="AE53" s="221"/>
    </row>
    <row r="54" spans="1:31" ht="18.75" x14ac:dyDescent="0.15">
      <c r="A54" s="451"/>
      <c r="B54" s="451"/>
      <c r="C54" s="369" t="s">
        <v>413</v>
      </c>
      <c r="D54" s="213" t="s">
        <v>407</v>
      </c>
      <c r="E54" s="379"/>
      <c r="F54" s="380"/>
      <c r="G54" s="387" t="s">
        <v>801</v>
      </c>
      <c r="H54" s="215">
        <v>2.919</v>
      </c>
      <c r="I54" s="215">
        <f t="shared" ref="I54:I55" si="10">H54</f>
        <v>2.919</v>
      </c>
      <c r="J54" s="215">
        <f t="shared" si="2"/>
        <v>0</v>
      </c>
      <c r="K54" s="215">
        <f t="shared" si="3"/>
        <v>0</v>
      </c>
      <c r="L54" s="238" t="s">
        <v>670</v>
      </c>
      <c r="M54" s="215">
        <v>5.6000000000000004E-7</v>
      </c>
      <c r="N54" s="215">
        <f>M54*$E54</f>
        <v>0</v>
      </c>
      <c r="O54" s="216" t="str">
        <f>"tCH4/"&amp;D54</f>
        <v>tCH4/t</v>
      </c>
      <c r="P54" s="215">
        <v>9.7999999999999993E-6</v>
      </c>
      <c r="Q54" s="215">
        <f t="shared" si="8"/>
        <v>0</v>
      </c>
      <c r="R54" s="216" t="str">
        <f t="shared" si="9"/>
        <v>tN2O/t</v>
      </c>
      <c r="S54" s="217"/>
      <c r="T54" s="217"/>
      <c r="U54" s="218"/>
      <c r="V54" s="217"/>
      <c r="W54" s="217"/>
      <c r="X54" s="218"/>
      <c r="Y54" s="217"/>
      <c r="Z54" s="217"/>
      <c r="AA54" s="218"/>
      <c r="AB54" s="217"/>
      <c r="AC54" s="217"/>
      <c r="AD54" s="218"/>
      <c r="AE54" s="221"/>
    </row>
    <row r="55" spans="1:31" ht="18.75" x14ac:dyDescent="0.15">
      <c r="A55" s="451"/>
      <c r="B55" s="451"/>
      <c r="C55" s="369" t="s">
        <v>414</v>
      </c>
      <c r="D55" s="213" t="s">
        <v>407</v>
      </c>
      <c r="E55" s="379"/>
      <c r="F55" s="380"/>
      <c r="G55" s="387" t="s">
        <v>802</v>
      </c>
      <c r="H55" s="215">
        <v>2.556</v>
      </c>
      <c r="I55" s="215">
        <f t="shared" si="10"/>
        <v>2.556</v>
      </c>
      <c r="J55" s="215">
        <f t="shared" si="2"/>
        <v>0</v>
      </c>
      <c r="K55" s="215">
        <f t="shared" si="3"/>
        <v>0</v>
      </c>
      <c r="L55" s="238" t="s">
        <v>670</v>
      </c>
      <c r="M55" s="217"/>
      <c r="N55" s="217"/>
      <c r="O55" s="218"/>
      <c r="P55" s="215">
        <v>1.7000000000000001E-4</v>
      </c>
      <c r="Q55" s="215">
        <f t="shared" si="8"/>
        <v>0</v>
      </c>
      <c r="R55" s="216" t="str">
        <f t="shared" si="9"/>
        <v>tN2O/t</v>
      </c>
      <c r="S55" s="217"/>
      <c r="T55" s="217"/>
      <c r="U55" s="218"/>
      <c r="V55" s="217"/>
      <c r="W55" s="217"/>
      <c r="X55" s="218"/>
      <c r="Y55" s="217"/>
      <c r="Z55" s="217"/>
      <c r="AA55" s="218"/>
      <c r="AB55" s="217"/>
      <c r="AC55" s="217"/>
      <c r="AD55" s="218"/>
      <c r="AE55" s="221"/>
    </row>
    <row r="56" spans="1:31" ht="18.75" x14ac:dyDescent="0.15">
      <c r="A56" s="451"/>
      <c r="B56" s="451"/>
      <c r="C56" s="369" t="s">
        <v>778</v>
      </c>
      <c r="D56" s="213" t="s">
        <v>407</v>
      </c>
      <c r="E56" s="379"/>
      <c r="F56" s="379"/>
      <c r="G56" s="387" t="s">
        <v>803</v>
      </c>
      <c r="H56" s="217"/>
      <c r="I56" s="217"/>
      <c r="J56" s="217"/>
      <c r="K56" s="215">
        <f t="shared" si="3"/>
        <v>0</v>
      </c>
      <c r="L56" s="239"/>
      <c r="M56" s="215">
        <v>9.7000000000000003E-6</v>
      </c>
      <c r="N56" s="215">
        <f>M56*$E56</f>
        <v>0</v>
      </c>
      <c r="O56" s="216" t="str">
        <f>"tCH4/"&amp;D56</f>
        <v>tCH4/t</v>
      </c>
      <c r="P56" s="217"/>
      <c r="Q56" s="217"/>
      <c r="R56" s="218"/>
      <c r="S56" s="217"/>
      <c r="T56" s="217"/>
      <c r="U56" s="218"/>
      <c r="V56" s="217"/>
      <c r="W56" s="217"/>
      <c r="X56" s="218"/>
      <c r="Y56" s="217"/>
      <c r="Z56" s="217"/>
      <c r="AA56" s="218"/>
      <c r="AB56" s="217"/>
      <c r="AC56" s="217"/>
      <c r="AD56" s="218"/>
      <c r="AE56" s="221"/>
    </row>
    <row r="57" spans="1:31" ht="18.75" x14ac:dyDescent="0.15">
      <c r="A57" s="451"/>
      <c r="B57" s="451"/>
      <c r="C57" s="369" t="s">
        <v>415</v>
      </c>
      <c r="D57" s="213" t="s">
        <v>407</v>
      </c>
      <c r="E57" s="379"/>
      <c r="F57" s="379"/>
      <c r="G57" s="387" t="s">
        <v>804</v>
      </c>
      <c r="H57" s="217"/>
      <c r="I57" s="217"/>
      <c r="J57" s="217"/>
      <c r="K57" s="215">
        <f t="shared" si="3"/>
        <v>0</v>
      </c>
      <c r="L57" s="239"/>
      <c r="M57" s="217"/>
      <c r="N57" s="217"/>
      <c r="O57" s="218"/>
      <c r="P57" s="215">
        <v>1.09E-3</v>
      </c>
      <c r="Q57" s="215">
        <f t="shared" si="8"/>
        <v>0</v>
      </c>
      <c r="R57" s="216" t="str">
        <f t="shared" ref="R57:R88" si="11">"tN2O/"&amp;D57</f>
        <v>tN2O/t</v>
      </c>
      <c r="S57" s="217"/>
      <c r="T57" s="217"/>
      <c r="U57" s="218"/>
      <c r="V57" s="217"/>
      <c r="W57" s="217"/>
      <c r="X57" s="218"/>
      <c r="Y57" s="217"/>
      <c r="Z57" s="217"/>
      <c r="AA57" s="218"/>
      <c r="AB57" s="217"/>
      <c r="AC57" s="217"/>
      <c r="AD57" s="218"/>
      <c r="AE57" s="221"/>
    </row>
    <row r="58" spans="1:31" ht="18.75" x14ac:dyDescent="0.15">
      <c r="A58" s="451"/>
      <c r="B58" s="451"/>
      <c r="C58" s="369" t="s">
        <v>779</v>
      </c>
      <c r="D58" s="213" t="s">
        <v>407</v>
      </c>
      <c r="E58" s="379"/>
      <c r="F58" s="379"/>
      <c r="G58" s="387" t="s">
        <v>804</v>
      </c>
      <c r="H58" s="217"/>
      <c r="I58" s="217"/>
      <c r="J58" s="217"/>
      <c r="K58" s="215">
        <f t="shared" si="3"/>
        <v>0</v>
      </c>
      <c r="L58" s="239"/>
      <c r="M58" s="217"/>
      <c r="N58" s="217"/>
      <c r="O58" s="218"/>
      <c r="P58" s="215">
        <v>4.4999999999999999E-4</v>
      </c>
      <c r="Q58" s="215">
        <f t="shared" si="8"/>
        <v>0</v>
      </c>
      <c r="R58" s="216" t="str">
        <f t="shared" si="11"/>
        <v>tN2O/t</v>
      </c>
      <c r="S58" s="217"/>
      <c r="T58" s="217"/>
      <c r="U58" s="218"/>
      <c r="V58" s="217"/>
      <c r="W58" s="217"/>
      <c r="X58" s="218"/>
      <c r="Y58" s="217"/>
      <c r="Z58" s="217"/>
      <c r="AA58" s="218"/>
      <c r="AB58" s="217"/>
      <c r="AC58" s="217"/>
      <c r="AD58" s="218"/>
      <c r="AE58" s="221"/>
    </row>
    <row r="59" spans="1:31" ht="13.5" hidden="1" customHeight="1" x14ac:dyDescent="0.15">
      <c r="A59" s="451"/>
      <c r="B59" s="451"/>
      <c r="C59" s="369"/>
      <c r="D59" s="213"/>
      <c r="E59" s="379"/>
      <c r="F59" s="379"/>
      <c r="G59" s="387" t="s">
        <v>804</v>
      </c>
      <c r="H59" s="217"/>
      <c r="I59" s="217"/>
      <c r="J59" s="217"/>
      <c r="K59" s="215">
        <f t="shared" si="3"/>
        <v>0</v>
      </c>
      <c r="L59" s="239"/>
      <c r="M59" s="217"/>
      <c r="N59" s="217"/>
      <c r="O59" s="218"/>
      <c r="P59" s="215">
        <v>0</v>
      </c>
      <c r="Q59" s="215">
        <f t="shared" si="8"/>
        <v>0</v>
      </c>
      <c r="R59" s="216" t="str">
        <f t="shared" si="11"/>
        <v>tN2O/</v>
      </c>
      <c r="S59" s="217"/>
      <c r="T59" s="217"/>
      <c r="U59" s="218"/>
      <c r="V59" s="217"/>
      <c r="W59" s="217"/>
      <c r="X59" s="218"/>
      <c r="Y59" s="217"/>
      <c r="Z59" s="217"/>
      <c r="AA59" s="218"/>
      <c r="AB59" s="217"/>
      <c r="AC59" s="217"/>
      <c r="AD59" s="218"/>
      <c r="AE59" s="221"/>
    </row>
    <row r="60" spans="1:31" ht="13.5" hidden="1" customHeight="1" x14ac:dyDescent="0.15">
      <c r="A60" s="451"/>
      <c r="B60" s="451"/>
      <c r="C60" s="369"/>
      <c r="D60" s="213"/>
      <c r="E60" s="379"/>
      <c r="F60" s="379"/>
      <c r="G60" s="387" t="s">
        <v>804</v>
      </c>
      <c r="H60" s="217"/>
      <c r="I60" s="217"/>
      <c r="J60" s="217"/>
      <c r="K60" s="215">
        <f t="shared" si="3"/>
        <v>0</v>
      </c>
      <c r="L60" s="239"/>
      <c r="M60" s="217"/>
      <c r="N60" s="217"/>
      <c r="O60" s="218"/>
      <c r="P60" s="215">
        <v>0</v>
      </c>
      <c r="Q60" s="215">
        <f t="shared" si="8"/>
        <v>0</v>
      </c>
      <c r="R60" s="216" t="str">
        <f t="shared" si="11"/>
        <v>tN2O/</v>
      </c>
      <c r="S60" s="217"/>
      <c r="T60" s="217"/>
      <c r="U60" s="218"/>
      <c r="V60" s="217"/>
      <c r="W60" s="217"/>
      <c r="X60" s="218"/>
      <c r="Y60" s="217"/>
      <c r="Z60" s="217"/>
      <c r="AA60" s="218"/>
      <c r="AB60" s="217"/>
      <c r="AC60" s="217"/>
      <c r="AD60" s="218"/>
      <c r="AE60" s="221"/>
    </row>
    <row r="61" spans="1:31" ht="13.5" hidden="1" customHeight="1" x14ac:dyDescent="0.15">
      <c r="A61" s="451"/>
      <c r="B61" s="451"/>
      <c r="C61" s="369"/>
      <c r="D61" s="213"/>
      <c r="E61" s="379"/>
      <c r="F61" s="379"/>
      <c r="G61" s="387" t="s">
        <v>804</v>
      </c>
      <c r="H61" s="217"/>
      <c r="I61" s="217"/>
      <c r="J61" s="217"/>
      <c r="K61" s="215">
        <f t="shared" si="3"/>
        <v>0</v>
      </c>
      <c r="L61" s="239"/>
      <c r="M61" s="217"/>
      <c r="N61" s="217"/>
      <c r="O61" s="218"/>
      <c r="P61" s="215">
        <v>0</v>
      </c>
      <c r="Q61" s="215">
        <f t="shared" si="8"/>
        <v>0</v>
      </c>
      <c r="R61" s="216" t="str">
        <f t="shared" si="11"/>
        <v>tN2O/</v>
      </c>
      <c r="S61" s="217"/>
      <c r="T61" s="217"/>
      <c r="U61" s="218"/>
      <c r="V61" s="217"/>
      <c r="W61" s="217"/>
      <c r="X61" s="218"/>
      <c r="Y61" s="217"/>
      <c r="Z61" s="217"/>
      <c r="AA61" s="218"/>
      <c r="AB61" s="217"/>
      <c r="AC61" s="217"/>
      <c r="AD61" s="218"/>
      <c r="AE61" s="221"/>
    </row>
    <row r="62" spans="1:31" ht="13.5" hidden="1" customHeight="1" x14ac:dyDescent="0.15">
      <c r="A62" s="451"/>
      <c r="B62" s="451"/>
      <c r="C62" s="369"/>
      <c r="D62" s="213"/>
      <c r="E62" s="379"/>
      <c r="F62" s="379"/>
      <c r="G62" s="387" t="s">
        <v>804</v>
      </c>
      <c r="H62" s="217"/>
      <c r="I62" s="217"/>
      <c r="J62" s="217"/>
      <c r="K62" s="215">
        <f t="shared" si="3"/>
        <v>0</v>
      </c>
      <c r="L62" s="239"/>
      <c r="M62" s="217"/>
      <c r="N62" s="217"/>
      <c r="O62" s="218"/>
      <c r="P62" s="215">
        <v>0</v>
      </c>
      <c r="Q62" s="215">
        <f t="shared" si="8"/>
        <v>0</v>
      </c>
      <c r="R62" s="216" t="str">
        <f t="shared" si="11"/>
        <v>tN2O/</v>
      </c>
      <c r="S62" s="217"/>
      <c r="T62" s="217"/>
      <c r="U62" s="218"/>
      <c r="V62" s="217"/>
      <c r="W62" s="217"/>
      <c r="X62" s="218"/>
      <c r="Y62" s="217"/>
      <c r="Z62" s="217"/>
      <c r="AA62" s="218"/>
      <c r="AB62" s="217"/>
      <c r="AC62" s="217"/>
      <c r="AD62" s="218"/>
      <c r="AE62" s="221"/>
    </row>
    <row r="63" spans="1:31" ht="18.75" customHeight="1" x14ac:dyDescent="0.15">
      <c r="A63" s="454" t="s">
        <v>416</v>
      </c>
      <c r="B63" s="454"/>
      <c r="C63" s="369" t="s">
        <v>780</v>
      </c>
      <c r="D63" s="213" t="s">
        <v>390</v>
      </c>
      <c r="E63" s="379"/>
      <c r="F63" s="379"/>
      <c r="G63" s="387" t="s">
        <v>804</v>
      </c>
      <c r="H63" s="217"/>
      <c r="I63" s="217"/>
      <c r="J63" s="217"/>
      <c r="K63" s="215">
        <f t="shared" si="3"/>
        <v>0</v>
      </c>
      <c r="L63" s="239"/>
      <c r="M63" s="217"/>
      <c r="N63" s="217"/>
      <c r="O63" s="218"/>
      <c r="P63" s="215">
        <v>1.4999999999999999E-8</v>
      </c>
      <c r="Q63" s="215">
        <f t="shared" si="8"/>
        <v>0</v>
      </c>
      <c r="R63" s="216" t="str">
        <f t="shared" si="11"/>
        <v>tN2O/kg</v>
      </c>
      <c r="S63" s="217"/>
      <c r="T63" s="217"/>
      <c r="U63" s="218"/>
      <c r="V63" s="217"/>
      <c r="W63" s="217"/>
      <c r="X63" s="218"/>
      <c r="Y63" s="217"/>
      <c r="Z63" s="217"/>
      <c r="AA63" s="218"/>
      <c r="AB63" s="217"/>
      <c r="AC63" s="217"/>
      <c r="AD63" s="218"/>
      <c r="AE63" s="221"/>
    </row>
    <row r="64" spans="1:31" ht="18.75" x14ac:dyDescent="0.15">
      <c r="A64" s="454"/>
      <c r="B64" s="454"/>
      <c r="C64" s="369" t="s">
        <v>417</v>
      </c>
      <c r="D64" s="213" t="s">
        <v>390</v>
      </c>
      <c r="E64" s="379"/>
      <c r="F64" s="379"/>
      <c r="G64" s="387" t="s">
        <v>805</v>
      </c>
      <c r="H64" s="217"/>
      <c r="I64" s="217"/>
      <c r="J64" s="217"/>
      <c r="K64" s="215">
        <f t="shared" si="3"/>
        <v>0</v>
      </c>
      <c r="L64" s="239"/>
      <c r="M64" s="215">
        <v>1.1000000000000001E-6</v>
      </c>
      <c r="N64" s="215">
        <f>M64*$E64</f>
        <v>0</v>
      </c>
      <c r="O64" s="216" t="str">
        <f>"tCH4/"&amp;D64</f>
        <v>tCH4/kg</v>
      </c>
      <c r="P64" s="215">
        <v>8.4000000000000008E-9</v>
      </c>
      <c r="Q64" s="215">
        <f t="shared" si="8"/>
        <v>0</v>
      </c>
      <c r="R64" s="216" t="str">
        <f t="shared" si="11"/>
        <v>tN2O/kg</v>
      </c>
      <c r="S64" s="217"/>
      <c r="T64" s="217"/>
      <c r="U64" s="218"/>
      <c r="V64" s="217"/>
      <c r="W64" s="217"/>
      <c r="X64" s="218"/>
      <c r="Y64" s="217"/>
      <c r="Z64" s="217"/>
      <c r="AA64" s="218"/>
      <c r="AB64" s="217"/>
      <c r="AC64" s="217"/>
      <c r="AD64" s="218"/>
      <c r="AE64" s="221"/>
    </row>
    <row r="65" spans="1:31" ht="18.75" x14ac:dyDescent="0.15">
      <c r="A65" s="454"/>
      <c r="B65" s="454"/>
      <c r="C65" s="369" t="s">
        <v>418</v>
      </c>
      <c r="D65" s="213" t="s">
        <v>390</v>
      </c>
      <c r="E65" s="379"/>
      <c r="F65" s="379"/>
      <c r="G65" s="387" t="s">
        <v>805</v>
      </c>
      <c r="H65" s="217"/>
      <c r="I65" s="217"/>
      <c r="J65" s="217"/>
      <c r="K65" s="215">
        <f t="shared" si="3"/>
        <v>0</v>
      </c>
      <c r="L65" s="239"/>
      <c r="M65" s="215">
        <v>2.3E-6</v>
      </c>
      <c r="N65" s="215">
        <f>M65*$E65</f>
        <v>0</v>
      </c>
      <c r="O65" s="216" t="str">
        <f>"tCH4/"&amp;D65</f>
        <v>tCH4/kg</v>
      </c>
      <c r="P65" s="215">
        <v>1.7999999999999999E-8</v>
      </c>
      <c r="Q65" s="215">
        <f t="shared" si="8"/>
        <v>0</v>
      </c>
      <c r="R65" s="216" t="str">
        <f t="shared" si="11"/>
        <v>tN2O/kg</v>
      </c>
      <c r="S65" s="217"/>
      <c r="T65" s="217"/>
      <c r="U65" s="218"/>
      <c r="V65" s="217"/>
      <c r="W65" s="217"/>
      <c r="X65" s="218"/>
      <c r="Y65" s="217"/>
      <c r="Z65" s="217"/>
      <c r="AA65" s="218"/>
      <c r="AB65" s="217"/>
      <c r="AC65" s="217"/>
      <c r="AD65" s="218"/>
      <c r="AE65" s="221"/>
    </row>
    <row r="66" spans="1:31" ht="18.75" x14ac:dyDescent="0.15">
      <c r="A66" s="454"/>
      <c r="B66" s="454"/>
      <c r="C66" s="369" t="s">
        <v>773</v>
      </c>
      <c r="D66" s="213" t="s">
        <v>391</v>
      </c>
      <c r="E66" s="379"/>
      <c r="F66" s="379"/>
      <c r="G66" s="387" t="s">
        <v>804</v>
      </c>
      <c r="H66" s="217"/>
      <c r="I66" s="217"/>
      <c r="J66" s="217"/>
      <c r="K66" s="215">
        <f t="shared" si="3"/>
        <v>0</v>
      </c>
      <c r="L66" s="239"/>
      <c r="M66" s="217"/>
      <c r="N66" s="217"/>
      <c r="O66" s="218"/>
      <c r="P66" s="215">
        <v>7.1000000000000003E-10</v>
      </c>
      <c r="Q66" s="215">
        <f t="shared" si="8"/>
        <v>0</v>
      </c>
      <c r="R66" s="216" t="str">
        <f t="shared" si="11"/>
        <v>tN2O/L</v>
      </c>
      <c r="S66" s="217"/>
      <c r="T66" s="217"/>
      <c r="U66" s="218"/>
      <c r="V66" s="217"/>
      <c r="W66" s="217"/>
      <c r="X66" s="218"/>
      <c r="Y66" s="217"/>
      <c r="Z66" s="217"/>
      <c r="AA66" s="218"/>
      <c r="AB66" s="217"/>
      <c r="AC66" s="217"/>
      <c r="AD66" s="218"/>
      <c r="AE66" s="221"/>
    </row>
    <row r="67" spans="1:31" ht="13.5" hidden="1" customHeight="1" x14ac:dyDescent="0.15">
      <c r="A67" s="454"/>
      <c r="B67" s="454"/>
      <c r="C67" s="369"/>
      <c r="D67" s="213"/>
      <c r="E67" s="379"/>
      <c r="F67" s="379"/>
      <c r="G67" s="387" t="s">
        <v>804</v>
      </c>
      <c r="H67" s="217"/>
      <c r="I67" s="217"/>
      <c r="J67" s="217"/>
      <c r="K67" s="215">
        <f t="shared" si="3"/>
        <v>0</v>
      </c>
      <c r="L67" s="239"/>
      <c r="M67" s="217"/>
      <c r="N67" s="217"/>
      <c r="O67" s="218"/>
      <c r="P67" s="215">
        <v>0</v>
      </c>
      <c r="Q67" s="215">
        <f t="shared" si="8"/>
        <v>0</v>
      </c>
      <c r="R67" s="216" t="str">
        <f t="shared" si="11"/>
        <v>tN2O/</v>
      </c>
      <c r="S67" s="217"/>
      <c r="T67" s="217"/>
      <c r="U67" s="218"/>
      <c r="V67" s="217"/>
      <c r="W67" s="217"/>
      <c r="X67" s="218"/>
      <c r="Y67" s="217"/>
      <c r="Z67" s="217"/>
      <c r="AA67" s="218"/>
      <c r="AB67" s="217"/>
      <c r="AC67" s="217"/>
      <c r="AD67" s="218"/>
      <c r="AE67" s="221"/>
    </row>
    <row r="68" spans="1:31" ht="13.5" hidden="1" customHeight="1" x14ac:dyDescent="0.15">
      <c r="A68" s="454"/>
      <c r="B68" s="454"/>
      <c r="C68" s="369"/>
      <c r="D68" s="213"/>
      <c r="E68" s="379"/>
      <c r="F68" s="379"/>
      <c r="G68" s="387" t="s">
        <v>804</v>
      </c>
      <c r="H68" s="217"/>
      <c r="I68" s="217"/>
      <c r="J68" s="217"/>
      <c r="K68" s="215">
        <f t="shared" si="3"/>
        <v>0</v>
      </c>
      <c r="L68" s="239"/>
      <c r="M68" s="217"/>
      <c r="N68" s="217"/>
      <c r="O68" s="218"/>
      <c r="P68" s="215">
        <v>0</v>
      </c>
      <c r="Q68" s="215">
        <f t="shared" si="8"/>
        <v>0</v>
      </c>
      <c r="R68" s="216" t="str">
        <f t="shared" si="11"/>
        <v>tN2O/</v>
      </c>
      <c r="S68" s="217"/>
      <c r="T68" s="217"/>
      <c r="U68" s="218"/>
      <c r="V68" s="217"/>
      <c r="W68" s="217"/>
      <c r="X68" s="218"/>
      <c r="Y68" s="217"/>
      <c r="Z68" s="217"/>
      <c r="AA68" s="218"/>
      <c r="AB68" s="217"/>
      <c r="AC68" s="217"/>
      <c r="AD68" s="218"/>
      <c r="AE68" s="221"/>
    </row>
    <row r="69" spans="1:31" ht="13.5" hidden="1" customHeight="1" x14ac:dyDescent="0.15">
      <c r="A69" s="454"/>
      <c r="B69" s="454"/>
      <c r="C69" s="369"/>
      <c r="D69" s="213"/>
      <c r="E69" s="379"/>
      <c r="F69" s="379"/>
      <c r="G69" s="387" t="s">
        <v>804</v>
      </c>
      <c r="H69" s="217"/>
      <c r="I69" s="217"/>
      <c r="J69" s="217"/>
      <c r="K69" s="215">
        <f t="shared" si="3"/>
        <v>0</v>
      </c>
      <c r="L69" s="239"/>
      <c r="M69" s="217"/>
      <c r="N69" s="217"/>
      <c r="O69" s="218"/>
      <c r="P69" s="215">
        <v>0</v>
      </c>
      <c r="Q69" s="215">
        <f t="shared" si="8"/>
        <v>0</v>
      </c>
      <c r="R69" s="216" t="str">
        <f t="shared" si="11"/>
        <v>tN2O/</v>
      </c>
      <c r="S69" s="217"/>
      <c r="T69" s="217"/>
      <c r="U69" s="218"/>
      <c r="V69" s="217"/>
      <c r="W69" s="217"/>
      <c r="X69" s="218"/>
      <c r="Y69" s="217"/>
      <c r="Z69" s="217"/>
      <c r="AA69" s="218"/>
      <c r="AB69" s="217"/>
      <c r="AC69" s="217"/>
      <c r="AD69" s="218"/>
      <c r="AE69" s="221"/>
    </row>
    <row r="70" spans="1:31" ht="18.75" customHeight="1" x14ac:dyDescent="0.15">
      <c r="A70" s="454" t="s">
        <v>419</v>
      </c>
      <c r="B70" s="454"/>
      <c r="C70" s="369" t="s">
        <v>393</v>
      </c>
      <c r="D70" s="213" t="s">
        <v>391</v>
      </c>
      <c r="E70" s="379"/>
      <c r="F70" s="379"/>
      <c r="G70" s="387" t="s">
        <v>804</v>
      </c>
      <c r="H70" s="217"/>
      <c r="I70" s="217"/>
      <c r="J70" s="217"/>
      <c r="K70" s="215">
        <f t="shared" si="3"/>
        <v>0</v>
      </c>
      <c r="L70" s="239"/>
      <c r="M70" s="217"/>
      <c r="N70" s="217"/>
      <c r="O70" s="218"/>
      <c r="P70" s="215">
        <v>6.1999999999999999E-8</v>
      </c>
      <c r="Q70" s="215">
        <f t="shared" si="8"/>
        <v>0</v>
      </c>
      <c r="R70" s="216" t="str">
        <f t="shared" si="11"/>
        <v>tN2O/L</v>
      </c>
      <c r="S70" s="217"/>
      <c r="T70" s="217"/>
      <c r="U70" s="218"/>
      <c r="V70" s="217"/>
      <c r="W70" s="217"/>
      <c r="X70" s="218"/>
      <c r="Y70" s="217"/>
      <c r="Z70" s="217"/>
      <c r="AA70" s="218"/>
      <c r="AB70" s="217"/>
      <c r="AC70" s="217"/>
      <c r="AD70" s="218"/>
      <c r="AE70" s="221"/>
    </row>
    <row r="71" spans="1:31" ht="18.75" x14ac:dyDescent="0.15">
      <c r="A71" s="454"/>
      <c r="B71" s="454"/>
      <c r="C71" s="369" t="s">
        <v>420</v>
      </c>
      <c r="D71" s="213" t="s">
        <v>391</v>
      </c>
      <c r="E71" s="379"/>
      <c r="F71" s="379"/>
      <c r="G71" s="387" t="s">
        <v>804</v>
      </c>
      <c r="H71" s="217"/>
      <c r="I71" s="217"/>
      <c r="J71" s="217"/>
      <c r="K71" s="215">
        <f t="shared" si="3"/>
        <v>0</v>
      </c>
      <c r="L71" s="239"/>
      <c r="M71" s="217"/>
      <c r="N71" s="217"/>
      <c r="O71" s="218"/>
      <c r="P71" s="215">
        <v>6.4000000000000004E-8</v>
      </c>
      <c r="Q71" s="215">
        <f t="shared" si="8"/>
        <v>0</v>
      </c>
      <c r="R71" s="216" t="str">
        <f t="shared" si="11"/>
        <v>tN2O/L</v>
      </c>
      <c r="S71" s="217"/>
      <c r="T71" s="217"/>
      <c r="U71" s="218"/>
      <c r="V71" s="217"/>
      <c r="W71" s="217"/>
      <c r="X71" s="218"/>
      <c r="Y71" s="217"/>
      <c r="Z71" s="217"/>
      <c r="AA71" s="218"/>
      <c r="AB71" s="217"/>
      <c r="AC71" s="217"/>
      <c r="AD71" s="218"/>
      <c r="AE71" s="221"/>
    </row>
    <row r="72" spans="1:31" ht="18.75" x14ac:dyDescent="0.15">
      <c r="A72" s="454"/>
      <c r="B72" s="454"/>
      <c r="C72" s="369" t="s">
        <v>781</v>
      </c>
      <c r="D72" s="213" t="s">
        <v>391</v>
      </c>
      <c r="E72" s="379"/>
      <c r="F72" s="379"/>
      <c r="G72" s="387" t="s">
        <v>804</v>
      </c>
      <c r="H72" s="217"/>
      <c r="I72" s="217"/>
      <c r="J72" s="217"/>
      <c r="K72" s="215">
        <f t="shared" si="3"/>
        <v>0</v>
      </c>
      <c r="L72" s="239"/>
      <c r="M72" s="217"/>
      <c r="N72" s="217"/>
      <c r="O72" s="218"/>
      <c r="P72" s="215">
        <v>6.5999999999999995E-8</v>
      </c>
      <c r="Q72" s="215">
        <f t="shared" si="8"/>
        <v>0</v>
      </c>
      <c r="R72" s="216" t="str">
        <f t="shared" si="11"/>
        <v>tN2O/L</v>
      </c>
      <c r="S72" s="217"/>
      <c r="T72" s="217"/>
      <c r="U72" s="218"/>
      <c r="V72" s="217"/>
      <c r="W72" s="217"/>
      <c r="X72" s="218"/>
      <c r="Y72" s="217"/>
      <c r="Z72" s="217"/>
      <c r="AA72" s="218"/>
      <c r="AB72" s="217"/>
      <c r="AC72" s="217"/>
      <c r="AD72" s="218"/>
      <c r="AE72" s="221"/>
    </row>
    <row r="73" spans="1:31" ht="18.75" x14ac:dyDescent="0.15">
      <c r="A73" s="454"/>
      <c r="B73" s="454"/>
      <c r="C73" s="369" t="s">
        <v>773</v>
      </c>
      <c r="D73" s="213" t="s">
        <v>391</v>
      </c>
      <c r="E73" s="379"/>
      <c r="F73" s="379"/>
      <c r="G73" s="387" t="s">
        <v>804</v>
      </c>
      <c r="H73" s="217"/>
      <c r="I73" s="217"/>
      <c r="J73" s="217"/>
      <c r="K73" s="215">
        <f t="shared" si="3"/>
        <v>0</v>
      </c>
      <c r="L73" s="239"/>
      <c r="M73" s="217"/>
      <c r="N73" s="217"/>
      <c r="O73" s="218"/>
      <c r="P73" s="215">
        <v>7.1E-8</v>
      </c>
      <c r="Q73" s="215">
        <f t="shared" si="8"/>
        <v>0</v>
      </c>
      <c r="R73" s="216" t="str">
        <f t="shared" si="11"/>
        <v>tN2O/L</v>
      </c>
      <c r="S73" s="217"/>
      <c r="T73" s="217"/>
      <c r="U73" s="218"/>
      <c r="V73" s="217"/>
      <c r="W73" s="217"/>
      <c r="X73" s="218"/>
      <c r="Y73" s="217"/>
      <c r="Z73" s="217"/>
      <c r="AA73" s="218"/>
      <c r="AB73" s="217"/>
      <c r="AC73" s="217"/>
      <c r="AD73" s="218"/>
      <c r="AE73" s="221"/>
    </row>
    <row r="74" spans="1:31" ht="18.75" x14ac:dyDescent="0.15">
      <c r="A74" s="454"/>
      <c r="B74" s="454"/>
      <c r="C74" s="369" t="s">
        <v>782</v>
      </c>
      <c r="D74" s="213" t="s">
        <v>390</v>
      </c>
      <c r="E74" s="379"/>
      <c r="F74" s="379"/>
      <c r="G74" s="387" t="s">
        <v>804</v>
      </c>
      <c r="H74" s="217"/>
      <c r="I74" s="217"/>
      <c r="J74" s="217"/>
      <c r="K74" s="215">
        <f t="shared" si="3"/>
        <v>0</v>
      </c>
      <c r="L74" s="239"/>
      <c r="M74" s="217"/>
      <c r="N74" s="217"/>
      <c r="O74" s="218"/>
      <c r="P74" s="215">
        <v>8.6000000000000002E-8</v>
      </c>
      <c r="Q74" s="215">
        <f t="shared" si="8"/>
        <v>0</v>
      </c>
      <c r="R74" s="216" t="str">
        <f t="shared" si="11"/>
        <v>tN2O/kg</v>
      </c>
      <c r="S74" s="217"/>
      <c r="T74" s="217"/>
      <c r="U74" s="218"/>
      <c r="V74" s="217"/>
      <c r="W74" s="217"/>
      <c r="X74" s="218"/>
      <c r="Y74" s="217"/>
      <c r="Z74" s="217"/>
      <c r="AA74" s="218"/>
      <c r="AB74" s="217"/>
      <c r="AC74" s="217"/>
      <c r="AD74" s="218"/>
      <c r="AE74" s="221"/>
    </row>
    <row r="75" spans="1:31" ht="20.25" x14ac:dyDescent="0.15">
      <c r="A75" s="454"/>
      <c r="B75" s="454"/>
      <c r="C75" s="369" t="s">
        <v>397</v>
      </c>
      <c r="D75" s="213" t="s">
        <v>661</v>
      </c>
      <c r="E75" s="379"/>
      <c r="F75" s="379"/>
      <c r="G75" s="387" t="s">
        <v>804</v>
      </c>
      <c r="H75" s="217"/>
      <c r="I75" s="217"/>
      <c r="J75" s="217"/>
      <c r="K75" s="215">
        <f t="shared" ref="K75:K138" si="12">IFERROR(I75*$F75,0)</f>
        <v>0</v>
      </c>
      <c r="L75" s="239"/>
      <c r="M75" s="217"/>
      <c r="N75" s="217"/>
      <c r="O75" s="218"/>
      <c r="P75" s="215">
        <v>7.6000000000000006E-8</v>
      </c>
      <c r="Q75" s="215">
        <f t="shared" si="8"/>
        <v>0</v>
      </c>
      <c r="R75" s="216" t="str">
        <f t="shared" si="11"/>
        <v>tN2O/Nm3</v>
      </c>
      <c r="S75" s="217"/>
      <c r="T75" s="217"/>
      <c r="U75" s="218"/>
      <c r="V75" s="217"/>
      <c r="W75" s="217"/>
      <c r="X75" s="218"/>
      <c r="Y75" s="217"/>
      <c r="Z75" s="217"/>
      <c r="AA75" s="218"/>
      <c r="AB75" s="217"/>
      <c r="AC75" s="217"/>
      <c r="AD75" s="218"/>
      <c r="AE75" s="221"/>
    </row>
    <row r="76" spans="1:31" ht="13.5" hidden="1" customHeight="1" x14ac:dyDescent="0.15">
      <c r="A76" s="454"/>
      <c r="B76" s="454"/>
      <c r="C76" s="369"/>
      <c r="D76" s="213"/>
      <c r="E76" s="379"/>
      <c r="F76" s="379"/>
      <c r="G76" s="387"/>
      <c r="H76" s="217"/>
      <c r="I76" s="217"/>
      <c r="J76" s="217"/>
      <c r="K76" s="215">
        <f t="shared" si="12"/>
        <v>0</v>
      </c>
      <c r="L76" s="239"/>
      <c r="M76" s="217"/>
      <c r="N76" s="217"/>
      <c r="O76" s="218"/>
      <c r="P76" s="215">
        <v>0</v>
      </c>
      <c r="Q76" s="215">
        <f t="shared" si="8"/>
        <v>0</v>
      </c>
      <c r="R76" s="216" t="str">
        <f t="shared" si="11"/>
        <v>tN2O/</v>
      </c>
      <c r="S76" s="217"/>
      <c r="T76" s="217"/>
      <c r="U76" s="218"/>
      <c r="V76" s="217"/>
      <c r="W76" s="217"/>
      <c r="X76" s="218"/>
      <c r="Y76" s="217"/>
      <c r="Z76" s="217"/>
      <c r="AA76" s="218"/>
      <c r="AB76" s="217"/>
      <c r="AC76" s="217"/>
      <c r="AD76" s="218"/>
      <c r="AE76" s="221"/>
    </row>
    <row r="77" spans="1:31" ht="13.5" hidden="1" customHeight="1" x14ac:dyDescent="0.15">
      <c r="A77" s="454"/>
      <c r="B77" s="454"/>
      <c r="C77" s="369"/>
      <c r="D77" s="213"/>
      <c r="E77" s="379"/>
      <c r="F77" s="379"/>
      <c r="G77" s="387"/>
      <c r="H77" s="217"/>
      <c r="I77" s="217"/>
      <c r="J77" s="217"/>
      <c r="K77" s="215">
        <f t="shared" si="12"/>
        <v>0</v>
      </c>
      <c r="L77" s="239"/>
      <c r="M77" s="217"/>
      <c r="N77" s="217"/>
      <c r="O77" s="218"/>
      <c r="P77" s="215">
        <v>0</v>
      </c>
      <c r="Q77" s="215">
        <f t="shared" si="8"/>
        <v>0</v>
      </c>
      <c r="R77" s="216" t="str">
        <f t="shared" si="11"/>
        <v>tN2O/</v>
      </c>
      <c r="S77" s="217"/>
      <c r="T77" s="217"/>
      <c r="U77" s="218"/>
      <c r="V77" s="217"/>
      <c r="W77" s="217"/>
      <c r="X77" s="218"/>
      <c r="Y77" s="217"/>
      <c r="Z77" s="217"/>
      <c r="AA77" s="218"/>
      <c r="AB77" s="217"/>
      <c r="AC77" s="217"/>
      <c r="AD77" s="218"/>
      <c r="AE77" s="221"/>
    </row>
    <row r="78" spans="1:31" ht="18.75" hidden="1" customHeight="1" x14ac:dyDescent="0.15">
      <c r="A78" s="454"/>
      <c r="B78" s="454"/>
      <c r="C78" s="369"/>
      <c r="D78" s="213"/>
      <c r="E78" s="379"/>
      <c r="F78" s="379"/>
      <c r="G78" s="387"/>
      <c r="H78" s="217"/>
      <c r="I78" s="217"/>
      <c r="J78" s="217"/>
      <c r="K78" s="215">
        <f t="shared" si="12"/>
        <v>0</v>
      </c>
      <c r="L78" s="239"/>
      <c r="M78" s="217"/>
      <c r="N78" s="217"/>
      <c r="O78" s="218"/>
      <c r="P78" s="215">
        <v>0</v>
      </c>
      <c r="Q78" s="215">
        <f t="shared" si="8"/>
        <v>0</v>
      </c>
      <c r="R78" s="216" t="str">
        <f t="shared" si="11"/>
        <v>tN2O/</v>
      </c>
      <c r="S78" s="217"/>
      <c r="T78" s="217"/>
      <c r="U78" s="218"/>
      <c r="V78" s="217"/>
      <c r="W78" s="217"/>
      <c r="X78" s="218"/>
      <c r="Y78" s="217"/>
      <c r="Z78" s="217"/>
      <c r="AA78" s="218"/>
      <c r="AB78" s="217"/>
      <c r="AC78" s="217"/>
      <c r="AD78" s="218"/>
      <c r="AE78" s="221"/>
    </row>
    <row r="79" spans="1:31" ht="18.75" customHeight="1" x14ac:dyDescent="0.15">
      <c r="A79" s="454" t="s">
        <v>756</v>
      </c>
      <c r="B79" s="454"/>
      <c r="C79" s="369" t="s">
        <v>782</v>
      </c>
      <c r="D79" s="213" t="s">
        <v>390</v>
      </c>
      <c r="E79" s="379"/>
      <c r="F79" s="379"/>
      <c r="G79" s="387" t="s">
        <v>805</v>
      </c>
      <c r="H79" s="217"/>
      <c r="I79" s="217"/>
      <c r="J79" s="217"/>
      <c r="K79" s="215">
        <f t="shared" si="12"/>
        <v>0</v>
      </c>
      <c r="L79" s="239"/>
      <c r="M79" s="215">
        <v>2.7E-6</v>
      </c>
      <c r="N79" s="215">
        <f t="shared" ref="N79:N134" si="13">M79*$E79</f>
        <v>0</v>
      </c>
      <c r="O79" s="216" t="str">
        <f t="shared" ref="O79:O110" si="14">"tCH4/"&amp;D79</f>
        <v>tCH4/kg</v>
      </c>
      <c r="P79" s="215">
        <v>3.1E-8</v>
      </c>
      <c r="Q79" s="215">
        <f t="shared" si="8"/>
        <v>0</v>
      </c>
      <c r="R79" s="216" t="str">
        <f t="shared" si="11"/>
        <v>tN2O/kg</v>
      </c>
      <c r="S79" s="217"/>
      <c r="T79" s="217"/>
      <c r="U79" s="218"/>
      <c r="V79" s="217"/>
      <c r="W79" s="217"/>
      <c r="X79" s="218"/>
      <c r="Y79" s="217"/>
      <c r="Z79" s="217"/>
      <c r="AA79" s="218"/>
      <c r="AB79" s="217"/>
      <c r="AC79" s="217"/>
      <c r="AD79" s="218"/>
      <c r="AE79" s="221"/>
    </row>
    <row r="80" spans="1:31" ht="20.25" x14ac:dyDescent="0.15">
      <c r="A80" s="454"/>
      <c r="B80" s="454"/>
      <c r="C80" s="369" t="s">
        <v>397</v>
      </c>
      <c r="D80" s="213" t="s">
        <v>661</v>
      </c>
      <c r="E80" s="379"/>
      <c r="F80" s="379"/>
      <c r="G80" s="387" t="s">
        <v>805</v>
      </c>
      <c r="H80" s="217"/>
      <c r="I80" s="217"/>
      <c r="J80" s="217"/>
      <c r="K80" s="215">
        <f t="shared" si="12"/>
        <v>0</v>
      </c>
      <c r="L80" s="239"/>
      <c r="M80" s="215">
        <v>2.3999999999999999E-6</v>
      </c>
      <c r="N80" s="215">
        <f t="shared" si="13"/>
        <v>0</v>
      </c>
      <c r="O80" s="216" t="str">
        <f t="shared" si="14"/>
        <v>tCH4/Nm3</v>
      </c>
      <c r="P80" s="215">
        <v>2.7999999999999999E-8</v>
      </c>
      <c r="Q80" s="215">
        <f t="shared" si="8"/>
        <v>0</v>
      </c>
      <c r="R80" s="216" t="str">
        <f t="shared" si="11"/>
        <v>tN2O/Nm3</v>
      </c>
      <c r="S80" s="217"/>
      <c r="T80" s="217"/>
      <c r="U80" s="218"/>
      <c r="V80" s="217"/>
      <c r="W80" s="217"/>
      <c r="X80" s="218"/>
      <c r="Y80" s="217"/>
      <c r="Z80" s="217"/>
      <c r="AA80" s="218"/>
      <c r="AB80" s="217"/>
      <c r="AC80" s="217"/>
      <c r="AD80" s="218"/>
      <c r="AE80" s="221"/>
    </row>
    <row r="81" spans="1:31" ht="13.5" hidden="1" customHeight="1" x14ac:dyDescent="0.15">
      <c r="A81" s="454"/>
      <c r="B81" s="454"/>
      <c r="C81" s="369"/>
      <c r="D81" s="213"/>
      <c r="E81" s="379"/>
      <c r="F81" s="379"/>
      <c r="G81" s="387" t="s">
        <v>805</v>
      </c>
      <c r="H81" s="217"/>
      <c r="I81" s="217"/>
      <c r="J81" s="217"/>
      <c r="K81" s="215">
        <f t="shared" si="12"/>
        <v>0</v>
      </c>
      <c r="L81" s="239"/>
      <c r="M81" s="215">
        <v>0</v>
      </c>
      <c r="N81" s="215">
        <f t="shared" si="13"/>
        <v>0</v>
      </c>
      <c r="O81" s="216" t="str">
        <f t="shared" si="14"/>
        <v>tCH4/</v>
      </c>
      <c r="P81" s="215">
        <v>0</v>
      </c>
      <c r="Q81" s="215">
        <f t="shared" si="8"/>
        <v>0</v>
      </c>
      <c r="R81" s="216" t="str">
        <f t="shared" si="11"/>
        <v>tN2O/</v>
      </c>
      <c r="S81" s="217"/>
      <c r="T81" s="217"/>
      <c r="U81" s="218"/>
      <c r="V81" s="217"/>
      <c r="W81" s="217"/>
      <c r="X81" s="218"/>
      <c r="Y81" s="217"/>
      <c r="Z81" s="217"/>
      <c r="AA81" s="218"/>
      <c r="AB81" s="217"/>
      <c r="AC81" s="217"/>
      <c r="AD81" s="218"/>
      <c r="AE81" s="221"/>
    </row>
    <row r="82" spans="1:31" ht="13.5" hidden="1" customHeight="1" x14ac:dyDescent="0.15">
      <c r="A82" s="454"/>
      <c r="B82" s="454"/>
      <c r="C82" s="369"/>
      <c r="D82" s="213"/>
      <c r="E82" s="379"/>
      <c r="F82" s="379"/>
      <c r="G82" s="387" t="s">
        <v>805</v>
      </c>
      <c r="H82" s="217"/>
      <c r="I82" s="217"/>
      <c r="J82" s="217"/>
      <c r="K82" s="215">
        <f t="shared" si="12"/>
        <v>0</v>
      </c>
      <c r="L82" s="239"/>
      <c r="M82" s="215">
        <v>0</v>
      </c>
      <c r="N82" s="215">
        <f t="shared" si="13"/>
        <v>0</v>
      </c>
      <c r="O82" s="216" t="str">
        <f t="shared" si="14"/>
        <v>tCH4/</v>
      </c>
      <c r="P82" s="215">
        <v>0</v>
      </c>
      <c r="Q82" s="215">
        <f t="shared" si="8"/>
        <v>0</v>
      </c>
      <c r="R82" s="216" t="str">
        <f t="shared" si="11"/>
        <v>tN2O/</v>
      </c>
      <c r="S82" s="217"/>
      <c r="T82" s="217"/>
      <c r="U82" s="218"/>
      <c r="V82" s="217"/>
      <c r="W82" s="217"/>
      <c r="X82" s="218"/>
      <c r="Y82" s="217"/>
      <c r="Z82" s="217"/>
      <c r="AA82" s="218"/>
      <c r="AB82" s="217"/>
      <c r="AC82" s="217"/>
      <c r="AD82" s="218"/>
      <c r="AE82" s="221"/>
    </row>
    <row r="83" spans="1:31" ht="18.75" hidden="1" customHeight="1" x14ac:dyDescent="0.15">
      <c r="A83" s="454"/>
      <c r="B83" s="454"/>
      <c r="C83" s="369"/>
      <c r="D83" s="213"/>
      <c r="E83" s="379"/>
      <c r="F83" s="379"/>
      <c r="G83" s="387" t="s">
        <v>805</v>
      </c>
      <c r="H83" s="217"/>
      <c r="I83" s="217"/>
      <c r="J83" s="217"/>
      <c r="K83" s="215">
        <f t="shared" si="12"/>
        <v>0</v>
      </c>
      <c r="L83" s="239"/>
      <c r="M83" s="215">
        <v>0</v>
      </c>
      <c r="N83" s="215">
        <f t="shared" si="13"/>
        <v>0</v>
      </c>
      <c r="O83" s="216" t="str">
        <f t="shared" si="14"/>
        <v>tCH4/</v>
      </c>
      <c r="P83" s="215">
        <v>0</v>
      </c>
      <c r="Q83" s="215">
        <f t="shared" si="8"/>
        <v>0</v>
      </c>
      <c r="R83" s="216" t="str">
        <f t="shared" si="11"/>
        <v>tN2O/</v>
      </c>
      <c r="S83" s="217"/>
      <c r="T83" s="217"/>
      <c r="U83" s="218"/>
      <c r="V83" s="217"/>
      <c r="W83" s="217"/>
      <c r="X83" s="218"/>
      <c r="Y83" s="217"/>
      <c r="Z83" s="217"/>
      <c r="AA83" s="218"/>
      <c r="AB83" s="217"/>
      <c r="AC83" s="217"/>
      <c r="AD83" s="218"/>
      <c r="AE83" s="221"/>
    </row>
    <row r="84" spans="1:31" ht="18.75" customHeight="1" x14ac:dyDescent="0.15">
      <c r="A84" s="451" t="s">
        <v>421</v>
      </c>
      <c r="B84" s="451"/>
      <c r="C84" s="369" t="s">
        <v>783</v>
      </c>
      <c r="D84" s="213" t="s">
        <v>391</v>
      </c>
      <c r="E84" s="379"/>
      <c r="F84" s="379"/>
      <c r="G84" s="387" t="s">
        <v>805</v>
      </c>
      <c r="H84" s="217"/>
      <c r="I84" s="217"/>
      <c r="J84" s="217"/>
      <c r="K84" s="215">
        <f t="shared" si="12"/>
        <v>0</v>
      </c>
      <c r="L84" s="239"/>
      <c r="M84" s="215">
        <v>3.4999999999999998E-7</v>
      </c>
      <c r="N84" s="215">
        <f t="shared" si="13"/>
        <v>0</v>
      </c>
      <c r="O84" s="216" t="str">
        <f t="shared" si="14"/>
        <v>tCH4/L</v>
      </c>
      <c r="P84" s="215">
        <v>2.0999999999999999E-8</v>
      </c>
      <c r="Q84" s="215">
        <f t="shared" si="8"/>
        <v>0</v>
      </c>
      <c r="R84" s="216" t="str">
        <f t="shared" si="11"/>
        <v>tN2O/L</v>
      </c>
      <c r="S84" s="217"/>
      <c r="T84" s="217"/>
      <c r="U84" s="218"/>
      <c r="V84" s="217"/>
      <c r="W84" s="217"/>
      <c r="X84" s="218"/>
      <c r="Y84" s="217"/>
      <c r="Z84" s="217"/>
      <c r="AA84" s="218"/>
      <c r="AB84" s="217"/>
      <c r="AC84" s="217"/>
      <c r="AD84" s="218"/>
      <c r="AE84" s="221"/>
    </row>
    <row r="85" spans="1:31" ht="18.75" x14ac:dyDescent="0.15">
      <c r="A85" s="451"/>
      <c r="B85" s="451"/>
      <c r="C85" s="369" t="s">
        <v>782</v>
      </c>
      <c r="D85" s="213" t="s">
        <v>390</v>
      </c>
      <c r="E85" s="379"/>
      <c r="F85" s="379"/>
      <c r="G85" s="387" t="s">
        <v>805</v>
      </c>
      <c r="H85" s="217"/>
      <c r="I85" s="217"/>
      <c r="J85" s="217"/>
      <c r="K85" s="215">
        <f t="shared" si="12"/>
        <v>0</v>
      </c>
      <c r="L85" s="239"/>
      <c r="M85" s="215">
        <v>2.2999999999999999E-7</v>
      </c>
      <c r="N85" s="215">
        <f t="shared" si="13"/>
        <v>0</v>
      </c>
      <c r="O85" s="216" t="str">
        <f t="shared" si="14"/>
        <v>tCH4/kg</v>
      </c>
      <c r="P85" s="215">
        <v>4.5999999999999998E-9</v>
      </c>
      <c r="Q85" s="215">
        <f t="shared" si="8"/>
        <v>0</v>
      </c>
      <c r="R85" s="216" t="str">
        <f t="shared" si="11"/>
        <v>tN2O/kg</v>
      </c>
      <c r="S85" s="217"/>
      <c r="T85" s="217"/>
      <c r="U85" s="218"/>
      <c r="V85" s="217"/>
      <c r="W85" s="217"/>
      <c r="X85" s="218"/>
      <c r="Y85" s="217"/>
      <c r="Z85" s="217"/>
      <c r="AA85" s="218"/>
      <c r="AB85" s="217"/>
      <c r="AC85" s="217"/>
      <c r="AD85" s="218"/>
      <c r="AE85" s="221"/>
    </row>
    <row r="86" spans="1:31" ht="20.25" x14ac:dyDescent="0.15">
      <c r="A86" s="451"/>
      <c r="B86" s="451"/>
      <c r="C86" s="369" t="s">
        <v>397</v>
      </c>
      <c r="D86" s="213" t="s">
        <v>661</v>
      </c>
      <c r="E86" s="379"/>
      <c r="F86" s="379"/>
      <c r="G86" s="387" t="s">
        <v>805</v>
      </c>
      <c r="H86" s="217"/>
      <c r="I86" s="217"/>
      <c r="J86" s="217"/>
      <c r="K86" s="215">
        <f t="shared" si="12"/>
        <v>0</v>
      </c>
      <c r="L86" s="239"/>
      <c r="M86" s="215">
        <v>1.9999999999999999E-7</v>
      </c>
      <c r="N86" s="215">
        <f t="shared" si="13"/>
        <v>0</v>
      </c>
      <c r="O86" s="216" t="str">
        <f t="shared" si="14"/>
        <v>tCH4/Nm3</v>
      </c>
      <c r="P86" s="215">
        <v>4.0000000000000002E-9</v>
      </c>
      <c r="Q86" s="215">
        <f t="shared" si="8"/>
        <v>0</v>
      </c>
      <c r="R86" s="216" t="str">
        <f t="shared" si="11"/>
        <v>tN2O/Nm3</v>
      </c>
      <c r="S86" s="217"/>
      <c r="T86" s="217"/>
      <c r="U86" s="218"/>
      <c r="V86" s="217"/>
      <c r="W86" s="217"/>
      <c r="X86" s="218"/>
      <c r="Y86" s="217"/>
      <c r="Z86" s="217"/>
      <c r="AA86" s="218"/>
      <c r="AB86" s="217"/>
      <c r="AC86" s="217"/>
      <c r="AD86" s="218"/>
      <c r="AE86" s="221"/>
    </row>
    <row r="87" spans="1:31" ht="13.5" hidden="1" customHeight="1" x14ac:dyDescent="0.15">
      <c r="A87" s="451"/>
      <c r="B87" s="451"/>
      <c r="C87" s="369"/>
      <c r="D87" s="213"/>
      <c r="E87" s="379"/>
      <c r="F87" s="379"/>
      <c r="G87" s="387" t="s">
        <v>805</v>
      </c>
      <c r="H87" s="217"/>
      <c r="I87" s="217"/>
      <c r="J87" s="217"/>
      <c r="K87" s="215">
        <f t="shared" si="12"/>
        <v>0</v>
      </c>
      <c r="L87" s="239"/>
      <c r="M87" s="215">
        <v>0</v>
      </c>
      <c r="N87" s="215">
        <f t="shared" si="13"/>
        <v>0</v>
      </c>
      <c r="O87" s="216" t="str">
        <f t="shared" si="14"/>
        <v>tCH4/</v>
      </c>
      <c r="P87" s="215">
        <v>0</v>
      </c>
      <c r="Q87" s="215">
        <f t="shared" si="8"/>
        <v>0</v>
      </c>
      <c r="R87" s="216" t="str">
        <f t="shared" si="11"/>
        <v>tN2O/</v>
      </c>
      <c r="S87" s="217"/>
      <c r="T87" s="217"/>
      <c r="U87" s="218"/>
      <c r="V87" s="217"/>
      <c r="W87" s="217"/>
      <c r="X87" s="218"/>
      <c r="Y87" s="217"/>
      <c r="Z87" s="217"/>
      <c r="AA87" s="218"/>
      <c r="AB87" s="217"/>
      <c r="AC87" s="217"/>
      <c r="AD87" s="218"/>
      <c r="AE87" s="221"/>
    </row>
    <row r="88" spans="1:31" ht="13.5" hidden="1" customHeight="1" x14ac:dyDescent="0.15">
      <c r="A88" s="451"/>
      <c r="B88" s="451"/>
      <c r="C88" s="369"/>
      <c r="D88" s="213"/>
      <c r="E88" s="379"/>
      <c r="F88" s="379"/>
      <c r="G88" s="387" t="s">
        <v>805</v>
      </c>
      <c r="H88" s="217"/>
      <c r="I88" s="217"/>
      <c r="J88" s="217"/>
      <c r="K88" s="215">
        <f t="shared" si="12"/>
        <v>0</v>
      </c>
      <c r="L88" s="239"/>
      <c r="M88" s="215">
        <v>0</v>
      </c>
      <c r="N88" s="215">
        <f t="shared" si="13"/>
        <v>0</v>
      </c>
      <c r="O88" s="216" t="str">
        <f t="shared" si="14"/>
        <v>tCH4/</v>
      </c>
      <c r="P88" s="215">
        <v>0</v>
      </c>
      <c r="Q88" s="215">
        <f t="shared" si="8"/>
        <v>0</v>
      </c>
      <c r="R88" s="216" t="str">
        <f t="shared" si="11"/>
        <v>tN2O/</v>
      </c>
      <c r="S88" s="217"/>
      <c r="T88" s="217"/>
      <c r="U88" s="218"/>
      <c r="V88" s="217"/>
      <c r="W88" s="217"/>
      <c r="X88" s="218"/>
      <c r="Y88" s="217"/>
      <c r="Z88" s="217"/>
      <c r="AA88" s="218"/>
      <c r="AB88" s="217"/>
      <c r="AC88" s="217"/>
      <c r="AD88" s="218"/>
      <c r="AE88" s="221"/>
    </row>
    <row r="89" spans="1:31" ht="13.5" hidden="1" customHeight="1" x14ac:dyDescent="0.15">
      <c r="A89" s="451"/>
      <c r="B89" s="451"/>
      <c r="C89" s="369"/>
      <c r="D89" s="213"/>
      <c r="E89" s="379"/>
      <c r="F89" s="379"/>
      <c r="G89" s="387" t="s">
        <v>805</v>
      </c>
      <c r="H89" s="217"/>
      <c r="I89" s="217"/>
      <c r="J89" s="217"/>
      <c r="K89" s="215">
        <f t="shared" si="12"/>
        <v>0</v>
      </c>
      <c r="L89" s="239"/>
      <c r="M89" s="215">
        <v>0</v>
      </c>
      <c r="N89" s="215">
        <f t="shared" si="13"/>
        <v>0</v>
      </c>
      <c r="O89" s="216" t="str">
        <f t="shared" si="14"/>
        <v>tCH4/</v>
      </c>
      <c r="P89" s="215">
        <v>0</v>
      </c>
      <c r="Q89" s="215">
        <f t="shared" si="8"/>
        <v>0</v>
      </c>
      <c r="R89" s="216" t="str">
        <f t="shared" ref="R89:R113" si="15">"tN2O/"&amp;D89</f>
        <v>tN2O/</v>
      </c>
      <c r="S89" s="217"/>
      <c r="T89" s="217"/>
      <c r="U89" s="218"/>
      <c r="V89" s="217"/>
      <c r="W89" s="217"/>
      <c r="X89" s="218"/>
      <c r="Y89" s="217"/>
      <c r="Z89" s="217"/>
      <c r="AA89" s="218"/>
      <c r="AB89" s="217"/>
      <c r="AC89" s="217"/>
      <c r="AD89" s="218"/>
      <c r="AE89" s="221"/>
    </row>
    <row r="90" spans="1:31" ht="18.75" customHeight="1" x14ac:dyDescent="0.15">
      <c r="A90" s="455" t="s">
        <v>422</v>
      </c>
      <c r="B90" s="333" t="s">
        <v>423</v>
      </c>
      <c r="C90" s="369" t="s">
        <v>784</v>
      </c>
      <c r="D90" s="213" t="s">
        <v>424</v>
      </c>
      <c r="E90" s="217"/>
      <c r="F90" s="217"/>
      <c r="G90" s="387" t="s">
        <v>805</v>
      </c>
      <c r="H90" s="217"/>
      <c r="I90" s="217"/>
      <c r="J90" s="217"/>
      <c r="K90" s="215">
        <f t="shared" si="12"/>
        <v>0</v>
      </c>
      <c r="L90" s="239"/>
      <c r="M90" s="215">
        <v>1E-8</v>
      </c>
      <c r="N90" s="215">
        <f t="shared" si="13"/>
        <v>0</v>
      </c>
      <c r="O90" s="216" t="str">
        <f t="shared" si="14"/>
        <v>tCH4/km</v>
      </c>
      <c r="P90" s="215">
        <v>2.9000000000000002E-8</v>
      </c>
      <c r="Q90" s="215">
        <f t="shared" si="8"/>
        <v>0</v>
      </c>
      <c r="R90" s="216" t="str">
        <f t="shared" si="15"/>
        <v>tN2O/km</v>
      </c>
      <c r="S90" s="217"/>
      <c r="T90" s="217"/>
      <c r="U90" s="218"/>
      <c r="V90" s="217"/>
      <c r="W90" s="217"/>
      <c r="X90" s="218"/>
      <c r="Y90" s="217"/>
      <c r="Z90" s="217"/>
      <c r="AA90" s="218"/>
      <c r="AB90" s="217"/>
      <c r="AC90" s="217"/>
      <c r="AD90" s="218"/>
      <c r="AE90" s="221"/>
    </row>
    <row r="91" spans="1:31" ht="18.75" x14ac:dyDescent="0.15">
      <c r="A91" s="455"/>
      <c r="B91" s="453" t="s">
        <v>757</v>
      </c>
      <c r="C91" s="369" t="s">
        <v>785</v>
      </c>
      <c r="D91" s="213" t="s">
        <v>424</v>
      </c>
      <c r="E91" s="217"/>
      <c r="F91" s="217"/>
      <c r="G91" s="387" t="s">
        <v>805</v>
      </c>
      <c r="H91" s="217"/>
      <c r="I91" s="217"/>
      <c r="J91" s="217"/>
      <c r="K91" s="215">
        <f t="shared" si="12"/>
        <v>0</v>
      </c>
      <c r="L91" s="239"/>
      <c r="M91" s="215">
        <v>3.5000000000000002E-8</v>
      </c>
      <c r="N91" s="215">
        <f t="shared" si="13"/>
        <v>0</v>
      </c>
      <c r="O91" s="216" t="str">
        <f t="shared" si="14"/>
        <v>tCH4/km</v>
      </c>
      <c r="P91" s="215">
        <v>4.1000000000000003E-8</v>
      </c>
      <c r="Q91" s="215">
        <f t="shared" si="8"/>
        <v>0</v>
      </c>
      <c r="R91" s="216" t="str">
        <f t="shared" si="15"/>
        <v>tN2O/km</v>
      </c>
      <c r="S91" s="217"/>
      <c r="T91" s="217"/>
      <c r="U91" s="218"/>
      <c r="V91" s="217"/>
      <c r="W91" s="217"/>
      <c r="X91" s="218"/>
      <c r="Y91" s="217"/>
      <c r="Z91" s="217"/>
      <c r="AA91" s="218"/>
      <c r="AB91" s="217"/>
      <c r="AC91" s="217"/>
      <c r="AD91" s="218"/>
      <c r="AE91" s="221"/>
    </row>
    <row r="92" spans="1:31" ht="18.75" x14ac:dyDescent="0.15">
      <c r="A92" s="455"/>
      <c r="B92" s="453"/>
      <c r="C92" s="369" t="s">
        <v>425</v>
      </c>
      <c r="D92" s="213" t="s">
        <v>424</v>
      </c>
      <c r="E92" s="217"/>
      <c r="F92" s="217"/>
      <c r="G92" s="387" t="s">
        <v>805</v>
      </c>
      <c r="H92" s="217"/>
      <c r="I92" s="217"/>
      <c r="J92" s="217"/>
      <c r="K92" s="215">
        <f t="shared" si="12"/>
        <v>0</v>
      </c>
      <c r="L92" s="239"/>
      <c r="M92" s="215">
        <v>1E-8</v>
      </c>
      <c r="N92" s="215">
        <f t="shared" si="13"/>
        <v>0</v>
      </c>
      <c r="O92" s="216" t="str">
        <f t="shared" si="14"/>
        <v>tCH4/km</v>
      </c>
      <c r="P92" s="215">
        <v>2.1999999999999998E-8</v>
      </c>
      <c r="Q92" s="215">
        <f t="shared" si="8"/>
        <v>0</v>
      </c>
      <c r="R92" s="216" t="str">
        <f t="shared" si="15"/>
        <v>tN2O/km</v>
      </c>
      <c r="S92" s="217"/>
      <c r="T92" s="217"/>
      <c r="U92" s="218"/>
      <c r="V92" s="217"/>
      <c r="W92" s="217"/>
      <c r="X92" s="218"/>
      <c r="Y92" s="217"/>
      <c r="Z92" s="217"/>
      <c r="AA92" s="218"/>
      <c r="AB92" s="217"/>
      <c r="AC92" s="217"/>
      <c r="AD92" s="218"/>
      <c r="AE92" s="221"/>
    </row>
    <row r="93" spans="1:31" ht="18.75" x14ac:dyDescent="0.15">
      <c r="A93" s="455"/>
      <c r="B93" s="453"/>
      <c r="C93" s="369" t="s">
        <v>426</v>
      </c>
      <c r="D93" s="213" t="s">
        <v>424</v>
      </c>
      <c r="E93" s="217"/>
      <c r="F93" s="217"/>
      <c r="G93" s="387" t="s">
        <v>805</v>
      </c>
      <c r="H93" s="217"/>
      <c r="I93" s="217"/>
      <c r="J93" s="217"/>
      <c r="K93" s="215">
        <f t="shared" si="12"/>
        <v>0</v>
      </c>
      <c r="L93" s="239"/>
      <c r="M93" s="215">
        <v>3.5000000000000002E-8</v>
      </c>
      <c r="N93" s="215">
        <f t="shared" si="13"/>
        <v>0</v>
      </c>
      <c r="O93" s="216" t="str">
        <f t="shared" si="14"/>
        <v>tCH4/km</v>
      </c>
      <c r="P93" s="215">
        <v>3.8999999999999998E-8</v>
      </c>
      <c r="Q93" s="215">
        <f t="shared" si="8"/>
        <v>0</v>
      </c>
      <c r="R93" s="216" t="str">
        <f t="shared" si="15"/>
        <v>tN2O/km</v>
      </c>
      <c r="S93" s="217"/>
      <c r="T93" s="217"/>
      <c r="U93" s="218"/>
      <c r="V93" s="217"/>
      <c r="W93" s="217"/>
      <c r="X93" s="218"/>
      <c r="Y93" s="217"/>
      <c r="Z93" s="217"/>
      <c r="AA93" s="218"/>
      <c r="AB93" s="217"/>
      <c r="AC93" s="217"/>
      <c r="AD93" s="218"/>
      <c r="AE93" s="221"/>
    </row>
    <row r="94" spans="1:31" ht="18.75" x14ac:dyDescent="0.15">
      <c r="A94" s="455"/>
      <c r="B94" s="453"/>
      <c r="C94" s="369" t="s">
        <v>427</v>
      </c>
      <c r="D94" s="213" t="s">
        <v>424</v>
      </c>
      <c r="E94" s="217"/>
      <c r="F94" s="217"/>
      <c r="G94" s="387" t="s">
        <v>805</v>
      </c>
      <c r="H94" s="217"/>
      <c r="I94" s="217"/>
      <c r="J94" s="217"/>
      <c r="K94" s="215">
        <f t="shared" si="12"/>
        <v>0</v>
      </c>
      <c r="L94" s="239"/>
      <c r="M94" s="215">
        <v>1.4999999999999999E-8</v>
      </c>
      <c r="N94" s="215">
        <f t="shared" si="13"/>
        <v>0</v>
      </c>
      <c r="O94" s="216" t="str">
        <f t="shared" si="14"/>
        <v>tCH4/km</v>
      </c>
      <c r="P94" s="215">
        <v>2.6000000000000001E-8</v>
      </c>
      <c r="Q94" s="215">
        <f t="shared" si="8"/>
        <v>0</v>
      </c>
      <c r="R94" s="216" t="str">
        <f t="shared" si="15"/>
        <v>tN2O/km</v>
      </c>
      <c r="S94" s="217"/>
      <c r="T94" s="217"/>
      <c r="U94" s="218"/>
      <c r="V94" s="217"/>
      <c r="W94" s="217"/>
      <c r="X94" s="218"/>
      <c r="Y94" s="217"/>
      <c r="Z94" s="217"/>
      <c r="AA94" s="218"/>
      <c r="AB94" s="217"/>
      <c r="AC94" s="217"/>
      <c r="AD94" s="218"/>
      <c r="AE94" s="221"/>
    </row>
    <row r="95" spans="1:31" ht="18.75" x14ac:dyDescent="0.15">
      <c r="A95" s="455"/>
      <c r="B95" s="453"/>
      <c r="C95" s="369" t="s">
        <v>428</v>
      </c>
      <c r="D95" s="213" t="s">
        <v>424</v>
      </c>
      <c r="E95" s="217"/>
      <c r="F95" s="217"/>
      <c r="G95" s="387" t="s">
        <v>805</v>
      </c>
      <c r="H95" s="217"/>
      <c r="I95" s="217"/>
      <c r="J95" s="217"/>
      <c r="K95" s="215">
        <f t="shared" si="12"/>
        <v>0</v>
      </c>
      <c r="L95" s="239"/>
      <c r="M95" s="215">
        <v>1.0999999999999999E-8</v>
      </c>
      <c r="N95" s="215">
        <f t="shared" si="13"/>
        <v>0</v>
      </c>
      <c r="O95" s="216" t="str">
        <f t="shared" si="14"/>
        <v>tCH4/km</v>
      </c>
      <c r="P95" s="215">
        <v>2.1999999999999998E-8</v>
      </c>
      <c r="Q95" s="215">
        <f t="shared" si="8"/>
        <v>0</v>
      </c>
      <c r="R95" s="216" t="str">
        <f t="shared" si="15"/>
        <v>tN2O/km</v>
      </c>
      <c r="S95" s="217"/>
      <c r="T95" s="217"/>
      <c r="U95" s="218"/>
      <c r="V95" s="217"/>
      <c r="W95" s="217"/>
      <c r="X95" s="218"/>
      <c r="Y95" s="217"/>
      <c r="Z95" s="217"/>
      <c r="AA95" s="218"/>
      <c r="AB95" s="217"/>
      <c r="AC95" s="217"/>
      <c r="AD95" s="218"/>
      <c r="AE95" s="221"/>
    </row>
    <row r="96" spans="1:31" ht="18.75" x14ac:dyDescent="0.15">
      <c r="A96" s="455"/>
      <c r="B96" s="453"/>
      <c r="C96" s="369" t="s">
        <v>786</v>
      </c>
      <c r="D96" s="213" t="s">
        <v>424</v>
      </c>
      <c r="E96" s="217"/>
      <c r="F96" s="217"/>
      <c r="G96" s="387" t="s">
        <v>805</v>
      </c>
      <c r="H96" s="217"/>
      <c r="I96" s="217"/>
      <c r="J96" s="217"/>
      <c r="K96" s="215">
        <f t="shared" si="12"/>
        <v>0</v>
      </c>
      <c r="L96" s="239"/>
      <c r="M96" s="215">
        <v>3.5000000000000002E-8</v>
      </c>
      <c r="N96" s="215">
        <f t="shared" si="13"/>
        <v>0</v>
      </c>
      <c r="O96" s="216" t="str">
        <f t="shared" si="14"/>
        <v>tCH4/km</v>
      </c>
      <c r="P96" s="215">
        <v>3.5000000000000002E-8</v>
      </c>
      <c r="Q96" s="215">
        <f t="shared" si="8"/>
        <v>0</v>
      </c>
      <c r="R96" s="216" t="str">
        <f t="shared" si="15"/>
        <v>tN2O/km</v>
      </c>
      <c r="S96" s="217"/>
      <c r="T96" s="217"/>
      <c r="U96" s="218"/>
      <c r="V96" s="217"/>
      <c r="W96" s="217"/>
      <c r="X96" s="218"/>
      <c r="Y96" s="217"/>
      <c r="Z96" s="217"/>
      <c r="AA96" s="218"/>
      <c r="AB96" s="217"/>
      <c r="AC96" s="217"/>
      <c r="AD96" s="218"/>
      <c r="AE96" s="221"/>
    </row>
    <row r="97" spans="1:31" ht="18.75" x14ac:dyDescent="0.15">
      <c r="A97" s="455"/>
      <c r="B97" s="453" t="s">
        <v>758</v>
      </c>
      <c r="C97" s="369" t="s">
        <v>787</v>
      </c>
      <c r="D97" s="213" t="s">
        <v>424</v>
      </c>
      <c r="E97" s="217"/>
      <c r="F97" s="217"/>
      <c r="G97" s="387" t="s">
        <v>805</v>
      </c>
      <c r="H97" s="217"/>
      <c r="I97" s="217"/>
      <c r="J97" s="217"/>
      <c r="K97" s="215">
        <f t="shared" si="12"/>
        <v>0</v>
      </c>
      <c r="L97" s="239"/>
      <c r="M97" s="215">
        <v>2.0000000000000001E-9</v>
      </c>
      <c r="N97" s="215">
        <f t="shared" si="13"/>
        <v>0</v>
      </c>
      <c r="O97" s="216" t="str">
        <f t="shared" si="14"/>
        <v>tCH4/km</v>
      </c>
      <c r="P97" s="215">
        <v>6.9999999999999998E-9</v>
      </c>
      <c r="Q97" s="215">
        <f t="shared" si="8"/>
        <v>0</v>
      </c>
      <c r="R97" s="216" t="str">
        <f t="shared" si="15"/>
        <v>tN2O/km</v>
      </c>
      <c r="S97" s="217"/>
      <c r="T97" s="217"/>
      <c r="U97" s="218"/>
      <c r="V97" s="217"/>
      <c r="W97" s="217"/>
      <c r="X97" s="218"/>
      <c r="Y97" s="217"/>
      <c r="Z97" s="217"/>
      <c r="AA97" s="218"/>
      <c r="AB97" s="217"/>
      <c r="AC97" s="217"/>
      <c r="AD97" s="218"/>
      <c r="AE97" s="221"/>
    </row>
    <row r="98" spans="1:31" ht="18.75" x14ac:dyDescent="0.15">
      <c r="A98" s="455"/>
      <c r="B98" s="453"/>
      <c r="C98" s="369" t="s">
        <v>785</v>
      </c>
      <c r="D98" s="213" t="s">
        <v>424</v>
      </c>
      <c r="E98" s="217"/>
      <c r="F98" s="217"/>
      <c r="G98" s="387" t="s">
        <v>805</v>
      </c>
      <c r="H98" s="217"/>
      <c r="I98" s="217"/>
      <c r="J98" s="217"/>
      <c r="K98" s="215">
        <f t="shared" si="12"/>
        <v>0</v>
      </c>
      <c r="L98" s="239"/>
      <c r="M98" s="215">
        <v>1.7E-8</v>
      </c>
      <c r="N98" s="215">
        <f t="shared" si="13"/>
        <v>0</v>
      </c>
      <c r="O98" s="216" t="str">
        <f t="shared" si="14"/>
        <v>tCH4/km</v>
      </c>
      <c r="P98" s="215">
        <v>2.4999999999999999E-8</v>
      </c>
      <c r="Q98" s="215">
        <f t="shared" si="8"/>
        <v>0</v>
      </c>
      <c r="R98" s="216" t="str">
        <f t="shared" si="15"/>
        <v>tN2O/km</v>
      </c>
      <c r="S98" s="217"/>
      <c r="T98" s="217"/>
      <c r="U98" s="218"/>
      <c r="V98" s="217"/>
      <c r="W98" s="217"/>
      <c r="X98" s="218"/>
      <c r="Y98" s="217"/>
      <c r="Z98" s="217"/>
      <c r="AA98" s="218"/>
      <c r="AB98" s="217"/>
      <c r="AC98" s="217"/>
      <c r="AD98" s="218"/>
      <c r="AE98" s="221"/>
    </row>
    <row r="99" spans="1:31" ht="18.75" x14ac:dyDescent="0.15">
      <c r="A99" s="455"/>
      <c r="B99" s="453"/>
      <c r="C99" s="369" t="s">
        <v>426</v>
      </c>
      <c r="D99" s="213" t="s">
        <v>424</v>
      </c>
      <c r="E99" s="217"/>
      <c r="F99" s="217"/>
      <c r="G99" s="387" t="s">
        <v>805</v>
      </c>
      <c r="H99" s="217"/>
      <c r="I99" s="217"/>
      <c r="J99" s="217"/>
      <c r="K99" s="215">
        <f t="shared" si="12"/>
        <v>0</v>
      </c>
      <c r="L99" s="239"/>
      <c r="M99" s="215">
        <v>1.4999999999999999E-8</v>
      </c>
      <c r="N99" s="215">
        <f t="shared" si="13"/>
        <v>0</v>
      </c>
      <c r="O99" s="216" t="str">
        <f t="shared" si="14"/>
        <v>tCH4/km</v>
      </c>
      <c r="P99" s="215">
        <v>1.4E-8</v>
      </c>
      <c r="Q99" s="215">
        <f t="shared" si="8"/>
        <v>0</v>
      </c>
      <c r="R99" s="216" t="str">
        <f t="shared" si="15"/>
        <v>tN2O/km</v>
      </c>
      <c r="S99" s="217"/>
      <c r="T99" s="217"/>
      <c r="U99" s="218"/>
      <c r="V99" s="217"/>
      <c r="W99" s="217"/>
      <c r="X99" s="218"/>
      <c r="Y99" s="217"/>
      <c r="Z99" s="217"/>
      <c r="AA99" s="218"/>
      <c r="AB99" s="217"/>
      <c r="AC99" s="217"/>
      <c r="AD99" s="218"/>
      <c r="AE99" s="221"/>
    </row>
    <row r="100" spans="1:31" ht="18.75" x14ac:dyDescent="0.15">
      <c r="A100" s="455"/>
      <c r="B100" s="453"/>
      <c r="C100" s="369" t="s">
        <v>427</v>
      </c>
      <c r="D100" s="213" t="s">
        <v>424</v>
      </c>
      <c r="E100" s="217"/>
      <c r="F100" s="217"/>
      <c r="G100" s="387" t="s">
        <v>805</v>
      </c>
      <c r="H100" s="217"/>
      <c r="I100" s="217"/>
      <c r="J100" s="217"/>
      <c r="K100" s="215">
        <f t="shared" si="12"/>
        <v>0</v>
      </c>
      <c r="L100" s="239"/>
      <c r="M100" s="215">
        <v>7.6000000000000002E-9</v>
      </c>
      <c r="N100" s="215">
        <f t="shared" si="13"/>
        <v>0</v>
      </c>
      <c r="O100" s="216" t="str">
        <f t="shared" si="14"/>
        <v>tCH4/km</v>
      </c>
      <c r="P100" s="215">
        <v>8.9999999999999995E-9</v>
      </c>
      <c r="Q100" s="215">
        <f t="shared" si="8"/>
        <v>0</v>
      </c>
      <c r="R100" s="216" t="str">
        <f t="shared" si="15"/>
        <v>tN2O/km</v>
      </c>
      <c r="S100" s="217"/>
      <c r="T100" s="217"/>
      <c r="U100" s="218"/>
      <c r="V100" s="217"/>
      <c r="W100" s="217"/>
      <c r="X100" s="218"/>
      <c r="Y100" s="217"/>
      <c r="Z100" s="217"/>
      <c r="AA100" s="218"/>
      <c r="AB100" s="217"/>
      <c r="AC100" s="217"/>
      <c r="AD100" s="218"/>
      <c r="AE100" s="221"/>
    </row>
    <row r="101" spans="1:31" ht="18.75" x14ac:dyDescent="0.15">
      <c r="A101" s="455"/>
      <c r="B101" s="453"/>
      <c r="C101" s="369" t="s">
        <v>788</v>
      </c>
      <c r="D101" s="213" t="s">
        <v>424</v>
      </c>
      <c r="E101" s="217"/>
      <c r="F101" s="217"/>
      <c r="G101" s="387" t="s">
        <v>805</v>
      </c>
      <c r="H101" s="217"/>
      <c r="I101" s="217"/>
      <c r="J101" s="217"/>
      <c r="K101" s="215">
        <f t="shared" si="12"/>
        <v>0</v>
      </c>
      <c r="L101" s="239"/>
      <c r="M101" s="215">
        <v>1.3000000000000001E-8</v>
      </c>
      <c r="N101" s="215">
        <f t="shared" si="13"/>
        <v>0</v>
      </c>
      <c r="O101" s="216" t="str">
        <f t="shared" si="14"/>
        <v>tCH4/km</v>
      </c>
      <c r="P101" s="215">
        <v>2.4999999999999999E-8</v>
      </c>
      <c r="Q101" s="215">
        <f t="shared" si="8"/>
        <v>0</v>
      </c>
      <c r="R101" s="216" t="str">
        <f t="shared" si="15"/>
        <v>tN2O/km</v>
      </c>
      <c r="S101" s="217"/>
      <c r="T101" s="217"/>
      <c r="U101" s="218"/>
      <c r="V101" s="217"/>
      <c r="W101" s="217"/>
      <c r="X101" s="218"/>
      <c r="Y101" s="217"/>
      <c r="Z101" s="217"/>
      <c r="AA101" s="218"/>
      <c r="AB101" s="217"/>
      <c r="AC101" s="217"/>
      <c r="AD101" s="218"/>
      <c r="AE101" s="221"/>
    </row>
    <row r="102" spans="1:31" ht="13.5" hidden="1" customHeight="1" x14ac:dyDescent="0.15">
      <c r="A102" s="455"/>
      <c r="B102" s="456" t="s">
        <v>243</v>
      </c>
      <c r="C102" s="369"/>
      <c r="D102" s="213"/>
      <c r="E102" s="217"/>
      <c r="F102" s="217"/>
      <c r="G102" s="387" t="s">
        <v>805</v>
      </c>
      <c r="H102" s="217"/>
      <c r="I102" s="217"/>
      <c r="J102" s="217"/>
      <c r="K102" s="215">
        <f t="shared" si="12"/>
        <v>0</v>
      </c>
      <c r="L102" s="239"/>
      <c r="M102" s="215">
        <v>0</v>
      </c>
      <c r="N102" s="215">
        <f t="shared" si="13"/>
        <v>0</v>
      </c>
      <c r="O102" s="216" t="str">
        <f t="shared" si="14"/>
        <v>tCH4/</v>
      </c>
      <c r="P102" s="215">
        <v>0</v>
      </c>
      <c r="Q102" s="215">
        <f t="shared" si="8"/>
        <v>0</v>
      </c>
      <c r="R102" s="216" t="str">
        <f t="shared" si="15"/>
        <v>tN2O/</v>
      </c>
      <c r="S102" s="217"/>
      <c r="T102" s="217"/>
      <c r="U102" s="218"/>
      <c r="V102" s="217"/>
      <c r="W102" s="217"/>
      <c r="X102" s="218"/>
      <c r="Y102" s="217"/>
      <c r="Z102" s="217"/>
      <c r="AA102" s="218"/>
      <c r="AB102" s="217"/>
      <c r="AC102" s="217"/>
      <c r="AD102" s="218"/>
      <c r="AE102" s="221"/>
    </row>
    <row r="103" spans="1:31" ht="13.5" hidden="1" customHeight="1" x14ac:dyDescent="0.15">
      <c r="A103" s="455"/>
      <c r="B103" s="457"/>
      <c r="C103" s="369"/>
      <c r="D103" s="213"/>
      <c r="E103" s="217"/>
      <c r="F103" s="217"/>
      <c r="G103" s="387" t="s">
        <v>805</v>
      </c>
      <c r="H103" s="217"/>
      <c r="I103" s="217"/>
      <c r="J103" s="217"/>
      <c r="K103" s="215">
        <f t="shared" si="12"/>
        <v>0</v>
      </c>
      <c r="L103" s="239"/>
      <c r="M103" s="215">
        <v>0</v>
      </c>
      <c r="N103" s="215">
        <f t="shared" si="13"/>
        <v>0</v>
      </c>
      <c r="O103" s="216" t="str">
        <f t="shared" si="14"/>
        <v>tCH4/</v>
      </c>
      <c r="P103" s="215">
        <v>0</v>
      </c>
      <c r="Q103" s="215">
        <f t="shared" si="8"/>
        <v>0</v>
      </c>
      <c r="R103" s="216" t="str">
        <f t="shared" si="15"/>
        <v>tN2O/</v>
      </c>
      <c r="S103" s="217"/>
      <c r="T103" s="217"/>
      <c r="U103" s="218"/>
      <c r="V103" s="217"/>
      <c r="W103" s="217"/>
      <c r="X103" s="218"/>
      <c r="Y103" s="217"/>
      <c r="Z103" s="217"/>
      <c r="AA103" s="218"/>
      <c r="AB103" s="217"/>
      <c r="AC103" s="217"/>
      <c r="AD103" s="218"/>
      <c r="AE103" s="221"/>
    </row>
    <row r="104" spans="1:31" ht="13.5" hidden="1" customHeight="1" x14ac:dyDescent="0.15">
      <c r="A104" s="455"/>
      <c r="B104" s="457"/>
      <c r="C104" s="369"/>
      <c r="D104" s="213"/>
      <c r="E104" s="217"/>
      <c r="F104" s="217"/>
      <c r="G104" s="387" t="s">
        <v>805</v>
      </c>
      <c r="H104" s="217"/>
      <c r="I104" s="217"/>
      <c r="J104" s="217"/>
      <c r="K104" s="215">
        <f t="shared" si="12"/>
        <v>0</v>
      </c>
      <c r="L104" s="239"/>
      <c r="M104" s="215">
        <v>0</v>
      </c>
      <c r="N104" s="215">
        <f t="shared" si="13"/>
        <v>0</v>
      </c>
      <c r="O104" s="216" t="str">
        <f t="shared" si="14"/>
        <v>tCH4/</v>
      </c>
      <c r="P104" s="215">
        <v>0</v>
      </c>
      <c r="Q104" s="215">
        <f t="shared" si="8"/>
        <v>0</v>
      </c>
      <c r="R104" s="216" t="str">
        <f t="shared" si="15"/>
        <v>tN2O/</v>
      </c>
      <c r="S104" s="217"/>
      <c r="T104" s="217"/>
      <c r="U104" s="218"/>
      <c r="V104" s="217"/>
      <c r="W104" s="217"/>
      <c r="X104" s="218"/>
      <c r="Y104" s="217"/>
      <c r="Z104" s="217"/>
      <c r="AA104" s="218"/>
      <c r="AB104" s="217"/>
      <c r="AC104" s="217"/>
      <c r="AD104" s="218"/>
      <c r="AE104" s="221"/>
    </row>
    <row r="105" spans="1:31" ht="13.5" hidden="1" customHeight="1" x14ac:dyDescent="0.15">
      <c r="A105" s="455"/>
      <c r="B105" s="457"/>
      <c r="C105" s="369"/>
      <c r="D105" s="213"/>
      <c r="E105" s="217"/>
      <c r="F105" s="217"/>
      <c r="G105" s="387" t="s">
        <v>805</v>
      </c>
      <c r="H105" s="217"/>
      <c r="I105" s="217"/>
      <c r="J105" s="217"/>
      <c r="K105" s="215">
        <f t="shared" si="12"/>
        <v>0</v>
      </c>
      <c r="L105" s="239"/>
      <c r="M105" s="215">
        <v>0</v>
      </c>
      <c r="N105" s="215">
        <f t="shared" si="13"/>
        <v>0</v>
      </c>
      <c r="O105" s="216" t="str">
        <f t="shared" si="14"/>
        <v>tCH4/</v>
      </c>
      <c r="P105" s="215">
        <v>0</v>
      </c>
      <c r="Q105" s="215">
        <f t="shared" si="8"/>
        <v>0</v>
      </c>
      <c r="R105" s="216" t="str">
        <f t="shared" si="15"/>
        <v>tN2O/</v>
      </c>
      <c r="S105" s="217"/>
      <c r="T105" s="217"/>
      <c r="U105" s="218"/>
      <c r="V105" s="217"/>
      <c r="W105" s="217"/>
      <c r="X105" s="218"/>
      <c r="Y105" s="217"/>
      <c r="Z105" s="217"/>
      <c r="AA105" s="218"/>
      <c r="AB105" s="217"/>
      <c r="AC105" s="217"/>
      <c r="AD105" s="218"/>
      <c r="AE105" s="221"/>
    </row>
    <row r="106" spans="1:31" ht="13.5" hidden="1" customHeight="1" x14ac:dyDescent="0.15">
      <c r="A106" s="455"/>
      <c r="B106" s="457"/>
      <c r="C106" s="369"/>
      <c r="D106" s="213"/>
      <c r="E106" s="217"/>
      <c r="F106" s="217"/>
      <c r="G106" s="387" t="s">
        <v>805</v>
      </c>
      <c r="H106" s="217"/>
      <c r="I106" s="217"/>
      <c r="J106" s="217"/>
      <c r="K106" s="215">
        <f t="shared" si="12"/>
        <v>0</v>
      </c>
      <c r="L106" s="239"/>
      <c r="M106" s="215">
        <v>0</v>
      </c>
      <c r="N106" s="215">
        <f t="shared" si="13"/>
        <v>0</v>
      </c>
      <c r="O106" s="216" t="str">
        <f t="shared" si="14"/>
        <v>tCH4/</v>
      </c>
      <c r="P106" s="215">
        <v>0</v>
      </c>
      <c r="Q106" s="215">
        <f t="shared" si="8"/>
        <v>0</v>
      </c>
      <c r="R106" s="216" t="str">
        <f t="shared" si="15"/>
        <v>tN2O/</v>
      </c>
      <c r="S106" s="217"/>
      <c r="T106" s="217"/>
      <c r="U106" s="218"/>
      <c r="V106" s="217"/>
      <c r="W106" s="217"/>
      <c r="X106" s="218"/>
      <c r="Y106" s="217"/>
      <c r="Z106" s="217"/>
      <c r="AA106" s="218"/>
      <c r="AB106" s="217"/>
      <c r="AC106" s="217"/>
      <c r="AD106" s="218"/>
      <c r="AE106" s="221"/>
    </row>
    <row r="107" spans="1:31" ht="13.5" hidden="1" customHeight="1" x14ac:dyDescent="0.15">
      <c r="A107" s="455"/>
      <c r="B107" s="458"/>
      <c r="C107" s="369"/>
      <c r="D107" s="213"/>
      <c r="E107" s="217"/>
      <c r="F107" s="217"/>
      <c r="G107" s="387" t="s">
        <v>805</v>
      </c>
      <c r="H107" s="217"/>
      <c r="I107" s="217"/>
      <c r="J107" s="217"/>
      <c r="K107" s="215">
        <f t="shared" si="12"/>
        <v>0</v>
      </c>
      <c r="L107" s="239"/>
      <c r="M107" s="215">
        <v>0</v>
      </c>
      <c r="N107" s="215">
        <f t="shared" si="13"/>
        <v>0</v>
      </c>
      <c r="O107" s="216" t="str">
        <f t="shared" si="14"/>
        <v>tCH4/</v>
      </c>
      <c r="P107" s="215">
        <v>0</v>
      </c>
      <c r="Q107" s="215">
        <f t="shared" si="8"/>
        <v>0</v>
      </c>
      <c r="R107" s="216" t="str">
        <f t="shared" si="15"/>
        <v>tN2O/</v>
      </c>
      <c r="S107" s="217"/>
      <c r="T107" s="217"/>
      <c r="U107" s="218"/>
      <c r="V107" s="217"/>
      <c r="W107" s="217"/>
      <c r="X107" s="218"/>
      <c r="Y107" s="217"/>
      <c r="Z107" s="217"/>
      <c r="AA107" s="218"/>
      <c r="AB107" s="217"/>
      <c r="AC107" s="217"/>
      <c r="AD107" s="218"/>
      <c r="AE107" s="221"/>
    </row>
    <row r="108" spans="1:31" ht="18.75" customHeight="1" x14ac:dyDescent="0.15">
      <c r="A108" s="451" t="s">
        <v>429</v>
      </c>
      <c r="B108" s="451"/>
      <c r="C108" s="369" t="s">
        <v>420</v>
      </c>
      <c r="D108" s="213" t="s">
        <v>430</v>
      </c>
      <c r="E108" s="217"/>
      <c r="F108" s="217"/>
      <c r="G108" s="387" t="s">
        <v>805</v>
      </c>
      <c r="H108" s="217"/>
      <c r="I108" s="217"/>
      <c r="J108" s="217"/>
      <c r="K108" s="215">
        <f t="shared" si="12"/>
        <v>0</v>
      </c>
      <c r="L108" s="239"/>
      <c r="M108" s="215">
        <v>2.5000000000000001E-4</v>
      </c>
      <c r="N108" s="215">
        <f t="shared" si="13"/>
        <v>0</v>
      </c>
      <c r="O108" s="216" t="str">
        <f t="shared" si="14"/>
        <v>tCH4/kl</v>
      </c>
      <c r="P108" s="215">
        <v>7.2999999999999999E-5</v>
      </c>
      <c r="Q108" s="215">
        <f t="shared" si="8"/>
        <v>0</v>
      </c>
      <c r="R108" s="216" t="str">
        <f t="shared" si="15"/>
        <v>tN2O/kl</v>
      </c>
      <c r="S108" s="217"/>
      <c r="T108" s="217"/>
      <c r="U108" s="218"/>
      <c r="V108" s="217"/>
      <c r="W108" s="217"/>
      <c r="X108" s="218"/>
      <c r="Y108" s="217"/>
      <c r="Z108" s="217"/>
      <c r="AA108" s="218"/>
      <c r="AB108" s="217"/>
      <c r="AC108" s="217"/>
      <c r="AD108" s="218"/>
      <c r="AE108" s="221"/>
    </row>
    <row r="109" spans="1:31" ht="18.75" x14ac:dyDescent="0.15">
      <c r="A109" s="451"/>
      <c r="B109" s="451"/>
      <c r="C109" s="369" t="s">
        <v>781</v>
      </c>
      <c r="D109" s="213" t="s">
        <v>430</v>
      </c>
      <c r="E109" s="217"/>
      <c r="F109" s="217"/>
      <c r="G109" s="387" t="s">
        <v>805</v>
      </c>
      <c r="H109" s="217"/>
      <c r="I109" s="217"/>
      <c r="J109" s="217"/>
      <c r="K109" s="215">
        <f t="shared" si="12"/>
        <v>0</v>
      </c>
      <c r="L109" s="239"/>
      <c r="M109" s="215">
        <v>2.5999999999999998E-4</v>
      </c>
      <c r="N109" s="215">
        <f t="shared" si="13"/>
        <v>0</v>
      </c>
      <c r="O109" s="216" t="str">
        <f t="shared" si="14"/>
        <v>tCH4/kl</v>
      </c>
      <c r="P109" s="215">
        <v>7.3999999999999996E-5</v>
      </c>
      <c r="Q109" s="215">
        <f t="shared" si="8"/>
        <v>0</v>
      </c>
      <c r="R109" s="216" t="str">
        <f t="shared" si="15"/>
        <v>tN2O/kl</v>
      </c>
      <c r="S109" s="217"/>
      <c r="T109" s="217"/>
      <c r="U109" s="218"/>
      <c r="V109" s="217"/>
      <c r="W109" s="217"/>
      <c r="X109" s="218"/>
      <c r="Y109" s="217"/>
      <c r="Z109" s="217"/>
      <c r="AA109" s="218"/>
      <c r="AB109" s="217"/>
      <c r="AC109" s="217"/>
      <c r="AD109" s="218"/>
      <c r="AE109" s="221"/>
    </row>
    <row r="110" spans="1:31" ht="18.75" x14ac:dyDescent="0.15">
      <c r="A110" s="451"/>
      <c r="B110" s="451"/>
      <c r="C110" s="369" t="s">
        <v>773</v>
      </c>
      <c r="D110" s="213" t="s">
        <v>430</v>
      </c>
      <c r="E110" s="217"/>
      <c r="F110" s="217"/>
      <c r="G110" s="387" t="s">
        <v>805</v>
      </c>
      <c r="H110" s="217"/>
      <c r="I110" s="217"/>
      <c r="J110" s="217"/>
      <c r="K110" s="215">
        <f t="shared" si="12"/>
        <v>0</v>
      </c>
      <c r="L110" s="239"/>
      <c r="M110" s="215">
        <v>2.7999999999999998E-4</v>
      </c>
      <c r="N110" s="215">
        <f t="shared" si="13"/>
        <v>0</v>
      </c>
      <c r="O110" s="216" t="str">
        <f t="shared" si="14"/>
        <v>tCH4/kl</v>
      </c>
      <c r="P110" s="215">
        <v>7.8999999999999996E-5</v>
      </c>
      <c r="Q110" s="215">
        <f>P110*$E110</f>
        <v>0</v>
      </c>
      <c r="R110" s="216" t="str">
        <f t="shared" si="15"/>
        <v>tN2O/kl</v>
      </c>
      <c r="S110" s="217"/>
      <c r="T110" s="217"/>
      <c r="U110" s="218"/>
      <c r="V110" s="217"/>
      <c r="W110" s="217"/>
      <c r="X110" s="218"/>
      <c r="Y110" s="217"/>
      <c r="Z110" s="217"/>
      <c r="AA110" s="218"/>
      <c r="AB110" s="217"/>
      <c r="AC110" s="217"/>
      <c r="AD110" s="218"/>
      <c r="AE110" s="221"/>
    </row>
    <row r="111" spans="1:31" ht="13.5" hidden="1" customHeight="1" x14ac:dyDescent="0.15">
      <c r="A111" s="451"/>
      <c r="B111" s="451"/>
      <c r="C111" s="369"/>
      <c r="D111" s="213"/>
      <c r="E111" s="217"/>
      <c r="F111" s="217"/>
      <c r="G111" s="387"/>
      <c r="H111" s="217"/>
      <c r="I111" s="217"/>
      <c r="J111" s="217"/>
      <c r="K111" s="215">
        <f t="shared" si="12"/>
        <v>0</v>
      </c>
      <c r="L111" s="239"/>
      <c r="M111" s="215">
        <v>0</v>
      </c>
      <c r="N111" s="215">
        <f t="shared" si="13"/>
        <v>0</v>
      </c>
      <c r="O111" s="216" t="str">
        <f t="shared" ref="O111:O134" si="16">"tCH4/"&amp;D111</f>
        <v>tCH4/</v>
      </c>
      <c r="P111" s="215">
        <v>0</v>
      </c>
      <c r="Q111" s="215">
        <f>P111*$E111</f>
        <v>0</v>
      </c>
      <c r="R111" s="216" t="str">
        <f t="shared" si="15"/>
        <v>tN2O/</v>
      </c>
      <c r="S111" s="217"/>
      <c r="T111" s="217"/>
      <c r="U111" s="218"/>
      <c r="V111" s="217"/>
      <c r="W111" s="217"/>
      <c r="X111" s="218"/>
      <c r="Y111" s="217"/>
      <c r="Z111" s="217"/>
      <c r="AA111" s="218"/>
      <c r="AB111" s="217"/>
      <c r="AC111" s="217"/>
      <c r="AD111" s="218"/>
      <c r="AE111" s="221"/>
    </row>
    <row r="112" spans="1:31" ht="13.5" hidden="1" customHeight="1" x14ac:dyDescent="0.15">
      <c r="A112" s="451"/>
      <c r="B112" s="451"/>
      <c r="C112" s="369"/>
      <c r="D112" s="213"/>
      <c r="E112" s="217"/>
      <c r="F112" s="217"/>
      <c r="G112" s="387"/>
      <c r="H112" s="217"/>
      <c r="I112" s="217"/>
      <c r="J112" s="217"/>
      <c r="K112" s="215">
        <f t="shared" si="12"/>
        <v>0</v>
      </c>
      <c r="L112" s="239"/>
      <c r="M112" s="215">
        <v>0</v>
      </c>
      <c r="N112" s="215">
        <f t="shared" si="13"/>
        <v>0</v>
      </c>
      <c r="O112" s="216" t="str">
        <f t="shared" si="16"/>
        <v>tCH4/</v>
      </c>
      <c r="P112" s="215">
        <v>0</v>
      </c>
      <c r="Q112" s="215">
        <f>P112*$E112</f>
        <v>0</v>
      </c>
      <c r="R112" s="216" t="str">
        <f t="shared" si="15"/>
        <v>tN2O/</v>
      </c>
      <c r="S112" s="217"/>
      <c r="T112" s="217"/>
      <c r="U112" s="218"/>
      <c r="V112" s="217"/>
      <c r="W112" s="217"/>
      <c r="X112" s="218"/>
      <c r="Y112" s="217"/>
      <c r="Z112" s="217"/>
      <c r="AA112" s="218"/>
      <c r="AB112" s="217"/>
      <c r="AC112" s="217"/>
      <c r="AD112" s="218"/>
      <c r="AE112" s="221"/>
    </row>
    <row r="113" spans="1:31" ht="13.5" hidden="1" customHeight="1" x14ac:dyDescent="0.15">
      <c r="A113" s="451"/>
      <c r="B113" s="451"/>
      <c r="C113" s="369"/>
      <c r="D113" s="213"/>
      <c r="E113" s="217"/>
      <c r="F113" s="217"/>
      <c r="G113" s="387"/>
      <c r="H113" s="217"/>
      <c r="I113" s="217"/>
      <c r="J113" s="217"/>
      <c r="K113" s="215">
        <f t="shared" si="12"/>
        <v>0</v>
      </c>
      <c r="L113" s="239"/>
      <c r="M113" s="215">
        <v>0</v>
      </c>
      <c r="N113" s="215">
        <f t="shared" si="13"/>
        <v>0</v>
      </c>
      <c r="O113" s="216" t="str">
        <f t="shared" si="16"/>
        <v>tCH4/</v>
      </c>
      <c r="P113" s="215">
        <v>0</v>
      </c>
      <c r="Q113" s="215">
        <f>P113*$E113</f>
        <v>0</v>
      </c>
      <c r="R113" s="216" t="str">
        <f t="shared" si="15"/>
        <v>tN2O/</v>
      </c>
      <c r="S113" s="217"/>
      <c r="T113" s="217"/>
      <c r="U113" s="218"/>
      <c r="V113" s="217"/>
      <c r="W113" s="217"/>
      <c r="X113" s="218"/>
      <c r="Y113" s="217"/>
      <c r="Z113" s="217"/>
      <c r="AA113" s="218"/>
      <c r="AB113" s="217"/>
      <c r="AC113" s="217"/>
      <c r="AD113" s="218"/>
      <c r="AE113" s="221"/>
    </row>
    <row r="114" spans="1:31" ht="18.75" customHeight="1" x14ac:dyDescent="0.15">
      <c r="A114" s="451" t="s">
        <v>431</v>
      </c>
      <c r="B114" s="451"/>
      <c r="C114" s="369" t="s">
        <v>432</v>
      </c>
      <c r="D114" s="213" t="s">
        <v>433</v>
      </c>
      <c r="E114" s="217"/>
      <c r="F114" s="217"/>
      <c r="G114" s="387" t="s">
        <v>803</v>
      </c>
      <c r="H114" s="217"/>
      <c r="I114" s="217"/>
      <c r="J114" s="217"/>
      <c r="K114" s="215">
        <f t="shared" si="12"/>
        <v>0</v>
      </c>
      <c r="L114" s="239"/>
      <c r="M114" s="215">
        <v>8.2000000000000003E-2</v>
      </c>
      <c r="N114" s="215">
        <f t="shared" si="13"/>
        <v>0</v>
      </c>
      <c r="O114" s="216" t="str">
        <f t="shared" si="16"/>
        <v>tCH4/頭</v>
      </c>
      <c r="P114" s="217"/>
      <c r="Q114" s="217"/>
      <c r="R114" s="218"/>
      <c r="S114" s="217"/>
      <c r="T114" s="217"/>
      <c r="U114" s="218"/>
      <c r="V114" s="217"/>
      <c r="W114" s="217"/>
      <c r="X114" s="218"/>
      <c r="Y114" s="217"/>
      <c r="Z114" s="217"/>
      <c r="AA114" s="218"/>
      <c r="AB114" s="217"/>
      <c r="AC114" s="217"/>
      <c r="AD114" s="218"/>
      <c r="AE114" s="221"/>
    </row>
    <row r="115" spans="1:31" ht="18.75" x14ac:dyDescent="0.15">
      <c r="A115" s="451"/>
      <c r="B115" s="451"/>
      <c r="C115" s="369" t="s">
        <v>434</v>
      </c>
      <c r="D115" s="213" t="s">
        <v>433</v>
      </c>
      <c r="E115" s="217"/>
      <c r="F115" s="217"/>
      <c r="G115" s="387" t="s">
        <v>803</v>
      </c>
      <c r="H115" s="217"/>
      <c r="I115" s="217"/>
      <c r="J115" s="217"/>
      <c r="K115" s="215">
        <f t="shared" si="12"/>
        <v>0</v>
      </c>
      <c r="L115" s="239"/>
      <c r="M115" s="215">
        <v>1.7999999999999999E-2</v>
      </c>
      <c r="N115" s="215">
        <f t="shared" si="13"/>
        <v>0</v>
      </c>
      <c r="O115" s="216" t="str">
        <f t="shared" si="16"/>
        <v>tCH4/頭</v>
      </c>
      <c r="P115" s="217"/>
      <c r="Q115" s="217"/>
      <c r="R115" s="218"/>
      <c r="S115" s="217"/>
      <c r="T115" s="217"/>
      <c r="U115" s="218"/>
      <c r="V115" s="217"/>
      <c r="W115" s="217"/>
      <c r="X115" s="218"/>
      <c r="Y115" s="217"/>
      <c r="Z115" s="217"/>
      <c r="AA115" s="218"/>
      <c r="AB115" s="217"/>
      <c r="AC115" s="217"/>
      <c r="AD115" s="218"/>
      <c r="AE115" s="221"/>
    </row>
    <row r="116" spans="1:31" ht="18.75" x14ac:dyDescent="0.15">
      <c r="A116" s="451"/>
      <c r="B116" s="451"/>
      <c r="C116" s="369" t="s">
        <v>435</v>
      </c>
      <c r="D116" s="213" t="s">
        <v>433</v>
      </c>
      <c r="E116" s="217"/>
      <c r="F116" s="217"/>
      <c r="G116" s="387" t="s">
        <v>803</v>
      </c>
      <c r="H116" s="217"/>
      <c r="I116" s="217"/>
      <c r="J116" s="217"/>
      <c r="K116" s="215">
        <f t="shared" si="12"/>
        <v>0</v>
      </c>
      <c r="L116" s="239"/>
      <c r="M116" s="215">
        <v>4.1000000000000003E-3</v>
      </c>
      <c r="N116" s="215">
        <f t="shared" si="13"/>
        <v>0</v>
      </c>
      <c r="O116" s="216" t="str">
        <f t="shared" si="16"/>
        <v>tCH4/頭</v>
      </c>
      <c r="P116" s="217"/>
      <c r="Q116" s="217"/>
      <c r="R116" s="218"/>
      <c r="S116" s="217"/>
      <c r="T116" s="217"/>
      <c r="U116" s="218"/>
      <c r="V116" s="217"/>
      <c r="W116" s="217"/>
      <c r="X116" s="218"/>
      <c r="Y116" s="217"/>
      <c r="Z116" s="217"/>
      <c r="AA116" s="218"/>
      <c r="AB116" s="217"/>
      <c r="AC116" s="217"/>
      <c r="AD116" s="218"/>
      <c r="AE116" s="221"/>
    </row>
    <row r="117" spans="1:31" ht="18.75" x14ac:dyDescent="0.15">
      <c r="A117" s="451"/>
      <c r="B117" s="451"/>
      <c r="C117" s="369" t="s">
        <v>436</v>
      </c>
      <c r="D117" s="213" t="s">
        <v>433</v>
      </c>
      <c r="E117" s="217"/>
      <c r="F117" s="217"/>
      <c r="G117" s="387" t="s">
        <v>803</v>
      </c>
      <c r="H117" s="217"/>
      <c r="I117" s="217"/>
      <c r="J117" s="217"/>
      <c r="K117" s="215">
        <f t="shared" si="12"/>
        <v>0</v>
      </c>
      <c r="L117" s="239"/>
      <c r="M117" s="215">
        <v>4.1000000000000003E-3</v>
      </c>
      <c r="N117" s="215">
        <f t="shared" si="13"/>
        <v>0</v>
      </c>
      <c r="O117" s="216" t="str">
        <f t="shared" si="16"/>
        <v>tCH4/頭</v>
      </c>
      <c r="P117" s="217"/>
      <c r="Q117" s="217"/>
      <c r="R117" s="218"/>
      <c r="S117" s="217"/>
      <c r="T117" s="217"/>
      <c r="U117" s="218"/>
      <c r="V117" s="217"/>
      <c r="W117" s="217"/>
      <c r="X117" s="218"/>
      <c r="Y117" s="217"/>
      <c r="Z117" s="217"/>
      <c r="AA117" s="218"/>
      <c r="AB117" s="217"/>
      <c r="AC117" s="217"/>
      <c r="AD117" s="218"/>
      <c r="AE117" s="221"/>
    </row>
    <row r="118" spans="1:31" ht="18.75" x14ac:dyDescent="0.15">
      <c r="A118" s="451"/>
      <c r="B118" s="451"/>
      <c r="C118" s="369" t="s">
        <v>437</v>
      </c>
      <c r="D118" s="213" t="s">
        <v>433</v>
      </c>
      <c r="E118" s="217"/>
      <c r="F118" s="217"/>
      <c r="G118" s="387" t="s">
        <v>803</v>
      </c>
      <c r="H118" s="217"/>
      <c r="I118" s="217"/>
      <c r="J118" s="217"/>
      <c r="K118" s="215">
        <f t="shared" si="12"/>
        <v>0</v>
      </c>
      <c r="L118" s="239"/>
      <c r="M118" s="215">
        <v>1.1000000000000001E-3</v>
      </c>
      <c r="N118" s="215">
        <f t="shared" si="13"/>
        <v>0</v>
      </c>
      <c r="O118" s="216" t="str">
        <f t="shared" si="16"/>
        <v>tCH4/頭</v>
      </c>
      <c r="P118" s="217"/>
      <c r="Q118" s="217"/>
      <c r="R118" s="218"/>
      <c r="S118" s="217"/>
      <c r="T118" s="217"/>
      <c r="U118" s="218"/>
      <c r="V118" s="217"/>
      <c r="W118" s="217"/>
      <c r="X118" s="218"/>
      <c r="Y118" s="217"/>
      <c r="Z118" s="217"/>
      <c r="AA118" s="218"/>
      <c r="AB118" s="217"/>
      <c r="AC118" s="217"/>
      <c r="AD118" s="218"/>
      <c r="AE118" s="221"/>
    </row>
    <row r="119" spans="1:31" ht="13.5" hidden="1" customHeight="1" x14ac:dyDescent="0.15">
      <c r="A119" s="451"/>
      <c r="B119" s="451"/>
      <c r="C119" s="369"/>
      <c r="D119" s="213"/>
      <c r="E119" s="217"/>
      <c r="F119" s="217"/>
      <c r="G119" s="387"/>
      <c r="H119" s="217"/>
      <c r="I119" s="217"/>
      <c r="J119" s="217"/>
      <c r="K119" s="215">
        <f t="shared" si="12"/>
        <v>0</v>
      </c>
      <c r="L119" s="239"/>
      <c r="M119" s="215">
        <v>0</v>
      </c>
      <c r="N119" s="215">
        <f t="shared" si="13"/>
        <v>0</v>
      </c>
      <c r="O119" s="216" t="str">
        <f t="shared" si="16"/>
        <v>tCH4/</v>
      </c>
      <c r="P119" s="217"/>
      <c r="Q119" s="217"/>
      <c r="R119" s="218"/>
      <c r="S119" s="217"/>
      <c r="T119" s="217"/>
      <c r="U119" s="218"/>
      <c r="V119" s="217"/>
      <c r="W119" s="217"/>
      <c r="X119" s="218"/>
      <c r="Y119" s="217"/>
      <c r="Z119" s="217"/>
      <c r="AA119" s="218"/>
      <c r="AB119" s="217"/>
      <c r="AC119" s="217"/>
      <c r="AD119" s="218"/>
      <c r="AE119" s="221"/>
    </row>
    <row r="120" spans="1:31" ht="13.5" hidden="1" customHeight="1" x14ac:dyDescent="0.15">
      <c r="A120" s="451"/>
      <c r="B120" s="451"/>
      <c r="C120" s="369"/>
      <c r="D120" s="213"/>
      <c r="E120" s="217"/>
      <c r="F120" s="217"/>
      <c r="G120" s="387"/>
      <c r="H120" s="217"/>
      <c r="I120" s="217"/>
      <c r="J120" s="217"/>
      <c r="K120" s="215">
        <f t="shared" si="12"/>
        <v>0</v>
      </c>
      <c r="L120" s="239"/>
      <c r="M120" s="215">
        <v>0</v>
      </c>
      <c r="N120" s="215">
        <f t="shared" si="13"/>
        <v>0</v>
      </c>
      <c r="O120" s="216" t="str">
        <f t="shared" si="16"/>
        <v>tCH4/</v>
      </c>
      <c r="P120" s="217"/>
      <c r="Q120" s="217"/>
      <c r="R120" s="218"/>
      <c r="S120" s="217"/>
      <c r="T120" s="217"/>
      <c r="U120" s="218"/>
      <c r="V120" s="217"/>
      <c r="W120" s="217"/>
      <c r="X120" s="218"/>
      <c r="Y120" s="217"/>
      <c r="Z120" s="217"/>
      <c r="AA120" s="218"/>
      <c r="AB120" s="217"/>
      <c r="AC120" s="217"/>
      <c r="AD120" s="218"/>
      <c r="AE120" s="221"/>
    </row>
    <row r="121" spans="1:31" ht="13.5" hidden="1" customHeight="1" x14ac:dyDescent="0.15">
      <c r="A121" s="451"/>
      <c r="B121" s="451"/>
      <c r="C121" s="369"/>
      <c r="D121" s="213"/>
      <c r="E121" s="217"/>
      <c r="F121" s="217"/>
      <c r="G121" s="387"/>
      <c r="H121" s="217"/>
      <c r="I121" s="217"/>
      <c r="J121" s="217"/>
      <c r="K121" s="215">
        <f t="shared" si="12"/>
        <v>0</v>
      </c>
      <c r="L121" s="239"/>
      <c r="M121" s="215">
        <v>0</v>
      </c>
      <c r="N121" s="215">
        <f t="shared" si="13"/>
        <v>0</v>
      </c>
      <c r="O121" s="216" t="str">
        <f t="shared" si="16"/>
        <v>tCH4/</v>
      </c>
      <c r="P121" s="217"/>
      <c r="Q121" s="217"/>
      <c r="R121" s="218"/>
      <c r="S121" s="217"/>
      <c r="T121" s="217"/>
      <c r="U121" s="218"/>
      <c r="V121" s="217"/>
      <c r="W121" s="217"/>
      <c r="X121" s="218"/>
      <c r="Y121" s="217"/>
      <c r="Z121" s="217"/>
      <c r="AA121" s="218"/>
      <c r="AB121" s="217"/>
      <c r="AC121" s="217"/>
      <c r="AD121" s="218"/>
      <c r="AE121" s="221"/>
    </row>
    <row r="122" spans="1:31" ht="13.5" hidden="1" customHeight="1" x14ac:dyDescent="0.15">
      <c r="A122" s="451"/>
      <c r="B122" s="451"/>
      <c r="C122" s="369"/>
      <c r="D122" s="213"/>
      <c r="E122" s="217"/>
      <c r="F122" s="217"/>
      <c r="G122" s="387"/>
      <c r="H122" s="217"/>
      <c r="I122" s="217"/>
      <c r="J122" s="217"/>
      <c r="K122" s="215">
        <f t="shared" si="12"/>
        <v>0</v>
      </c>
      <c r="L122" s="239"/>
      <c r="M122" s="215">
        <v>0</v>
      </c>
      <c r="N122" s="215">
        <f t="shared" si="13"/>
        <v>0</v>
      </c>
      <c r="O122" s="216" t="str">
        <f t="shared" si="16"/>
        <v>tCH4/</v>
      </c>
      <c r="P122" s="217"/>
      <c r="Q122" s="217"/>
      <c r="R122" s="218"/>
      <c r="S122" s="217"/>
      <c r="T122" s="217"/>
      <c r="U122" s="218"/>
      <c r="V122" s="217"/>
      <c r="W122" s="217"/>
      <c r="X122" s="218"/>
      <c r="Y122" s="217"/>
      <c r="Z122" s="217"/>
      <c r="AA122" s="218"/>
      <c r="AB122" s="217"/>
      <c r="AC122" s="217"/>
      <c r="AD122" s="218"/>
      <c r="AE122" s="221"/>
    </row>
    <row r="123" spans="1:31" ht="18.75" customHeight="1" x14ac:dyDescent="0.15">
      <c r="A123" s="451" t="s">
        <v>759</v>
      </c>
      <c r="B123" s="451"/>
      <c r="C123" s="369" t="s">
        <v>432</v>
      </c>
      <c r="D123" s="213" t="s">
        <v>433</v>
      </c>
      <c r="E123" s="217"/>
      <c r="F123" s="217"/>
      <c r="G123" s="387" t="s">
        <v>805</v>
      </c>
      <c r="H123" s="217"/>
      <c r="I123" s="217"/>
      <c r="J123" s="217"/>
      <c r="K123" s="215">
        <f t="shared" si="12"/>
        <v>0</v>
      </c>
      <c r="L123" s="239"/>
      <c r="M123" s="215">
        <v>2.4E-2</v>
      </c>
      <c r="N123" s="215">
        <f t="shared" si="13"/>
        <v>0</v>
      </c>
      <c r="O123" s="216" t="str">
        <f t="shared" si="16"/>
        <v>tCH4/頭</v>
      </c>
      <c r="P123" s="215">
        <v>1.6100000000000001E-3</v>
      </c>
      <c r="Q123" s="215">
        <f>P123*$E123</f>
        <v>0</v>
      </c>
      <c r="R123" s="216" t="str">
        <f>"tN2O/"&amp;D123</f>
        <v>tN2O/頭</v>
      </c>
      <c r="S123" s="217"/>
      <c r="T123" s="217"/>
      <c r="U123" s="218"/>
      <c r="V123" s="217"/>
      <c r="W123" s="217"/>
      <c r="X123" s="218"/>
      <c r="Y123" s="217"/>
      <c r="Z123" s="217"/>
      <c r="AA123" s="218"/>
      <c r="AB123" s="217"/>
      <c r="AC123" s="217"/>
      <c r="AD123" s="218"/>
      <c r="AE123" s="221"/>
    </row>
    <row r="124" spans="1:31" ht="18.75" x14ac:dyDescent="0.15">
      <c r="A124" s="451"/>
      <c r="B124" s="451"/>
      <c r="C124" s="369" t="s">
        <v>434</v>
      </c>
      <c r="D124" s="213" t="s">
        <v>433</v>
      </c>
      <c r="E124" s="217"/>
      <c r="F124" s="217"/>
      <c r="G124" s="387" t="s">
        <v>803</v>
      </c>
      <c r="H124" s="217"/>
      <c r="I124" s="217"/>
      <c r="J124" s="217"/>
      <c r="K124" s="215">
        <f t="shared" si="12"/>
        <v>0</v>
      </c>
      <c r="L124" s="239"/>
      <c r="M124" s="215">
        <v>2.0999999999999999E-3</v>
      </c>
      <c r="N124" s="215">
        <f t="shared" si="13"/>
        <v>0</v>
      </c>
      <c r="O124" s="216" t="str">
        <f t="shared" si="16"/>
        <v>tCH4/頭</v>
      </c>
      <c r="P124" s="217"/>
      <c r="Q124" s="217"/>
      <c r="R124" s="218"/>
      <c r="S124" s="217"/>
      <c r="T124" s="217"/>
      <c r="U124" s="218"/>
      <c r="V124" s="217"/>
      <c r="W124" s="217"/>
      <c r="X124" s="218"/>
      <c r="Y124" s="217"/>
      <c r="Z124" s="217"/>
      <c r="AA124" s="218"/>
      <c r="AB124" s="217"/>
      <c r="AC124" s="217"/>
      <c r="AD124" s="218"/>
      <c r="AE124" s="221"/>
    </row>
    <row r="125" spans="1:31" ht="18.75" x14ac:dyDescent="0.15">
      <c r="A125" s="451"/>
      <c r="B125" s="451"/>
      <c r="C125" s="369" t="s">
        <v>435</v>
      </c>
      <c r="D125" s="213" t="s">
        <v>433</v>
      </c>
      <c r="E125" s="217"/>
      <c r="F125" s="217"/>
      <c r="G125" s="387" t="s">
        <v>803</v>
      </c>
      <c r="H125" s="217"/>
      <c r="I125" s="217"/>
      <c r="J125" s="217"/>
      <c r="K125" s="215">
        <f t="shared" si="12"/>
        <v>0</v>
      </c>
      <c r="L125" s="239"/>
      <c r="M125" s="215">
        <v>2.7999999999999998E-4</v>
      </c>
      <c r="N125" s="215">
        <f t="shared" si="13"/>
        <v>0</v>
      </c>
      <c r="O125" s="216" t="str">
        <f t="shared" si="16"/>
        <v>tCH4/頭</v>
      </c>
      <c r="P125" s="217"/>
      <c r="Q125" s="217"/>
      <c r="R125" s="218"/>
      <c r="S125" s="217"/>
      <c r="T125" s="217"/>
      <c r="U125" s="218"/>
      <c r="V125" s="217"/>
      <c r="W125" s="217"/>
      <c r="X125" s="218"/>
      <c r="Y125" s="217"/>
      <c r="Z125" s="217"/>
      <c r="AA125" s="218"/>
      <c r="AB125" s="217"/>
      <c r="AC125" s="217"/>
      <c r="AD125" s="218"/>
      <c r="AE125" s="221"/>
    </row>
    <row r="126" spans="1:31" ht="18.75" x14ac:dyDescent="0.15">
      <c r="A126" s="451"/>
      <c r="B126" s="451"/>
      <c r="C126" s="369" t="s">
        <v>436</v>
      </c>
      <c r="D126" s="213" t="s">
        <v>433</v>
      </c>
      <c r="E126" s="217"/>
      <c r="F126" s="217"/>
      <c r="G126" s="387" t="s">
        <v>803</v>
      </c>
      <c r="H126" s="217"/>
      <c r="I126" s="217"/>
      <c r="J126" s="217"/>
      <c r="K126" s="215">
        <f t="shared" si="12"/>
        <v>0</v>
      </c>
      <c r="L126" s="239"/>
      <c r="M126" s="215">
        <v>1.8000000000000001E-4</v>
      </c>
      <c r="N126" s="215">
        <f t="shared" si="13"/>
        <v>0</v>
      </c>
      <c r="O126" s="216" t="str">
        <f t="shared" si="16"/>
        <v>tCH4/頭</v>
      </c>
      <c r="P126" s="217"/>
      <c r="Q126" s="217"/>
      <c r="R126" s="218"/>
      <c r="S126" s="217"/>
      <c r="T126" s="217"/>
      <c r="U126" s="218"/>
      <c r="V126" s="217"/>
      <c r="W126" s="217"/>
      <c r="X126" s="218"/>
      <c r="Y126" s="217"/>
      <c r="Z126" s="217"/>
      <c r="AA126" s="218"/>
      <c r="AB126" s="217"/>
      <c r="AC126" s="217"/>
      <c r="AD126" s="218"/>
      <c r="AE126" s="221"/>
    </row>
    <row r="127" spans="1:31" ht="18.75" x14ac:dyDescent="0.15">
      <c r="A127" s="451"/>
      <c r="B127" s="451"/>
      <c r="C127" s="369" t="s">
        <v>437</v>
      </c>
      <c r="D127" s="213" t="s">
        <v>433</v>
      </c>
      <c r="E127" s="217"/>
      <c r="F127" s="217"/>
      <c r="G127" s="387" t="s">
        <v>805</v>
      </c>
      <c r="H127" s="217"/>
      <c r="I127" s="217"/>
      <c r="J127" s="217"/>
      <c r="K127" s="215">
        <f t="shared" si="12"/>
        <v>0</v>
      </c>
      <c r="L127" s="239"/>
      <c r="M127" s="215">
        <v>1.5E-3</v>
      </c>
      <c r="N127" s="215">
        <f t="shared" si="13"/>
        <v>0</v>
      </c>
      <c r="O127" s="216" t="str">
        <f t="shared" si="16"/>
        <v>tCH4/頭</v>
      </c>
      <c r="P127" s="215">
        <v>5.5999999999999995E-4</v>
      </c>
      <c r="Q127" s="215">
        <f t="shared" ref="Q127:Q133" si="17">P127*$E127</f>
        <v>0</v>
      </c>
      <c r="R127" s="216" t="str">
        <f t="shared" ref="R127:R133" si="18">"tN2O/"&amp;D127</f>
        <v>tN2O/頭</v>
      </c>
      <c r="S127" s="217"/>
      <c r="T127" s="217"/>
      <c r="U127" s="218"/>
      <c r="V127" s="217"/>
      <c r="W127" s="217"/>
      <c r="X127" s="218"/>
      <c r="Y127" s="217"/>
      <c r="Z127" s="217"/>
      <c r="AA127" s="218"/>
      <c r="AB127" s="217"/>
      <c r="AC127" s="217"/>
      <c r="AD127" s="218"/>
      <c r="AE127" s="221"/>
    </row>
    <row r="128" spans="1:31" ht="18.75" x14ac:dyDescent="0.15">
      <c r="A128" s="451"/>
      <c r="B128" s="451"/>
      <c r="C128" s="369" t="s">
        <v>438</v>
      </c>
      <c r="D128" s="213" t="s">
        <v>439</v>
      </c>
      <c r="E128" s="217"/>
      <c r="F128" s="217"/>
      <c r="G128" s="387" t="s">
        <v>805</v>
      </c>
      <c r="H128" s="217"/>
      <c r="I128" s="217"/>
      <c r="J128" s="217"/>
      <c r="K128" s="215">
        <f t="shared" si="12"/>
        <v>0</v>
      </c>
      <c r="L128" s="239"/>
      <c r="M128" s="215">
        <v>1.1E-5</v>
      </c>
      <c r="N128" s="215">
        <f t="shared" si="13"/>
        <v>0</v>
      </c>
      <c r="O128" s="216" t="str">
        <f t="shared" si="16"/>
        <v>tCH4/羽</v>
      </c>
      <c r="P128" s="215">
        <v>2.9300000000000001E-5</v>
      </c>
      <c r="Q128" s="215">
        <f t="shared" si="17"/>
        <v>0</v>
      </c>
      <c r="R128" s="216" t="str">
        <f t="shared" si="18"/>
        <v>tN2O/羽</v>
      </c>
      <c r="S128" s="217"/>
      <c r="T128" s="217"/>
      <c r="U128" s="218"/>
      <c r="V128" s="217"/>
      <c r="W128" s="217"/>
      <c r="X128" s="218"/>
      <c r="Y128" s="217"/>
      <c r="Z128" s="217"/>
      <c r="AA128" s="218"/>
      <c r="AB128" s="217"/>
      <c r="AC128" s="217"/>
      <c r="AD128" s="218"/>
      <c r="AE128" s="221"/>
    </row>
    <row r="129" spans="1:31" ht="13.5" hidden="1" customHeight="1" x14ac:dyDescent="0.15">
      <c r="A129" s="451"/>
      <c r="B129" s="451"/>
      <c r="C129" s="369"/>
      <c r="D129" s="213"/>
      <c r="E129" s="217"/>
      <c r="F129" s="217"/>
      <c r="G129" s="387" t="s">
        <v>805</v>
      </c>
      <c r="H129" s="217"/>
      <c r="I129" s="217"/>
      <c r="J129" s="217"/>
      <c r="K129" s="215">
        <f t="shared" si="12"/>
        <v>0</v>
      </c>
      <c r="L129" s="239"/>
      <c r="M129" s="215">
        <v>0</v>
      </c>
      <c r="N129" s="215">
        <f t="shared" si="13"/>
        <v>0</v>
      </c>
      <c r="O129" s="216" t="str">
        <f t="shared" si="16"/>
        <v>tCH4/</v>
      </c>
      <c r="P129" s="215">
        <v>0</v>
      </c>
      <c r="Q129" s="215">
        <f t="shared" si="17"/>
        <v>0</v>
      </c>
      <c r="R129" s="216" t="str">
        <f t="shared" si="18"/>
        <v>tN2O/</v>
      </c>
      <c r="S129" s="217"/>
      <c r="T129" s="217"/>
      <c r="U129" s="218"/>
      <c r="V129" s="217"/>
      <c r="W129" s="217"/>
      <c r="X129" s="218"/>
      <c r="Y129" s="217"/>
      <c r="Z129" s="217"/>
      <c r="AA129" s="218"/>
      <c r="AB129" s="217"/>
      <c r="AC129" s="217"/>
      <c r="AD129" s="218"/>
      <c r="AE129" s="221"/>
    </row>
    <row r="130" spans="1:31" ht="13.5" hidden="1" customHeight="1" x14ac:dyDescent="0.15">
      <c r="A130" s="451"/>
      <c r="B130" s="451"/>
      <c r="C130" s="369"/>
      <c r="D130" s="213"/>
      <c r="E130" s="217"/>
      <c r="F130" s="217"/>
      <c r="G130" s="387" t="s">
        <v>805</v>
      </c>
      <c r="H130" s="217"/>
      <c r="I130" s="217"/>
      <c r="J130" s="217"/>
      <c r="K130" s="215">
        <f t="shared" si="12"/>
        <v>0</v>
      </c>
      <c r="L130" s="239"/>
      <c r="M130" s="215">
        <v>0</v>
      </c>
      <c r="N130" s="215">
        <f t="shared" si="13"/>
        <v>0</v>
      </c>
      <c r="O130" s="216" t="str">
        <f t="shared" si="16"/>
        <v>tCH4/</v>
      </c>
      <c r="P130" s="215">
        <v>0</v>
      </c>
      <c r="Q130" s="215">
        <f t="shared" si="17"/>
        <v>0</v>
      </c>
      <c r="R130" s="216" t="str">
        <f t="shared" si="18"/>
        <v>tN2O/</v>
      </c>
      <c r="S130" s="217"/>
      <c r="T130" s="217"/>
      <c r="U130" s="218"/>
      <c r="V130" s="217"/>
      <c r="W130" s="217"/>
      <c r="X130" s="218"/>
      <c r="Y130" s="217"/>
      <c r="Z130" s="217"/>
      <c r="AA130" s="218"/>
      <c r="AB130" s="217"/>
      <c r="AC130" s="217"/>
      <c r="AD130" s="218"/>
      <c r="AE130" s="221"/>
    </row>
    <row r="131" spans="1:31" ht="13.5" hidden="1" customHeight="1" x14ac:dyDescent="0.15">
      <c r="A131" s="451"/>
      <c r="B131" s="451"/>
      <c r="C131" s="369"/>
      <c r="D131" s="213"/>
      <c r="E131" s="217"/>
      <c r="F131" s="217"/>
      <c r="G131" s="387" t="s">
        <v>805</v>
      </c>
      <c r="H131" s="217"/>
      <c r="I131" s="217"/>
      <c r="J131" s="217"/>
      <c r="K131" s="215">
        <f t="shared" si="12"/>
        <v>0</v>
      </c>
      <c r="L131" s="239"/>
      <c r="M131" s="215">
        <v>0</v>
      </c>
      <c r="N131" s="215">
        <f t="shared" si="13"/>
        <v>0</v>
      </c>
      <c r="O131" s="216" t="str">
        <f t="shared" si="16"/>
        <v>tCH4/</v>
      </c>
      <c r="P131" s="215">
        <v>0</v>
      </c>
      <c r="Q131" s="215">
        <f t="shared" si="17"/>
        <v>0</v>
      </c>
      <c r="R131" s="216" t="str">
        <f t="shared" si="18"/>
        <v>tN2O/</v>
      </c>
      <c r="S131" s="217"/>
      <c r="T131" s="217"/>
      <c r="U131" s="218"/>
      <c r="V131" s="217"/>
      <c r="W131" s="217"/>
      <c r="X131" s="218"/>
      <c r="Y131" s="217"/>
      <c r="Z131" s="217"/>
      <c r="AA131" s="218"/>
      <c r="AB131" s="217"/>
      <c r="AC131" s="217"/>
      <c r="AD131" s="218"/>
      <c r="AE131" s="221"/>
    </row>
    <row r="132" spans="1:31" ht="13.5" hidden="1" customHeight="1" x14ac:dyDescent="0.15">
      <c r="A132" s="451"/>
      <c r="B132" s="451"/>
      <c r="C132" s="369"/>
      <c r="D132" s="213"/>
      <c r="E132" s="217"/>
      <c r="F132" s="217"/>
      <c r="G132" s="387" t="s">
        <v>805</v>
      </c>
      <c r="H132" s="217"/>
      <c r="I132" s="217"/>
      <c r="J132" s="217"/>
      <c r="K132" s="215">
        <f t="shared" si="12"/>
        <v>0</v>
      </c>
      <c r="L132" s="239"/>
      <c r="M132" s="215">
        <v>0</v>
      </c>
      <c r="N132" s="215">
        <f t="shared" si="13"/>
        <v>0</v>
      </c>
      <c r="O132" s="216" t="str">
        <f t="shared" si="16"/>
        <v>tCH4/</v>
      </c>
      <c r="P132" s="215">
        <v>0</v>
      </c>
      <c r="Q132" s="215">
        <f t="shared" si="17"/>
        <v>0</v>
      </c>
      <c r="R132" s="216" t="str">
        <f t="shared" si="18"/>
        <v>tN2O/</v>
      </c>
      <c r="S132" s="217"/>
      <c r="T132" s="217"/>
      <c r="U132" s="218"/>
      <c r="V132" s="217"/>
      <c r="W132" s="217"/>
      <c r="X132" s="218"/>
      <c r="Y132" s="217"/>
      <c r="Z132" s="217"/>
      <c r="AA132" s="218"/>
      <c r="AB132" s="217"/>
      <c r="AC132" s="217"/>
      <c r="AD132" s="218"/>
      <c r="AE132" s="221"/>
    </row>
    <row r="133" spans="1:31" ht="18.75" customHeight="1" x14ac:dyDescent="0.15">
      <c r="A133" s="451" t="s">
        <v>760</v>
      </c>
      <c r="B133" s="451"/>
      <c r="C133" s="381" t="s">
        <v>440</v>
      </c>
      <c r="D133" s="213" t="s">
        <v>433</v>
      </c>
      <c r="E133" s="217"/>
      <c r="F133" s="217"/>
      <c r="G133" s="387" t="s">
        <v>805</v>
      </c>
      <c r="H133" s="217"/>
      <c r="I133" s="217"/>
      <c r="J133" s="217"/>
      <c r="K133" s="215">
        <f t="shared" si="12"/>
        <v>0</v>
      </c>
      <c r="L133" s="239"/>
      <c r="M133" s="215">
        <v>1.2999999999999999E-3</v>
      </c>
      <c r="N133" s="215">
        <f t="shared" si="13"/>
        <v>0</v>
      </c>
      <c r="O133" s="216" t="str">
        <f t="shared" si="16"/>
        <v>tCH4/頭</v>
      </c>
      <c r="P133" s="215">
        <v>1.8000000000000001E-4</v>
      </c>
      <c r="Q133" s="215">
        <f t="shared" si="17"/>
        <v>0</v>
      </c>
      <c r="R133" s="216" t="str">
        <f t="shared" si="18"/>
        <v>tN2O/頭</v>
      </c>
      <c r="S133" s="217"/>
      <c r="T133" s="217"/>
      <c r="U133" s="218"/>
      <c r="V133" s="217"/>
      <c r="W133" s="217"/>
      <c r="X133" s="218"/>
      <c r="Y133" s="217"/>
      <c r="Z133" s="217"/>
      <c r="AA133" s="218"/>
      <c r="AB133" s="217"/>
      <c r="AC133" s="217"/>
      <c r="AD133" s="218"/>
      <c r="AE133" s="221"/>
    </row>
    <row r="134" spans="1:31" ht="20.25" customHeight="1" x14ac:dyDescent="0.15">
      <c r="A134" s="451" t="s">
        <v>441</v>
      </c>
      <c r="B134" s="451"/>
      <c r="C134" s="381" t="s">
        <v>441</v>
      </c>
      <c r="D134" s="213" t="s">
        <v>663</v>
      </c>
      <c r="E134" s="217"/>
      <c r="F134" s="217"/>
      <c r="G134" s="387" t="s">
        <v>803</v>
      </c>
      <c r="H134" s="217"/>
      <c r="I134" s="217"/>
      <c r="J134" s="217"/>
      <c r="K134" s="215">
        <f t="shared" si="12"/>
        <v>0</v>
      </c>
      <c r="L134" s="239"/>
      <c r="M134" s="215">
        <v>1.5999999999999999E-5</v>
      </c>
      <c r="N134" s="215">
        <f t="shared" si="13"/>
        <v>0</v>
      </c>
      <c r="O134" s="216" t="str">
        <f t="shared" si="16"/>
        <v>tCH4/m2</v>
      </c>
      <c r="P134" s="217"/>
      <c r="Q134" s="217"/>
      <c r="R134" s="218"/>
      <c r="S134" s="217"/>
      <c r="T134" s="217"/>
      <c r="U134" s="218"/>
      <c r="V134" s="217"/>
      <c r="W134" s="217"/>
      <c r="X134" s="218"/>
      <c r="Y134" s="217"/>
      <c r="Z134" s="217"/>
      <c r="AA134" s="218"/>
      <c r="AB134" s="217"/>
      <c r="AC134" s="217"/>
      <c r="AD134" s="218"/>
      <c r="AE134" s="221"/>
    </row>
    <row r="135" spans="1:31" ht="18.75" customHeight="1" x14ac:dyDescent="0.15">
      <c r="A135" s="451" t="s">
        <v>761</v>
      </c>
      <c r="B135" s="451"/>
      <c r="C135" s="369" t="s">
        <v>442</v>
      </c>
      <c r="D135" s="213" t="s">
        <v>407</v>
      </c>
      <c r="E135" s="217"/>
      <c r="F135" s="217"/>
      <c r="G135" s="387" t="s">
        <v>804</v>
      </c>
      <c r="H135" s="217"/>
      <c r="I135" s="217"/>
      <c r="J135" s="217"/>
      <c r="K135" s="215">
        <f t="shared" si="12"/>
        <v>0</v>
      </c>
      <c r="L135" s="239"/>
      <c r="M135" s="217"/>
      <c r="N135" s="217"/>
      <c r="O135" s="218"/>
      <c r="P135" s="215">
        <v>9.7400000000000004E-3</v>
      </c>
      <c r="Q135" s="215">
        <f t="shared" ref="Q135:Q198" si="19">P135*$E135</f>
        <v>0</v>
      </c>
      <c r="R135" s="216" t="str">
        <f t="shared" ref="R135:R148" si="20">"tN2O/"&amp;D135</f>
        <v>tN2O/t</v>
      </c>
      <c r="S135" s="217"/>
      <c r="T135" s="217"/>
      <c r="U135" s="218"/>
      <c r="V135" s="217"/>
      <c r="W135" s="217"/>
      <c r="X135" s="218"/>
      <c r="Y135" s="217"/>
      <c r="Z135" s="217"/>
      <c r="AA135" s="218"/>
      <c r="AB135" s="217"/>
      <c r="AC135" s="217"/>
      <c r="AD135" s="218"/>
      <c r="AE135" s="221"/>
    </row>
    <row r="136" spans="1:31" ht="18.75" x14ac:dyDescent="0.15">
      <c r="A136" s="451"/>
      <c r="B136" s="451"/>
      <c r="C136" s="369" t="s">
        <v>443</v>
      </c>
      <c r="D136" s="213" t="s">
        <v>407</v>
      </c>
      <c r="E136" s="217"/>
      <c r="F136" s="217"/>
      <c r="G136" s="387" t="s">
        <v>804</v>
      </c>
      <c r="H136" s="217"/>
      <c r="I136" s="217"/>
      <c r="J136" s="217"/>
      <c r="K136" s="215">
        <f t="shared" si="12"/>
        <v>0</v>
      </c>
      <c r="L136" s="239"/>
      <c r="M136" s="217"/>
      <c r="N136" s="217"/>
      <c r="O136" s="218"/>
      <c r="P136" s="215">
        <v>4.8700000000000002E-3</v>
      </c>
      <c r="Q136" s="215">
        <f t="shared" si="19"/>
        <v>0</v>
      </c>
      <c r="R136" s="216" t="str">
        <f t="shared" si="20"/>
        <v>tN2O/t</v>
      </c>
      <c r="S136" s="217"/>
      <c r="T136" s="217"/>
      <c r="U136" s="218"/>
      <c r="V136" s="217"/>
      <c r="W136" s="217"/>
      <c r="X136" s="218"/>
      <c r="Y136" s="217"/>
      <c r="Z136" s="217"/>
      <c r="AA136" s="218"/>
      <c r="AB136" s="217"/>
      <c r="AC136" s="217"/>
      <c r="AD136" s="218"/>
      <c r="AE136" s="221"/>
    </row>
    <row r="137" spans="1:31" ht="18.75" customHeight="1" x14ac:dyDescent="0.15">
      <c r="A137" s="451" t="s">
        <v>762</v>
      </c>
      <c r="B137" s="451"/>
      <c r="C137" s="369" t="s">
        <v>444</v>
      </c>
      <c r="D137" s="213" t="s">
        <v>407</v>
      </c>
      <c r="E137" s="217"/>
      <c r="F137" s="217"/>
      <c r="G137" s="387" t="s">
        <v>804</v>
      </c>
      <c r="H137" s="217"/>
      <c r="I137" s="217"/>
      <c r="J137" s="217"/>
      <c r="K137" s="215">
        <f t="shared" si="12"/>
        <v>0</v>
      </c>
      <c r="L137" s="239"/>
      <c r="M137" s="217"/>
      <c r="N137" s="217"/>
      <c r="O137" s="218"/>
      <c r="P137" s="215">
        <v>9.7400000000000004E-3</v>
      </c>
      <c r="Q137" s="215">
        <f t="shared" si="19"/>
        <v>0</v>
      </c>
      <c r="R137" s="216" t="str">
        <f t="shared" si="20"/>
        <v>tN2O/t</v>
      </c>
      <c r="S137" s="217"/>
      <c r="T137" s="217"/>
      <c r="U137" s="218"/>
      <c r="V137" s="217"/>
      <c r="W137" s="217"/>
      <c r="X137" s="218"/>
      <c r="Y137" s="217"/>
      <c r="Z137" s="217"/>
      <c r="AA137" s="218"/>
      <c r="AB137" s="217"/>
      <c r="AC137" s="217"/>
      <c r="AD137" s="218"/>
      <c r="AE137" s="221"/>
    </row>
    <row r="138" spans="1:31" ht="18.75" x14ac:dyDescent="0.15">
      <c r="A138" s="451"/>
      <c r="B138" s="451"/>
      <c r="C138" s="369" t="s">
        <v>445</v>
      </c>
      <c r="D138" s="213" t="s">
        <v>407</v>
      </c>
      <c r="E138" s="217"/>
      <c r="F138" s="217"/>
      <c r="G138" s="387" t="s">
        <v>804</v>
      </c>
      <c r="H138" s="217"/>
      <c r="I138" s="217"/>
      <c r="J138" s="217"/>
      <c r="K138" s="215">
        <f t="shared" si="12"/>
        <v>0</v>
      </c>
      <c r="L138" s="239"/>
      <c r="M138" s="217"/>
      <c r="N138" s="217"/>
      <c r="O138" s="218"/>
      <c r="P138" s="215">
        <v>4.8700000000000002E-3</v>
      </c>
      <c r="Q138" s="215">
        <f t="shared" si="19"/>
        <v>0</v>
      </c>
      <c r="R138" s="216" t="str">
        <f t="shared" si="20"/>
        <v>tN2O/t</v>
      </c>
      <c r="S138" s="217"/>
      <c r="T138" s="217"/>
      <c r="U138" s="218"/>
      <c r="V138" s="217"/>
      <c r="W138" s="217"/>
      <c r="X138" s="218"/>
      <c r="Y138" s="217"/>
      <c r="Z138" s="217"/>
      <c r="AA138" s="218"/>
      <c r="AB138" s="217"/>
      <c r="AC138" s="217"/>
      <c r="AD138" s="218"/>
      <c r="AE138" s="221"/>
    </row>
    <row r="139" spans="1:31" ht="18.75" x14ac:dyDescent="0.15">
      <c r="A139" s="451"/>
      <c r="B139" s="451"/>
      <c r="C139" s="369" t="s">
        <v>446</v>
      </c>
      <c r="D139" s="213" t="s">
        <v>407</v>
      </c>
      <c r="E139" s="217"/>
      <c r="F139" s="217"/>
      <c r="G139" s="387" t="s">
        <v>804</v>
      </c>
      <c r="H139" s="217"/>
      <c r="I139" s="217"/>
      <c r="J139" s="217"/>
      <c r="K139" s="215">
        <f t="shared" ref="K139:K202" si="21">IFERROR(I139*$F139,0)</f>
        <v>0</v>
      </c>
      <c r="L139" s="239"/>
      <c r="M139" s="217"/>
      <c r="N139" s="217"/>
      <c r="O139" s="218"/>
      <c r="P139" s="215">
        <v>9.7400000000000004E-3</v>
      </c>
      <c r="Q139" s="215">
        <f t="shared" si="19"/>
        <v>0</v>
      </c>
      <c r="R139" s="216" t="str">
        <f t="shared" si="20"/>
        <v>tN2O/t</v>
      </c>
      <c r="S139" s="217"/>
      <c r="T139" s="217"/>
      <c r="U139" s="218"/>
      <c r="V139" s="217"/>
      <c r="W139" s="217"/>
      <c r="X139" s="218"/>
      <c r="Y139" s="217"/>
      <c r="Z139" s="217"/>
      <c r="AA139" s="218"/>
      <c r="AB139" s="217"/>
      <c r="AC139" s="217"/>
      <c r="AD139" s="218"/>
      <c r="AE139" s="221"/>
    </row>
    <row r="140" spans="1:31" ht="18.75" x14ac:dyDescent="0.15">
      <c r="A140" s="451"/>
      <c r="B140" s="451"/>
      <c r="C140" s="369" t="s">
        <v>447</v>
      </c>
      <c r="D140" s="213" t="s">
        <v>407</v>
      </c>
      <c r="E140" s="217"/>
      <c r="F140" s="217"/>
      <c r="G140" s="387" t="s">
        <v>804</v>
      </c>
      <c r="H140" s="217"/>
      <c r="I140" s="217"/>
      <c r="J140" s="217"/>
      <c r="K140" s="215">
        <f t="shared" si="21"/>
        <v>0</v>
      </c>
      <c r="L140" s="239"/>
      <c r="M140" s="217"/>
      <c r="N140" s="217"/>
      <c r="O140" s="218"/>
      <c r="P140" s="215">
        <v>4.5600000000000002E-2</v>
      </c>
      <c r="Q140" s="215">
        <f t="shared" si="19"/>
        <v>0</v>
      </c>
      <c r="R140" s="216" t="str">
        <f t="shared" si="20"/>
        <v>tN2O/t</v>
      </c>
      <c r="S140" s="217"/>
      <c r="T140" s="217"/>
      <c r="U140" s="218"/>
      <c r="V140" s="217"/>
      <c r="W140" s="217"/>
      <c r="X140" s="218"/>
      <c r="Y140" s="217"/>
      <c r="Z140" s="217"/>
      <c r="AA140" s="218"/>
      <c r="AB140" s="217"/>
      <c r="AC140" s="217"/>
      <c r="AD140" s="218"/>
      <c r="AE140" s="221"/>
    </row>
    <row r="141" spans="1:31" ht="18.75" x14ac:dyDescent="0.15">
      <c r="A141" s="451"/>
      <c r="B141" s="451"/>
      <c r="C141" s="369" t="s">
        <v>789</v>
      </c>
      <c r="D141" s="213" t="s">
        <v>407</v>
      </c>
      <c r="E141" s="217"/>
      <c r="F141" s="217"/>
      <c r="G141" s="387" t="s">
        <v>804</v>
      </c>
      <c r="H141" s="217"/>
      <c r="I141" s="217"/>
      <c r="J141" s="217"/>
      <c r="K141" s="215">
        <f t="shared" si="21"/>
        <v>0</v>
      </c>
      <c r="L141" s="239"/>
      <c r="M141" s="217"/>
      <c r="N141" s="217"/>
      <c r="O141" s="218"/>
      <c r="P141" s="215">
        <v>9.7400000000000004E-3</v>
      </c>
      <c r="Q141" s="215">
        <f t="shared" si="19"/>
        <v>0</v>
      </c>
      <c r="R141" s="216" t="str">
        <f t="shared" si="20"/>
        <v>tN2O/t</v>
      </c>
      <c r="S141" s="217"/>
      <c r="T141" s="217"/>
      <c r="U141" s="218"/>
      <c r="V141" s="217"/>
      <c r="W141" s="217"/>
      <c r="X141" s="218"/>
      <c r="Y141" s="217"/>
      <c r="Z141" s="217"/>
      <c r="AA141" s="218"/>
      <c r="AB141" s="217"/>
      <c r="AC141" s="217"/>
      <c r="AD141" s="218"/>
      <c r="AE141" s="221"/>
    </row>
    <row r="142" spans="1:31" ht="18.75" x14ac:dyDescent="0.15">
      <c r="A142" s="451"/>
      <c r="B142" s="451"/>
      <c r="C142" s="369" t="s">
        <v>448</v>
      </c>
      <c r="D142" s="213" t="s">
        <v>407</v>
      </c>
      <c r="E142" s="217"/>
      <c r="F142" s="217"/>
      <c r="G142" s="387" t="s">
        <v>804</v>
      </c>
      <c r="H142" s="217"/>
      <c r="I142" s="217"/>
      <c r="J142" s="217"/>
      <c r="K142" s="215">
        <f t="shared" si="21"/>
        <v>0</v>
      </c>
      <c r="L142" s="239"/>
      <c r="M142" s="217"/>
      <c r="N142" s="217"/>
      <c r="O142" s="218"/>
      <c r="P142" s="215">
        <v>9.7400000000000004E-3</v>
      </c>
      <c r="Q142" s="215">
        <f t="shared" si="19"/>
        <v>0</v>
      </c>
      <c r="R142" s="216" t="str">
        <f t="shared" si="20"/>
        <v>tN2O/t</v>
      </c>
      <c r="S142" s="217"/>
      <c r="T142" s="217"/>
      <c r="U142" s="218"/>
      <c r="V142" s="217"/>
      <c r="W142" s="217"/>
      <c r="X142" s="218"/>
      <c r="Y142" s="217"/>
      <c r="Z142" s="217"/>
      <c r="AA142" s="218"/>
      <c r="AB142" s="217"/>
      <c r="AC142" s="217"/>
      <c r="AD142" s="218"/>
      <c r="AE142" s="221"/>
    </row>
    <row r="143" spans="1:31" ht="13.5" hidden="1" customHeight="1" x14ac:dyDescent="0.15">
      <c r="A143" s="451"/>
      <c r="B143" s="451"/>
      <c r="C143" s="369"/>
      <c r="D143" s="213"/>
      <c r="E143" s="217"/>
      <c r="F143" s="217"/>
      <c r="G143" s="387"/>
      <c r="H143" s="217"/>
      <c r="I143" s="217"/>
      <c r="J143" s="217"/>
      <c r="K143" s="215">
        <f t="shared" si="21"/>
        <v>0</v>
      </c>
      <c r="L143" s="239"/>
      <c r="M143" s="217"/>
      <c r="N143" s="217"/>
      <c r="O143" s="218"/>
      <c r="P143" s="215">
        <v>0</v>
      </c>
      <c r="Q143" s="215">
        <f t="shared" si="19"/>
        <v>0</v>
      </c>
      <c r="R143" s="216" t="str">
        <f t="shared" si="20"/>
        <v>tN2O/</v>
      </c>
      <c r="S143" s="217"/>
      <c r="T143" s="217"/>
      <c r="U143" s="218"/>
      <c r="V143" s="217"/>
      <c r="W143" s="217"/>
      <c r="X143" s="218"/>
      <c r="Y143" s="217"/>
      <c r="Z143" s="217"/>
      <c r="AA143" s="218"/>
      <c r="AB143" s="217"/>
      <c r="AC143" s="217"/>
      <c r="AD143" s="218"/>
      <c r="AE143" s="221"/>
    </row>
    <row r="144" spans="1:31" ht="13.5" hidden="1" customHeight="1" x14ac:dyDescent="0.15">
      <c r="A144" s="451"/>
      <c r="B144" s="451"/>
      <c r="C144" s="369"/>
      <c r="D144" s="213"/>
      <c r="E144" s="217"/>
      <c r="F144" s="217"/>
      <c r="G144" s="387"/>
      <c r="H144" s="217"/>
      <c r="I144" s="217"/>
      <c r="J144" s="217"/>
      <c r="K144" s="215">
        <f t="shared" si="21"/>
        <v>0</v>
      </c>
      <c r="L144" s="239"/>
      <c r="M144" s="217"/>
      <c r="N144" s="217"/>
      <c r="O144" s="218"/>
      <c r="P144" s="215">
        <v>0</v>
      </c>
      <c r="Q144" s="215">
        <f t="shared" si="19"/>
        <v>0</v>
      </c>
      <c r="R144" s="216" t="str">
        <f t="shared" si="20"/>
        <v>tN2O/</v>
      </c>
      <c r="S144" s="217"/>
      <c r="T144" s="217"/>
      <c r="U144" s="218"/>
      <c r="V144" s="217"/>
      <c r="W144" s="217"/>
      <c r="X144" s="218"/>
      <c r="Y144" s="217"/>
      <c r="Z144" s="217"/>
      <c r="AA144" s="218"/>
      <c r="AB144" s="217"/>
      <c r="AC144" s="217"/>
      <c r="AD144" s="218"/>
      <c r="AE144" s="221"/>
    </row>
    <row r="145" spans="1:31" ht="13.5" hidden="1" customHeight="1" x14ac:dyDescent="0.15">
      <c r="A145" s="451"/>
      <c r="B145" s="451"/>
      <c r="C145" s="369"/>
      <c r="D145" s="213"/>
      <c r="E145" s="217"/>
      <c r="F145" s="217"/>
      <c r="G145" s="387"/>
      <c r="H145" s="217"/>
      <c r="I145" s="217"/>
      <c r="J145" s="217"/>
      <c r="K145" s="215">
        <f t="shared" si="21"/>
        <v>0</v>
      </c>
      <c r="L145" s="239"/>
      <c r="M145" s="217"/>
      <c r="N145" s="217"/>
      <c r="O145" s="218"/>
      <c r="P145" s="215">
        <v>0</v>
      </c>
      <c r="Q145" s="215">
        <f t="shared" si="19"/>
        <v>0</v>
      </c>
      <c r="R145" s="216" t="str">
        <f t="shared" si="20"/>
        <v>tN2O/</v>
      </c>
      <c r="S145" s="217"/>
      <c r="T145" s="217"/>
      <c r="U145" s="218"/>
      <c r="V145" s="217"/>
      <c r="W145" s="217"/>
      <c r="X145" s="218"/>
      <c r="Y145" s="217"/>
      <c r="Z145" s="217"/>
      <c r="AA145" s="218"/>
      <c r="AB145" s="217"/>
      <c r="AC145" s="217"/>
      <c r="AD145" s="218"/>
      <c r="AE145" s="221"/>
    </row>
    <row r="146" spans="1:31" ht="13.5" hidden="1" customHeight="1" x14ac:dyDescent="0.15">
      <c r="A146" s="451"/>
      <c r="B146" s="451"/>
      <c r="C146" s="369"/>
      <c r="D146" s="213"/>
      <c r="E146" s="217"/>
      <c r="F146" s="217"/>
      <c r="G146" s="387"/>
      <c r="H146" s="217"/>
      <c r="I146" s="217"/>
      <c r="J146" s="217"/>
      <c r="K146" s="215">
        <f t="shared" si="21"/>
        <v>0</v>
      </c>
      <c r="L146" s="239"/>
      <c r="M146" s="217"/>
      <c r="N146" s="217"/>
      <c r="O146" s="218"/>
      <c r="P146" s="215">
        <v>0</v>
      </c>
      <c r="Q146" s="215">
        <f t="shared" si="19"/>
        <v>0</v>
      </c>
      <c r="R146" s="216" t="str">
        <f t="shared" si="20"/>
        <v>tN2O/</v>
      </c>
      <c r="S146" s="217"/>
      <c r="T146" s="217"/>
      <c r="U146" s="218"/>
      <c r="V146" s="217"/>
      <c r="W146" s="217"/>
      <c r="X146" s="218"/>
      <c r="Y146" s="217"/>
      <c r="Z146" s="217"/>
      <c r="AA146" s="218"/>
      <c r="AB146" s="217"/>
      <c r="AC146" s="217"/>
      <c r="AD146" s="218"/>
      <c r="AE146" s="221"/>
    </row>
    <row r="147" spans="1:31" ht="18.75" customHeight="1" x14ac:dyDescent="0.15">
      <c r="A147" s="451" t="s">
        <v>763</v>
      </c>
      <c r="B147" s="451"/>
      <c r="C147" s="369" t="s">
        <v>449</v>
      </c>
      <c r="D147" s="213" t="s">
        <v>390</v>
      </c>
      <c r="E147" s="217"/>
      <c r="F147" s="217"/>
      <c r="G147" s="387" t="s">
        <v>805</v>
      </c>
      <c r="H147" s="217"/>
      <c r="I147" s="217"/>
      <c r="J147" s="217"/>
      <c r="K147" s="215">
        <f t="shared" si="21"/>
        <v>0</v>
      </c>
      <c r="L147" s="239"/>
      <c r="M147" s="215">
        <v>2.0999999999999998E-6</v>
      </c>
      <c r="N147" s="215">
        <f t="shared" ref="N147:N206" si="22">M147*$E147</f>
        <v>0</v>
      </c>
      <c r="O147" s="216" t="str">
        <f t="shared" ref="O147:O161" si="23">"tCH4/"&amp;D147</f>
        <v>tCH4/kg</v>
      </c>
      <c r="P147" s="215">
        <v>5.7000000000000001E-8</v>
      </c>
      <c r="Q147" s="215">
        <f t="shared" si="19"/>
        <v>0</v>
      </c>
      <c r="R147" s="216" t="str">
        <f t="shared" si="20"/>
        <v>tN2O/kg</v>
      </c>
      <c r="S147" s="217"/>
      <c r="T147" s="217"/>
      <c r="U147" s="218"/>
      <c r="V147" s="217"/>
      <c r="W147" s="217"/>
      <c r="X147" s="218"/>
      <c r="Y147" s="217"/>
      <c r="Z147" s="217"/>
      <c r="AA147" s="218"/>
      <c r="AB147" s="217"/>
      <c r="AC147" s="217"/>
      <c r="AD147" s="218"/>
      <c r="AE147" s="221"/>
    </row>
    <row r="148" spans="1:31" ht="18.75" x14ac:dyDescent="0.15">
      <c r="A148" s="451"/>
      <c r="B148" s="451"/>
      <c r="C148" s="369" t="s">
        <v>790</v>
      </c>
      <c r="D148" s="213" t="s">
        <v>390</v>
      </c>
      <c r="E148" s="217"/>
      <c r="F148" s="217"/>
      <c r="G148" s="387" t="s">
        <v>805</v>
      </c>
      <c r="H148" s="217"/>
      <c r="I148" s="217"/>
      <c r="J148" s="217"/>
      <c r="K148" s="215">
        <f t="shared" si="21"/>
        <v>0</v>
      </c>
      <c r="L148" s="239"/>
      <c r="M148" s="215">
        <v>2.0999999999999998E-6</v>
      </c>
      <c r="N148" s="215">
        <f t="shared" si="22"/>
        <v>0</v>
      </c>
      <c r="O148" s="216" t="str">
        <f t="shared" si="23"/>
        <v>tCH4/kg</v>
      </c>
      <c r="P148" s="215">
        <v>5.7000000000000001E-8</v>
      </c>
      <c r="Q148" s="215">
        <f t="shared" si="19"/>
        <v>0</v>
      </c>
      <c r="R148" s="216" t="str">
        <f t="shared" si="20"/>
        <v>tN2O/kg</v>
      </c>
      <c r="S148" s="217"/>
      <c r="T148" s="217"/>
      <c r="U148" s="218"/>
      <c r="V148" s="217"/>
      <c r="W148" s="217"/>
      <c r="X148" s="218"/>
      <c r="Y148" s="217"/>
      <c r="Z148" s="217"/>
      <c r="AA148" s="218"/>
      <c r="AB148" s="217"/>
      <c r="AC148" s="217"/>
      <c r="AD148" s="218"/>
      <c r="AE148" s="221"/>
    </row>
    <row r="149" spans="1:31" ht="18.75" customHeight="1" x14ac:dyDescent="0.15">
      <c r="A149" s="451" t="s">
        <v>450</v>
      </c>
      <c r="B149" s="451"/>
      <c r="C149" s="369" t="s">
        <v>451</v>
      </c>
      <c r="D149" s="213" t="s">
        <v>407</v>
      </c>
      <c r="E149" s="217"/>
      <c r="F149" s="217"/>
      <c r="G149" s="387" t="s">
        <v>803</v>
      </c>
      <c r="H149" s="217"/>
      <c r="I149" s="217"/>
      <c r="J149" s="217"/>
      <c r="K149" s="215">
        <f t="shared" si="21"/>
        <v>0</v>
      </c>
      <c r="L149" s="239"/>
      <c r="M149" s="215">
        <v>0.14499999999999999</v>
      </c>
      <c r="N149" s="215">
        <f t="shared" si="22"/>
        <v>0</v>
      </c>
      <c r="O149" s="216" t="str">
        <f t="shared" si="23"/>
        <v>tCH4/t</v>
      </c>
      <c r="P149" s="217"/>
      <c r="Q149" s="217"/>
      <c r="R149" s="218"/>
      <c r="S149" s="217"/>
      <c r="T149" s="217"/>
      <c r="U149" s="218"/>
      <c r="V149" s="217"/>
      <c r="W149" s="217"/>
      <c r="X149" s="218"/>
      <c r="Y149" s="217"/>
      <c r="Z149" s="217"/>
      <c r="AA149" s="218"/>
      <c r="AB149" s="217"/>
      <c r="AC149" s="217"/>
      <c r="AD149" s="218"/>
      <c r="AE149" s="221"/>
    </row>
    <row r="150" spans="1:31" ht="18.75" x14ac:dyDescent="0.15">
      <c r="A150" s="451"/>
      <c r="B150" s="451"/>
      <c r="C150" s="369" t="s">
        <v>452</v>
      </c>
      <c r="D150" s="213" t="s">
        <v>407</v>
      </c>
      <c r="E150" s="217"/>
      <c r="F150" s="217"/>
      <c r="G150" s="387" t="s">
        <v>803</v>
      </c>
      <c r="H150" s="217"/>
      <c r="I150" s="217"/>
      <c r="J150" s="217"/>
      <c r="K150" s="215">
        <f t="shared" si="21"/>
        <v>0</v>
      </c>
      <c r="L150" s="239"/>
      <c r="M150" s="215">
        <v>0.13600000000000001</v>
      </c>
      <c r="N150" s="215">
        <f t="shared" si="22"/>
        <v>0</v>
      </c>
      <c r="O150" s="216" t="str">
        <f t="shared" si="23"/>
        <v>tCH4/t</v>
      </c>
      <c r="P150" s="217"/>
      <c r="Q150" s="217"/>
      <c r="R150" s="218"/>
      <c r="S150" s="217"/>
      <c r="T150" s="217"/>
      <c r="U150" s="218"/>
      <c r="V150" s="217"/>
      <c r="W150" s="217"/>
      <c r="X150" s="218"/>
      <c r="Y150" s="217"/>
      <c r="Z150" s="217"/>
      <c r="AA150" s="218"/>
      <c r="AB150" s="217"/>
      <c r="AC150" s="217"/>
      <c r="AD150" s="218"/>
      <c r="AE150" s="221"/>
    </row>
    <row r="151" spans="1:31" ht="18.75" x14ac:dyDescent="0.15">
      <c r="A151" s="451"/>
      <c r="B151" s="451"/>
      <c r="C151" s="369" t="s">
        <v>453</v>
      </c>
      <c r="D151" s="213" t="s">
        <v>407</v>
      </c>
      <c r="E151" s="217"/>
      <c r="F151" s="217"/>
      <c r="G151" s="387" t="s">
        <v>803</v>
      </c>
      <c r="H151" s="217"/>
      <c r="I151" s="217"/>
      <c r="J151" s="217"/>
      <c r="K151" s="215">
        <f t="shared" si="21"/>
        <v>0</v>
      </c>
      <c r="L151" s="239"/>
      <c r="M151" s="215">
        <v>0.15</v>
      </c>
      <c r="N151" s="215">
        <f t="shared" si="22"/>
        <v>0</v>
      </c>
      <c r="O151" s="216" t="str">
        <f t="shared" si="23"/>
        <v>tCH4/t</v>
      </c>
      <c r="P151" s="217"/>
      <c r="Q151" s="217"/>
      <c r="R151" s="218"/>
      <c r="S151" s="217"/>
      <c r="T151" s="217"/>
      <c r="U151" s="218"/>
      <c r="V151" s="217"/>
      <c r="W151" s="217"/>
      <c r="X151" s="218"/>
      <c r="Y151" s="217"/>
      <c r="Z151" s="217"/>
      <c r="AA151" s="218"/>
      <c r="AB151" s="217"/>
      <c r="AC151" s="217"/>
      <c r="AD151" s="218"/>
      <c r="AE151" s="221"/>
    </row>
    <row r="152" spans="1:31" ht="18.75" x14ac:dyDescent="0.15">
      <c r="A152" s="451"/>
      <c r="B152" s="451"/>
      <c r="C152" s="369" t="s">
        <v>454</v>
      </c>
      <c r="D152" s="213" t="s">
        <v>407</v>
      </c>
      <c r="E152" s="217"/>
      <c r="F152" s="217"/>
      <c r="G152" s="387" t="s">
        <v>803</v>
      </c>
      <c r="H152" s="217"/>
      <c r="I152" s="217"/>
      <c r="J152" s="217"/>
      <c r="K152" s="215">
        <f t="shared" si="21"/>
        <v>0</v>
      </c>
      <c r="L152" s="239"/>
      <c r="M152" s="215">
        <v>0.151</v>
      </c>
      <c r="N152" s="215">
        <f t="shared" si="22"/>
        <v>0</v>
      </c>
      <c r="O152" s="216" t="str">
        <f t="shared" si="23"/>
        <v>tCH4/t</v>
      </c>
      <c r="P152" s="217"/>
      <c r="Q152" s="217"/>
      <c r="R152" s="218"/>
      <c r="S152" s="217"/>
      <c r="T152" s="217"/>
      <c r="U152" s="218"/>
      <c r="V152" s="217"/>
      <c r="W152" s="217"/>
      <c r="X152" s="218"/>
      <c r="Y152" s="217"/>
      <c r="Z152" s="217"/>
      <c r="AA152" s="218"/>
      <c r="AB152" s="217"/>
      <c r="AC152" s="217"/>
      <c r="AD152" s="218"/>
      <c r="AE152" s="221"/>
    </row>
    <row r="153" spans="1:31" ht="13.5" hidden="1" customHeight="1" x14ac:dyDescent="0.15">
      <c r="A153" s="451"/>
      <c r="B153" s="451"/>
      <c r="C153" s="369"/>
      <c r="D153" s="213"/>
      <c r="E153" s="217"/>
      <c r="F153" s="217"/>
      <c r="G153" s="387"/>
      <c r="H153" s="217"/>
      <c r="I153" s="217"/>
      <c r="J153" s="217"/>
      <c r="K153" s="215">
        <f t="shared" si="21"/>
        <v>0</v>
      </c>
      <c r="L153" s="239"/>
      <c r="M153" s="215">
        <v>0</v>
      </c>
      <c r="N153" s="215">
        <f t="shared" si="22"/>
        <v>0</v>
      </c>
      <c r="O153" s="216" t="str">
        <f t="shared" si="23"/>
        <v>tCH4/</v>
      </c>
      <c r="P153" s="217"/>
      <c r="Q153" s="217"/>
      <c r="R153" s="218"/>
      <c r="S153" s="217"/>
      <c r="T153" s="217"/>
      <c r="U153" s="218"/>
      <c r="V153" s="217"/>
      <c r="W153" s="217"/>
      <c r="X153" s="218"/>
      <c r="Y153" s="217"/>
      <c r="Z153" s="217"/>
      <c r="AA153" s="218"/>
      <c r="AB153" s="217"/>
      <c r="AC153" s="217"/>
      <c r="AD153" s="218"/>
      <c r="AE153" s="221"/>
    </row>
    <row r="154" spans="1:31" ht="13.5" hidden="1" customHeight="1" x14ac:dyDescent="0.15">
      <c r="A154" s="451"/>
      <c r="B154" s="451"/>
      <c r="C154" s="369"/>
      <c r="D154" s="213"/>
      <c r="E154" s="217"/>
      <c r="F154" s="217"/>
      <c r="G154" s="387"/>
      <c r="H154" s="217"/>
      <c r="I154" s="217"/>
      <c r="J154" s="217"/>
      <c r="K154" s="215">
        <f t="shared" si="21"/>
        <v>0</v>
      </c>
      <c r="L154" s="239"/>
      <c r="M154" s="215">
        <v>0</v>
      </c>
      <c r="N154" s="215">
        <f t="shared" si="22"/>
        <v>0</v>
      </c>
      <c r="O154" s="216" t="str">
        <f t="shared" si="23"/>
        <v>tCH4/</v>
      </c>
      <c r="P154" s="217"/>
      <c r="Q154" s="217"/>
      <c r="R154" s="218"/>
      <c r="S154" s="217"/>
      <c r="T154" s="217"/>
      <c r="U154" s="218"/>
      <c r="V154" s="217"/>
      <c r="W154" s="217"/>
      <c r="X154" s="218"/>
      <c r="Y154" s="217"/>
      <c r="Z154" s="217"/>
      <c r="AA154" s="218"/>
      <c r="AB154" s="217"/>
      <c r="AC154" s="217"/>
      <c r="AD154" s="218"/>
      <c r="AE154" s="221"/>
    </row>
    <row r="155" spans="1:31" ht="13.5" hidden="1" customHeight="1" x14ac:dyDescent="0.15">
      <c r="A155" s="451"/>
      <c r="B155" s="451"/>
      <c r="C155" s="369"/>
      <c r="D155" s="213"/>
      <c r="E155" s="217"/>
      <c r="F155" s="217"/>
      <c r="G155" s="387"/>
      <c r="H155" s="217"/>
      <c r="I155" s="217"/>
      <c r="J155" s="217"/>
      <c r="K155" s="215">
        <f t="shared" si="21"/>
        <v>0</v>
      </c>
      <c r="L155" s="239"/>
      <c r="M155" s="215">
        <v>0</v>
      </c>
      <c r="N155" s="215">
        <f t="shared" si="22"/>
        <v>0</v>
      </c>
      <c r="O155" s="216" t="str">
        <f t="shared" si="23"/>
        <v>tCH4/</v>
      </c>
      <c r="P155" s="217"/>
      <c r="Q155" s="217"/>
      <c r="R155" s="218"/>
      <c r="S155" s="217"/>
      <c r="T155" s="217"/>
      <c r="U155" s="218"/>
      <c r="V155" s="217"/>
      <c r="W155" s="217"/>
      <c r="X155" s="218"/>
      <c r="Y155" s="217"/>
      <c r="Z155" s="217"/>
      <c r="AA155" s="218"/>
      <c r="AB155" s="217"/>
      <c r="AC155" s="217"/>
      <c r="AD155" s="218"/>
      <c r="AE155" s="221"/>
    </row>
    <row r="156" spans="1:31" ht="60" customHeight="1" x14ac:dyDescent="0.15">
      <c r="A156" s="442" t="s">
        <v>764</v>
      </c>
      <c r="B156" s="442"/>
      <c r="C156" s="369" t="s">
        <v>455</v>
      </c>
      <c r="D156" s="213" t="s">
        <v>662</v>
      </c>
      <c r="E156" s="217"/>
      <c r="F156" s="217"/>
      <c r="G156" s="387" t="s">
        <v>805</v>
      </c>
      <c r="H156" s="217"/>
      <c r="I156" s="217"/>
      <c r="J156" s="217"/>
      <c r="K156" s="215">
        <f t="shared" si="21"/>
        <v>0</v>
      </c>
      <c r="L156" s="239"/>
      <c r="M156" s="215">
        <v>8.8000000000000004E-7</v>
      </c>
      <c r="N156" s="215">
        <f t="shared" si="22"/>
        <v>0</v>
      </c>
      <c r="O156" s="216" t="str">
        <f t="shared" si="23"/>
        <v>tCH4/m3</v>
      </c>
      <c r="P156" s="215">
        <v>1.6E-7</v>
      </c>
      <c r="Q156" s="215">
        <f t="shared" si="19"/>
        <v>0</v>
      </c>
      <c r="R156" s="216" t="str">
        <f t="shared" ref="R156:R162" si="24">"tN2O/"&amp;D156</f>
        <v>tN2O/m3</v>
      </c>
      <c r="S156" s="217"/>
      <c r="T156" s="217"/>
      <c r="U156" s="218"/>
      <c r="V156" s="217"/>
      <c r="W156" s="217"/>
      <c r="X156" s="218"/>
      <c r="Y156" s="217"/>
      <c r="Z156" s="217"/>
      <c r="AA156" s="218"/>
      <c r="AB156" s="217"/>
      <c r="AC156" s="217"/>
      <c r="AD156" s="218"/>
      <c r="AE156" s="221"/>
    </row>
    <row r="157" spans="1:31" ht="13.5" hidden="1" customHeight="1" x14ac:dyDescent="0.15">
      <c r="A157" s="442"/>
      <c r="B157" s="442"/>
      <c r="C157" s="369" t="s">
        <v>457</v>
      </c>
      <c r="D157" s="213" t="s">
        <v>456</v>
      </c>
      <c r="E157" s="217"/>
      <c r="F157" s="217"/>
      <c r="G157" s="387" t="s">
        <v>805</v>
      </c>
      <c r="H157" s="217"/>
      <c r="I157" s="217"/>
      <c r="J157" s="217"/>
      <c r="K157" s="215">
        <f t="shared" si="21"/>
        <v>0</v>
      </c>
      <c r="L157" s="239"/>
      <c r="M157" s="215">
        <v>3.8000000000000002E-5</v>
      </c>
      <c r="N157" s="215">
        <f t="shared" si="22"/>
        <v>0</v>
      </c>
      <c r="O157" s="216" t="str">
        <f t="shared" si="23"/>
        <v>tCH4/m3</v>
      </c>
      <c r="P157" s="215">
        <v>9.2999999999999999E-7</v>
      </c>
      <c r="Q157" s="215">
        <f t="shared" si="19"/>
        <v>0</v>
      </c>
      <c r="R157" s="216" t="str">
        <f t="shared" si="24"/>
        <v>tN2O/m3</v>
      </c>
      <c r="S157" s="217"/>
      <c r="T157" s="217"/>
      <c r="U157" s="218"/>
      <c r="V157" s="217"/>
      <c r="W157" s="217"/>
      <c r="X157" s="218"/>
      <c r="Y157" s="217"/>
      <c r="Z157" s="217"/>
      <c r="AA157" s="218"/>
      <c r="AB157" s="217"/>
      <c r="AC157" s="217"/>
      <c r="AD157" s="218"/>
      <c r="AE157" s="221"/>
    </row>
    <row r="158" spans="1:31" ht="13.5" hidden="1" customHeight="1" x14ac:dyDescent="0.15">
      <c r="A158" s="442"/>
      <c r="B158" s="442"/>
      <c r="C158" s="369"/>
      <c r="D158" s="213"/>
      <c r="E158" s="217"/>
      <c r="F158" s="217"/>
      <c r="G158" s="387" t="s">
        <v>805</v>
      </c>
      <c r="H158" s="217"/>
      <c r="I158" s="217"/>
      <c r="J158" s="217"/>
      <c r="K158" s="215">
        <f t="shared" si="21"/>
        <v>0</v>
      </c>
      <c r="L158" s="239"/>
      <c r="M158" s="215">
        <v>0</v>
      </c>
      <c r="N158" s="215">
        <f t="shared" si="22"/>
        <v>0</v>
      </c>
      <c r="O158" s="216" t="str">
        <f t="shared" si="23"/>
        <v>tCH4/</v>
      </c>
      <c r="P158" s="215">
        <v>0</v>
      </c>
      <c r="Q158" s="215">
        <f t="shared" si="19"/>
        <v>0</v>
      </c>
      <c r="R158" s="216" t="str">
        <f t="shared" si="24"/>
        <v>tN2O/</v>
      </c>
      <c r="S158" s="217"/>
      <c r="T158" s="217"/>
      <c r="U158" s="218"/>
      <c r="V158" s="217"/>
      <c r="W158" s="217"/>
      <c r="X158" s="218"/>
      <c r="Y158" s="217"/>
      <c r="Z158" s="217"/>
      <c r="AA158" s="218"/>
      <c r="AB158" s="217"/>
      <c r="AC158" s="217"/>
      <c r="AD158" s="218"/>
      <c r="AE158" s="221"/>
    </row>
    <row r="159" spans="1:31" ht="13.5" hidden="1" customHeight="1" x14ac:dyDescent="0.15">
      <c r="A159" s="442"/>
      <c r="B159" s="442"/>
      <c r="C159" s="369"/>
      <c r="D159" s="213"/>
      <c r="E159" s="217"/>
      <c r="F159" s="217"/>
      <c r="G159" s="387" t="s">
        <v>805</v>
      </c>
      <c r="H159" s="217"/>
      <c r="I159" s="217"/>
      <c r="J159" s="217"/>
      <c r="K159" s="215">
        <f t="shared" si="21"/>
        <v>0</v>
      </c>
      <c r="L159" s="239"/>
      <c r="M159" s="215">
        <v>0</v>
      </c>
      <c r="N159" s="215">
        <f t="shared" si="22"/>
        <v>0</v>
      </c>
      <c r="O159" s="216" t="str">
        <f t="shared" si="23"/>
        <v>tCH4/</v>
      </c>
      <c r="P159" s="215">
        <v>0</v>
      </c>
      <c r="Q159" s="215">
        <f t="shared" si="19"/>
        <v>0</v>
      </c>
      <c r="R159" s="216" t="str">
        <f t="shared" si="24"/>
        <v>tN2O/</v>
      </c>
      <c r="S159" s="217"/>
      <c r="T159" s="217"/>
      <c r="U159" s="218"/>
      <c r="V159" s="217"/>
      <c r="W159" s="217"/>
      <c r="X159" s="218"/>
      <c r="Y159" s="217"/>
      <c r="Z159" s="217"/>
      <c r="AA159" s="218"/>
      <c r="AB159" s="217"/>
      <c r="AC159" s="217"/>
      <c r="AD159" s="218"/>
      <c r="AE159" s="221"/>
    </row>
    <row r="160" spans="1:31" ht="13.5" hidden="1" customHeight="1" x14ac:dyDescent="0.15">
      <c r="A160" s="442"/>
      <c r="B160" s="442"/>
      <c r="C160" s="369"/>
      <c r="D160" s="213"/>
      <c r="E160" s="217"/>
      <c r="F160" s="217"/>
      <c r="G160" s="387" t="s">
        <v>805</v>
      </c>
      <c r="H160" s="217"/>
      <c r="I160" s="217"/>
      <c r="J160" s="217"/>
      <c r="K160" s="215">
        <f t="shared" si="21"/>
        <v>0</v>
      </c>
      <c r="L160" s="239"/>
      <c r="M160" s="215">
        <v>0</v>
      </c>
      <c r="N160" s="215">
        <f t="shared" si="22"/>
        <v>0</v>
      </c>
      <c r="O160" s="216" t="str">
        <f t="shared" si="23"/>
        <v>tCH4/</v>
      </c>
      <c r="P160" s="215">
        <v>0</v>
      </c>
      <c r="Q160" s="215">
        <f t="shared" si="19"/>
        <v>0</v>
      </c>
      <c r="R160" s="216" t="str">
        <f t="shared" si="24"/>
        <v>tN2O/</v>
      </c>
      <c r="S160" s="217"/>
      <c r="T160" s="217"/>
      <c r="U160" s="218"/>
      <c r="V160" s="217"/>
      <c r="W160" s="217"/>
      <c r="X160" s="218"/>
      <c r="Y160" s="217"/>
      <c r="Z160" s="217"/>
      <c r="AA160" s="218"/>
      <c r="AB160" s="217"/>
      <c r="AC160" s="217"/>
      <c r="AD160" s="218"/>
      <c r="AE160" s="221"/>
    </row>
    <row r="161" spans="1:31" ht="36.75" customHeight="1" x14ac:dyDescent="0.15">
      <c r="A161" s="442" t="s">
        <v>458</v>
      </c>
      <c r="B161" s="442"/>
      <c r="C161" s="381" t="s">
        <v>459</v>
      </c>
      <c r="D161" s="213" t="s">
        <v>460</v>
      </c>
      <c r="E161" s="217"/>
      <c r="F161" s="217"/>
      <c r="G161" s="387" t="s">
        <v>805</v>
      </c>
      <c r="H161" s="217"/>
      <c r="I161" s="217"/>
      <c r="J161" s="217"/>
      <c r="K161" s="215">
        <f t="shared" si="21"/>
        <v>0</v>
      </c>
      <c r="L161" s="239"/>
      <c r="M161" s="215">
        <v>5.9000000000000003E-4</v>
      </c>
      <c r="N161" s="215">
        <f t="shared" si="22"/>
        <v>0</v>
      </c>
      <c r="O161" s="216" t="str">
        <f t="shared" si="23"/>
        <v>tCH4/人</v>
      </c>
      <c r="P161" s="215">
        <v>2.3E-5</v>
      </c>
      <c r="Q161" s="215">
        <f t="shared" si="19"/>
        <v>0</v>
      </c>
      <c r="R161" s="216" t="str">
        <f t="shared" si="24"/>
        <v>tN2O/人</v>
      </c>
      <c r="S161" s="217"/>
      <c r="T161" s="217"/>
      <c r="U161" s="218"/>
      <c r="V161" s="217"/>
      <c r="W161" s="217"/>
      <c r="X161" s="218"/>
      <c r="Y161" s="217"/>
      <c r="Z161" s="217"/>
      <c r="AA161" s="218"/>
      <c r="AB161" s="217"/>
      <c r="AC161" s="217"/>
      <c r="AD161" s="218"/>
      <c r="AE161" s="221"/>
    </row>
    <row r="162" spans="1:31" ht="18.75" customHeight="1" x14ac:dyDescent="0.15">
      <c r="A162" s="451" t="s">
        <v>765</v>
      </c>
      <c r="B162" s="451"/>
      <c r="C162" s="381" t="s">
        <v>461</v>
      </c>
      <c r="D162" s="213" t="s">
        <v>795</v>
      </c>
      <c r="E162" s="217"/>
      <c r="F162" s="217"/>
      <c r="G162" s="387" t="s">
        <v>804</v>
      </c>
      <c r="H162" s="217"/>
      <c r="I162" s="217"/>
      <c r="J162" s="217"/>
      <c r="K162" s="215">
        <f t="shared" si="21"/>
        <v>0</v>
      </c>
      <c r="L162" s="239"/>
      <c r="M162" s="217"/>
      <c r="N162" s="217"/>
      <c r="O162" s="218"/>
      <c r="P162" s="215">
        <v>1E-3</v>
      </c>
      <c r="Q162" s="215">
        <f t="shared" si="19"/>
        <v>0</v>
      </c>
      <c r="R162" s="216" t="str">
        <f t="shared" si="24"/>
        <v>tN2O/kg-N2O</v>
      </c>
      <c r="S162" s="217"/>
      <c r="T162" s="217"/>
      <c r="U162" s="218"/>
      <c r="V162" s="217"/>
      <c r="W162" s="217"/>
      <c r="X162" s="218"/>
      <c r="Y162" s="217"/>
      <c r="Z162" s="217"/>
      <c r="AA162" s="218"/>
      <c r="AB162" s="217"/>
      <c r="AC162" s="217"/>
      <c r="AD162" s="218"/>
      <c r="AE162" s="221"/>
    </row>
    <row r="163" spans="1:31" ht="18.75" customHeight="1" x14ac:dyDescent="0.15">
      <c r="A163" s="453" t="s">
        <v>766</v>
      </c>
      <c r="B163" s="453"/>
      <c r="C163" s="369" t="s">
        <v>462</v>
      </c>
      <c r="D163" s="213" t="s">
        <v>463</v>
      </c>
      <c r="E163" s="217"/>
      <c r="F163" s="217"/>
      <c r="G163" s="387" t="s">
        <v>474</v>
      </c>
      <c r="H163" s="217"/>
      <c r="I163" s="217"/>
      <c r="J163" s="217"/>
      <c r="K163" s="215">
        <f t="shared" si="21"/>
        <v>0</v>
      </c>
      <c r="L163" s="239"/>
      <c r="M163" s="217"/>
      <c r="N163" s="217"/>
      <c r="O163" s="218"/>
      <c r="P163" s="217"/>
      <c r="Q163" s="217"/>
      <c r="R163" s="218"/>
      <c r="S163" s="215">
        <v>0.01</v>
      </c>
      <c r="T163" s="215">
        <f t="shared" ref="T163:T209" si="25">S163*$E163</f>
        <v>0</v>
      </c>
      <c r="U163" s="216" t="str">
        <f>"kg-HFC/"&amp;D163</f>
        <v>kg-HFC/台</v>
      </c>
      <c r="V163" s="217"/>
      <c r="W163" s="217"/>
      <c r="X163" s="218"/>
      <c r="Y163" s="217"/>
      <c r="Z163" s="217"/>
      <c r="AA163" s="218"/>
      <c r="AB163" s="217"/>
      <c r="AC163" s="217"/>
      <c r="AD163" s="218"/>
      <c r="AE163" s="221"/>
    </row>
    <row r="164" spans="1:31" ht="18.75" x14ac:dyDescent="0.15">
      <c r="A164" s="453"/>
      <c r="B164" s="453"/>
      <c r="C164" s="369" t="s">
        <v>464</v>
      </c>
      <c r="D164" s="213" t="s">
        <v>475</v>
      </c>
      <c r="E164" s="217"/>
      <c r="F164" s="217"/>
      <c r="G164" s="387" t="s">
        <v>474</v>
      </c>
      <c r="H164" s="217"/>
      <c r="I164" s="217"/>
      <c r="J164" s="217"/>
      <c r="K164" s="215">
        <f t="shared" si="21"/>
        <v>0</v>
      </c>
      <c r="L164" s="239"/>
      <c r="M164" s="217"/>
      <c r="N164" s="217"/>
      <c r="O164" s="218"/>
      <c r="P164" s="217"/>
      <c r="Q164" s="217"/>
      <c r="R164" s="218"/>
      <c r="S164" s="215">
        <v>1</v>
      </c>
      <c r="T164" s="215">
        <f t="shared" si="25"/>
        <v>0</v>
      </c>
      <c r="U164" s="216" t="s">
        <v>475</v>
      </c>
      <c r="V164" s="217"/>
      <c r="W164" s="217"/>
      <c r="X164" s="218"/>
      <c r="Y164" s="217"/>
      <c r="Z164" s="217"/>
      <c r="AA164" s="218"/>
      <c r="AB164" s="217"/>
      <c r="AC164" s="217"/>
      <c r="AD164" s="218"/>
      <c r="AE164" s="221"/>
    </row>
    <row r="165" spans="1:31" ht="18.75" customHeight="1" x14ac:dyDescent="0.15">
      <c r="A165" s="451" t="s">
        <v>767</v>
      </c>
      <c r="B165" s="451"/>
      <c r="C165" s="369" t="s">
        <v>465</v>
      </c>
      <c r="D165" s="213" t="s">
        <v>475</v>
      </c>
      <c r="E165" s="217"/>
      <c r="F165" s="217"/>
      <c r="G165" s="387" t="s">
        <v>474</v>
      </c>
      <c r="H165" s="217"/>
      <c r="I165" s="217"/>
      <c r="J165" s="217"/>
      <c r="K165" s="215">
        <f t="shared" si="21"/>
        <v>0</v>
      </c>
      <c r="L165" s="239"/>
      <c r="M165" s="217"/>
      <c r="N165" s="217"/>
      <c r="O165" s="218"/>
      <c r="P165" s="217"/>
      <c r="Q165" s="217"/>
      <c r="R165" s="218"/>
      <c r="S165" s="215">
        <v>1</v>
      </c>
      <c r="T165" s="215">
        <f t="shared" si="25"/>
        <v>0</v>
      </c>
      <c r="U165" s="216" t="str">
        <f>"kg-HFC/"&amp;D165</f>
        <v>kg-HFC/kg-HFC</v>
      </c>
      <c r="V165" s="217"/>
      <c r="W165" s="217"/>
      <c r="X165" s="218"/>
      <c r="Y165" s="217"/>
      <c r="Z165" s="217"/>
      <c r="AA165" s="218"/>
      <c r="AB165" s="217"/>
      <c r="AC165" s="217"/>
      <c r="AD165" s="218"/>
      <c r="AE165" s="221"/>
    </row>
    <row r="166" spans="1:31" ht="18.75" x14ac:dyDescent="0.15">
      <c r="A166" s="451"/>
      <c r="B166" s="451"/>
      <c r="C166" s="369" t="s">
        <v>791</v>
      </c>
      <c r="D166" s="213" t="s">
        <v>475</v>
      </c>
      <c r="E166" s="217"/>
      <c r="F166" s="217"/>
      <c r="G166" s="387" t="s">
        <v>474</v>
      </c>
      <c r="H166" s="217"/>
      <c r="I166" s="217"/>
      <c r="J166" s="217"/>
      <c r="K166" s="215">
        <f t="shared" si="21"/>
        <v>0</v>
      </c>
      <c r="L166" s="239"/>
      <c r="M166" s="217"/>
      <c r="N166" s="217"/>
      <c r="O166" s="218"/>
      <c r="P166" s="217"/>
      <c r="Q166" s="217"/>
      <c r="R166" s="218"/>
      <c r="S166" s="215">
        <v>1</v>
      </c>
      <c r="T166" s="215">
        <f t="shared" si="25"/>
        <v>0</v>
      </c>
      <c r="U166" s="216" t="str">
        <f>"kg-HFC/"&amp;D166</f>
        <v>kg-HFC/kg-HFC</v>
      </c>
      <c r="V166" s="217"/>
      <c r="W166" s="217"/>
      <c r="X166" s="218"/>
      <c r="Y166" s="217"/>
      <c r="Z166" s="217"/>
      <c r="AA166" s="218"/>
      <c r="AB166" s="217"/>
      <c r="AC166" s="217"/>
      <c r="AD166" s="218"/>
      <c r="AE166" s="221"/>
    </row>
    <row r="167" spans="1:31" ht="18.75" customHeight="1" x14ac:dyDescent="0.15">
      <c r="A167" s="451" t="s">
        <v>768</v>
      </c>
      <c r="B167" s="451"/>
      <c r="C167" s="369" t="s">
        <v>792</v>
      </c>
      <c r="D167" s="213" t="s">
        <v>696</v>
      </c>
      <c r="E167" s="217"/>
      <c r="F167" s="217"/>
      <c r="G167" s="387" t="s">
        <v>806</v>
      </c>
      <c r="H167" s="217"/>
      <c r="I167" s="217"/>
      <c r="J167" s="217"/>
      <c r="K167" s="215">
        <f t="shared" si="21"/>
        <v>0</v>
      </c>
      <c r="L167" s="239"/>
      <c r="M167" s="217"/>
      <c r="N167" s="217"/>
      <c r="O167" s="218"/>
      <c r="P167" s="217"/>
      <c r="Q167" s="217"/>
      <c r="R167" s="218"/>
      <c r="S167" s="217"/>
      <c r="T167" s="217"/>
      <c r="U167" s="218"/>
      <c r="V167" s="217"/>
      <c r="W167" s="217"/>
      <c r="X167" s="218"/>
      <c r="Y167" s="215">
        <v>0.1</v>
      </c>
      <c r="Z167" s="215">
        <f t="shared" ref="Z167:Z209" si="26">Y167*$E167</f>
        <v>0</v>
      </c>
      <c r="AA167" s="216" t="s">
        <v>476</v>
      </c>
      <c r="AB167" s="217"/>
      <c r="AC167" s="217"/>
      <c r="AD167" s="218"/>
      <c r="AE167" s="221"/>
    </row>
    <row r="168" spans="1:31" ht="18.75" x14ac:dyDescent="0.15">
      <c r="A168" s="451"/>
      <c r="B168" s="451"/>
      <c r="C168" s="369" t="s">
        <v>793</v>
      </c>
      <c r="D168" s="213" t="s">
        <v>696</v>
      </c>
      <c r="E168" s="217"/>
      <c r="F168" s="217"/>
      <c r="G168" s="387" t="s">
        <v>807</v>
      </c>
      <c r="H168" s="217"/>
      <c r="I168" s="217"/>
      <c r="J168" s="217"/>
      <c r="K168" s="215">
        <f t="shared" si="21"/>
        <v>0</v>
      </c>
      <c r="L168" s="239"/>
      <c r="M168" s="217"/>
      <c r="N168" s="217"/>
      <c r="O168" s="218"/>
      <c r="P168" s="217"/>
      <c r="Q168" s="217"/>
      <c r="R168" s="218"/>
      <c r="S168" s="217"/>
      <c r="T168" s="217"/>
      <c r="U168" s="218"/>
      <c r="V168" s="217"/>
      <c r="W168" s="217"/>
      <c r="X168" s="218"/>
      <c r="Y168" s="215">
        <v>1</v>
      </c>
      <c r="Z168" s="215">
        <f t="shared" si="26"/>
        <v>0</v>
      </c>
      <c r="AA168" s="216" t="s">
        <v>476</v>
      </c>
      <c r="AB168" s="217"/>
      <c r="AC168" s="217"/>
      <c r="AD168" s="218"/>
      <c r="AE168" s="221"/>
    </row>
    <row r="169" spans="1:31" ht="18.75" x14ac:dyDescent="0.15">
      <c r="A169" s="451"/>
      <c r="B169" s="451"/>
      <c r="C169" s="369" t="s">
        <v>794</v>
      </c>
      <c r="D169" s="213" t="s">
        <v>696</v>
      </c>
      <c r="E169" s="217"/>
      <c r="F169" s="217"/>
      <c r="G169" s="387" t="s">
        <v>807</v>
      </c>
      <c r="H169" s="217"/>
      <c r="I169" s="217"/>
      <c r="J169" s="217"/>
      <c r="K169" s="215">
        <f t="shared" si="21"/>
        <v>0</v>
      </c>
      <c r="L169" s="239"/>
      <c r="M169" s="217"/>
      <c r="N169" s="217"/>
      <c r="O169" s="218"/>
      <c r="P169" s="217"/>
      <c r="Q169" s="217"/>
      <c r="R169" s="218"/>
      <c r="S169" s="217"/>
      <c r="T169" s="217"/>
      <c r="U169" s="218"/>
      <c r="V169" s="217"/>
      <c r="W169" s="217"/>
      <c r="X169" s="218"/>
      <c r="Y169" s="215">
        <v>1</v>
      </c>
      <c r="Z169" s="215">
        <f t="shared" si="26"/>
        <v>0</v>
      </c>
      <c r="AA169" s="216" t="s">
        <v>476</v>
      </c>
      <c r="AB169" s="217"/>
      <c r="AC169" s="217"/>
      <c r="AD169" s="218"/>
      <c r="AE169" s="221"/>
    </row>
    <row r="170" spans="1:31" ht="18.75" x14ac:dyDescent="0.15">
      <c r="A170" s="452" t="s">
        <v>466</v>
      </c>
      <c r="B170" s="452"/>
      <c r="C170" s="212"/>
      <c r="D170" s="213"/>
      <c r="E170" s="343"/>
      <c r="F170" s="158"/>
      <c r="G170" s="214"/>
      <c r="H170" s="343"/>
      <c r="I170" s="215">
        <f t="shared" ref="I170:I208" si="27">H170</f>
        <v>0</v>
      </c>
      <c r="J170" s="215">
        <f t="shared" ref="J170:J221" si="28">H170*$E170</f>
        <v>0</v>
      </c>
      <c r="K170" s="215">
        <f t="shared" si="21"/>
        <v>0</v>
      </c>
      <c r="L170" s="238" t="str">
        <f>"t-CO₂/"&amp;D170</f>
        <v>t-CO₂/</v>
      </c>
      <c r="M170" s="215">
        <v>0</v>
      </c>
      <c r="N170" s="215">
        <f t="shared" si="22"/>
        <v>0</v>
      </c>
      <c r="O170" s="216" t="str">
        <f t="shared" ref="O170:O209" si="29">"tCH4/"&amp;D170</f>
        <v>tCH4/</v>
      </c>
      <c r="P170" s="215">
        <v>0</v>
      </c>
      <c r="Q170" s="215">
        <f t="shared" si="19"/>
        <v>0</v>
      </c>
      <c r="R170" s="216" t="str">
        <f t="shared" ref="R170:R209" si="30">"tN2O/"&amp;D170</f>
        <v>tN2O/</v>
      </c>
      <c r="S170" s="215">
        <v>0</v>
      </c>
      <c r="T170" s="215">
        <f t="shared" si="25"/>
        <v>0</v>
      </c>
      <c r="U170" s="216" t="str">
        <f t="shared" ref="U170:U209" si="31">"kg-HFC/"&amp;D170</f>
        <v>kg-HFC/</v>
      </c>
      <c r="V170" s="215">
        <v>0</v>
      </c>
      <c r="W170" s="215">
        <f t="shared" ref="W170:W209" si="32">V170*$E170</f>
        <v>0</v>
      </c>
      <c r="X170" s="216" t="str">
        <f t="shared" ref="X170:X209" si="33">"kg-PFC/"&amp;D170</f>
        <v>kg-PFC/</v>
      </c>
      <c r="Y170" s="215">
        <v>0</v>
      </c>
      <c r="Z170" s="215">
        <f t="shared" si="26"/>
        <v>0</v>
      </c>
      <c r="AA170" s="216" t="str">
        <f t="shared" ref="AA170:AA209" si="34">"kg-SF6/"&amp;D170</f>
        <v>kg-SF6/</v>
      </c>
      <c r="AB170" s="215">
        <v>0</v>
      </c>
      <c r="AC170" s="215">
        <f t="shared" ref="AC170:AC209" si="35">AB170*$E170</f>
        <v>0</v>
      </c>
      <c r="AD170" s="216" t="str">
        <f t="shared" ref="AD170:AD209" si="36">"kg-NF3/"&amp;D170</f>
        <v>kg-NF3/</v>
      </c>
      <c r="AE170" s="221"/>
    </row>
    <row r="171" spans="1:31" ht="18.75" x14ac:dyDescent="0.15">
      <c r="A171" s="452"/>
      <c r="B171" s="452"/>
      <c r="C171" s="212"/>
      <c r="D171" s="213"/>
      <c r="E171" s="343"/>
      <c r="F171" s="158"/>
      <c r="G171" s="214"/>
      <c r="H171" s="343"/>
      <c r="I171" s="215">
        <f t="shared" si="27"/>
        <v>0</v>
      </c>
      <c r="J171" s="215">
        <f t="shared" si="28"/>
        <v>0</v>
      </c>
      <c r="K171" s="215">
        <f t="shared" si="21"/>
        <v>0</v>
      </c>
      <c r="L171" s="238" t="str">
        <f t="shared" ref="L171:L209" si="37">"t-CO₂/"&amp;D171</f>
        <v>t-CO₂/</v>
      </c>
      <c r="M171" s="215">
        <v>0</v>
      </c>
      <c r="N171" s="215">
        <f t="shared" si="22"/>
        <v>0</v>
      </c>
      <c r="O171" s="216" t="str">
        <f t="shared" si="29"/>
        <v>tCH4/</v>
      </c>
      <c r="P171" s="215">
        <v>0</v>
      </c>
      <c r="Q171" s="215">
        <f t="shared" si="19"/>
        <v>0</v>
      </c>
      <c r="R171" s="216" t="str">
        <f t="shared" si="30"/>
        <v>tN2O/</v>
      </c>
      <c r="S171" s="215">
        <v>0</v>
      </c>
      <c r="T171" s="215">
        <f t="shared" si="25"/>
        <v>0</v>
      </c>
      <c r="U171" s="216" t="str">
        <f t="shared" si="31"/>
        <v>kg-HFC/</v>
      </c>
      <c r="V171" s="215">
        <v>0</v>
      </c>
      <c r="W171" s="215">
        <f t="shared" si="32"/>
        <v>0</v>
      </c>
      <c r="X171" s="216" t="str">
        <f t="shared" si="33"/>
        <v>kg-PFC/</v>
      </c>
      <c r="Y171" s="215">
        <v>0</v>
      </c>
      <c r="Z171" s="215">
        <f t="shared" si="26"/>
        <v>0</v>
      </c>
      <c r="AA171" s="216" t="str">
        <f t="shared" si="34"/>
        <v>kg-SF6/</v>
      </c>
      <c r="AB171" s="215">
        <v>0</v>
      </c>
      <c r="AC171" s="215">
        <f t="shared" si="35"/>
        <v>0</v>
      </c>
      <c r="AD171" s="216" t="str">
        <f t="shared" si="36"/>
        <v>kg-NF3/</v>
      </c>
      <c r="AE171" s="221"/>
    </row>
    <row r="172" spans="1:31" ht="18.75" x14ac:dyDescent="0.15">
      <c r="A172" s="452"/>
      <c r="B172" s="452"/>
      <c r="C172" s="212"/>
      <c r="D172" s="213"/>
      <c r="E172" s="343"/>
      <c r="F172" s="158"/>
      <c r="G172" s="214"/>
      <c r="H172" s="343"/>
      <c r="I172" s="215">
        <f t="shared" si="27"/>
        <v>0</v>
      </c>
      <c r="J172" s="215">
        <f t="shared" si="28"/>
        <v>0</v>
      </c>
      <c r="K172" s="215">
        <f t="shared" si="21"/>
        <v>0</v>
      </c>
      <c r="L172" s="238" t="str">
        <f t="shared" si="37"/>
        <v>t-CO₂/</v>
      </c>
      <c r="M172" s="215">
        <v>0</v>
      </c>
      <c r="N172" s="215">
        <f t="shared" si="22"/>
        <v>0</v>
      </c>
      <c r="O172" s="216" t="str">
        <f t="shared" si="29"/>
        <v>tCH4/</v>
      </c>
      <c r="P172" s="215">
        <v>0</v>
      </c>
      <c r="Q172" s="215">
        <f t="shared" si="19"/>
        <v>0</v>
      </c>
      <c r="R172" s="216" t="str">
        <f t="shared" si="30"/>
        <v>tN2O/</v>
      </c>
      <c r="S172" s="215">
        <v>0</v>
      </c>
      <c r="T172" s="215">
        <f t="shared" si="25"/>
        <v>0</v>
      </c>
      <c r="U172" s="216" t="str">
        <f t="shared" si="31"/>
        <v>kg-HFC/</v>
      </c>
      <c r="V172" s="215">
        <v>0</v>
      </c>
      <c r="W172" s="215">
        <f t="shared" si="32"/>
        <v>0</v>
      </c>
      <c r="X172" s="216" t="str">
        <f t="shared" si="33"/>
        <v>kg-PFC/</v>
      </c>
      <c r="Y172" s="215">
        <v>0</v>
      </c>
      <c r="Z172" s="215">
        <f t="shared" si="26"/>
        <v>0</v>
      </c>
      <c r="AA172" s="216" t="str">
        <f t="shared" si="34"/>
        <v>kg-SF6/</v>
      </c>
      <c r="AB172" s="215">
        <v>0</v>
      </c>
      <c r="AC172" s="215">
        <f t="shared" si="35"/>
        <v>0</v>
      </c>
      <c r="AD172" s="216" t="str">
        <f t="shared" si="36"/>
        <v>kg-NF3/</v>
      </c>
      <c r="AE172" s="221"/>
    </row>
    <row r="173" spans="1:31" ht="18.75" x14ac:dyDescent="0.15">
      <c r="A173" s="452"/>
      <c r="B173" s="452"/>
      <c r="C173" s="212"/>
      <c r="D173" s="213"/>
      <c r="E173" s="343"/>
      <c r="F173" s="158"/>
      <c r="G173" s="214"/>
      <c r="H173" s="343"/>
      <c r="I173" s="215">
        <f t="shared" si="27"/>
        <v>0</v>
      </c>
      <c r="J173" s="215">
        <f t="shared" si="28"/>
        <v>0</v>
      </c>
      <c r="K173" s="215">
        <f t="shared" si="21"/>
        <v>0</v>
      </c>
      <c r="L173" s="238" t="str">
        <f t="shared" si="37"/>
        <v>t-CO₂/</v>
      </c>
      <c r="M173" s="215">
        <v>0</v>
      </c>
      <c r="N173" s="215">
        <f t="shared" si="22"/>
        <v>0</v>
      </c>
      <c r="O173" s="216" t="str">
        <f t="shared" si="29"/>
        <v>tCH4/</v>
      </c>
      <c r="P173" s="215">
        <v>0</v>
      </c>
      <c r="Q173" s="215">
        <f t="shared" si="19"/>
        <v>0</v>
      </c>
      <c r="R173" s="216" t="str">
        <f t="shared" si="30"/>
        <v>tN2O/</v>
      </c>
      <c r="S173" s="215">
        <v>0</v>
      </c>
      <c r="T173" s="215">
        <f t="shared" si="25"/>
        <v>0</v>
      </c>
      <c r="U173" s="216" t="str">
        <f t="shared" si="31"/>
        <v>kg-HFC/</v>
      </c>
      <c r="V173" s="215">
        <v>0</v>
      </c>
      <c r="W173" s="215">
        <f t="shared" si="32"/>
        <v>0</v>
      </c>
      <c r="X173" s="216" t="str">
        <f t="shared" si="33"/>
        <v>kg-PFC/</v>
      </c>
      <c r="Y173" s="215">
        <v>0</v>
      </c>
      <c r="Z173" s="215">
        <f t="shared" si="26"/>
        <v>0</v>
      </c>
      <c r="AA173" s="216" t="str">
        <f t="shared" si="34"/>
        <v>kg-SF6/</v>
      </c>
      <c r="AB173" s="215">
        <v>0</v>
      </c>
      <c r="AC173" s="215">
        <f t="shared" si="35"/>
        <v>0</v>
      </c>
      <c r="AD173" s="216" t="str">
        <f t="shared" si="36"/>
        <v>kg-NF3/</v>
      </c>
      <c r="AE173" s="221"/>
    </row>
    <row r="174" spans="1:31" ht="18.75" x14ac:dyDescent="0.15">
      <c r="A174" s="452"/>
      <c r="B174" s="452"/>
      <c r="C174" s="212"/>
      <c r="D174" s="213"/>
      <c r="E174" s="343"/>
      <c r="F174" s="158"/>
      <c r="G174" s="214"/>
      <c r="H174" s="343"/>
      <c r="I174" s="215">
        <f t="shared" si="27"/>
        <v>0</v>
      </c>
      <c r="J174" s="215">
        <f t="shared" si="28"/>
        <v>0</v>
      </c>
      <c r="K174" s="215">
        <f t="shared" si="21"/>
        <v>0</v>
      </c>
      <c r="L174" s="238" t="str">
        <f t="shared" si="37"/>
        <v>t-CO₂/</v>
      </c>
      <c r="M174" s="215">
        <v>0</v>
      </c>
      <c r="N174" s="215">
        <f t="shared" si="22"/>
        <v>0</v>
      </c>
      <c r="O174" s="216" t="str">
        <f t="shared" si="29"/>
        <v>tCH4/</v>
      </c>
      <c r="P174" s="215">
        <v>0</v>
      </c>
      <c r="Q174" s="215">
        <f t="shared" si="19"/>
        <v>0</v>
      </c>
      <c r="R174" s="216" t="str">
        <f t="shared" si="30"/>
        <v>tN2O/</v>
      </c>
      <c r="S174" s="215">
        <v>0</v>
      </c>
      <c r="T174" s="215">
        <f t="shared" si="25"/>
        <v>0</v>
      </c>
      <c r="U174" s="216" t="str">
        <f t="shared" si="31"/>
        <v>kg-HFC/</v>
      </c>
      <c r="V174" s="215">
        <v>0</v>
      </c>
      <c r="W174" s="215">
        <f t="shared" si="32"/>
        <v>0</v>
      </c>
      <c r="X174" s="216" t="str">
        <f t="shared" si="33"/>
        <v>kg-PFC/</v>
      </c>
      <c r="Y174" s="215">
        <v>0</v>
      </c>
      <c r="Z174" s="215">
        <f t="shared" si="26"/>
        <v>0</v>
      </c>
      <c r="AA174" s="216" t="str">
        <f t="shared" si="34"/>
        <v>kg-SF6/</v>
      </c>
      <c r="AB174" s="215">
        <v>0</v>
      </c>
      <c r="AC174" s="215">
        <f t="shared" si="35"/>
        <v>0</v>
      </c>
      <c r="AD174" s="216" t="str">
        <f t="shared" si="36"/>
        <v>kg-NF3/</v>
      </c>
      <c r="AE174" s="221"/>
    </row>
    <row r="175" spans="1:31" ht="18.75" x14ac:dyDescent="0.15">
      <c r="A175" s="452"/>
      <c r="B175" s="452"/>
      <c r="C175" s="212"/>
      <c r="D175" s="213"/>
      <c r="E175" s="343"/>
      <c r="F175" s="158"/>
      <c r="G175" s="214"/>
      <c r="H175" s="343"/>
      <c r="I175" s="215">
        <f t="shared" si="27"/>
        <v>0</v>
      </c>
      <c r="J175" s="215">
        <f t="shared" si="28"/>
        <v>0</v>
      </c>
      <c r="K175" s="215">
        <f t="shared" si="21"/>
        <v>0</v>
      </c>
      <c r="L175" s="238" t="str">
        <f t="shared" si="37"/>
        <v>t-CO₂/</v>
      </c>
      <c r="M175" s="215">
        <v>0</v>
      </c>
      <c r="N175" s="215">
        <f t="shared" si="22"/>
        <v>0</v>
      </c>
      <c r="O175" s="216" t="str">
        <f t="shared" si="29"/>
        <v>tCH4/</v>
      </c>
      <c r="P175" s="215">
        <v>0</v>
      </c>
      <c r="Q175" s="215">
        <f t="shared" si="19"/>
        <v>0</v>
      </c>
      <c r="R175" s="216" t="str">
        <f t="shared" si="30"/>
        <v>tN2O/</v>
      </c>
      <c r="S175" s="215">
        <v>0</v>
      </c>
      <c r="T175" s="215">
        <f t="shared" si="25"/>
        <v>0</v>
      </c>
      <c r="U175" s="216" t="str">
        <f t="shared" si="31"/>
        <v>kg-HFC/</v>
      </c>
      <c r="V175" s="215">
        <v>0</v>
      </c>
      <c r="W175" s="215">
        <f t="shared" si="32"/>
        <v>0</v>
      </c>
      <c r="X175" s="216" t="str">
        <f t="shared" si="33"/>
        <v>kg-PFC/</v>
      </c>
      <c r="Y175" s="215">
        <v>0</v>
      </c>
      <c r="Z175" s="215">
        <f t="shared" si="26"/>
        <v>0</v>
      </c>
      <c r="AA175" s="216" t="str">
        <f t="shared" si="34"/>
        <v>kg-SF6/</v>
      </c>
      <c r="AB175" s="215">
        <v>0</v>
      </c>
      <c r="AC175" s="215">
        <f t="shared" si="35"/>
        <v>0</v>
      </c>
      <c r="AD175" s="216" t="str">
        <f t="shared" si="36"/>
        <v>kg-NF3/</v>
      </c>
      <c r="AE175" s="221"/>
    </row>
    <row r="176" spans="1:31" ht="18.75" x14ac:dyDescent="0.15">
      <c r="A176" s="452"/>
      <c r="B176" s="452"/>
      <c r="C176" s="212"/>
      <c r="D176" s="213"/>
      <c r="E176" s="343"/>
      <c r="F176" s="158"/>
      <c r="G176" s="214"/>
      <c r="H176" s="343"/>
      <c r="I176" s="215">
        <f t="shared" si="27"/>
        <v>0</v>
      </c>
      <c r="J176" s="215">
        <f t="shared" si="28"/>
        <v>0</v>
      </c>
      <c r="K176" s="215">
        <f t="shared" si="21"/>
        <v>0</v>
      </c>
      <c r="L176" s="238" t="str">
        <f t="shared" si="37"/>
        <v>t-CO₂/</v>
      </c>
      <c r="M176" s="215">
        <v>0</v>
      </c>
      <c r="N176" s="215">
        <f t="shared" si="22"/>
        <v>0</v>
      </c>
      <c r="O176" s="216" t="str">
        <f t="shared" si="29"/>
        <v>tCH4/</v>
      </c>
      <c r="P176" s="215">
        <v>0</v>
      </c>
      <c r="Q176" s="215">
        <f t="shared" si="19"/>
        <v>0</v>
      </c>
      <c r="R176" s="216" t="str">
        <f t="shared" si="30"/>
        <v>tN2O/</v>
      </c>
      <c r="S176" s="215">
        <v>0</v>
      </c>
      <c r="T176" s="215">
        <f t="shared" si="25"/>
        <v>0</v>
      </c>
      <c r="U176" s="216" t="str">
        <f t="shared" si="31"/>
        <v>kg-HFC/</v>
      </c>
      <c r="V176" s="215">
        <v>0</v>
      </c>
      <c r="W176" s="215">
        <f t="shared" si="32"/>
        <v>0</v>
      </c>
      <c r="X176" s="216" t="str">
        <f t="shared" si="33"/>
        <v>kg-PFC/</v>
      </c>
      <c r="Y176" s="215">
        <v>0</v>
      </c>
      <c r="Z176" s="215">
        <f t="shared" si="26"/>
        <v>0</v>
      </c>
      <c r="AA176" s="216" t="str">
        <f t="shared" si="34"/>
        <v>kg-SF6/</v>
      </c>
      <c r="AB176" s="215">
        <v>0</v>
      </c>
      <c r="AC176" s="215">
        <f t="shared" si="35"/>
        <v>0</v>
      </c>
      <c r="AD176" s="216" t="str">
        <f t="shared" si="36"/>
        <v>kg-NF3/</v>
      </c>
      <c r="AE176" s="221"/>
    </row>
    <row r="177" spans="1:31" ht="18.75" x14ac:dyDescent="0.15">
      <c r="A177" s="452"/>
      <c r="B177" s="452"/>
      <c r="C177" s="212"/>
      <c r="D177" s="213"/>
      <c r="E177" s="343"/>
      <c r="F177" s="158"/>
      <c r="G177" s="214"/>
      <c r="H177" s="343"/>
      <c r="I177" s="215">
        <f t="shared" si="27"/>
        <v>0</v>
      </c>
      <c r="J177" s="215">
        <f t="shared" si="28"/>
        <v>0</v>
      </c>
      <c r="K177" s="215">
        <f t="shared" si="21"/>
        <v>0</v>
      </c>
      <c r="L177" s="238" t="str">
        <f t="shared" si="37"/>
        <v>t-CO₂/</v>
      </c>
      <c r="M177" s="215">
        <v>0</v>
      </c>
      <c r="N177" s="215">
        <f t="shared" si="22"/>
        <v>0</v>
      </c>
      <c r="O177" s="216" t="str">
        <f t="shared" si="29"/>
        <v>tCH4/</v>
      </c>
      <c r="P177" s="215">
        <v>0</v>
      </c>
      <c r="Q177" s="215">
        <f t="shared" si="19"/>
        <v>0</v>
      </c>
      <c r="R177" s="216" t="str">
        <f t="shared" si="30"/>
        <v>tN2O/</v>
      </c>
      <c r="S177" s="215">
        <v>0</v>
      </c>
      <c r="T177" s="215">
        <f t="shared" si="25"/>
        <v>0</v>
      </c>
      <c r="U177" s="216" t="str">
        <f t="shared" si="31"/>
        <v>kg-HFC/</v>
      </c>
      <c r="V177" s="215">
        <v>0</v>
      </c>
      <c r="W177" s="215">
        <f t="shared" si="32"/>
        <v>0</v>
      </c>
      <c r="X177" s="216" t="str">
        <f t="shared" si="33"/>
        <v>kg-PFC/</v>
      </c>
      <c r="Y177" s="215">
        <v>0</v>
      </c>
      <c r="Z177" s="215">
        <f t="shared" si="26"/>
        <v>0</v>
      </c>
      <c r="AA177" s="216" t="str">
        <f t="shared" si="34"/>
        <v>kg-SF6/</v>
      </c>
      <c r="AB177" s="215">
        <v>0</v>
      </c>
      <c r="AC177" s="215">
        <f t="shared" si="35"/>
        <v>0</v>
      </c>
      <c r="AD177" s="216" t="str">
        <f t="shared" si="36"/>
        <v>kg-NF3/</v>
      </c>
      <c r="AE177" s="221"/>
    </row>
    <row r="178" spans="1:31" ht="18.75" x14ac:dyDescent="0.15">
      <c r="A178" s="452" t="s">
        <v>466</v>
      </c>
      <c r="B178" s="452"/>
      <c r="C178" s="212"/>
      <c r="D178" s="213"/>
      <c r="E178" s="343"/>
      <c r="F178" s="158"/>
      <c r="G178" s="214"/>
      <c r="H178" s="343"/>
      <c r="I178" s="215">
        <f t="shared" si="27"/>
        <v>0</v>
      </c>
      <c r="J178" s="215">
        <f t="shared" si="28"/>
        <v>0</v>
      </c>
      <c r="K178" s="215">
        <f t="shared" si="21"/>
        <v>0</v>
      </c>
      <c r="L178" s="238" t="str">
        <f t="shared" si="37"/>
        <v>t-CO₂/</v>
      </c>
      <c r="M178" s="215">
        <v>0</v>
      </c>
      <c r="N178" s="215">
        <f t="shared" si="22"/>
        <v>0</v>
      </c>
      <c r="O178" s="216" t="str">
        <f t="shared" si="29"/>
        <v>tCH4/</v>
      </c>
      <c r="P178" s="215">
        <v>0</v>
      </c>
      <c r="Q178" s="215">
        <f t="shared" si="19"/>
        <v>0</v>
      </c>
      <c r="R178" s="216" t="str">
        <f t="shared" si="30"/>
        <v>tN2O/</v>
      </c>
      <c r="S178" s="215">
        <v>0</v>
      </c>
      <c r="T178" s="215">
        <f t="shared" si="25"/>
        <v>0</v>
      </c>
      <c r="U178" s="216" t="str">
        <f t="shared" si="31"/>
        <v>kg-HFC/</v>
      </c>
      <c r="V178" s="215">
        <v>0</v>
      </c>
      <c r="W178" s="215">
        <f t="shared" si="32"/>
        <v>0</v>
      </c>
      <c r="X178" s="216" t="str">
        <f t="shared" si="33"/>
        <v>kg-PFC/</v>
      </c>
      <c r="Y178" s="215">
        <v>0</v>
      </c>
      <c r="Z178" s="215">
        <f t="shared" si="26"/>
        <v>0</v>
      </c>
      <c r="AA178" s="216" t="str">
        <f t="shared" si="34"/>
        <v>kg-SF6/</v>
      </c>
      <c r="AB178" s="215">
        <v>0</v>
      </c>
      <c r="AC178" s="215">
        <f t="shared" si="35"/>
        <v>0</v>
      </c>
      <c r="AD178" s="216" t="str">
        <f t="shared" si="36"/>
        <v>kg-NF3/</v>
      </c>
      <c r="AE178" s="221"/>
    </row>
    <row r="179" spans="1:31" ht="18.75" x14ac:dyDescent="0.15">
      <c r="A179" s="452"/>
      <c r="B179" s="452"/>
      <c r="C179" s="212"/>
      <c r="D179" s="213"/>
      <c r="E179" s="343"/>
      <c r="F179" s="158"/>
      <c r="G179" s="214"/>
      <c r="H179" s="343"/>
      <c r="I179" s="215">
        <f t="shared" si="27"/>
        <v>0</v>
      </c>
      <c r="J179" s="215">
        <f t="shared" si="28"/>
        <v>0</v>
      </c>
      <c r="K179" s="215">
        <f t="shared" si="21"/>
        <v>0</v>
      </c>
      <c r="L179" s="238" t="str">
        <f t="shared" si="37"/>
        <v>t-CO₂/</v>
      </c>
      <c r="M179" s="215">
        <v>0</v>
      </c>
      <c r="N179" s="215">
        <f t="shared" si="22"/>
        <v>0</v>
      </c>
      <c r="O179" s="216" t="str">
        <f t="shared" si="29"/>
        <v>tCH4/</v>
      </c>
      <c r="P179" s="215">
        <v>0</v>
      </c>
      <c r="Q179" s="215">
        <f t="shared" si="19"/>
        <v>0</v>
      </c>
      <c r="R179" s="216" t="str">
        <f t="shared" si="30"/>
        <v>tN2O/</v>
      </c>
      <c r="S179" s="215">
        <v>0</v>
      </c>
      <c r="T179" s="215">
        <f t="shared" si="25"/>
        <v>0</v>
      </c>
      <c r="U179" s="216" t="str">
        <f t="shared" si="31"/>
        <v>kg-HFC/</v>
      </c>
      <c r="V179" s="215">
        <v>0</v>
      </c>
      <c r="W179" s="215">
        <f t="shared" si="32"/>
        <v>0</v>
      </c>
      <c r="X179" s="216" t="str">
        <f t="shared" si="33"/>
        <v>kg-PFC/</v>
      </c>
      <c r="Y179" s="215">
        <v>0</v>
      </c>
      <c r="Z179" s="215">
        <f t="shared" si="26"/>
        <v>0</v>
      </c>
      <c r="AA179" s="216" t="str">
        <f t="shared" si="34"/>
        <v>kg-SF6/</v>
      </c>
      <c r="AB179" s="215">
        <v>0</v>
      </c>
      <c r="AC179" s="215">
        <f t="shared" si="35"/>
        <v>0</v>
      </c>
      <c r="AD179" s="216" t="str">
        <f t="shared" si="36"/>
        <v>kg-NF3/</v>
      </c>
      <c r="AE179" s="221"/>
    </row>
    <row r="180" spans="1:31" ht="18.75" x14ac:dyDescent="0.15">
      <c r="A180" s="452"/>
      <c r="B180" s="452"/>
      <c r="C180" s="212"/>
      <c r="D180" s="213"/>
      <c r="E180" s="343"/>
      <c r="F180" s="158"/>
      <c r="G180" s="214"/>
      <c r="H180" s="343"/>
      <c r="I180" s="215">
        <f t="shared" si="27"/>
        <v>0</v>
      </c>
      <c r="J180" s="215">
        <f t="shared" si="28"/>
        <v>0</v>
      </c>
      <c r="K180" s="215">
        <f t="shared" si="21"/>
        <v>0</v>
      </c>
      <c r="L180" s="238" t="str">
        <f t="shared" si="37"/>
        <v>t-CO₂/</v>
      </c>
      <c r="M180" s="215">
        <v>0</v>
      </c>
      <c r="N180" s="215">
        <f t="shared" si="22"/>
        <v>0</v>
      </c>
      <c r="O180" s="216" t="str">
        <f t="shared" si="29"/>
        <v>tCH4/</v>
      </c>
      <c r="P180" s="215">
        <v>0</v>
      </c>
      <c r="Q180" s="215">
        <f t="shared" si="19"/>
        <v>0</v>
      </c>
      <c r="R180" s="216" t="str">
        <f t="shared" si="30"/>
        <v>tN2O/</v>
      </c>
      <c r="S180" s="215">
        <v>0</v>
      </c>
      <c r="T180" s="215">
        <f t="shared" si="25"/>
        <v>0</v>
      </c>
      <c r="U180" s="216" t="str">
        <f t="shared" si="31"/>
        <v>kg-HFC/</v>
      </c>
      <c r="V180" s="215">
        <v>0</v>
      </c>
      <c r="W180" s="215">
        <f t="shared" si="32"/>
        <v>0</v>
      </c>
      <c r="X180" s="216" t="str">
        <f t="shared" si="33"/>
        <v>kg-PFC/</v>
      </c>
      <c r="Y180" s="215">
        <v>0</v>
      </c>
      <c r="Z180" s="215">
        <f t="shared" si="26"/>
        <v>0</v>
      </c>
      <c r="AA180" s="216" t="str">
        <f t="shared" si="34"/>
        <v>kg-SF6/</v>
      </c>
      <c r="AB180" s="215">
        <v>0</v>
      </c>
      <c r="AC180" s="215">
        <f t="shared" si="35"/>
        <v>0</v>
      </c>
      <c r="AD180" s="216" t="str">
        <f t="shared" si="36"/>
        <v>kg-NF3/</v>
      </c>
      <c r="AE180" s="221"/>
    </row>
    <row r="181" spans="1:31" ht="18.75" x14ac:dyDescent="0.15">
      <c r="A181" s="452"/>
      <c r="B181" s="452"/>
      <c r="C181" s="212"/>
      <c r="D181" s="213"/>
      <c r="E181" s="343"/>
      <c r="F181" s="158"/>
      <c r="G181" s="214"/>
      <c r="H181" s="343"/>
      <c r="I181" s="215">
        <f t="shared" si="27"/>
        <v>0</v>
      </c>
      <c r="J181" s="215">
        <f t="shared" si="28"/>
        <v>0</v>
      </c>
      <c r="K181" s="215">
        <f t="shared" si="21"/>
        <v>0</v>
      </c>
      <c r="L181" s="238" t="str">
        <f t="shared" si="37"/>
        <v>t-CO₂/</v>
      </c>
      <c r="M181" s="215">
        <v>0</v>
      </c>
      <c r="N181" s="215">
        <f t="shared" si="22"/>
        <v>0</v>
      </c>
      <c r="O181" s="216" t="str">
        <f t="shared" si="29"/>
        <v>tCH4/</v>
      </c>
      <c r="P181" s="215">
        <v>0</v>
      </c>
      <c r="Q181" s="215">
        <f t="shared" si="19"/>
        <v>0</v>
      </c>
      <c r="R181" s="216" t="str">
        <f t="shared" si="30"/>
        <v>tN2O/</v>
      </c>
      <c r="S181" s="215">
        <v>0</v>
      </c>
      <c r="T181" s="215">
        <f t="shared" si="25"/>
        <v>0</v>
      </c>
      <c r="U181" s="216" t="str">
        <f t="shared" si="31"/>
        <v>kg-HFC/</v>
      </c>
      <c r="V181" s="215">
        <v>0</v>
      </c>
      <c r="W181" s="215">
        <f t="shared" si="32"/>
        <v>0</v>
      </c>
      <c r="X181" s="216" t="str">
        <f t="shared" si="33"/>
        <v>kg-PFC/</v>
      </c>
      <c r="Y181" s="215">
        <v>0</v>
      </c>
      <c r="Z181" s="215">
        <f t="shared" si="26"/>
        <v>0</v>
      </c>
      <c r="AA181" s="216" t="str">
        <f t="shared" si="34"/>
        <v>kg-SF6/</v>
      </c>
      <c r="AB181" s="215">
        <v>0</v>
      </c>
      <c r="AC181" s="215">
        <f t="shared" si="35"/>
        <v>0</v>
      </c>
      <c r="AD181" s="216" t="str">
        <f t="shared" si="36"/>
        <v>kg-NF3/</v>
      </c>
      <c r="AE181" s="221"/>
    </row>
    <row r="182" spans="1:31" ht="18.75" x14ac:dyDescent="0.15">
      <c r="A182" s="452"/>
      <c r="B182" s="452"/>
      <c r="C182" s="212"/>
      <c r="D182" s="213"/>
      <c r="E182" s="343"/>
      <c r="F182" s="158"/>
      <c r="G182" s="214"/>
      <c r="H182" s="343"/>
      <c r="I182" s="215">
        <f t="shared" si="27"/>
        <v>0</v>
      </c>
      <c r="J182" s="215">
        <f t="shared" si="28"/>
        <v>0</v>
      </c>
      <c r="K182" s="215">
        <f t="shared" si="21"/>
        <v>0</v>
      </c>
      <c r="L182" s="238" t="str">
        <f t="shared" si="37"/>
        <v>t-CO₂/</v>
      </c>
      <c r="M182" s="215">
        <v>0</v>
      </c>
      <c r="N182" s="215">
        <f t="shared" si="22"/>
        <v>0</v>
      </c>
      <c r="O182" s="216" t="str">
        <f t="shared" si="29"/>
        <v>tCH4/</v>
      </c>
      <c r="P182" s="215">
        <v>0</v>
      </c>
      <c r="Q182" s="215">
        <f t="shared" si="19"/>
        <v>0</v>
      </c>
      <c r="R182" s="216" t="str">
        <f t="shared" si="30"/>
        <v>tN2O/</v>
      </c>
      <c r="S182" s="215">
        <v>0</v>
      </c>
      <c r="T182" s="215">
        <f t="shared" si="25"/>
        <v>0</v>
      </c>
      <c r="U182" s="216" t="str">
        <f t="shared" si="31"/>
        <v>kg-HFC/</v>
      </c>
      <c r="V182" s="215">
        <v>0</v>
      </c>
      <c r="W182" s="215">
        <f t="shared" si="32"/>
        <v>0</v>
      </c>
      <c r="X182" s="216" t="str">
        <f t="shared" si="33"/>
        <v>kg-PFC/</v>
      </c>
      <c r="Y182" s="215">
        <v>0</v>
      </c>
      <c r="Z182" s="215">
        <f t="shared" si="26"/>
        <v>0</v>
      </c>
      <c r="AA182" s="216" t="str">
        <f t="shared" si="34"/>
        <v>kg-SF6/</v>
      </c>
      <c r="AB182" s="215">
        <v>0</v>
      </c>
      <c r="AC182" s="215">
        <f t="shared" si="35"/>
        <v>0</v>
      </c>
      <c r="AD182" s="216" t="str">
        <f t="shared" si="36"/>
        <v>kg-NF3/</v>
      </c>
      <c r="AE182" s="221"/>
    </row>
    <row r="183" spans="1:31" ht="18.75" x14ac:dyDescent="0.15">
      <c r="A183" s="452"/>
      <c r="B183" s="452"/>
      <c r="C183" s="212"/>
      <c r="D183" s="213"/>
      <c r="E183" s="343"/>
      <c r="F183" s="158"/>
      <c r="G183" s="214"/>
      <c r="H183" s="343"/>
      <c r="I183" s="215">
        <f t="shared" si="27"/>
        <v>0</v>
      </c>
      <c r="J183" s="215">
        <f t="shared" si="28"/>
        <v>0</v>
      </c>
      <c r="K183" s="215">
        <f t="shared" si="21"/>
        <v>0</v>
      </c>
      <c r="L183" s="238" t="str">
        <f t="shared" si="37"/>
        <v>t-CO₂/</v>
      </c>
      <c r="M183" s="215">
        <v>0</v>
      </c>
      <c r="N183" s="215">
        <f t="shared" si="22"/>
        <v>0</v>
      </c>
      <c r="O183" s="216" t="str">
        <f t="shared" si="29"/>
        <v>tCH4/</v>
      </c>
      <c r="P183" s="215">
        <v>0</v>
      </c>
      <c r="Q183" s="215">
        <f t="shared" si="19"/>
        <v>0</v>
      </c>
      <c r="R183" s="216" t="str">
        <f t="shared" si="30"/>
        <v>tN2O/</v>
      </c>
      <c r="S183" s="215">
        <v>0</v>
      </c>
      <c r="T183" s="215">
        <f t="shared" si="25"/>
        <v>0</v>
      </c>
      <c r="U183" s="216" t="str">
        <f t="shared" si="31"/>
        <v>kg-HFC/</v>
      </c>
      <c r="V183" s="215">
        <v>0</v>
      </c>
      <c r="W183" s="215">
        <f t="shared" si="32"/>
        <v>0</v>
      </c>
      <c r="X183" s="216" t="str">
        <f t="shared" si="33"/>
        <v>kg-PFC/</v>
      </c>
      <c r="Y183" s="215">
        <v>0</v>
      </c>
      <c r="Z183" s="215">
        <f t="shared" si="26"/>
        <v>0</v>
      </c>
      <c r="AA183" s="216" t="str">
        <f t="shared" si="34"/>
        <v>kg-SF6/</v>
      </c>
      <c r="AB183" s="215">
        <v>0</v>
      </c>
      <c r="AC183" s="215">
        <f t="shared" si="35"/>
        <v>0</v>
      </c>
      <c r="AD183" s="216" t="str">
        <f t="shared" si="36"/>
        <v>kg-NF3/</v>
      </c>
      <c r="AE183" s="221"/>
    </row>
    <row r="184" spans="1:31" ht="18.75" x14ac:dyDescent="0.15">
      <c r="A184" s="452"/>
      <c r="B184" s="452"/>
      <c r="C184" s="212"/>
      <c r="D184" s="213"/>
      <c r="E184" s="343"/>
      <c r="F184" s="158"/>
      <c r="G184" s="214"/>
      <c r="H184" s="343"/>
      <c r="I184" s="215">
        <f t="shared" si="27"/>
        <v>0</v>
      </c>
      <c r="J184" s="215">
        <f t="shared" si="28"/>
        <v>0</v>
      </c>
      <c r="K184" s="215">
        <f t="shared" si="21"/>
        <v>0</v>
      </c>
      <c r="L184" s="238" t="str">
        <f t="shared" si="37"/>
        <v>t-CO₂/</v>
      </c>
      <c r="M184" s="215">
        <v>0</v>
      </c>
      <c r="N184" s="215">
        <f t="shared" si="22"/>
        <v>0</v>
      </c>
      <c r="O184" s="216" t="str">
        <f t="shared" si="29"/>
        <v>tCH4/</v>
      </c>
      <c r="P184" s="215">
        <v>0</v>
      </c>
      <c r="Q184" s="215">
        <f t="shared" si="19"/>
        <v>0</v>
      </c>
      <c r="R184" s="216" t="str">
        <f t="shared" si="30"/>
        <v>tN2O/</v>
      </c>
      <c r="S184" s="215">
        <v>0</v>
      </c>
      <c r="T184" s="215">
        <f t="shared" si="25"/>
        <v>0</v>
      </c>
      <c r="U184" s="216" t="str">
        <f t="shared" si="31"/>
        <v>kg-HFC/</v>
      </c>
      <c r="V184" s="215">
        <v>0</v>
      </c>
      <c r="W184" s="215">
        <f t="shared" si="32"/>
        <v>0</v>
      </c>
      <c r="X184" s="216" t="str">
        <f t="shared" si="33"/>
        <v>kg-PFC/</v>
      </c>
      <c r="Y184" s="215">
        <v>0</v>
      </c>
      <c r="Z184" s="215">
        <f t="shared" si="26"/>
        <v>0</v>
      </c>
      <c r="AA184" s="216" t="str">
        <f t="shared" si="34"/>
        <v>kg-SF6/</v>
      </c>
      <c r="AB184" s="215">
        <v>0</v>
      </c>
      <c r="AC184" s="215">
        <f t="shared" si="35"/>
        <v>0</v>
      </c>
      <c r="AD184" s="216" t="str">
        <f t="shared" si="36"/>
        <v>kg-NF3/</v>
      </c>
      <c r="AE184" s="221"/>
    </row>
    <row r="185" spans="1:31" ht="18.75" x14ac:dyDescent="0.15">
      <c r="A185" s="452"/>
      <c r="B185" s="452"/>
      <c r="C185" s="212"/>
      <c r="D185" s="213"/>
      <c r="E185" s="343"/>
      <c r="F185" s="158"/>
      <c r="G185" s="214"/>
      <c r="H185" s="343"/>
      <c r="I185" s="215">
        <f t="shared" si="27"/>
        <v>0</v>
      </c>
      <c r="J185" s="215">
        <f t="shared" si="28"/>
        <v>0</v>
      </c>
      <c r="K185" s="215">
        <f t="shared" si="21"/>
        <v>0</v>
      </c>
      <c r="L185" s="238" t="str">
        <f t="shared" si="37"/>
        <v>t-CO₂/</v>
      </c>
      <c r="M185" s="215">
        <v>0</v>
      </c>
      <c r="N185" s="215">
        <f t="shared" si="22"/>
        <v>0</v>
      </c>
      <c r="O185" s="216" t="str">
        <f t="shared" si="29"/>
        <v>tCH4/</v>
      </c>
      <c r="P185" s="215">
        <v>0</v>
      </c>
      <c r="Q185" s="215">
        <f t="shared" si="19"/>
        <v>0</v>
      </c>
      <c r="R185" s="216" t="str">
        <f t="shared" si="30"/>
        <v>tN2O/</v>
      </c>
      <c r="S185" s="215">
        <v>0</v>
      </c>
      <c r="T185" s="215">
        <f t="shared" si="25"/>
        <v>0</v>
      </c>
      <c r="U185" s="216" t="str">
        <f t="shared" si="31"/>
        <v>kg-HFC/</v>
      </c>
      <c r="V185" s="215">
        <v>0</v>
      </c>
      <c r="W185" s="215">
        <f t="shared" si="32"/>
        <v>0</v>
      </c>
      <c r="X185" s="216" t="str">
        <f t="shared" si="33"/>
        <v>kg-PFC/</v>
      </c>
      <c r="Y185" s="215">
        <v>0</v>
      </c>
      <c r="Z185" s="215">
        <f t="shared" si="26"/>
        <v>0</v>
      </c>
      <c r="AA185" s="216" t="str">
        <f t="shared" si="34"/>
        <v>kg-SF6/</v>
      </c>
      <c r="AB185" s="215">
        <v>0</v>
      </c>
      <c r="AC185" s="215">
        <f t="shared" si="35"/>
        <v>0</v>
      </c>
      <c r="AD185" s="216" t="str">
        <f t="shared" si="36"/>
        <v>kg-NF3/</v>
      </c>
      <c r="AE185" s="221"/>
    </row>
    <row r="186" spans="1:31" ht="18.75" x14ac:dyDescent="0.15">
      <c r="A186" s="452" t="s">
        <v>466</v>
      </c>
      <c r="B186" s="452"/>
      <c r="C186" s="212"/>
      <c r="D186" s="213"/>
      <c r="E186" s="343"/>
      <c r="F186" s="158"/>
      <c r="G186" s="214"/>
      <c r="H186" s="343"/>
      <c r="I186" s="215">
        <f t="shared" si="27"/>
        <v>0</v>
      </c>
      <c r="J186" s="215">
        <f t="shared" si="28"/>
        <v>0</v>
      </c>
      <c r="K186" s="215">
        <f t="shared" si="21"/>
        <v>0</v>
      </c>
      <c r="L186" s="238" t="str">
        <f t="shared" si="37"/>
        <v>t-CO₂/</v>
      </c>
      <c r="M186" s="215">
        <v>0</v>
      </c>
      <c r="N186" s="215">
        <f t="shared" si="22"/>
        <v>0</v>
      </c>
      <c r="O186" s="216" t="str">
        <f t="shared" si="29"/>
        <v>tCH4/</v>
      </c>
      <c r="P186" s="215">
        <v>0</v>
      </c>
      <c r="Q186" s="215">
        <f t="shared" si="19"/>
        <v>0</v>
      </c>
      <c r="R186" s="216" t="str">
        <f t="shared" si="30"/>
        <v>tN2O/</v>
      </c>
      <c r="S186" s="215">
        <v>0</v>
      </c>
      <c r="T186" s="215">
        <f t="shared" si="25"/>
        <v>0</v>
      </c>
      <c r="U186" s="216" t="str">
        <f t="shared" si="31"/>
        <v>kg-HFC/</v>
      </c>
      <c r="V186" s="215">
        <v>0</v>
      </c>
      <c r="W186" s="215">
        <f t="shared" si="32"/>
        <v>0</v>
      </c>
      <c r="X186" s="216" t="str">
        <f t="shared" si="33"/>
        <v>kg-PFC/</v>
      </c>
      <c r="Y186" s="215">
        <v>0</v>
      </c>
      <c r="Z186" s="215">
        <f t="shared" si="26"/>
        <v>0</v>
      </c>
      <c r="AA186" s="216" t="str">
        <f t="shared" si="34"/>
        <v>kg-SF6/</v>
      </c>
      <c r="AB186" s="215">
        <v>0</v>
      </c>
      <c r="AC186" s="215">
        <f t="shared" si="35"/>
        <v>0</v>
      </c>
      <c r="AD186" s="216" t="str">
        <f t="shared" si="36"/>
        <v>kg-NF3/</v>
      </c>
      <c r="AE186" s="221"/>
    </row>
    <row r="187" spans="1:31" ht="18.75" x14ac:dyDescent="0.15">
      <c r="A187" s="452"/>
      <c r="B187" s="452"/>
      <c r="C187" s="212"/>
      <c r="D187" s="213"/>
      <c r="E187" s="343"/>
      <c r="F187" s="158"/>
      <c r="G187" s="214"/>
      <c r="H187" s="343"/>
      <c r="I187" s="215">
        <f t="shared" si="27"/>
        <v>0</v>
      </c>
      <c r="J187" s="215">
        <f t="shared" si="28"/>
        <v>0</v>
      </c>
      <c r="K187" s="215">
        <f t="shared" si="21"/>
        <v>0</v>
      </c>
      <c r="L187" s="238" t="str">
        <f t="shared" si="37"/>
        <v>t-CO₂/</v>
      </c>
      <c r="M187" s="215">
        <v>0</v>
      </c>
      <c r="N187" s="215">
        <f t="shared" si="22"/>
        <v>0</v>
      </c>
      <c r="O187" s="216" t="str">
        <f t="shared" si="29"/>
        <v>tCH4/</v>
      </c>
      <c r="P187" s="215">
        <v>0</v>
      </c>
      <c r="Q187" s="215">
        <f t="shared" si="19"/>
        <v>0</v>
      </c>
      <c r="R187" s="216" t="str">
        <f t="shared" si="30"/>
        <v>tN2O/</v>
      </c>
      <c r="S187" s="215">
        <v>0</v>
      </c>
      <c r="T187" s="215">
        <f t="shared" si="25"/>
        <v>0</v>
      </c>
      <c r="U187" s="216" t="str">
        <f t="shared" si="31"/>
        <v>kg-HFC/</v>
      </c>
      <c r="V187" s="215">
        <v>0</v>
      </c>
      <c r="W187" s="215">
        <f t="shared" si="32"/>
        <v>0</v>
      </c>
      <c r="X187" s="216" t="str">
        <f t="shared" si="33"/>
        <v>kg-PFC/</v>
      </c>
      <c r="Y187" s="215">
        <v>0</v>
      </c>
      <c r="Z187" s="215">
        <f t="shared" si="26"/>
        <v>0</v>
      </c>
      <c r="AA187" s="216" t="str">
        <f t="shared" si="34"/>
        <v>kg-SF6/</v>
      </c>
      <c r="AB187" s="215">
        <v>0</v>
      </c>
      <c r="AC187" s="215">
        <f t="shared" si="35"/>
        <v>0</v>
      </c>
      <c r="AD187" s="216" t="str">
        <f t="shared" si="36"/>
        <v>kg-NF3/</v>
      </c>
      <c r="AE187" s="221"/>
    </row>
    <row r="188" spans="1:31" ht="18.75" x14ac:dyDescent="0.15">
      <c r="A188" s="452"/>
      <c r="B188" s="452"/>
      <c r="C188" s="212"/>
      <c r="D188" s="213"/>
      <c r="E188" s="343"/>
      <c r="F188" s="158"/>
      <c r="G188" s="214"/>
      <c r="H188" s="343"/>
      <c r="I188" s="215">
        <f t="shared" si="27"/>
        <v>0</v>
      </c>
      <c r="J188" s="215">
        <f t="shared" si="28"/>
        <v>0</v>
      </c>
      <c r="K188" s="215">
        <f t="shared" si="21"/>
        <v>0</v>
      </c>
      <c r="L188" s="238" t="str">
        <f t="shared" si="37"/>
        <v>t-CO₂/</v>
      </c>
      <c r="M188" s="215">
        <v>0</v>
      </c>
      <c r="N188" s="215">
        <f t="shared" si="22"/>
        <v>0</v>
      </c>
      <c r="O188" s="216" t="str">
        <f t="shared" si="29"/>
        <v>tCH4/</v>
      </c>
      <c r="P188" s="215">
        <v>0</v>
      </c>
      <c r="Q188" s="215">
        <f t="shared" si="19"/>
        <v>0</v>
      </c>
      <c r="R188" s="216" t="str">
        <f t="shared" si="30"/>
        <v>tN2O/</v>
      </c>
      <c r="S188" s="215">
        <v>0</v>
      </c>
      <c r="T188" s="215">
        <f t="shared" si="25"/>
        <v>0</v>
      </c>
      <c r="U188" s="216" t="str">
        <f t="shared" si="31"/>
        <v>kg-HFC/</v>
      </c>
      <c r="V188" s="215">
        <v>0</v>
      </c>
      <c r="W188" s="215">
        <f t="shared" si="32"/>
        <v>0</v>
      </c>
      <c r="X188" s="216" t="str">
        <f t="shared" si="33"/>
        <v>kg-PFC/</v>
      </c>
      <c r="Y188" s="215">
        <v>0</v>
      </c>
      <c r="Z188" s="215">
        <f t="shared" si="26"/>
        <v>0</v>
      </c>
      <c r="AA188" s="216" t="str">
        <f t="shared" si="34"/>
        <v>kg-SF6/</v>
      </c>
      <c r="AB188" s="215">
        <v>0</v>
      </c>
      <c r="AC188" s="215">
        <f t="shared" si="35"/>
        <v>0</v>
      </c>
      <c r="AD188" s="216" t="str">
        <f t="shared" si="36"/>
        <v>kg-NF3/</v>
      </c>
      <c r="AE188" s="221"/>
    </row>
    <row r="189" spans="1:31" ht="18.75" x14ac:dyDescent="0.15">
      <c r="A189" s="452"/>
      <c r="B189" s="452"/>
      <c r="C189" s="212"/>
      <c r="D189" s="213"/>
      <c r="E189" s="343"/>
      <c r="F189" s="158"/>
      <c r="G189" s="214"/>
      <c r="H189" s="343"/>
      <c r="I189" s="215">
        <f t="shared" si="27"/>
        <v>0</v>
      </c>
      <c r="J189" s="215">
        <f t="shared" si="28"/>
        <v>0</v>
      </c>
      <c r="K189" s="215">
        <f t="shared" si="21"/>
        <v>0</v>
      </c>
      <c r="L189" s="238" t="str">
        <f t="shared" si="37"/>
        <v>t-CO₂/</v>
      </c>
      <c r="M189" s="215">
        <v>0</v>
      </c>
      <c r="N189" s="215">
        <f t="shared" si="22"/>
        <v>0</v>
      </c>
      <c r="O189" s="216" t="str">
        <f t="shared" si="29"/>
        <v>tCH4/</v>
      </c>
      <c r="P189" s="215">
        <v>0</v>
      </c>
      <c r="Q189" s="215">
        <f t="shared" si="19"/>
        <v>0</v>
      </c>
      <c r="R189" s="216" t="str">
        <f t="shared" si="30"/>
        <v>tN2O/</v>
      </c>
      <c r="S189" s="215">
        <v>0</v>
      </c>
      <c r="T189" s="215">
        <f t="shared" si="25"/>
        <v>0</v>
      </c>
      <c r="U189" s="216" t="str">
        <f t="shared" si="31"/>
        <v>kg-HFC/</v>
      </c>
      <c r="V189" s="215">
        <v>0</v>
      </c>
      <c r="W189" s="215">
        <f t="shared" si="32"/>
        <v>0</v>
      </c>
      <c r="X189" s="216" t="str">
        <f t="shared" si="33"/>
        <v>kg-PFC/</v>
      </c>
      <c r="Y189" s="215">
        <v>0</v>
      </c>
      <c r="Z189" s="215">
        <f t="shared" si="26"/>
        <v>0</v>
      </c>
      <c r="AA189" s="216" t="str">
        <f t="shared" si="34"/>
        <v>kg-SF6/</v>
      </c>
      <c r="AB189" s="215">
        <v>0</v>
      </c>
      <c r="AC189" s="215">
        <f t="shared" si="35"/>
        <v>0</v>
      </c>
      <c r="AD189" s="216" t="str">
        <f t="shared" si="36"/>
        <v>kg-NF3/</v>
      </c>
      <c r="AE189" s="221"/>
    </row>
    <row r="190" spans="1:31" ht="18.75" x14ac:dyDescent="0.15">
      <c r="A190" s="452"/>
      <c r="B190" s="452"/>
      <c r="C190" s="212"/>
      <c r="D190" s="213"/>
      <c r="E190" s="343"/>
      <c r="F190" s="158"/>
      <c r="G190" s="214"/>
      <c r="H190" s="343"/>
      <c r="I190" s="215">
        <f t="shared" si="27"/>
        <v>0</v>
      </c>
      <c r="J190" s="215">
        <f t="shared" si="28"/>
        <v>0</v>
      </c>
      <c r="K190" s="215">
        <f t="shared" si="21"/>
        <v>0</v>
      </c>
      <c r="L190" s="238" t="str">
        <f t="shared" si="37"/>
        <v>t-CO₂/</v>
      </c>
      <c r="M190" s="215">
        <v>0</v>
      </c>
      <c r="N190" s="215">
        <f t="shared" si="22"/>
        <v>0</v>
      </c>
      <c r="O190" s="216" t="str">
        <f t="shared" si="29"/>
        <v>tCH4/</v>
      </c>
      <c r="P190" s="215">
        <v>0</v>
      </c>
      <c r="Q190" s="215">
        <f t="shared" si="19"/>
        <v>0</v>
      </c>
      <c r="R190" s="216" t="str">
        <f t="shared" si="30"/>
        <v>tN2O/</v>
      </c>
      <c r="S190" s="215">
        <v>0</v>
      </c>
      <c r="T190" s="215">
        <f t="shared" si="25"/>
        <v>0</v>
      </c>
      <c r="U190" s="216" t="str">
        <f t="shared" si="31"/>
        <v>kg-HFC/</v>
      </c>
      <c r="V190" s="215">
        <v>0</v>
      </c>
      <c r="W190" s="215">
        <f t="shared" si="32"/>
        <v>0</v>
      </c>
      <c r="X190" s="216" t="str">
        <f t="shared" si="33"/>
        <v>kg-PFC/</v>
      </c>
      <c r="Y190" s="215">
        <v>0</v>
      </c>
      <c r="Z190" s="215">
        <f t="shared" si="26"/>
        <v>0</v>
      </c>
      <c r="AA190" s="216" t="str">
        <f t="shared" si="34"/>
        <v>kg-SF6/</v>
      </c>
      <c r="AB190" s="215">
        <v>0</v>
      </c>
      <c r="AC190" s="215">
        <f t="shared" si="35"/>
        <v>0</v>
      </c>
      <c r="AD190" s="216" t="str">
        <f t="shared" si="36"/>
        <v>kg-NF3/</v>
      </c>
      <c r="AE190" s="221"/>
    </row>
    <row r="191" spans="1:31" ht="18.75" x14ac:dyDescent="0.15">
      <c r="A191" s="452"/>
      <c r="B191" s="452"/>
      <c r="C191" s="212"/>
      <c r="D191" s="213"/>
      <c r="E191" s="343"/>
      <c r="F191" s="158"/>
      <c r="G191" s="214"/>
      <c r="H191" s="343"/>
      <c r="I191" s="215">
        <f t="shared" si="27"/>
        <v>0</v>
      </c>
      <c r="J191" s="215">
        <f t="shared" si="28"/>
        <v>0</v>
      </c>
      <c r="K191" s="215">
        <f t="shared" si="21"/>
        <v>0</v>
      </c>
      <c r="L191" s="238" t="str">
        <f t="shared" si="37"/>
        <v>t-CO₂/</v>
      </c>
      <c r="M191" s="215">
        <v>0</v>
      </c>
      <c r="N191" s="215">
        <f t="shared" si="22"/>
        <v>0</v>
      </c>
      <c r="O191" s="216" t="str">
        <f t="shared" si="29"/>
        <v>tCH4/</v>
      </c>
      <c r="P191" s="215">
        <v>0</v>
      </c>
      <c r="Q191" s="215">
        <f t="shared" si="19"/>
        <v>0</v>
      </c>
      <c r="R191" s="216" t="str">
        <f t="shared" si="30"/>
        <v>tN2O/</v>
      </c>
      <c r="S191" s="215">
        <v>0</v>
      </c>
      <c r="T191" s="215">
        <f t="shared" si="25"/>
        <v>0</v>
      </c>
      <c r="U191" s="216" t="str">
        <f t="shared" si="31"/>
        <v>kg-HFC/</v>
      </c>
      <c r="V191" s="215">
        <v>0</v>
      </c>
      <c r="W191" s="215">
        <f t="shared" si="32"/>
        <v>0</v>
      </c>
      <c r="X191" s="216" t="str">
        <f t="shared" si="33"/>
        <v>kg-PFC/</v>
      </c>
      <c r="Y191" s="215">
        <v>0</v>
      </c>
      <c r="Z191" s="215">
        <f t="shared" si="26"/>
        <v>0</v>
      </c>
      <c r="AA191" s="216" t="str">
        <f t="shared" si="34"/>
        <v>kg-SF6/</v>
      </c>
      <c r="AB191" s="215">
        <v>0</v>
      </c>
      <c r="AC191" s="215">
        <f t="shared" si="35"/>
        <v>0</v>
      </c>
      <c r="AD191" s="216" t="str">
        <f t="shared" si="36"/>
        <v>kg-NF3/</v>
      </c>
      <c r="AE191" s="221"/>
    </row>
    <row r="192" spans="1:31" ht="18.75" x14ac:dyDescent="0.15">
      <c r="A192" s="452"/>
      <c r="B192" s="452"/>
      <c r="C192" s="212"/>
      <c r="D192" s="213"/>
      <c r="E192" s="343"/>
      <c r="F192" s="158"/>
      <c r="G192" s="214"/>
      <c r="H192" s="343"/>
      <c r="I192" s="215">
        <f t="shared" si="27"/>
        <v>0</v>
      </c>
      <c r="J192" s="215">
        <f t="shared" si="28"/>
        <v>0</v>
      </c>
      <c r="K192" s="215">
        <f t="shared" si="21"/>
        <v>0</v>
      </c>
      <c r="L192" s="238" t="str">
        <f t="shared" si="37"/>
        <v>t-CO₂/</v>
      </c>
      <c r="M192" s="215">
        <v>0</v>
      </c>
      <c r="N192" s="215">
        <f t="shared" si="22"/>
        <v>0</v>
      </c>
      <c r="O192" s="216" t="str">
        <f t="shared" si="29"/>
        <v>tCH4/</v>
      </c>
      <c r="P192" s="215">
        <v>0</v>
      </c>
      <c r="Q192" s="215">
        <f t="shared" si="19"/>
        <v>0</v>
      </c>
      <c r="R192" s="216" t="str">
        <f t="shared" si="30"/>
        <v>tN2O/</v>
      </c>
      <c r="S192" s="215">
        <v>0</v>
      </c>
      <c r="T192" s="215">
        <f t="shared" si="25"/>
        <v>0</v>
      </c>
      <c r="U192" s="216" t="str">
        <f t="shared" si="31"/>
        <v>kg-HFC/</v>
      </c>
      <c r="V192" s="215">
        <v>0</v>
      </c>
      <c r="W192" s="215">
        <f t="shared" si="32"/>
        <v>0</v>
      </c>
      <c r="X192" s="216" t="str">
        <f t="shared" si="33"/>
        <v>kg-PFC/</v>
      </c>
      <c r="Y192" s="215">
        <v>0</v>
      </c>
      <c r="Z192" s="215">
        <f t="shared" si="26"/>
        <v>0</v>
      </c>
      <c r="AA192" s="216" t="str">
        <f t="shared" si="34"/>
        <v>kg-SF6/</v>
      </c>
      <c r="AB192" s="215">
        <v>0</v>
      </c>
      <c r="AC192" s="215">
        <f t="shared" si="35"/>
        <v>0</v>
      </c>
      <c r="AD192" s="216" t="str">
        <f t="shared" si="36"/>
        <v>kg-NF3/</v>
      </c>
      <c r="AE192" s="221"/>
    </row>
    <row r="193" spans="1:31" ht="18.75" x14ac:dyDescent="0.15">
      <c r="A193" s="452"/>
      <c r="B193" s="452"/>
      <c r="C193" s="212"/>
      <c r="D193" s="213"/>
      <c r="E193" s="343"/>
      <c r="F193" s="158"/>
      <c r="G193" s="214"/>
      <c r="H193" s="343"/>
      <c r="I193" s="215">
        <f t="shared" si="27"/>
        <v>0</v>
      </c>
      <c r="J193" s="215">
        <f t="shared" si="28"/>
        <v>0</v>
      </c>
      <c r="K193" s="215">
        <f t="shared" si="21"/>
        <v>0</v>
      </c>
      <c r="L193" s="238" t="str">
        <f t="shared" si="37"/>
        <v>t-CO₂/</v>
      </c>
      <c r="M193" s="215">
        <v>0</v>
      </c>
      <c r="N193" s="215">
        <f t="shared" si="22"/>
        <v>0</v>
      </c>
      <c r="O193" s="216" t="str">
        <f t="shared" si="29"/>
        <v>tCH4/</v>
      </c>
      <c r="P193" s="215">
        <v>0</v>
      </c>
      <c r="Q193" s="215">
        <f t="shared" si="19"/>
        <v>0</v>
      </c>
      <c r="R193" s="216" t="str">
        <f t="shared" si="30"/>
        <v>tN2O/</v>
      </c>
      <c r="S193" s="215">
        <v>0</v>
      </c>
      <c r="T193" s="215">
        <f t="shared" si="25"/>
        <v>0</v>
      </c>
      <c r="U193" s="216" t="str">
        <f t="shared" si="31"/>
        <v>kg-HFC/</v>
      </c>
      <c r="V193" s="215">
        <v>0</v>
      </c>
      <c r="W193" s="215">
        <f t="shared" si="32"/>
        <v>0</v>
      </c>
      <c r="X193" s="216" t="str">
        <f t="shared" si="33"/>
        <v>kg-PFC/</v>
      </c>
      <c r="Y193" s="215">
        <v>0</v>
      </c>
      <c r="Z193" s="215">
        <f t="shared" si="26"/>
        <v>0</v>
      </c>
      <c r="AA193" s="216" t="str">
        <f t="shared" si="34"/>
        <v>kg-SF6/</v>
      </c>
      <c r="AB193" s="215">
        <v>0</v>
      </c>
      <c r="AC193" s="215">
        <f t="shared" si="35"/>
        <v>0</v>
      </c>
      <c r="AD193" s="216" t="str">
        <f t="shared" si="36"/>
        <v>kg-NF3/</v>
      </c>
      <c r="AE193" s="221"/>
    </row>
    <row r="194" spans="1:31" ht="18.75" x14ac:dyDescent="0.15">
      <c r="A194" s="452" t="s">
        <v>466</v>
      </c>
      <c r="B194" s="452"/>
      <c r="C194" s="212"/>
      <c r="D194" s="213"/>
      <c r="E194" s="343"/>
      <c r="F194" s="158"/>
      <c r="G194" s="214"/>
      <c r="H194" s="343"/>
      <c r="I194" s="215">
        <f t="shared" si="27"/>
        <v>0</v>
      </c>
      <c r="J194" s="215">
        <f t="shared" si="28"/>
        <v>0</v>
      </c>
      <c r="K194" s="215">
        <f t="shared" si="21"/>
        <v>0</v>
      </c>
      <c r="L194" s="238" t="str">
        <f t="shared" si="37"/>
        <v>t-CO₂/</v>
      </c>
      <c r="M194" s="215">
        <v>0</v>
      </c>
      <c r="N194" s="215">
        <f t="shared" si="22"/>
        <v>0</v>
      </c>
      <c r="O194" s="216" t="str">
        <f t="shared" si="29"/>
        <v>tCH4/</v>
      </c>
      <c r="P194" s="215">
        <v>0</v>
      </c>
      <c r="Q194" s="215">
        <f t="shared" si="19"/>
        <v>0</v>
      </c>
      <c r="R194" s="216" t="str">
        <f t="shared" si="30"/>
        <v>tN2O/</v>
      </c>
      <c r="S194" s="215">
        <v>0</v>
      </c>
      <c r="T194" s="215">
        <f t="shared" si="25"/>
        <v>0</v>
      </c>
      <c r="U194" s="216" t="str">
        <f t="shared" si="31"/>
        <v>kg-HFC/</v>
      </c>
      <c r="V194" s="215">
        <v>0</v>
      </c>
      <c r="W194" s="215">
        <f t="shared" si="32"/>
        <v>0</v>
      </c>
      <c r="X194" s="216" t="str">
        <f t="shared" si="33"/>
        <v>kg-PFC/</v>
      </c>
      <c r="Y194" s="215">
        <v>0</v>
      </c>
      <c r="Z194" s="215">
        <f t="shared" si="26"/>
        <v>0</v>
      </c>
      <c r="AA194" s="216" t="str">
        <f t="shared" si="34"/>
        <v>kg-SF6/</v>
      </c>
      <c r="AB194" s="215">
        <v>0</v>
      </c>
      <c r="AC194" s="215">
        <f t="shared" si="35"/>
        <v>0</v>
      </c>
      <c r="AD194" s="216" t="str">
        <f t="shared" si="36"/>
        <v>kg-NF3/</v>
      </c>
      <c r="AE194" s="221"/>
    </row>
    <row r="195" spans="1:31" ht="18.75" x14ac:dyDescent="0.15">
      <c r="A195" s="452"/>
      <c r="B195" s="452"/>
      <c r="C195" s="212"/>
      <c r="D195" s="213"/>
      <c r="E195" s="343"/>
      <c r="F195" s="158"/>
      <c r="G195" s="214"/>
      <c r="H195" s="343"/>
      <c r="I195" s="215">
        <f t="shared" si="27"/>
        <v>0</v>
      </c>
      <c r="J195" s="215">
        <f t="shared" si="28"/>
        <v>0</v>
      </c>
      <c r="K195" s="215">
        <f t="shared" si="21"/>
        <v>0</v>
      </c>
      <c r="L195" s="238" t="str">
        <f t="shared" si="37"/>
        <v>t-CO₂/</v>
      </c>
      <c r="M195" s="215">
        <v>0</v>
      </c>
      <c r="N195" s="215">
        <f t="shared" si="22"/>
        <v>0</v>
      </c>
      <c r="O195" s="216" t="str">
        <f t="shared" si="29"/>
        <v>tCH4/</v>
      </c>
      <c r="P195" s="215">
        <v>0</v>
      </c>
      <c r="Q195" s="215">
        <f t="shared" si="19"/>
        <v>0</v>
      </c>
      <c r="R195" s="216" t="str">
        <f t="shared" si="30"/>
        <v>tN2O/</v>
      </c>
      <c r="S195" s="215">
        <v>0</v>
      </c>
      <c r="T195" s="215">
        <f t="shared" si="25"/>
        <v>0</v>
      </c>
      <c r="U195" s="216" t="str">
        <f t="shared" si="31"/>
        <v>kg-HFC/</v>
      </c>
      <c r="V195" s="215">
        <v>0</v>
      </c>
      <c r="W195" s="215">
        <f t="shared" si="32"/>
        <v>0</v>
      </c>
      <c r="X195" s="216" t="str">
        <f t="shared" si="33"/>
        <v>kg-PFC/</v>
      </c>
      <c r="Y195" s="215">
        <v>0</v>
      </c>
      <c r="Z195" s="215">
        <f t="shared" si="26"/>
        <v>0</v>
      </c>
      <c r="AA195" s="216" t="str">
        <f t="shared" si="34"/>
        <v>kg-SF6/</v>
      </c>
      <c r="AB195" s="215">
        <v>0</v>
      </c>
      <c r="AC195" s="215">
        <f t="shared" si="35"/>
        <v>0</v>
      </c>
      <c r="AD195" s="216" t="str">
        <f t="shared" si="36"/>
        <v>kg-NF3/</v>
      </c>
      <c r="AE195" s="221"/>
    </row>
    <row r="196" spans="1:31" ht="18.75" x14ac:dyDescent="0.15">
      <c r="A196" s="452"/>
      <c r="B196" s="452"/>
      <c r="C196" s="212"/>
      <c r="D196" s="213"/>
      <c r="E196" s="343"/>
      <c r="F196" s="158"/>
      <c r="G196" s="214"/>
      <c r="H196" s="343"/>
      <c r="I196" s="215">
        <f t="shared" si="27"/>
        <v>0</v>
      </c>
      <c r="J196" s="215">
        <f t="shared" si="28"/>
        <v>0</v>
      </c>
      <c r="K196" s="215">
        <f t="shared" si="21"/>
        <v>0</v>
      </c>
      <c r="L196" s="238" t="str">
        <f t="shared" si="37"/>
        <v>t-CO₂/</v>
      </c>
      <c r="M196" s="215">
        <v>0</v>
      </c>
      <c r="N196" s="215">
        <f t="shared" si="22"/>
        <v>0</v>
      </c>
      <c r="O196" s="216" t="str">
        <f t="shared" si="29"/>
        <v>tCH4/</v>
      </c>
      <c r="P196" s="215">
        <v>0</v>
      </c>
      <c r="Q196" s="215">
        <f t="shared" si="19"/>
        <v>0</v>
      </c>
      <c r="R196" s="216" t="str">
        <f t="shared" si="30"/>
        <v>tN2O/</v>
      </c>
      <c r="S196" s="215">
        <v>0</v>
      </c>
      <c r="T196" s="215">
        <f t="shared" si="25"/>
        <v>0</v>
      </c>
      <c r="U196" s="216" t="str">
        <f t="shared" si="31"/>
        <v>kg-HFC/</v>
      </c>
      <c r="V196" s="215">
        <v>0</v>
      </c>
      <c r="W196" s="215">
        <f t="shared" si="32"/>
        <v>0</v>
      </c>
      <c r="X196" s="216" t="str">
        <f t="shared" si="33"/>
        <v>kg-PFC/</v>
      </c>
      <c r="Y196" s="215">
        <v>0</v>
      </c>
      <c r="Z196" s="215">
        <f t="shared" si="26"/>
        <v>0</v>
      </c>
      <c r="AA196" s="216" t="str">
        <f t="shared" si="34"/>
        <v>kg-SF6/</v>
      </c>
      <c r="AB196" s="215">
        <v>0</v>
      </c>
      <c r="AC196" s="215">
        <f t="shared" si="35"/>
        <v>0</v>
      </c>
      <c r="AD196" s="216" t="str">
        <f t="shared" si="36"/>
        <v>kg-NF3/</v>
      </c>
      <c r="AE196" s="221"/>
    </row>
    <row r="197" spans="1:31" ht="18.75" x14ac:dyDescent="0.15">
      <c r="A197" s="452"/>
      <c r="B197" s="452"/>
      <c r="C197" s="212"/>
      <c r="D197" s="213"/>
      <c r="E197" s="343"/>
      <c r="F197" s="158"/>
      <c r="G197" s="214"/>
      <c r="H197" s="343"/>
      <c r="I197" s="215">
        <f t="shared" si="27"/>
        <v>0</v>
      </c>
      <c r="J197" s="215">
        <f t="shared" si="28"/>
        <v>0</v>
      </c>
      <c r="K197" s="215">
        <f t="shared" si="21"/>
        <v>0</v>
      </c>
      <c r="L197" s="238" t="str">
        <f t="shared" si="37"/>
        <v>t-CO₂/</v>
      </c>
      <c r="M197" s="215">
        <v>0</v>
      </c>
      <c r="N197" s="215">
        <f t="shared" si="22"/>
        <v>0</v>
      </c>
      <c r="O197" s="216" t="str">
        <f t="shared" si="29"/>
        <v>tCH4/</v>
      </c>
      <c r="P197" s="215">
        <v>0</v>
      </c>
      <c r="Q197" s="215">
        <f t="shared" si="19"/>
        <v>0</v>
      </c>
      <c r="R197" s="216" t="str">
        <f t="shared" si="30"/>
        <v>tN2O/</v>
      </c>
      <c r="S197" s="215">
        <v>0</v>
      </c>
      <c r="T197" s="215">
        <f t="shared" si="25"/>
        <v>0</v>
      </c>
      <c r="U197" s="216" t="str">
        <f t="shared" si="31"/>
        <v>kg-HFC/</v>
      </c>
      <c r="V197" s="215">
        <v>0</v>
      </c>
      <c r="W197" s="215">
        <f t="shared" si="32"/>
        <v>0</v>
      </c>
      <c r="X197" s="216" t="str">
        <f t="shared" si="33"/>
        <v>kg-PFC/</v>
      </c>
      <c r="Y197" s="215">
        <v>0</v>
      </c>
      <c r="Z197" s="215">
        <f t="shared" si="26"/>
        <v>0</v>
      </c>
      <c r="AA197" s="216" t="str">
        <f t="shared" si="34"/>
        <v>kg-SF6/</v>
      </c>
      <c r="AB197" s="215">
        <v>0</v>
      </c>
      <c r="AC197" s="215">
        <f t="shared" si="35"/>
        <v>0</v>
      </c>
      <c r="AD197" s="216" t="str">
        <f t="shared" si="36"/>
        <v>kg-NF3/</v>
      </c>
      <c r="AE197" s="221"/>
    </row>
    <row r="198" spans="1:31" ht="18.75" x14ac:dyDescent="0.15">
      <c r="A198" s="452"/>
      <c r="B198" s="452"/>
      <c r="C198" s="212"/>
      <c r="D198" s="213"/>
      <c r="E198" s="343"/>
      <c r="F198" s="158"/>
      <c r="G198" s="214"/>
      <c r="H198" s="343"/>
      <c r="I198" s="215">
        <f t="shared" si="27"/>
        <v>0</v>
      </c>
      <c r="J198" s="215">
        <f t="shared" si="28"/>
        <v>0</v>
      </c>
      <c r="K198" s="215">
        <f t="shared" si="21"/>
        <v>0</v>
      </c>
      <c r="L198" s="238" t="str">
        <f t="shared" si="37"/>
        <v>t-CO₂/</v>
      </c>
      <c r="M198" s="215">
        <v>0</v>
      </c>
      <c r="N198" s="215">
        <f t="shared" si="22"/>
        <v>0</v>
      </c>
      <c r="O198" s="216" t="str">
        <f t="shared" si="29"/>
        <v>tCH4/</v>
      </c>
      <c r="P198" s="215">
        <v>0</v>
      </c>
      <c r="Q198" s="215">
        <f t="shared" si="19"/>
        <v>0</v>
      </c>
      <c r="R198" s="216" t="str">
        <f t="shared" si="30"/>
        <v>tN2O/</v>
      </c>
      <c r="S198" s="215">
        <v>0</v>
      </c>
      <c r="T198" s="215">
        <f t="shared" si="25"/>
        <v>0</v>
      </c>
      <c r="U198" s="216" t="str">
        <f t="shared" si="31"/>
        <v>kg-HFC/</v>
      </c>
      <c r="V198" s="215">
        <v>0</v>
      </c>
      <c r="W198" s="215">
        <f t="shared" si="32"/>
        <v>0</v>
      </c>
      <c r="X198" s="216" t="str">
        <f t="shared" si="33"/>
        <v>kg-PFC/</v>
      </c>
      <c r="Y198" s="215">
        <v>0</v>
      </c>
      <c r="Z198" s="215">
        <f t="shared" si="26"/>
        <v>0</v>
      </c>
      <c r="AA198" s="216" t="str">
        <f t="shared" si="34"/>
        <v>kg-SF6/</v>
      </c>
      <c r="AB198" s="215">
        <v>0</v>
      </c>
      <c r="AC198" s="215">
        <f t="shared" si="35"/>
        <v>0</v>
      </c>
      <c r="AD198" s="216" t="str">
        <f t="shared" si="36"/>
        <v>kg-NF3/</v>
      </c>
      <c r="AE198" s="221"/>
    </row>
    <row r="199" spans="1:31" ht="18.75" x14ac:dyDescent="0.15">
      <c r="A199" s="452"/>
      <c r="B199" s="452"/>
      <c r="C199" s="212"/>
      <c r="D199" s="213"/>
      <c r="E199" s="343"/>
      <c r="F199" s="158"/>
      <c r="G199" s="214"/>
      <c r="H199" s="343"/>
      <c r="I199" s="215">
        <f t="shared" si="27"/>
        <v>0</v>
      </c>
      <c r="J199" s="215">
        <f t="shared" si="28"/>
        <v>0</v>
      </c>
      <c r="K199" s="215">
        <f t="shared" si="21"/>
        <v>0</v>
      </c>
      <c r="L199" s="238" t="str">
        <f t="shared" si="37"/>
        <v>t-CO₂/</v>
      </c>
      <c r="M199" s="215">
        <v>0</v>
      </c>
      <c r="N199" s="215">
        <f t="shared" si="22"/>
        <v>0</v>
      </c>
      <c r="O199" s="216" t="str">
        <f t="shared" si="29"/>
        <v>tCH4/</v>
      </c>
      <c r="P199" s="215">
        <v>0</v>
      </c>
      <c r="Q199" s="215">
        <f t="shared" ref="Q199:Q209" si="38">P199*$E199</f>
        <v>0</v>
      </c>
      <c r="R199" s="216" t="str">
        <f t="shared" si="30"/>
        <v>tN2O/</v>
      </c>
      <c r="S199" s="215">
        <v>0</v>
      </c>
      <c r="T199" s="215">
        <f t="shared" si="25"/>
        <v>0</v>
      </c>
      <c r="U199" s="216" t="str">
        <f t="shared" si="31"/>
        <v>kg-HFC/</v>
      </c>
      <c r="V199" s="215">
        <v>0</v>
      </c>
      <c r="W199" s="215">
        <f t="shared" si="32"/>
        <v>0</v>
      </c>
      <c r="X199" s="216" t="str">
        <f t="shared" si="33"/>
        <v>kg-PFC/</v>
      </c>
      <c r="Y199" s="215">
        <v>0</v>
      </c>
      <c r="Z199" s="215">
        <f t="shared" si="26"/>
        <v>0</v>
      </c>
      <c r="AA199" s="216" t="str">
        <f t="shared" si="34"/>
        <v>kg-SF6/</v>
      </c>
      <c r="AB199" s="215">
        <v>0</v>
      </c>
      <c r="AC199" s="215">
        <f t="shared" si="35"/>
        <v>0</v>
      </c>
      <c r="AD199" s="216" t="str">
        <f t="shared" si="36"/>
        <v>kg-NF3/</v>
      </c>
      <c r="AE199" s="221"/>
    </row>
    <row r="200" spans="1:31" ht="18.75" x14ac:dyDescent="0.15">
      <c r="A200" s="452"/>
      <c r="B200" s="452"/>
      <c r="C200" s="212"/>
      <c r="D200" s="213"/>
      <c r="E200" s="343"/>
      <c r="F200" s="158"/>
      <c r="G200" s="214"/>
      <c r="H200" s="343"/>
      <c r="I200" s="215">
        <f t="shared" si="27"/>
        <v>0</v>
      </c>
      <c r="J200" s="215">
        <f t="shared" si="28"/>
        <v>0</v>
      </c>
      <c r="K200" s="215">
        <f t="shared" si="21"/>
        <v>0</v>
      </c>
      <c r="L200" s="238" t="str">
        <f t="shared" si="37"/>
        <v>t-CO₂/</v>
      </c>
      <c r="M200" s="215">
        <v>0</v>
      </c>
      <c r="N200" s="215">
        <f t="shared" si="22"/>
        <v>0</v>
      </c>
      <c r="O200" s="216" t="str">
        <f t="shared" si="29"/>
        <v>tCH4/</v>
      </c>
      <c r="P200" s="215">
        <v>0</v>
      </c>
      <c r="Q200" s="215">
        <f t="shared" si="38"/>
        <v>0</v>
      </c>
      <c r="R200" s="216" t="str">
        <f t="shared" si="30"/>
        <v>tN2O/</v>
      </c>
      <c r="S200" s="215">
        <v>0</v>
      </c>
      <c r="T200" s="215">
        <f t="shared" si="25"/>
        <v>0</v>
      </c>
      <c r="U200" s="216" t="str">
        <f t="shared" si="31"/>
        <v>kg-HFC/</v>
      </c>
      <c r="V200" s="215">
        <v>0</v>
      </c>
      <c r="W200" s="215">
        <f t="shared" si="32"/>
        <v>0</v>
      </c>
      <c r="X200" s="216" t="str">
        <f t="shared" si="33"/>
        <v>kg-PFC/</v>
      </c>
      <c r="Y200" s="215">
        <v>0</v>
      </c>
      <c r="Z200" s="215">
        <f t="shared" si="26"/>
        <v>0</v>
      </c>
      <c r="AA200" s="216" t="str">
        <f t="shared" si="34"/>
        <v>kg-SF6/</v>
      </c>
      <c r="AB200" s="215">
        <v>0</v>
      </c>
      <c r="AC200" s="215">
        <f t="shared" si="35"/>
        <v>0</v>
      </c>
      <c r="AD200" s="216" t="str">
        <f t="shared" si="36"/>
        <v>kg-NF3/</v>
      </c>
      <c r="AE200" s="221"/>
    </row>
    <row r="201" spans="1:31" ht="18.75" x14ac:dyDescent="0.15">
      <c r="A201" s="452"/>
      <c r="B201" s="452"/>
      <c r="C201" s="212"/>
      <c r="D201" s="213"/>
      <c r="E201" s="343"/>
      <c r="F201" s="158"/>
      <c r="G201" s="214"/>
      <c r="H201" s="343"/>
      <c r="I201" s="215">
        <f t="shared" si="27"/>
        <v>0</v>
      </c>
      <c r="J201" s="215">
        <f t="shared" si="28"/>
        <v>0</v>
      </c>
      <c r="K201" s="215">
        <f t="shared" si="21"/>
        <v>0</v>
      </c>
      <c r="L201" s="238" t="str">
        <f t="shared" si="37"/>
        <v>t-CO₂/</v>
      </c>
      <c r="M201" s="215">
        <v>0</v>
      </c>
      <c r="N201" s="215">
        <f t="shared" si="22"/>
        <v>0</v>
      </c>
      <c r="O201" s="216" t="str">
        <f t="shared" si="29"/>
        <v>tCH4/</v>
      </c>
      <c r="P201" s="215">
        <v>0</v>
      </c>
      <c r="Q201" s="215">
        <f t="shared" si="38"/>
        <v>0</v>
      </c>
      <c r="R201" s="216" t="str">
        <f t="shared" si="30"/>
        <v>tN2O/</v>
      </c>
      <c r="S201" s="215">
        <v>0</v>
      </c>
      <c r="T201" s="215">
        <f t="shared" si="25"/>
        <v>0</v>
      </c>
      <c r="U201" s="216" t="str">
        <f t="shared" si="31"/>
        <v>kg-HFC/</v>
      </c>
      <c r="V201" s="215">
        <v>0</v>
      </c>
      <c r="W201" s="215">
        <f t="shared" si="32"/>
        <v>0</v>
      </c>
      <c r="X201" s="216" t="str">
        <f t="shared" si="33"/>
        <v>kg-PFC/</v>
      </c>
      <c r="Y201" s="215">
        <v>0</v>
      </c>
      <c r="Z201" s="215">
        <f t="shared" si="26"/>
        <v>0</v>
      </c>
      <c r="AA201" s="216" t="str">
        <f t="shared" si="34"/>
        <v>kg-SF6/</v>
      </c>
      <c r="AB201" s="215">
        <v>0</v>
      </c>
      <c r="AC201" s="215">
        <f t="shared" si="35"/>
        <v>0</v>
      </c>
      <c r="AD201" s="216" t="str">
        <f t="shared" si="36"/>
        <v>kg-NF3/</v>
      </c>
      <c r="AE201" s="221"/>
    </row>
    <row r="202" spans="1:31" ht="18.75" x14ac:dyDescent="0.15">
      <c r="A202" s="452" t="s">
        <v>466</v>
      </c>
      <c r="B202" s="452"/>
      <c r="C202" s="212"/>
      <c r="D202" s="213"/>
      <c r="E202" s="343"/>
      <c r="F202" s="158"/>
      <c r="G202" s="214"/>
      <c r="H202" s="343"/>
      <c r="I202" s="215">
        <f t="shared" si="27"/>
        <v>0</v>
      </c>
      <c r="J202" s="215">
        <f t="shared" si="28"/>
        <v>0</v>
      </c>
      <c r="K202" s="215">
        <f t="shared" si="21"/>
        <v>0</v>
      </c>
      <c r="L202" s="238" t="str">
        <f t="shared" si="37"/>
        <v>t-CO₂/</v>
      </c>
      <c r="M202" s="215">
        <v>0</v>
      </c>
      <c r="N202" s="215">
        <f t="shared" si="22"/>
        <v>0</v>
      </c>
      <c r="O202" s="216" t="str">
        <f t="shared" si="29"/>
        <v>tCH4/</v>
      </c>
      <c r="P202" s="215">
        <v>0</v>
      </c>
      <c r="Q202" s="215">
        <f t="shared" si="38"/>
        <v>0</v>
      </c>
      <c r="R202" s="216" t="str">
        <f t="shared" si="30"/>
        <v>tN2O/</v>
      </c>
      <c r="S202" s="215">
        <v>0</v>
      </c>
      <c r="T202" s="215">
        <f t="shared" si="25"/>
        <v>0</v>
      </c>
      <c r="U202" s="216" t="str">
        <f t="shared" si="31"/>
        <v>kg-HFC/</v>
      </c>
      <c r="V202" s="215">
        <v>0</v>
      </c>
      <c r="W202" s="215">
        <f t="shared" si="32"/>
        <v>0</v>
      </c>
      <c r="X202" s="216" t="str">
        <f t="shared" si="33"/>
        <v>kg-PFC/</v>
      </c>
      <c r="Y202" s="215">
        <v>0</v>
      </c>
      <c r="Z202" s="215">
        <f t="shared" si="26"/>
        <v>0</v>
      </c>
      <c r="AA202" s="216" t="str">
        <f t="shared" si="34"/>
        <v>kg-SF6/</v>
      </c>
      <c r="AB202" s="215">
        <v>0</v>
      </c>
      <c r="AC202" s="215">
        <f t="shared" si="35"/>
        <v>0</v>
      </c>
      <c r="AD202" s="216" t="str">
        <f t="shared" si="36"/>
        <v>kg-NF3/</v>
      </c>
      <c r="AE202" s="221"/>
    </row>
    <row r="203" spans="1:31" ht="18.75" x14ac:dyDescent="0.15">
      <c r="A203" s="452"/>
      <c r="B203" s="452"/>
      <c r="C203" s="212"/>
      <c r="D203" s="213"/>
      <c r="E203" s="343"/>
      <c r="F203" s="158"/>
      <c r="G203" s="214"/>
      <c r="H203" s="343"/>
      <c r="I203" s="215">
        <f t="shared" si="27"/>
        <v>0</v>
      </c>
      <c r="J203" s="215">
        <f t="shared" si="28"/>
        <v>0</v>
      </c>
      <c r="K203" s="215">
        <f t="shared" ref="K203:K221" si="39">IFERROR(I203*$F203,0)</f>
        <v>0</v>
      </c>
      <c r="L203" s="238" t="str">
        <f t="shared" si="37"/>
        <v>t-CO₂/</v>
      </c>
      <c r="M203" s="215">
        <v>0</v>
      </c>
      <c r="N203" s="215">
        <f t="shared" si="22"/>
        <v>0</v>
      </c>
      <c r="O203" s="216" t="str">
        <f t="shared" si="29"/>
        <v>tCH4/</v>
      </c>
      <c r="P203" s="215">
        <v>0</v>
      </c>
      <c r="Q203" s="215">
        <f t="shared" si="38"/>
        <v>0</v>
      </c>
      <c r="R203" s="216" t="str">
        <f t="shared" si="30"/>
        <v>tN2O/</v>
      </c>
      <c r="S203" s="215">
        <v>0</v>
      </c>
      <c r="T203" s="215">
        <f t="shared" si="25"/>
        <v>0</v>
      </c>
      <c r="U203" s="216" t="str">
        <f t="shared" si="31"/>
        <v>kg-HFC/</v>
      </c>
      <c r="V203" s="215">
        <v>0</v>
      </c>
      <c r="W203" s="215">
        <f t="shared" si="32"/>
        <v>0</v>
      </c>
      <c r="X203" s="216" t="str">
        <f t="shared" si="33"/>
        <v>kg-PFC/</v>
      </c>
      <c r="Y203" s="215">
        <v>0</v>
      </c>
      <c r="Z203" s="215">
        <f t="shared" si="26"/>
        <v>0</v>
      </c>
      <c r="AA203" s="216" t="str">
        <f t="shared" si="34"/>
        <v>kg-SF6/</v>
      </c>
      <c r="AB203" s="215">
        <v>0</v>
      </c>
      <c r="AC203" s="215">
        <f t="shared" si="35"/>
        <v>0</v>
      </c>
      <c r="AD203" s="216" t="str">
        <f t="shared" si="36"/>
        <v>kg-NF3/</v>
      </c>
      <c r="AE203" s="221"/>
    </row>
    <row r="204" spans="1:31" ht="18.75" x14ac:dyDescent="0.15">
      <c r="A204" s="452"/>
      <c r="B204" s="452"/>
      <c r="C204" s="212"/>
      <c r="D204" s="213"/>
      <c r="E204" s="343"/>
      <c r="F204" s="158"/>
      <c r="G204" s="214"/>
      <c r="H204" s="343"/>
      <c r="I204" s="215">
        <f t="shared" si="27"/>
        <v>0</v>
      </c>
      <c r="J204" s="215">
        <f t="shared" si="28"/>
        <v>0</v>
      </c>
      <c r="K204" s="215">
        <f t="shared" si="39"/>
        <v>0</v>
      </c>
      <c r="L204" s="238" t="str">
        <f t="shared" si="37"/>
        <v>t-CO₂/</v>
      </c>
      <c r="M204" s="215">
        <v>0</v>
      </c>
      <c r="N204" s="215">
        <f t="shared" si="22"/>
        <v>0</v>
      </c>
      <c r="O204" s="216" t="str">
        <f t="shared" si="29"/>
        <v>tCH4/</v>
      </c>
      <c r="P204" s="215">
        <v>0</v>
      </c>
      <c r="Q204" s="215">
        <f t="shared" si="38"/>
        <v>0</v>
      </c>
      <c r="R204" s="216" t="str">
        <f t="shared" si="30"/>
        <v>tN2O/</v>
      </c>
      <c r="S204" s="215">
        <v>0</v>
      </c>
      <c r="T204" s="215">
        <f t="shared" si="25"/>
        <v>0</v>
      </c>
      <c r="U204" s="216" t="str">
        <f t="shared" si="31"/>
        <v>kg-HFC/</v>
      </c>
      <c r="V204" s="215">
        <v>0</v>
      </c>
      <c r="W204" s="215">
        <f t="shared" si="32"/>
        <v>0</v>
      </c>
      <c r="X204" s="216" t="str">
        <f t="shared" si="33"/>
        <v>kg-PFC/</v>
      </c>
      <c r="Y204" s="215">
        <v>0</v>
      </c>
      <c r="Z204" s="215">
        <f t="shared" si="26"/>
        <v>0</v>
      </c>
      <c r="AA204" s="216" t="str">
        <f t="shared" si="34"/>
        <v>kg-SF6/</v>
      </c>
      <c r="AB204" s="215">
        <v>0</v>
      </c>
      <c r="AC204" s="215">
        <f t="shared" si="35"/>
        <v>0</v>
      </c>
      <c r="AD204" s="216" t="str">
        <f t="shared" si="36"/>
        <v>kg-NF3/</v>
      </c>
      <c r="AE204" s="221"/>
    </row>
    <row r="205" spans="1:31" ht="18.75" x14ac:dyDescent="0.15">
      <c r="A205" s="452"/>
      <c r="B205" s="452"/>
      <c r="C205" s="212"/>
      <c r="D205" s="213"/>
      <c r="E205" s="343"/>
      <c r="F205" s="158"/>
      <c r="G205" s="214"/>
      <c r="H205" s="343"/>
      <c r="I205" s="215">
        <f t="shared" si="27"/>
        <v>0</v>
      </c>
      <c r="J205" s="215">
        <f t="shared" si="28"/>
        <v>0</v>
      </c>
      <c r="K205" s="215">
        <f t="shared" si="39"/>
        <v>0</v>
      </c>
      <c r="L205" s="238" t="str">
        <f t="shared" si="37"/>
        <v>t-CO₂/</v>
      </c>
      <c r="M205" s="215">
        <v>0</v>
      </c>
      <c r="N205" s="215">
        <f t="shared" si="22"/>
        <v>0</v>
      </c>
      <c r="O205" s="216" t="str">
        <f t="shared" si="29"/>
        <v>tCH4/</v>
      </c>
      <c r="P205" s="215">
        <v>0</v>
      </c>
      <c r="Q205" s="215">
        <f t="shared" si="38"/>
        <v>0</v>
      </c>
      <c r="R205" s="216" t="str">
        <f t="shared" si="30"/>
        <v>tN2O/</v>
      </c>
      <c r="S205" s="215">
        <v>0</v>
      </c>
      <c r="T205" s="215">
        <f t="shared" si="25"/>
        <v>0</v>
      </c>
      <c r="U205" s="216" t="str">
        <f t="shared" si="31"/>
        <v>kg-HFC/</v>
      </c>
      <c r="V205" s="215">
        <v>0</v>
      </c>
      <c r="W205" s="215">
        <f t="shared" si="32"/>
        <v>0</v>
      </c>
      <c r="X205" s="216" t="str">
        <f t="shared" si="33"/>
        <v>kg-PFC/</v>
      </c>
      <c r="Y205" s="215">
        <v>0</v>
      </c>
      <c r="Z205" s="215">
        <f t="shared" si="26"/>
        <v>0</v>
      </c>
      <c r="AA205" s="216" t="str">
        <f t="shared" si="34"/>
        <v>kg-SF6/</v>
      </c>
      <c r="AB205" s="215">
        <v>0</v>
      </c>
      <c r="AC205" s="215">
        <f t="shared" si="35"/>
        <v>0</v>
      </c>
      <c r="AD205" s="216" t="str">
        <f t="shared" si="36"/>
        <v>kg-NF3/</v>
      </c>
      <c r="AE205" s="221"/>
    </row>
    <row r="206" spans="1:31" ht="18.75" x14ac:dyDescent="0.15">
      <c r="A206" s="452"/>
      <c r="B206" s="452"/>
      <c r="C206" s="212"/>
      <c r="D206" s="213"/>
      <c r="E206" s="343"/>
      <c r="F206" s="158"/>
      <c r="G206" s="214"/>
      <c r="H206" s="343"/>
      <c r="I206" s="215">
        <f t="shared" si="27"/>
        <v>0</v>
      </c>
      <c r="J206" s="215">
        <f t="shared" si="28"/>
        <v>0</v>
      </c>
      <c r="K206" s="215">
        <f t="shared" si="39"/>
        <v>0</v>
      </c>
      <c r="L206" s="238" t="str">
        <f t="shared" si="37"/>
        <v>t-CO₂/</v>
      </c>
      <c r="M206" s="215">
        <v>0</v>
      </c>
      <c r="N206" s="215">
        <f t="shared" si="22"/>
        <v>0</v>
      </c>
      <c r="O206" s="216" t="str">
        <f t="shared" si="29"/>
        <v>tCH4/</v>
      </c>
      <c r="P206" s="215">
        <v>0</v>
      </c>
      <c r="Q206" s="215">
        <f t="shared" si="38"/>
        <v>0</v>
      </c>
      <c r="R206" s="216" t="str">
        <f t="shared" si="30"/>
        <v>tN2O/</v>
      </c>
      <c r="S206" s="215">
        <v>0</v>
      </c>
      <c r="T206" s="215">
        <f t="shared" si="25"/>
        <v>0</v>
      </c>
      <c r="U206" s="216" t="str">
        <f t="shared" si="31"/>
        <v>kg-HFC/</v>
      </c>
      <c r="V206" s="215">
        <v>0</v>
      </c>
      <c r="W206" s="215">
        <f t="shared" si="32"/>
        <v>0</v>
      </c>
      <c r="X206" s="216" t="str">
        <f t="shared" si="33"/>
        <v>kg-PFC/</v>
      </c>
      <c r="Y206" s="215">
        <v>0</v>
      </c>
      <c r="Z206" s="215">
        <f t="shared" si="26"/>
        <v>0</v>
      </c>
      <c r="AA206" s="216" t="str">
        <f t="shared" si="34"/>
        <v>kg-SF6/</v>
      </c>
      <c r="AB206" s="215">
        <v>0</v>
      </c>
      <c r="AC206" s="215">
        <f t="shared" si="35"/>
        <v>0</v>
      </c>
      <c r="AD206" s="216" t="str">
        <f t="shared" si="36"/>
        <v>kg-NF3/</v>
      </c>
      <c r="AE206" s="221"/>
    </row>
    <row r="207" spans="1:31" ht="18.75" x14ac:dyDescent="0.15">
      <c r="A207" s="452"/>
      <c r="B207" s="452"/>
      <c r="C207" s="212"/>
      <c r="D207" s="213"/>
      <c r="E207" s="343"/>
      <c r="F207" s="158"/>
      <c r="G207" s="214"/>
      <c r="H207" s="343"/>
      <c r="I207" s="215">
        <f t="shared" si="27"/>
        <v>0</v>
      </c>
      <c r="J207" s="215">
        <f t="shared" si="28"/>
        <v>0</v>
      </c>
      <c r="K207" s="215">
        <f t="shared" si="39"/>
        <v>0</v>
      </c>
      <c r="L207" s="238" t="str">
        <f t="shared" si="37"/>
        <v>t-CO₂/</v>
      </c>
      <c r="M207" s="215">
        <v>0</v>
      </c>
      <c r="N207" s="215">
        <f>M207*$E207</f>
        <v>0</v>
      </c>
      <c r="O207" s="216" t="str">
        <f t="shared" si="29"/>
        <v>tCH4/</v>
      </c>
      <c r="P207" s="215">
        <v>0</v>
      </c>
      <c r="Q207" s="215">
        <f t="shared" si="38"/>
        <v>0</v>
      </c>
      <c r="R207" s="216" t="str">
        <f t="shared" si="30"/>
        <v>tN2O/</v>
      </c>
      <c r="S207" s="215">
        <v>0</v>
      </c>
      <c r="T207" s="215">
        <f t="shared" si="25"/>
        <v>0</v>
      </c>
      <c r="U207" s="216" t="str">
        <f t="shared" si="31"/>
        <v>kg-HFC/</v>
      </c>
      <c r="V207" s="215">
        <v>0</v>
      </c>
      <c r="W207" s="215">
        <f t="shared" si="32"/>
        <v>0</v>
      </c>
      <c r="X207" s="216" t="str">
        <f t="shared" si="33"/>
        <v>kg-PFC/</v>
      </c>
      <c r="Y207" s="215">
        <v>0</v>
      </c>
      <c r="Z207" s="215">
        <f t="shared" si="26"/>
        <v>0</v>
      </c>
      <c r="AA207" s="216" t="str">
        <f t="shared" si="34"/>
        <v>kg-SF6/</v>
      </c>
      <c r="AB207" s="215">
        <v>0</v>
      </c>
      <c r="AC207" s="215">
        <f t="shared" si="35"/>
        <v>0</v>
      </c>
      <c r="AD207" s="216" t="str">
        <f t="shared" si="36"/>
        <v>kg-NF3/</v>
      </c>
      <c r="AE207" s="221"/>
    </row>
    <row r="208" spans="1:31" ht="18.75" x14ac:dyDescent="0.15">
      <c r="A208" s="452"/>
      <c r="B208" s="452"/>
      <c r="C208" s="212"/>
      <c r="D208" s="213"/>
      <c r="E208" s="343"/>
      <c r="F208" s="158"/>
      <c r="G208" s="214"/>
      <c r="H208" s="343"/>
      <c r="I208" s="215">
        <f t="shared" si="27"/>
        <v>0</v>
      </c>
      <c r="J208" s="215">
        <f t="shared" si="28"/>
        <v>0</v>
      </c>
      <c r="K208" s="215">
        <f t="shared" si="39"/>
        <v>0</v>
      </c>
      <c r="L208" s="238" t="str">
        <f t="shared" si="37"/>
        <v>t-CO₂/</v>
      </c>
      <c r="M208" s="215">
        <v>0</v>
      </c>
      <c r="N208" s="215">
        <f>M208*$E208</f>
        <v>0</v>
      </c>
      <c r="O208" s="216" t="str">
        <f t="shared" si="29"/>
        <v>tCH4/</v>
      </c>
      <c r="P208" s="215">
        <v>0</v>
      </c>
      <c r="Q208" s="215">
        <f t="shared" si="38"/>
        <v>0</v>
      </c>
      <c r="R208" s="216" t="str">
        <f t="shared" si="30"/>
        <v>tN2O/</v>
      </c>
      <c r="S208" s="215">
        <v>0</v>
      </c>
      <c r="T208" s="215">
        <f t="shared" si="25"/>
        <v>0</v>
      </c>
      <c r="U208" s="216" t="str">
        <f t="shared" si="31"/>
        <v>kg-HFC/</v>
      </c>
      <c r="V208" s="215">
        <v>0</v>
      </c>
      <c r="W208" s="215">
        <f t="shared" si="32"/>
        <v>0</v>
      </c>
      <c r="X208" s="216" t="str">
        <f t="shared" si="33"/>
        <v>kg-PFC/</v>
      </c>
      <c r="Y208" s="215">
        <v>0</v>
      </c>
      <c r="Z208" s="215">
        <f t="shared" si="26"/>
        <v>0</v>
      </c>
      <c r="AA208" s="216" t="str">
        <f t="shared" si="34"/>
        <v>kg-SF6/</v>
      </c>
      <c r="AB208" s="215">
        <v>0</v>
      </c>
      <c r="AC208" s="215">
        <f t="shared" si="35"/>
        <v>0</v>
      </c>
      <c r="AD208" s="216" t="str">
        <f t="shared" si="36"/>
        <v>kg-NF3/</v>
      </c>
      <c r="AE208" s="221"/>
    </row>
    <row r="209" spans="1:31" ht="18.75" x14ac:dyDescent="0.15">
      <c r="A209" s="452"/>
      <c r="B209" s="452"/>
      <c r="C209" s="212"/>
      <c r="D209" s="213"/>
      <c r="E209" s="343"/>
      <c r="F209" s="158"/>
      <c r="G209" s="214"/>
      <c r="H209" s="343"/>
      <c r="I209" s="215">
        <f t="shared" ref="I209:I221" si="40">H209</f>
        <v>0</v>
      </c>
      <c r="J209" s="215">
        <f t="shared" si="28"/>
        <v>0</v>
      </c>
      <c r="K209" s="215">
        <f t="shared" si="39"/>
        <v>0</v>
      </c>
      <c r="L209" s="238" t="str">
        <f t="shared" si="37"/>
        <v>t-CO₂/</v>
      </c>
      <c r="M209" s="215">
        <v>0</v>
      </c>
      <c r="N209" s="215">
        <f>M209*$E209</f>
        <v>0</v>
      </c>
      <c r="O209" s="216" t="str">
        <f t="shared" si="29"/>
        <v>tCH4/</v>
      </c>
      <c r="P209" s="215">
        <v>0</v>
      </c>
      <c r="Q209" s="215">
        <f t="shared" si="38"/>
        <v>0</v>
      </c>
      <c r="R209" s="216" t="str">
        <f t="shared" si="30"/>
        <v>tN2O/</v>
      </c>
      <c r="S209" s="215">
        <v>0</v>
      </c>
      <c r="T209" s="215">
        <f t="shared" si="25"/>
        <v>0</v>
      </c>
      <c r="U209" s="216" t="str">
        <f t="shared" si="31"/>
        <v>kg-HFC/</v>
      </c>
      <c r="V209" s="215">
        <v>0</v>
      </c>
      <c r="W209" s="215">
        <f t="shared" si="32"/>
        <v>0</v>
      </c>
      <c r="X209" s="216" t="str">
        <f t="shared" si="33"/>
        <v>kg-PFC/</v>
      </c>
      <c r="Y209" s="215">
        <v>0</v>
      </c>
      <c r="Z209" s="215">
        <f t="shared" si="26"/>
        <v>0</v>
      </c>
      <c r="AA209" s="216" t="str">
        <f t="shared" si="34"/>
        <v>kg-SF6/</v>
      </c>
      <c r="AB209" s="215">
        <v>0</v>
      </c>
      <c r="AC209" s="215">
        <f t="shared" si="35"/>
        <v>0</v>
      </c>
      <c r="AD209" s="216" t="str">
        <f t="shared" si="36"/>
        <v>kg-NF3/</v>
      </c>
      <c r="AE209" s="221"/>
    </row>
    <row r="210" spans="1:31" ht="18.75" customHeight="1" x14ac:dyDescent="0.15">
      <c r="A210" s="442" t="s">
        <v>398</v>
      </c>
      <c r="B210" s="443"/>
      <c r="C210" s="212"/>
      <c r="D210" s="213" t="s">
        <v>400</v>
      </c>
      <c r="E210" s="343"/>
      <c r="F210" s="371" t="str">
        <f>IF(E210="","",E210*(1-$AI$4))</f>
        <v/>
      </c>
      <c r="G210" s="214" t="s">
        <v>694</v>
      </c>
      <c r="H210" s="343"/>
      <c r="I210" s="215">
        <f t="shared" si="40"/>
        <v>0</v>
      </c>
      <c r="J210" s="215">
        <f t="shared" si="28"/>
        <v>0</v>
      </c>
      <c r="K210" s="215">
        <f t="shared" si="39"/>
        <v>0</v>
      </c>
      <c r="L210" s="238" t="s">
        <v>668</v>
      </c>
      <c r="M210" s="217"/>
      <c r="N210" s="217"/>
      <c r="O210" s="218"/>
      <c r="P210" s="217"/>
      <c r="Q210" s="217"/>
      <c r="R210" s="218"/>
      <c r="S210" s="217"/>
      <c r="T210" s="217"/>
      <c r="U210" s="218"/>
      <c r="V210" s="217"/>
      <c r="W210" s="217"/>
      <c r="X210" s="218"/>
      <c r="Y210" s="217"/>
      <c r="Z210" s="217"/>
      <c r="AA210" s="218"/>
      <c r="AB210" s="219"/>
      <c r="AC210" s="219"/>
      <c r="AD210" s="220"/>
      <c r="AE210" s="221"/>
    </row>
    <row r="211" spans="1:31" ht="18.75" x14ac:dyDescent="0.15">
      <c r="A211" s="443"/>
      <c r="B211" s="443"/>
      <c r="C211" s="212"/>
      <c r="D211" s="213" t="s">
        <v>400</v>
      </c>
      <c r="E211" s="343"/>
      <c r="F211" s="371" t="str">
        <f t="shared" ref="F211:F221" si="41">IF(E211="","",E211*(1-$AI$4))</f>
        <v/>
      </c>
      <c r="G211" s="214" t="s">
        <v>694</v>
      </c>
      <c r="H211" s="343"/>
      <c r="I211" s="215">
        <f t="shared" si="40"/>
        <v>0</v>
      </c>
      <c r="J211" s="215">
        <f t="shared" si="28"/>
        <v>0</v>
      </c>
      <c r="K211" s="215">
        <f t="shared" si="39"/>
        <v>0</v>
      </c>
      <c r="L211" s="238" t="s">
        <v>668</v>
      </c>
      <c r="M211" s="217"/>
      <c r="N211" s="217"/>
      <c r="O211" s="218"/>
      <c r="P211" s="217"/>
      <c r="Q211" s="217"/>
      <c r="R211" s="218"/>
      <c r="S211" s="217"/>
      <c r="T211" s="217"/>
      <c r="U211" s="218"/>
      <c r="V211" s="217"/>
      <c r="W211" s="217"/>
      <c r="X211" s="218"/>
      <c r="Y211" s="217"/>
      <c r="Z211" s="217"/>
      <c r="AA211" s="218"/>
      <c r="AB211" s="219"/>
      <c r="AC211" s="219"/>
      <c r="AD211" s="220"/>
      <c r="AE211" s="221"/>
    </row>
    <row r="212" spans="1:31" ht="18.75" x14ac:dyDescent="0.15">
      <c r="A212" s="443"/>
      <c r="B212" s="443"/>
      <c r="C212" s="212"/>
      <c r="D212" s="213" t="s">
        <v>400</v>
      </c>
      <c r="E212" s="343"/>
      <c r="F212" s="371" t="str">
        <f t="shared" si="41"/>
        <v/>
      </c>
      <c r="G212" s="214" t="s">
        <v>694</v>
      </c>
      <c r="H212" s="343"/>
      <c r="I212" s="215">
        <f t="shared" si="40"/>
        <v>0</v>
      </c>
      <c r="J212" s="215">
        <f t="shared" si="28"/>
        <v>0</v>
      </c>
      <c r="K212" s="215">
        <f t="shared" si="39"/>
        <v>0</v>
      </c>
      <c r="L212" s="238" t="s">
        <v>668</v>
      </c>
      <c r="M212" s="217"/>
      <c r="N212" s="217"/>
      <c r="O212" s="218"/>
      <c r="P212" s="217"/>
      <c r="Q212" s="217"/>
      <c r="R212" s="218"/>
      <c r="S212" s="217"/>
      <c r="T212" s="217"/>
      <c r="U212" s="218"/>
      <c r="V212" s="217"/>
      <c r="W212" s="217"/>
      <c r="X212" s="218"/>
      <c r="Y212" s="217"/>
      <c r="Z212" s="217"/>
      <c r="AA212" s="218"/>
      <c r="AB212" s="219"/>
      <c r="AC212" s="219"/>
      <c r="AD212" s="220"/>
      <c r="AE212" s="221"/>
    </row>
    <row r="213" spans="1:31" ht="18.75" x14ac:dyDescent="0.15">
      <c r="A213" s="443"/>
      <c r="B213" s="443"/>
      <c r="C213" s="212"/>
      <c r="D213" s="213" t="s">
        <v>400</v>
      </c>
      <c r="E213" s="343"/>
      <c r="F213" s="371" t="str">
        <f t="shared" si="41"/>
        <v/>
      </c>
      <c r="G213" s="214" t="s">
        <v>694</v>
      </c>
      <c r="H213" s="343"/>
      <c r="I213" s="215">
        <f t="shared" si="40"/>
        <v>0</v>
      </c>
      <c r="J213" s="215">
        <f t="shared" si="28"/>
        <v>0</v>
      </c>
      <c r="K213" s="215">
        <f t="shared" si="39"/>
        <v>0</v>
      </c>
      <c r="L213" s="238" t="s">
        <v>668</v>
      </c>
      <c r="M213" s="217"/>
      <c r="N213" s="217"/>
      <c r="O213" s="218"/>
      <c r="P213" s="217"/>
      <c r="Q213" s="217"/>
      <c r="R213" s="218"/>
      <c r="S213" s="217"/>
      <c r="T213" s="217"/>
      <c r="U213" s="218"/>
      <c r="V213" s="217"/>
      <c r="W213" s="217"/>
      <c r="X213" s="218"/>
      <c r="Y213" s="217"/>
      <c r="Z213" s="217"/>
      <c r="AA213" s="218"/>
      <c r="AB213" s="219"/>
      <c r="AC213" s="219"/>
      <c r="AD213" s="220"/>
      <c r="AE213" s="221"/>
    </row>
    <row r="214" spans="1:31" ht="18.75" x14ac:dyDescent="0.15">
      <c r="A214" s="443"/>
      <c r="B214" s="443"/>
      <c r="C214" s="212"/>
      <c r="D214" s="213" t="s">
        <v>400</v>
      </c>
      <c r="E214" s="343"/>
      <c r="F214" s="371" t="str">
        <f t="shared" si="41"/>
        <v/>
      </c>
      <c r="G214" s="214" t="s">
        <v>694</v>
      </c>
      <c r="H214" s="343"/>
      <c r="I214" s="215">
        <f t="shared" si="40"/>
        <v>0</v>
      </c>
      <c r="J214" s="215">
        <f t="shared" si="28"/>
        <v>0</v>
      </c>
      <c r="K214" s="215">
        <f t="shared" si="39"/>
        <v>0</v>
      </c>
      <c r="L214" s="238" t="s">
        <v>668</v>
      </c>
      <c r="M214" s="217"/>
      <c r="N214" s="217"/>
      <c r="O214" s="218"/>
      <c r="P214" s="217"/>
      <c r="Q214" s="217"/>
      <c r="R214" s="218"/>
      <c r="S214" s="217"/>
      <c r="T214" s="217"/>
      <c r="U214" s="218"/>
      <c r="V214" s="217"/>
      <c r="W214" s="217"/>
      <c r="X214" s="218"/>
      <c r="Y214" s="217"/>
      <c r="Z214" s="217"/>
      <c r="AA214" s="218"/>
      <c r="AB214" s="219"/>
      <c r="AC214" s="219"/>
      <c r="AD214" s="220"/>
      <c r="AE214" s="221"/>
    </row>
    <row r="215" spans="1:31" ht="18.75" x14ac:dyDescent="0.15">
      <c r="A215" s="443"/>
      <c r="B215" s="443"/>
      <c r="C215" s="212"/>
      <c r="D215" s="213" t="s">
        <v>400</v>
      </c>
      <c r="E215" s="343"/>
      <c r="F215" s="371" t="str">
        <f t="shared" si="41"/>
        <v/>
      </c>
      <c r="G215" s="214" t="s">
        <v>694</v>
      </c>
      <c r="H215" s="343"/>
      <c r="I215" s="215">
        <f>H215</f>
        <v>0</v>
      </c>
      <c r="J215" s="215">
        <f t="shared" si="28"/>
        <v>0</v>
      </c>
      <c r="K215" s="215">
        <f t="shared" si="39"/>
        <v>0</v>
      </c>
      <c r="L215" s="238" t="s">
        <v>668</v>
      </c>
      <c r="M215" s="217"/>
      <c r="N215" s="217"/>
      <c r="O215" s="218"/>
      <c r="P215" s="217"/>
      <c r="Q215" s="217"/>
      <c r="R215" s="218"/>
      <c r="S215" s="217"/>
      <c r="T215" s="217"/>
      <c r="U215" s="218"/>
      <c r="V215" s="217"/>
      <c r="W215" s="217"/>
      <c r="X215" s="218"/>
      <c r="Y215" s="217"/>
      <c r="Z215" s="217"/>
      <c r="AA215" s="218"/>
      <c r="AB215" s="219"/>
      <c r="AC215" s="219"/>
      <c r="AD215" s="220"/>
      <c r="AE215" s="221"/>
    </row>
    <row r="216" spans="1:31" ht="18.75" x14ac:dyDescent="0.15">
      <c r="A216" s="443"/>
      <c r="B216" s="443"/>
      <c r="C216" s="212"/>
      <c r="D216" s="213" t="s">
        <v>400</v>
      </c>
      <c r="E216" s="343"/>
      <c r="F216" s="371" t="str">
        <f t="shared" si="41"/>
        <v/>
      </c>
      <c r="G216" s="214" t="s">
        <v>694</v>
      </c>
      <c r="H216" s="343"/>
      <c r="I216" s="215">
        <f t="shared" si="40"/>
        <v>0</v>
      </c>
      <c r="J216" s="215">
        <f t="shared" si="28"/>
        <v>0</v>
      </c>
      <c r="K216" s="215">
        <f t="shared" si="39"/>
        <v>0</v>
      </c>
      <c r="L216" s="238" t="s">
        <v>668</v>
      </c>
      <c r="M216" s="217"/>
      <c r="N216" s="217"/>
      <c r="O216" s="218"/>
      <c r="P216" s="217"/>
      <c r="Q216" s="217"/>
      <c r="R216" s="218"/>
      <c r="S216" s="217"/>
      <c r="T216" s="217"/>
      <c r="U216" s="218"/>
      <c r="V216" s="217"/>
      <c r="W216" s="217"/>
      <c r="X216" s="218"/>
      <c r="Y216" s="217"/>
      <c r="Z216" s="217"/>
      <c r="AA216" s="218"/>
      <c r="AB216" s="219"/>
      <c r="AC216" s="219"/>
      <c r="AD216" s="220"/>
      <c r="AE216" s="221"/>
    </row>
    <row r="217" spans="1:31" ht="18.75" x14ac:dyDescent="0.15">
      <c r="A217" s="443"/>
      <c r="B217" s="443"/>
      <c r="C217" s="212"/>
      <c r="D217" s="213" t="s">
        <v>400</v>
      </c>
      <c r="E217" s="343"/>
      <c r="F217" s="371" t="str">
        <f t="shared" si="41"/>
        <v/>
      </c>
      <c r="G217" s="214" t="s">
        <v>694</v>
      </c>
      <c r="H217" s="343"/>
      <c r="I217" s="215">
        <f t="shared" si="40"/>
        <v>0</v>
      </c>
      <c r="J217" s="215">
        <f t="shared" si="28"/>
        <v>0</v>
      </c>
      <c r="K217" s="215">
        <f t="shared" si="39"/>
        <v>0</v>
      </c>
      <c r="L217" s="238" t="s">
        <v>668</v>
      </c>
      <c r="M217" s="217"/>
      <c r="N217" s="217"/>
      <c r="O217" s="218"/>
      <c r="P217" s="217"/>
      <c r="Q217" s="217"/>
      <c r="R217" s="218"/>
      <c r="S217" s="217"/>
      <c r="T217" s="217"/>
      <c r="U217" s="218"/>
      <c r="V217" s="217"/>
      <c r="W217" s="217"/>
      <c r="X217" s="218"/>
      <c r="Y217" s="217"/>
      <c r="Z217" s="217"/>
      <c r="AA217" s="218"/>
      <c r="AB217" s="219"/>
      <c r="AC217" s="219"/>
      <c r="AD217" s="220"/>
      <c r="AE217" s="221"/>
    </row>
    <row r="218" spans="1:31" ht="18.75" x14ac:dyDescent="0.15">
      <c r="A218" s="443"/>
      <c r="B218" s="443"/>
      <c r="C218" s="212"/>
      <c r="D218" s="213" t="s">
        <v>400</v>
      </c>
      <c r="E218" s="343"/>
      <c r="F218" s="371" t="str">
        <f t="shared" si="41"/>
        <v/>
      </c>
      <c r="G218" s="214" t="s">
        <v>694</v>
      </c>
      <c r="H218" s="343"/>
      <c r="I218" s="215">
        <f t="shared" si="40"/>
        <v>0</v>
      </c>
      <c r="J218" s="215">
        <f t="shared" si="28"/>
        <v>0</v>
      </c>
      <c r="K218" s="215">
        <f t="shared" si="39"/>
        <v>0</v>
      </c>
      <c r="L218" s="238" t="s">
        <v>668</v>
      </c>
      <c r="M218" s="217"/>
      <c r="N218" s="217"/>
      <c r="O218" s="218"/>
      <c r="P218" s="217"/>
      <c r="Q218" s="217"/>
      <c r="R218" s="218"/>
      <c r="S218" s="217"/>
      <c r="T218" s="217"/>
      <c r="U218" s="218"/>
      <c r="V218" s="217"/>
      <c r="W218" s="217"/>
      <c r="X218" s="218"/>
      <c r="Y218" s="217"/>
      <c r="Z218" s="217"/>
      <c r="AA218" s="218"/>
      <c r="AB218" s="219"/>
      <c r="AC218" s="219"/>
      <c r="AD218" s="220"/>
      <c r="AE218" s="221"/>
    </row>
    <row r="219" spans="1:31" ht="18.75" x14ac:dyDescent="0.15">
      <c r="A219" s="443"/>
      <c r="B219" s="443"/>
      <c r="C219" s="212"/>
      <c r="D219" s="213" t="s">
        <v>400</v>
      </c>
      <c r="E219" s="343"/>
      <c r="F219" s="371" t="str">
        <f t="shared" si="41"/>
        <v/>
      </c>
      <c r="G219" s="214" t="s">
        <v>694</v>
      </c>
      <c r="H219" s="343"/>
      <c r="I219" s="215">
        <f t="shared" si="40"/>
        <v>0</v>
      </c>
      <c r="J219" s="215">
        <f t="shared" si="28"/>
        <v>0</v>
      </c>
      <c r="K219" s="215">
        <f t="shared" si="39"/>
        <v>0</v>
      </c>
      <c r="L219" s="238" t="s">
        <v>668</v>
      </c>
      <c r="M219" s="217"/>
      <c r="N219" s="217"/>
      <c r="O219" s="218"/>
      <c r="P219" s="217"/>
      <c r="Q219" s="217"/>
      <c r="R219" s="218"/>
      <c r="S219" s="217"/>
      <c r="T219" s="217"/>
      <c r="U219" s="218"/>
      <c r="V219" s="217"/>
      <c r="W219" s="217"/>
      <c r="X219" s="218"/>
      <c r="Y219" s="217"/>
      <c r="Z219" s="217"/>
      <c r="AA219" s="218"/>
      <c r="AB219" s="219"/>
      <c r="AC219" s="219"/>
      <c r="AD219" s="220"/>
      <c r="AE219" s="221"/>
    </row>
    <row r="220" spans="1:31" ht="18.75" x14ac:dyDescent="0.15">
      <c r="A220" s="443"/>
      <c r="B220" s="443"/>
      <c r="C220" s="212"/>
      <c r="D220" s="213" t="s">
        <v>400</v>
      </c>
      <c r="E220" s="343"/>
      <c r="F220" s="371" t="str">
        <f t="shared" si="41"/>
        <v/>
      </c>
      <c r="G220" s="214" t="s">
        <v>694</v>
      </c>
      <c r="H220" s="343"/>
      <c r="I220" s="215">
        <f t="shared" si="40"/>
        <v>0</v>
      </c>
      <c r="J220" s="215">
        <f t="shared" si="28"/>
        <v>0</v>
      </c>
      <c r="K220" s="215">
        <f t="shared" si="39"/>
        <v>0</v>
      </c>
      <c r="L220" s="238" t="s">
        <v>668</v>
      </c>
      <c r="M220" s="217"/>
      <c r="N220" s="217"/>
      <c r="O220" s="218"/>
      <c r="P220" s="217"/>
      <c r="Q220" s="217"/>
      <c r="R220" s="218"/>
      <c r="S220" s="217"/>
      <c r="T220" s="217"/>
      <c r="U220" s="218"/>
      <c r="V220" s="217"/>
      <c r="W220" s="217"/>
      <c r="X220" s="218"/>
      <c r="Y220" s="217"/>
      <c r="Z220" s="217"/>
      <c r="AA220" s="218"/>
      <c r="AB220" s="219"/>
      <c r="AC220" s="219"/>
      <c r="AD220" s="220"/>
      <c r="AE220" s="221"/>
    </row>
    <row r="221" spans="1:31" ht="18.75" x14ac:dyDescent="0.15">
      <c r="A221" s="443"/>
      <c r="B221" s="443"/>
      <c r="C221" s="212"/>
      <c r="D221" s="213" t="s">
        <v>400</v>
      </c>
      <c r="E221" s="343"/>
      <c r="F221" s="371" t="str">
        <f t="shared" si="41"/>
        <v/>
      </c>
      <c r="G221" s="214" t="s">
        <v>694</v>
      </c>
      <c r="H221" s="343"/>
      <c r="I221" s="215">
        <f t="shared" si="40"/>
        <v>0</v>
      </c>
      <c r="J221" s="215">
        <f t="shared" si="28"/>
        <v>0</v>
      </c>
      <c r="K221" s="215">
        <f t="shared" si="39"/>
        <v>0</v>
      </c>
      <c r="L221" s="238" t="s">
        <v>668</v>
      </c>
      <c r="M221" s="217"/>
      <c r="N221" s="217"/>
      <c r="O221" s="218"/>
      <c r="P221" s="217"/>
      <c r="Q221" s="217"/>
      <c r="R221" s="218"/>
      <c r="S221" s="217"/>
      <c r="T221" s="217"/>
      <c r="U221" s="218"/>
      <c r="V221" s="217"/>
      <c r="W221" s="217"/>
      <c r="X221" s="218"/>
      <c r="Y221" s="217"/>
      <c r="Z221" s="217"/>
      <c r="AA221" s="218"/>
      <c r="AB221" s="219"/>
      <c r="AC221" s="219"/>
      <c r="AD221" s="220"/>
      <c r="AE221" s="221"/>
    </row>
    <row r="222" spans="1:31" ht="18.75" hidden="1" x14ac:dyDescent="0.15">
      <c r="A222" s="222"/>
      <c r="B222" s="222"/>
      <c r="C222" s="222" t="s">
        <v>478</v>
      </c>
      <c r="D222" s="222"/>
      <c r="E222" s="222"/>
      <c r="F222" s="222"/>
      <c r="G222" s="222" t="s">
        <v>479</v>
      </c>
      <c r="H222" s="222">
        <v>0.66900000000000004</v>
      </c>
      <c r="I222" s="222"/>
      <c r="J222" s="222"/>
      <c r="K222" s="222"/>
      <c r="L222" s="222"/>
      <c r="M222" s="222"/>
      <c r="N222" s="222"/>
      <c r="O222" s="222"/>
      <c r="P222" s="222"/>
      <c r="Q222" s="222"/>
      <c r="R222" s="222"/>
      <c r="S222" s="222"/>
      <c r="T222" s="222"/>
      <c r="U222" s="222"/>
      <c r="V222" s="222"/>
      <c r="W222" s="222"/>
      <c r="X222" s="222"/>
      <c r="Y222" s="222"/>
      <c r="Z222" s="222"/>
      <c r="AA222" s="222"/>
      <c r="AB222" s="222"/>
      <c r="AC222" s="222"/>
      <c r="AD222" s="222"/>
      <c r="AE222" s="222"/>
    </row>
    <row r="223" spans="1:31" ht="18.75" hidden="1" x14ac:dyDescent="0.15">
      <c r="A223" s="222"/>
      <c r="B223" s="222"/>
      <c r="C223" s="222" t="s">
        <v>480</v>
      </c>
      <c r="D223" s="222"/>
      <c r="E223" s="222"/>
      <c r="F223" s="222"/>
      <c r="G223" s="222" t="s">
        <v>479</v>
      </c>
      <c r="H223" s="222">
        <v>0.55600000000000005</v>
      </c>
      <c r="I223" s="222"/>
      <c r="J223" s="222"/>
      <c r="K223" s="222"/>
      <c r="L223" s="222"/>
      <c r="M223" s="222"/>
      <c r="N223" s="222"/>
      <c r="O223" s="222"/>
      <c r="P223" s="222"/>
      <c r="Q223" s="222"/>
      <c r="R223" s="222"/>
      <c r="S223" s="222"/>
      <c r="T223" s="222"/>
      <c r="U223" s="222"/>
      <c r="V223" s="222"/>
      <c r="W223" s="222"/>
      <c r="X223" s="222"/>
      <c r="Y223" s="222"/>
      <c r="Z223" s="222"/>
      <c r="AA223" s="222"/>
      <c r="AB223" s="222"/>
      <c r="AC223" s="222"/>
      <c r="AD223" s="222"/>
      <c r="AE223" s="222"/>
    </row>
    <row r="224" spans="1:31" ht="18.75" hidden="1" x14ac:dyDescent="0.15">
      <c r="A224" s="222"/>
      <c r="B224" s="222"/>
      <c r="C224" s="222" t="s">
        <v>481</v>
      </c>
      <c r="D224" s="222"/>
      <c r="E224" s="222"/>
      <c r="F224" s="222"/>
      <c r="G224" s="222" t="s">
        <v>479</v>
      </c>
      <c r="H224" s="222">
        <v>0.5</v>
      </c>
      <c r="I224" s="222"/>
      <c r="J224" s="222"/>
      <c r="K224" s="222"/>
      <c r="L224" s="222"/>
      <c r="M224" s="222"/>
      <c r="N224" s="222"/>
      <c r="O224" s="222"/>
      <c r="P224" s="222"/>
      <c r="Q224" s="222"/>
      <c r="R224" s="222"/>
      <c r="S224" s="222"/>
      <c r="T224" s="222"/>
      <c r="U224" s="222"/>
      <c r="V224" s="222"/>
      <c r="W224" s="222"/>
      <c r="X224" s="222"/>
      <c r="Y224" s="222"/>
      <c r="Z224" s="222"/>
      <c r="AA224" s="222"/>
      <c r="AB224" s="222"/>
      <c r="AC224" s="222"/>
      <c r="AD224" s="222"/>
      <c r="AE224" s="222"/>
    </row>
    <row r="225" spans="1:31" ht="18.75" hidden="1" x14ac:dyDescent="0.15">
      <c r="A225" s="222"/>
      <c r="B225" s="222"/>
      <c r="C225" s="222" t="s">
        <v>477</v>
      </c>
      <c r="D225" s="222"/>
      <c r="E225" s="222"/>
      <c r="F225" s="222"/>
      <c r="G225" s="222" t="s">
        <v>479</v>
      </c>
      <c r="H225" s="222">
        <v>0.48599999999999999</v>
      </c>
      <c r="I225" s="222"/>
      <c r="J225" s="222"/>
      <c r="K225" s="222"/>
      <c r="L225" s="222"/>
      <c r="M225" s="222"/>
      <c r="N225" s="222"/>
      <c r="O225" s="222"/>
      <c r="P225" s="222"/>
      <c r="Q225" s="222"/>
      <c r="R225" s="222"/>
      <c r="S225" s="222"/>
      <c r="T225" s="222"/>
      <c r="U225" s="222"/>
      <c r="V225" s="222"/>
      <c r="W225" s="222"/>
      <c r="X225" s="222"/>
      <c r="Y225" s="222"/>
      <c r="Z225" s="222"/>
      <c r="AA225" s="222"/>
      <c r="AB225" s="222"/>
      <c r="AC225" s="222"/>
      <c r="AD225" s="222"/>
      <c r="AE225" s="222"/>
    </row>
    <row r="226" spans="1:31" ht="18.75" hidden="1" x14ac:dyDescent="0.15">
      <c r="A226" s="222"/>
      <c r="B226" s="222"/>
      <c r="C226" s="222" t="s">
        <v>482</v>
      </c>
      <c r="D226" s="222"/>
      <c r="E226" s="222"/>
      <c r="F226" s="222"/>
      <c r="G226" s="222" t="s">
        <v>479</v>
      </c>
      <c r="H226" s="222">
        <v>0.627</v>
      </c>
      <c r="I226" s="222"/>
      <c r="J226" s="222"/>
      <c r="K226" s="222"/>
      <c r="L226" s="222"/>
      <c r="M226" s="222"/>
      <c r="N226" s="222"/>
      <c r="O226" s="222"/>
      <c r="P226" s="222"/>
      <c r="Q226" s="222"/>
      <c r="R226" s="222"/>
      <c r="S226" s="222"/>
      <c r="T226" s="222"/>
      <c r="U226" s="222"/>
      <c r="V226" s="222"/>
      <c r="W226" s="222"/>
      <c r="X226" s="222"/>
      <c r="Y226" s="222"/>
      <c r="Z226" s="222"/>
      <c r="AA226" s="222"/>
      <c r="AB226" s="222"/>
      <c r="AC226" s="222"/>
      <c r="AD226" s="222"/>
      <c r="AE226" s="222"/>
    </row>
    <row r="227" spans="1:31" ht="18.75" hidden="1" x14ac:dyDescent="0.15">
      <c r="A227" s="222"/>
      <c r="B227" s="222"/>
      <c r="C227" s="222" t="s">
        <v>483</v>
      </c>
      <c r="D227" s="222"/>
      <c r="E227" s="222"/>
      <c r="F227" s="222"/>
      <c r="G227" s="222" t="s">
        <v>479</v>
      </c>
      <c r="H227" s="222">
        <v>0.50900000000000001</v>
      </c>
      <c r="I227" s="222"/>
      <c r="J227" s="222"/>
      <c r="K227" s="222"/>
      <c r="L227" s="222"/>
      <c r="M227" s="222"/>
      <c r="N227" s="222"/>
      <c r="O227" s="222"/>
      <c r="P227" s="222"/>
      <c r="Q227" s="222"/>
      <c r="R227" s="222"/>
      <c r="S227" s="222"/>
      <c r="T227" s="222"/>
      <c r="U227" s="222"/>
      <c r="V227" s="222"/>
      <c r="W227" s="222"/>
      <c r="X227" s="222"/>
      <c r="Y227" s="222"/>
      <c r="Z227" s="222"/>
      <c r="AA227" s="222"/>
      <c r="AB227" s="222"/>
      <c r="AC227" s="222"/>
      <c r="AD227" s="222"/>
      <c r="AE227" s="222"/>
    </row>
    <row r="228" spans="1:31" ht="18.75" hidden="1" x14ac:dyDescent="0.15">
      <c r="A228" s="222"/>
      <c r="B228" s="222"/>
      <c r="C228" s="222" t="s">
        <v>484</v>
      </c>
      <c r="D228" s="222"/>
      <c r="E228" s="222"/>
      <c r="F228" s="222"/>
      <c r="G228" s="222" t="s">
        <v>479</v>
      </c>
      <c r="H228" s="222">
        <v>0.69699999999999995</v>
      </c>
      <c r="I228" s="222"/>
      <c r="J228" s="222"/>
      <c r="K228" s="222"/>
      <c r="L228" s="222"/>
      <c r="M228" s="222"/>
      <c r="N228" s="222"/>
      <c r="O228" s="222"/>
      <c r="P228" s="222"/>
      <c r="Q228" s="222"/>
      <c r="R228" s="222"/>
      <c r="S228" s="222"/>
      <c r="T228" s="222"/>
      <c r="U228" s="222"/>
      <c r="V228" s="222"/>
      <c r="W228" s="222"/>
      <c r="X228" s="222"/>
      <c r="Y228" s="222"/>
      <c r="Z228" s="222"/>
      <c r="AA228" s="222"/>
      <c r="AB228" s="222"/>
      <c r="AC228" s="222"/>
      <c r="AD228" s="222"/>
      <c r="AE228" s="222"/>
    </row>
    <row r="229" spans="1:31" ht="18.75" hidden="1" x14ac:dyDescent="0.15">
      <c r="A229" s="222"/>
      <c r="B229" s="222"/>
      <c r="C229" s="222" t="s">
        <v>485</v>
      </c>
      <c r="D229" s="222"/>
      <c r="E229" s="222"/>
      <c r="F229" s="222"/>
      <c r="G229" s="222" t="s">
        <v>479</v>
      </c>
      <c r="H229" s="222">
        <v>0.65100000000000002</v>
      </c>
      <c r="I229" s="222"/>
      <c r="J229" s="222"/>
      <c r="K229" s="222"/>
      <c r="L229" s="222"/>
      <c r="M229" s="222"/>
      <c r="N229" s="222"/>
      <c r="O229" s="222"/>
      <c r="P229" s="222"/>
      <c r="Q229" s="222"/>
      <c r="R229" s="222"/>
      <c r="S229" s="222"/>
      <c r="T229" s="222"/>
      <c r="U229" s="222"/>
      <c r="V229" s="222"/>
      <c r="W229" s="222"/>
      <c r="X229" s="222"/>
      <c r="Y229" s="222"/>
      <c r="Z229" s="222"/>
      <c r="AA229" s="222"/>
      <c r="AB229" s="222"/>
      <c r="AC229" s="222"/>
      <c r="AD229" s="222"/>
      <c r="AE229" s="222"/>
    </row>
    <row r="230" spans="1:31" ht="18.75" hidden="1" x14ac:dyDescent="0.15">
      <c r="A230" s="222"/>
      <c r="B230" s="222"/>
      <c r="C230" s="222" t="s">
        <v>486</v>
      </c>
      <c r="D230" s="222"/>
      <c r="E230" s="222"/>
      <c r="F230" s="222"/>
      <c r="G230" s="222" t="s">
        <v>479</v>
      </c>
      <c r="H230" s="222">
        <v>0.50900000000000001</v>
      </c>
      <c r="I230" s="222"/>
      <c r="J230" s="222"/>
      <c r="K230" s="222"/>
      <c r="L230" s="222"/>
      <c r="M230" s="222"/>
      <c r="N230" s="222"/>
      <c r="O230" s="222"/>
      <c r="P230" s="222"/>
      <c r="Q230" s="222"/>
      <c r="R230" s="222"/>
      <c r="S230" s="222"/>
      <c r="T230" s="222"/>
      <c r="U230" s="222"/>
      <c r="V230" s="222"/>
      <c r="W230" s="222"/>
      <c r="X230" s="222"/>
      <c r="Y230" s="222"/>
      <c r="Z230" s="222"/>
      <c r="AA230" s="222"/>
      <c r="AB230" s="222"/>
      <c r="AC230" s="222"/>
      <c r="AD230" s="222"/>
      <c r="AE230" s="222"/>
    </row>
    <row r="231" spans="1:31" ht="18.75" hidden="1" x14ac:dyDescent="0.15">
      <c r="A231" s="222"/>
      <c r="B231" s="222"/>
      <c r="C231" s="222" t="s">
        <v>487</v>
      </c>
      <c r="D231" s="222"/>
      <c r="E231" s="222"/>
      <c r="F231" s="222"/>
      <c r="G231" s="222" t="s">
        <v>479</v>
      </c>
      <c r="H231" s="222">
        <v>0.80200000000000005</v>
      </c>
      <c r="I231" s="222"/>
      <c r="J231" s="222"/>
      <c r="K231" s="222"/>
      <c r="L231" s="222"/>
      <c r="M231" s="222"/>
      <c r="N231" s="222"/>
      <c r="O231" s="222"/>
      <c r="P231" s="222"/>
      <c r="Q231" s="222"/>
      <c r="R231" s="222"/>
      <c r="S231" s="222"/>
      <c r="T231" s="222"/>
      <c r="U231" s="222"/>
      <c r="V231" s="222"/>
      <c r="W231" s="222"/>
      <c r="X231" s="222"/>
      <c r="Y231" s="222"/>
      <c r="Z231" s="222"/>
      <c r="AA231" s="222"/>
      <c r="AB231" s="222"/>
      <c r="AC231" s="222"/>
      <c r="AD231" s="222"/>
      <c r="AE231" s="222"/>
    </row>
    <row r="232" spans="1:31" ht="18.75" hidden="1" x14ac:dyDescent="0.15">
      <c r="A232" s="222"/>
      <c r="B232" s="222"/>
      <c r="C232" s="222" t="s">
        <v>488</v>
      </c>
      <c r="D232" s="222"/>
      <c r="E232" s="222"/>
      <c r="F232" s="222"/>
      <c r="G232" s="222" t="s">
        <v>479</v>
      </c>
      <c r="H232" s="222">
        <v>0.255</v>
      </c>
      <c r="I232" s="222"/>
      <c r="J232" s="222"/>
      <c r="K232" s="222"/>
      <c r="L232" s="222"/>
      <c r="M232" s="222"/>
      <c r="N232" s="222"/>
      <c r="O232" s="222"/>
      <c r="P232" s="222"/>
      <c r="Q232" s="222"/>
      <c r="R232" s="222"/>
      <c r="S232" s="222"/>
      <c r="T232" s="222"/>
      <c r="U232" s="222"/>
      <c r="V232" s="222"/>
      <c r="W232" s="222"/>
      <c r="X232" s="222"/>
      <c r="Y232" s="222"/>
      <c r="Z232" s="222"/>
      <c r="AA232" s="222"/>
      <c r="AB232" s="222"/>
      <c r="AC232" s="222"/>
      <c r="AD232" s="222"/>
      <c r="AE232" s="222"/>
    </row>
    <row r="233" spans="1:31" ht="18.75" hidden="1" x14ac:dyDescent="0.15">
      <c r="A233" s="222"/>
      <c r="B233" s="222"/>
      <c r="C233" s="222" t="s">
        <v>489</v>
      </c>
      <c r="D233" s="222"/>
      <c r="E233" s="222"/>
      <c r="F233" s="222"/>
      <c r="G233" s="222" t="s">
        <v>479</v>
      </c>
      <c r="H233" s="222">
        <v>0.51200000000000001</v>
      </c>
      <c r="I233" s="222"/>
      <c r="J233" s="222"/>
      <c r="K233" s="222"/>
      <c r="L233" s="222"/>
      <c r="M233" s="222"/>
      <c r="N233" s="222"/>
      <c r="O233" s="222"/>
      <c r="P233" s="222"/>
      <c r="Q233" s="222"/>
      <c r="R233" s="222"/>
      <c r="S233" s="222"/>
      <c r="T233" s="222"/>
      <c r="U233" s="222"/>
      <c r="V233" s="222"/>
      <c r="W233" s="222"/>
      <c r="X233" s="222"/>
      <c r="Y233" s="222"/>
      <c r="Z233" s="222"/>
      <c r="AA233" s="222"/>
      <c r="AB233" s="222"/>
      <c r="AC233" s="222"/>
      <c r="AD233" s="222"/>
      <c r="AE233" s="222"/>
    </row>
    <row r="234" spans="1:31" ht="18.75" hidden="1" x14ac:dyDescent="0.15">
      <c r="A234" s="222"/>
      <c r="B234" s="222"/>
      <c r="C234" s="222" t="s">
        <v>490</v>
      </c>
      <c r="D234" s="222"/>
      <c r="E234" s="222"/>
      <c r="F234" s="222"/>
      <c r="G234" s="222" t="s">
        <v>479</v>
      </c>
      <c r="H234" s="222">
        <v>0.32800000000000001</v>
      </c>
      <c r="I234" s="222"/>
      <c r="J234" s="222"/>
      <c r="K234" s="222"/>
      <c r="L234" s="222"/>
      <c r="M234" s="222"/>
      <c r="N234" s="222"/>
      <c r="O234" s="222"/>
      <c r="P234" s="222"/>
      <c r="Q234" s="222"/>
      <c r="R234" s="222"/>
      <c r="S234" s="222"/>
      <c r="T234" s="222"/>
      <c r="U234" s="222"/>
      <c r="V234" s="222"/>
      <c r="W234" s="222"/>
      <c r="X234" s="222"/>
      <c r="Y234" s="222"/>
      <c r="Z234" s="222"/>
      <c r="AA234" s="222"/>
      <c r="AB234" s="222"/>
      <c r="AC234" s="222"/>
      <c r="AD234" s="222"/>
      <c r="AE234" s="222"/>
    </row>
    <row r="235" spans="1:31" ht="18.75" hidden="1" x14ac:dyDescent="0.15">
      <c r="A235" s="222"/>
      <c r="B235" s="222"/>
      <c r="C235" s="222" t="s">
        <v>491</v>
      </c>
      <c r="D235" s="222"/>
      <c r="E235" s="222"/>
      <c r="F235" s="222"/>
      <c r="G235" s="222" t="s">
        <v>479</v>
      </c>
      <c r="H235" s="222">
        <v>0.29599999999999999</v>
      </c>
      <c r="I235" s="222"/>
      <c r="J235" s="222"/>
      <c r="K235" s="222"/>
      <c r="L235" s="222"/>
      <c r="M235" s="222"/>
      <c r="N235" s="222"/>
      <c r="O235" s="222"/>
      <c r="P235" s="222"/>
      <c r="Q235" s="222"/>
      <c r="R235" s="222"/>
      <c r="S235" s="222"/>
      <c r="T235" s="222"/>
      <c r="U235" s="222"/>
      <c r="V235" s="222"/>
      <c r="W235" s="222"/>
      <c r="X235" s="222"/>
      <c r="Y235" s="222"/>
      <c r="Z235" s="222"/>
      <c r="AA235" s="222"/>
      <c r="AB235" s="222"/>
      <c r="AC235" s="222"/>
      <c r="AD235" s="222"/>
      <c r="AE235" s="222"/>
    </row>
    <row r="236" spans="1:31" ht="18.75" hidden="1" x14ac:dyDescent="0.15">
      <c r="A236" s="222"/>
      <c r="B236" s="222"/>
      <c r="C236" s="222" t="s">
        <v>492</v>
      </c>
      <c r="D236" s="222"/>
      <c r="E236" s="222"/>
      <c r="F236" s="222"/>
      <c r="G236" s="222" t="s">
        <v>479</v>
      </c>
      <c r="H236" s="222">
        <v>0.55500000000000005</v>
      </c>
      <c r="I236" s="222"/>
      <c r="J236" s="222"/>
      <c r="K236" s="222"/>
      <c r="L236" s="222"/>
      <c r="M236" s="222"/>
      <c r="N236" s="222"/>
      <c r="O236" s="222"/>
      <c r="P236" s="222"/>
      <c r="Q236" s="222"/>
      <c r="R236" s="222"/>
      <c r="S236" s="222"/>
      <c r="T236" s="222"/>
      <c r="U236" s="222"/>
      <c r="V236" s="222"/>
      <c r="W236" s="222"/>
      <c r="X236" s="222"/>
      <c r="Y236" s="222"/>
      <c r="Z236" s="222"/>
      <c r="AA236" s="222"/>
      <c r="AB236" s="222"/>
      <c r="AC236" s="222"/>
      <c r="AD236" s="222"/>
      <c r="AE236" s="222"/>
    </row>
    <row r="237" spans="1:31" ht="18.75" hidden="1" x14ac:dyDescent="0.15">
      <c r="A237" s="222"/>
      <c r="B237" s="222"/>
      <c r="C237" s="222" t="s">
        <v>493</v>
      </c>
      <c r="D237" s="222"/>
      <c r="E237" s="222"/>
      <c r="F237" s="222"/>
      <c r="G237" s="222" t="s">
        <v>479</v>
      </c>
      <c r="H237" s="222">
        <v>0.68300000000000005</v>
      </c>
      <c r="I237" s="222"/>
      <c r="J237" s="222"/>
      <c r="K237" s="222"/>
      <c r="L237" s="222"/>
      <c r="M237" s="222"/>
      <c r="N237" s="222"/>
      <c r="O237" s="222"/>
      <c r="P237" s="222"/>
      <c r="Q237" s="222"/>
      <c r="R237" s="222"/>
      <c r="S237" s="222"/>
      <c r="T237" s="222"/>
      <c r="U237" s="222"/>
      <c r="V237" s="222"/>
      <c r="W237" s="222"/>
      <c r="X237" s="222"/>
      <c r="Y237" s="222"/>
      <c r="Z237" s="222"/>
      <c r="AA237" s="222"/>
      <c r="AB237" s="222"/>
      <c r="AC237" s="222"/>
      <c r="AD237" s="222"/>
      <c r="AE237" s="222"/>
    </row>
    <row r="238" spans="1:31" ht="18.75" hidden="1" x14ac:dyDescent="0.15">
      <c r="A238" s="222"/>
      <c r="B238" s="222"/>
      <c r="C238" s="222" t="s">
        <v>494</v>
      </c>
      <c r="D238" s="222"/>
      <c r="E238" s="222"/>
      <c r="F238" s="222"/>
      <c r="G238" s="222" t="s">
        <v>479</v>
      </c>
      <c r="H238" s="222">
        <v>0.56899999999999995</v>
      </c>
      <c r="I238" s="222"/>
      <c r="J238" s="222"/>
      <c r="K238" s="222"/>
      <c r="L238" s="222"/>
      <c r="M238" s="222"/>
      <c r="N238" s="222"/>
      <c r="O238" s="222"/>
      <c r="P238" s="222"/>
      <c r="Q238" s="222"/>
      <c r="R238" s="222"/>
      <c r="S238" s="222"/>
      <c r="T238" s="222"/>
      <c r="U238" s="222"/>
      <c r="V238" s="222"/>
      <c r="W238" s="222"/>
      <c r="X238" s="222"/>
      <c r="Y238" s="222"/>
      <c r="Z238" s="222"/>
      <c r="AA238" s="222"/>
      <c r="AB238" s="222"/>
      <c r="AC238" s="222"/>
      <c r="AD238" s="222"/>
      <c r="AE238" s="222"/>
    </row>
    <row r="239" spans="1:31" ht="18.75" hidden="1" x14ac:dyDescent="0.15">
      <c r="A239" s="222"/>
      <c r="B239" s="222"/>
      <c r="C239" s="222" t="s">
        <v>495</v>
      </c>
      <c r="D239" s="222"/>
      <c r="E239" s="222"/>
      <c r="F239" s="222"/>
      <c r="G239" s="222" t="s">
        <v>479</v>
      </c>
      <c r="H239" s="222">
        <v>0.53600000000000003</v>
      </c>
      <c r="I239" s="222"/>
      <c r="J239" s="222"/>
      <c r="K239" s="222"/>
      <c r="L239" s="222"/>
      <c r="M239" s="222"/>
      <c r="N239" s="222"/>
      <c r="O239" s="222"/>
      <c r="P239" s="222"/>
      <c r="Q239" s="222"/>
      <c r="R239" s="222"/>
      <c r="S239" s="222"/>
      <c r="T239" s="222"/>
      <c r="U239" s="222"/>
      <c r="V239" s="222"/>
      <c r="W239" s="222"/>
      <c r="X239" s="222"/>
      <c r="Y239" s="222"/>
      <c r="Z239" s="222"/>
      <c r="AA239" s="222"/>
      <c r="AB239" s="222"/>
      <c r="AC239" s="222"/>
      <c r="AD239" s="222"/>
      <c r="AE239" s="222"/>
    </row>
    <row r="240" spans="1:31" ht="18.75" hidden="1" x14ac:dyDescent="0.15">
      <c r="A240" s="222"/>
      <c r="B240" s="222"/>
      <c r="C240" s="222" t="s">
        <v>496</v>
      </c>
      <c r="D240" s="222"/>
      <c r="E240" s="222"/>
      <c r="F240" s="222"/>
      <c r="G240" s="222" t="s">
        <v>479</v>
      </c>
      <c r="H240" s="222">
        <v>0.22800000000000001</v>
      </c>
      <c r="I240" s="222"/>
      <c r="J240" s="222"/>
      <c r="K240" s="222"/>
      <c r="L240" s="222"/>
      <c r="M240" s="222"/>
      <c r="N240" s="222"/>
      <c r="O240" s="222"/>
      <c r="P240" s="222"/>
      <c r="Q240" s="222"/>
      <c r="R240" s="222"/>
      <c r="S240" s="222"/>
      <c r="T240" s="222"/>
      <c r="U240" s="222"/>
      <c r="V240" s="222"/>
      <c r="W240" s="222"/>
      <c r="X240" s="222"/>
      <c r="Y240" s="222"/>
      <c r="Z240" s="222"/>
      <c r="AA240" s="222"/>
      <c r="AB240" s="222"/>
      <c r="AC240" s="222"/>
      <c r="AD240" s="222"/>
      <c r="AE240" s="222"/>
    </row>
    <row r="241" spans="1:31" ht="18.75" hidden="1" x14ac:dyDescent="0.15">
      <c r="A241" s="222"/>
      <c r="B241" s="222"/>
      <c r="C241" s="222" t="s">
        <v>497</v>
      </c>
      <c r="D241" s="222"/>
      <c r="E241" s="222"/>
      <c r="F241" s="222"/>
      <c r="G241" s="222" t="s">
        <v>479</v>
      </c>
      <c r="H241" s="222">
        <v>0.48899999999999999</v>
      </c>
      <c r="I241" s="222"/>
      <c r="J241" s="222"/>
      <c r="K241" s="222"/>
      <c r="L241" s="222"/>
      <c r="M241" s="222"/>
      <c r="N241" s="222"/>
      <c r="O241" s="222"/>
      <c r="P241" s="222"/>
      <c r="Q241" s="222"/>
      <c r="R241" s="222"/>
      <c r="S241" s="222"/>
      <c r="T241" s="222"/>
      <c r="U241" s="222"/>
      <c r="V241" s="222"/>
      <c r="W241" s="222"/>
      <c r="X241" s="222"/>
      <c r="Y241" s="222"/>
      <c r="Z241" s="222"/>
      <c r="AA241" s="222"/>
      <c r="AB241" s="222"/>
      <c r="AC241" s="222"/>
      <c r="AD241" s="222"/>
      <c r="AE241" s="222"/>
    </row>
    <row r="242" spans="1:31" ht="18.75" hidden="1" x14ac:dyDescent="0.15">
      <c r="A242" s="222"/>
      <c r="B242" s="222"/>
      <c r="C242" s="222" t="s">
        <v>498</v>
      </c>
      <c r="D242" s="222"/>
      <c r="E242" s="222"/>
      <c r="F242" s="222"/>
      <c r="G242" s="222" t="s">
        <v>479</v>
      </c>
      <c r="H242" s="222">
        <v>0.56000000000000005</v>
      </c>
      <c r="I242" s="222"/>
      <c r="J242" s="222"/>
      <c r="K242" s="222"/>
      <c r="L242" s="222"/>
      <c r="M242" s="222"/>
      <c r="N242" s="222"/>
      <c r="O242" s="222"/>
      <c r="P242" s="222"/>
      <c r="Q242" s="222"/>
      <c r="R242" s="222"/>
      <c r="S242" s="222"/>
      <c r="T242" s="222"/>
      <c r="U242" s="222"/>
      <c r="V242" s="222"/>
      <c r="W242" s="222"/>
      <c r="X242" s="222"/>
      <c r="Y242" s="222"/>
      <c r="Z242" s="222"/>
      <c r="AA242" s="222"/>
      <c r="AB242" s="222"/>
      <c r="AC242" s="222"/>
      <c r="AD242" s="222"/>
      <c r="AE242" s="222"/>
    </row>
    <row r="243" spans="1:31" ht="18.75" hidden="1" x14ac:dyDescent="0.15">
      <c r="A243" s="222"/>
      <c r="B243" s="222"/>
      <c r="C243" s="222" t="s">
        <v>499</v>
      </c>
      <c r="D243" s="222"/>
      <c r="E243" s="222"/>
      <c r="F243" s="222"/>
      <c r="G243" s="222" t="s">
        <v>479</v>
      </c>
      <c r="H243" s="222">
        <v>0.61499999999999999</v>
      </c>
      <c r="I243" s="222"/>
      <c r="J243" s="222"/>
      <c r="K243" s="222"/>
      <c r="L243" s="222"/>
      <c r="M243" s="222"/>
      <c r="N243" s="222"/>
      <c r="O243" s="222"/>
      <c r="P243" s="222"/>
      <c r="Q243" s="222"/>
      <c r="R243" s="222"/>
      <c r="S243" s="222"/>
      <c r="T243" s="222"/>
      <c r="U243" s="222"/>
      <c r="V243" s="222"/>
      <c r="W243" s="222"/>
      <c r="X243" s="222"/>
      <c r="Y243" s="222"/>
      <c r="Z243" s="222"/>
      <c r="AA243" s="222"/>
      <c r="AB243" s="222"/>
      <c r="AC243" s="222"/>
      <c r="AD243" s="222"/>
      <c r="AE243" s="222"/>
    </row>
    <row r="244" spans="1:31" ht="18.75" hidden="1" x14ac:dyDescent="0.15">
      <c r="A244" s="222"/>
      <c r="B244" s="222"/>
      <c r="C244" s="222" t="s">
        <v>500</v>
      </c>
      <c r="D244" s="222"/>
      <c r="E244" s="222"/>
      <c r="F244" s="222"/>
      <c r="G244" s="222" t="s">
        <v>479</v>
      </c>
      <c r="H244" s="222">
        <v>0.52</v>
      </c>
      <c r="I244" s="222"/>
      <c r="J244" s="222"/>
      <c r="K244" s="222"/>
      <c r="L244" s="222"/>
      <c r="M244" s="222"/>
      <c r="N244" s="222"/>
      <c r="O244" s="222"/>
      <c r="P244" s="222"/>
      <c r="Q244" s="222"/>
      <c r="R244" s="222"/>
      <c r="S244" s="222"/>
      <c r="T244" s="222"/>
      <c r="U244" s="222"/>
      <c r="V244" s="222"/>
      <c r="W244" s="222"/>
      <c r="X244" s="222"/>
      <c r="Y244" s="222"/>
      <c r="Z244" s="222"/>
      <c r="AA244" s="222"/>
      <c r="AB244" s="222"/>
      <c r="AC244" s="222"/>
      <c r="AD244" s="222"/>
      <c r="AE244" s="222"/>
    </row>
    <row r="245" spans="1:31" ht="18.75" hidden="1" x14ac:dyDescent="0.15">
      <c r="A245" s="222"/>
      <c r="B245" s="222"/>
      <c r="C245" s="222" t="s">
        <v>501</v>
      </c>
      <c r="D245" s="222"/>
      <c r="E245" s="222"/>
      <c r="F245" s="222"/>
      <c r="G245" s="222" t="s">
        <v>479</v>
      </c>
      <c r="H245" s="222">
        <v>7.1999999999999995E-2</v>
      </c>
      <c r="I245" s="222"/>
      <c r="J245" s="222"/>
      <c r="K245" s="222"/>
      <c r="L245" s="222"/>
      <c r="M245" s="222"/>
      <c r="N245" s="222"/>
      <c r="O245" s="222"/>
      <c r="P245" s="222"/>
      <c r="Q245" s="222"/>
      <c r="R245" s="222"/>
      <c r="S245" s="222"/>
      <c r="T245" s="222"/>
      <c r="U245" s="222"/>
      <c r="V245" s="222"/>
      <c r="W245" s="222"/>
      <c r="X245" s="222"/>
      <c r="Y245" s="222"/>
      <c r="Z245" s="222"/>
      <c r="AA245" s="222"/>
      <c r="AB245" s="222"/>
      <c r="AC245" s="222"/>
      <c r="AD245" s="222"/>
      <c r="AE245" s="222"/>
    </row>
    <row r="246" spans="1:31" ht="18.75" hidden="1" x14ac:dyDescent="0.15">
      <c r="A246" s="222"/>
      <c r="B246" s="222"/>
      <c r="C246" s="222" t="s">
        <v>502</v>
      </c>
      <c r="D246" s="222"/>
      <c r="E246" s="222"/>
      <c r="F246" s="222"/>
      <c r="G246" s="222" t="s">
        <v>479</v>
      </c>
      <c r="H246" s="222">
        <v>0.52200000000000002</v>
      </c>
      <c r="I246" s="222"/>
      <c r="J246" s="222"/>
      <c r="K246" s="222"/>
      <c r="L246" s="222"/>
      <c r="M246" s="222"/>
      <c r="N246" s="222"/>
      <c r="O246" s="222"/>
      <c r="P246" s="222"/>
      <c r="Q246" s="222"/>
      <c r="R246" s="222"/>
      <c r="S246" s="222"/>
      <c r="T246" s="222"/>
      <c r="U246" s="222"/>
      <c r="V246" s="222"/>
      <c r="W246" s="222"/>
      <c r="X246" s="222"/>
      <c r="Y246" s="222"/>
      <c r="Z246" s="222"/>
      <c r="AA246" s="222"/>
      <c r="AB246" s="222"/>
      <c r="AC246" s="222"/>
      <c r="AD246" s="222"/>
      <c r="AE246" s="222"/>
    </row>
    <row r="247" spans="1:31" ht="18.75" hidden="1" x14ac:dyDescent="0.15">
      <c r="A247" s="222"/>
      <c r="B247" s="222"/>
      <c r="C247" s="222" t="s">
        <v>503</v>
      </c>
      <c r="D247" s="222"/>
      <c r="E247" s="222"/>
      <c r="F247" s="222"/>
      <c r="G247" s="222" t="s">
        <v>479</v>
      </c>
      <c r="H247" s="222">
        <v>0.36399999999999999</v>
      </c>
      <c r="I247" s="222"/>
      <c r="J247" s="222"/>
      <c r="K247" s="222"/>
      <c r="L247" s="222"/>
      <c r="M247" s="222"/>
      <c r="N247" s="222"/>
      <c r="O247" s="222"/>
      <c r="P247" s="222"/>
      <c r="Q247" s="222"/>
      <c r="R247" s="222"/>
      <c r="S247" s="222"/>
      <c r="T247" s="222"/>
      <c r="U247" s="222"/>
      <c r="V247" s="222"/>
      <c r="W247" s="222"/>
      <c r="X247" s="222"/>
      <c r="Y247" s="222"/>
      <c r="Z247" s="222"/>
      <c r="AA247" s="222"/>
      <c r="AB247" s="222"/>
      <c r="AC247" s="222"/>
      <c r="AD247" s="222"/>
      <c r="AE247" s="222"/>
    </row>
    <row r="248" spans="1:31" ht="18.75" hidden="1" x14ac:dyDescent="0.15">
      <c r="A248" s="222"/>
      <c r="B248" s="222"/>
      <c r="C248" s="222" t="s">
        <v>504</v>
      </c>
      <c r="D248" s="222"/>
      <c r="E248" s="222"/>
      <c r="F248" s="222"/>
      <c r="G248" s="222" t="s">
        <v>479</v>
      </c>
      <c r="H248" s="222">
        <v>0.52200000000000002</v>
      </c>
      <c r="I248" s="222"/>
      <c r="J248" s="222"/>
      <c r="K248" s="222"/>
      <c r="L248" s="222"/>
      <c r="M248" s="222"/>
      <c r="N248" s="222"/>
      <c r="O248" s="222"/>
      <c r="P248" s="222"/>
      <c r="Q248" s="222"/>
      <c r="R248" s="222"/>
      <c r="S248" s="222"/>
      <c r="T248" s="222"/>
      <c r="U248" s="222"/>
      <c r="V248" s="222"/>
      <c r="W248" s="222"/>
      <c r="X248" s="222"/>
      <c r="Y248" s="222"/>
      <c r="Z248" s="222"/>
      <c r="AA248" s="222"/>
      <c r="AB248" s="222"/>
      <c r="AC248" s="222"/>
      <c r="AD248" s="222"/>
      <c r="AE248" s="222"/>
    </row>
    <row r="249" spans="1:31" ht="18.75" hidden="1" x14ac:dyDescent="0.15">
      <c r="A249" s="222"/>
      <c r="B249" s="222"/>
      <c r="C249" s="222" t="s">
        <v>505</v>
      </c>
      <c r="D249" s="222"/>
      <c r="E249" s="222"/>
      <c r="F249" s="222"/>
      <c r="G249" s="222" t="s">
        <v>479</v>
      </c>
      <c r="H249" s="222">
        <v>0.16300000000000001</v>
      </c>
      <c r="I249" s="222"/>
      <c r="J249" s="222"/>
      <c r="K249" s="222"/>
      <c r="L249" s="222"/>
      <c r="M249" s="222"/>
      <c r="N249" s="222"/>
      <c r="O249" s="222"/>
      <c r="P249" s="222"/>
      <c r="Q249" s="222"/>
      <c r="R249" s="222"/>
      <c r="S249" s="222"/>
      <c r="T249" s="222"/>
      <c r="U249" s="222"/>
      <c r="V249" s="222"/>
      <c r="W249" s="222"/>
      <c r="X249" s="222"/>
      <c r="Y249" s="222"/>
      <c r="Z249" s="222"/>
      <c r="AA249" s="222"/>
      <c r="AB249" s="222"/>
      <c r="AC249" s="222"/>
      <c r="AD249" s="222"/>
      <c r="AE249" s="222"/>
    </row>
    <row r="250" spans="1:31" ht="18.75" hidden="1" x14ac:dyDescent="0.15">
      <c r="A250" s="222"/>
      <c r="B250" s="222"/>
      <c r="C250" s="222" t="s">
        <v>506</v>
      </c>
      <c r="D250" s="222"/>
      <c r="E250" s="222"/>
      <c r="F250" s="222"/>
      <c r="G250" s="222" t="s">
        <v>479</v>
      </c>
      <c r="H250" s="222">
        <v>0.95299999999999996</v>
      </c>
      <c r="I250" s="222"/>
      <c r="J250" s="222"/>
      <c r="K250" s="222"/>
      <c r="L250" s="222"/>
      <c r="M250" s="222"/>
      <c r="N250" s="222"/>
      <c r="O250" s="222"/>
      <c r="P250" s="222"/>
      <c r="Q250" s="222"/>
      <c r="R250" s="222"/>
      <c r="S250" s="222"/>
      <c r="T250" s="222"/>
      <c r="U250" s="222"/>
      <c r="V250" s="222"/>
      <c r="W250" s="222"/>
      <c r="X250" s="222"/>
      <c r="Y250" s="222"/>
      <c r="Z250" s="222"/>
      <c r="AA250" s="222"/>
      <c r="AB250" s="222"/>
      <c r="AC250" s="222"/>
      <c r="AD250" s="222"/>
      <c r="AE250" s="222"/>
    </row>
    <row r="251" spans="1:31" ht="18.75" hidden="1" x14ac:dyDescent="0.15">
      <c r="A251" s="222"/>
      <c r="B251" s="222"/>
      <c r="C251" s="222" t="s">
        <v>507</v>
      </c>
      <c r="D251" s="222"/>
      <c r="E251" s="222"/>
      <c r="F251" s="222"/>
      <c r="G251" s="222" t="s">
        <v>479</v>
      </c>
      <c r="H251" s="222">
        <v>0.56799999999999995</v>
      </c>
      <c r="I251" s="222"/>
      <c r="J251" s="222"/>
      <c r="K251" s="222"/>
      <c r="L251" s="222"/>
      <c r="M251" s="222"/>
      <c r="N251" s="222"/>
      <c r="O251" s="222"/>
      <c r="P251" s="222"/>
      <c r="Q251" s="222"/>
      <c r="R251" s="222"/>
      <c r="S251" s="222"/>
      <c r="T251" s="222"/>
      <c r="U251" s="222"/>
      <c r="V251" s="222"/>
      <c r="W251" s="222"/>
      <c r="X251" s="222"/>
      <c r="Y251" s="222"/>
      <c r="Z251" s="222"/>
      <c r="AA251" s="222"/>
      <c r="AB251" s="222"/>
      <c r="AC251" s="222"/>
      <c r="AD251" s="222"/>
      <c r="AE251" s="222"/>
    </row>
    <row r="252" spans="1:31" ht="18.75" hidden="1" x14ac:dyDescent="0.15">
      <c r="A252" s="222"/>
      <c r="B252" s="222"/>
      <c r="C252" s="222" t="s">
        <v>508</v>
      </c>
      <c r="D252" s="222"/>
      <c r="E252" s="222"/>
      <c r="F252" s="222"/>
      <c r="G252" s="222" t="s">
        <v>479</v>
      </c>
      <c r="H252" s="222">
        <v>0.44600000000000001</v>
      </c>
      <c r="I252" s="222"/>
      <c r="J252" s="222"/>
      <c r="K252" s="222"/>
      <c r="L252" s="222"/>
      <c r="M252" s="222"/>
      <c r="N252" s="222"/>
      <c r="O252" s="222"/>
      <c r="P252" s="222"/>
      <c r="Q252" s="222"/>
      <c r="R252" s="222"/>
      <c r="S252" s="222"/>
      <c r="T252" s="222"/>
      <c r="U252" s="222"/>
      <c r="V252" s="222"/>
      <c r="W252" s="222"/>
      <c r="X252" s="222"/>
      <c r="Y252" s="222"/>
      <c r="Z252" s="222"/>
      <c r="AA252" s="222"/>
      <c r="AB252" s="222"/>
      <c r="AC252" s="222"/>
      <c r="AD252" s="222"/>
      <c r="AE252" s="222"/>
    </row>
    <row r="253" spans="1:31" ht="18.75" hidden="1" x14ac:dyDescent="0.15">
      <c r="A253" s="222"/>
      <c r="B253" s="222"/>
      <c r="C253" s="222" t="s">
        <v>509</v>
      </c>
      <c r="D253" s="222"/>
      <c r="E253" s="222"/>
      <c r="F253" s="222"/>
      <c r="G253" s="222" t="s">
        <v>479</v>
      </c>
      <c r="H253" s="222">
        <v>0.41299999999999998</v>
      </c>
      <c r="I253" s="222"/>
      <c r="J253" s="222"/>
      <c r="K253" s="222"/>
      <c r="L253" s="222"/>
      <c r="M253" s="222"/>
      <c r="N253" s="222"/>
      <c r="O253" s="222"/>
      <c r="P253" s="222"/>
      <c r="Q253" s="222"/>
      <c r="R253" s="222"/>
      <c r="S253" s="222"/>
      <c r="T253" s="222"/>
      <c r="U253" s="222"/>
      <c r="V253" s="222"/>
      <c r="W253" s="222"/>
      <c r="X253" s="222"/>
      <c r="Y253" s="222"/>
      <c r="Z253" s="222"/>
      <c r="AA253" s="222"/>
      <c r="AB253" s="222"/>
      <c r="AC253" s="222"/>
      <c r="AD253" s="222"/>
      <c r="AE253" s="222"/>
    </row>
    <row r="254" spans="1:31" ht="18.75" hidden="1" x14ac:dyDescent="0.15">
      <c r="A254" s="222"/>
      <c r="B254" s="222"/>
      <c r="C254" s="222" t="s">
        <v>510</v>
      </c>
      <c r="D254" s="222"/>
      <c r="E254" s="222"/>
      <c r="F254" s="222"/>
      <c r="G254" s="222" t="s">
        <v>479</v>
      </c>
      <c r="H254" s="222">
        <v>0.55000000000000004</v>
      </c>
      <c r="I254" s="222"/>
      <c r="J254" s="222"/>
      <c r="K254" s="222"/>
      <c r="L254" s="222"/>
      <c r="M254" s="222"/>
      <c r="N254" s="222"/>
      <c r="O254" s="222"/>
      <c r="P254" s="222"/>
      <c r="Q254" s="222"/>
      <c r="R254" s="222"/>
      <c r="S254" s="222"/>
      <c r="T254" s="222"/>
      <c r="U254" s="222"/>
      <c r="V254" s="222"/>
      <c r="W254" s="222"/>
      <c r="X254" s="222"/>
      <c r="Y254" s="222"/>
      <c r="Z254" s="222"/>
      <c r="AA254" s="222"/>
      <c r="AB254" s="222"/>
      <c r="AC254" s="222"/>
      <c r="AD254" s="222"/>
      <c r="AE254" s="222"/>
    </row>
    <row r="255" spans="1:31" ht="18.75" hidden="1" x14ac:dyDescent="0.15">
      <c r="A255" s="222"/>
      <c r="B255" s="222"/>
      <c r="C255" s="222" t="s">
        <v>511</v>
      </c>
      <c r="D255" s="222"/>
      <c r="E255" s="222"/>
      <c r="F255" s="222"/>
      <c r="G255" s="222" t="s">
        <v>479</v>
      </c>
      <c r="H255" s="222">
        <v>0.51900000000000002</v>
      </c>
      <c r="I255" s="222"/>
      <c r="J255" s="222"/>
      <c r="K255" s="222"/>
      <c r="L255" s="222"/>
      <c r="M255" s="222"/>
      <c r="N255" s="222"/>
      <c r="O255" s="222"/>
      <c r="P255" s="222"/>
      <c r="Q255" s="222"/>
      <c r="R255" s="222"/>
      <c r="S255" s="222"/>
      <c r="T255" s="222"/>
      <c r="U255" s="222"/>
      <c r="V255" s="222"/>
      <c r="W255" s="222"/>
      <c r="X255" s="222"/>
      <c r="Y255" s="222"/>
      <c r="Z255" s="222"/>
      <c r="AA255" s="222"/>
      <c r="AB255" s="222"/>
      <c r="AC255" s="222"/>
      <c r="AD255" s="222"/>
      <c r="AE255" s="222"/>
    </row>
    <row r="256" spans="1:31" ht="18.75" hidden="1" x14ac:dyDescent="0.15">
      <c r="A256" s="222"/>
      <c r="B256" s="222"/>
      <c r="C256" s="222" t="s">
        <v>512</v>
      </c>
      <c r="D256" s="222"/>
      <c r="E256" s="222"/>
      <c r="F256" s="222"/>
      <c r="G256" s="222" t="s">
        <v>479</v>
      </c>
      <c r="H256" s="222">
        <v>0.64300000000000002</v>
      </c>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E256" s="222"/>
    </row>
    <row r="257" spans="1:31" ht="18.75" hidden="1" x14ac:dyDescent="0.15">
      <c r="A257" s="222"/>
      <c r="B257" s="222"/>
      <c r="C257" s="222" t="s">
        <v>513</v>
      </c>
      <c r="D257" s="222"/>
      <c r="E257" s="222"/>
      <c r="F257" s="222"/>
      <c r="G257" s="222" t="s">
        <v>479</v>
      </c>
      <c r="H257" s="222">
        <v>9.7000000000000003E-2</v>
      </c>
      <c r="I257" s="222"/>
      <c r="J257" s="222"/>
      <c r="K257" s="222"/>
      <c r="L257" s="222"/>
      <c r="M257" s="222"/>
      <c r="N257" s="222"/>
      <c r="O257" s="222"/>
      <c r="P257" s="222"/>
      <c r="Q257" s="222"/>
      <c r="R257" s="222"/>
      <c r="S257" s="222"/>
      <c r="T257" s="222"/>
      <c r="U257" s="222"/>
      <c r="V257" s="222"/>
      <c r="W257" s="222"/>
      <c r="X257" s="222"/>
      <c r="Y257" s="222"/>
      <c r="Z257" s="222"/>
      <c r="AA257" s="222"/>
      <c r="AB257" s="222"/>
      <c r="AC257" s="222"/>
      <c r="AD257" s="222"/>
      <c r="AE257" s="222"/>
    </row>
    <row r="258" spans="1:31" ht="18.75" hidden="1" x14ac:dyDescent="0.15">
      <c r="A258" s="222"/>
      <c r="B258" s="222"/>
      <c r="C258" s="222" t="s">
        <v>514</v>
      </c>
      <c r="D258" s="222"/>
      <c r="E258" s="222"/>
      <c r="F258" s="222"/>
      <c r="G258" s="222" t="s">
        <v>479</v>
      </c>
      <c r="H258" s="222">
        <v>0.64100000000000001</v>
      </c>
      <c r="I258" s="222"/>
      <c r="J258" s="222"/>
      <c r="K258" s="222"/>
      <c r="L258" s="222"/>
      <c r="M258" s="222"/>
      <c r="N258" s="222"/>
      <c r="O258" s="222"/>
      <c r="P258" s="222"/>
      <c r="Q258" s="222"/>
      <c r="R258" s="222"/>
      <c r="S258" s="222"/>
      <c r="T258" s="222"/>
      <c r="U258" s="222"/>
      <c r="V258" s="222"/>
      <c r="W258" s="222"/>
      <c r="X258" s="222"/>
      <c r="Y258" s="222"/>
      <c r="Z258" s="222"/>
      <c r="AA258" s="222"/>
      <c r="AB258" s="222"/>
      <c r="AC258" s="222"/>
      <c r="AD258" s="222"/>
      <c r="AE258" s="222"/>
    </row>
    <row r="259" spans="1:31" ht="18.75" hidden="1" x14ac:dyDescent="0.15">
      <c r="A259" s="222"/>
      <c r="B259" s="222"/>
      <c r="C259" s="222" t="s">
        <v>515</v>
      </c>
      <c r="D259" s="222"/>
      <c r="E259" s="222"/>
      <c r="F259" s="222"/>
      <c r="G259" s="222" t="s">
        <v>479</v>
      </c>
      <c r="H259" s="222">
        <v>0.50800000000000001</v>
      </c>
      <c r="I259" s="222"/>
      <c r="J259" s="222"/>
      <c r="K259" s="222"/>
      <c r="L259" s="222"/>
      <c r="M259" s="222"/>
      <c r="N259" s="222"/>
      <c r="O259" s="222"/>
      <c r="P259" s="222"/>
      <c r="Q259" s="222"/>
      <c r="R259" s="222"/>
      <c r="S259" s="222"/>
      <c r="T259" s="222"/>
      <c r="U259" s="222"/>
      <c r="V259" s="222"/>
      <c r="W259" s="222"/>
      <c r="X259" s="222"/>
      <c r="Y259" s="222"/>
      <c r="Z259" s="222"/>
      <c r="AA259" s="222"/>
      <c r="AB259" s="222"/>
      <c r="AC259" s="222"/>
      <c r="AD259" s="222"/>
      <c r="AE259" s="222"/>
    </row>
    <row r="260" spans="1:31" ht="18.75" hidden="1" x14ac:dyDescent="0.15">
      <c r="A260" s="222"/>
      <c r="B260" s="222"/>
      <c r="C260" s="222" t="s">
        <v>516</v>
      </c>
      <c r="D260" s="222"/>
      <c r="E260" s="222"/>
      <c r="F260" s="222"/>
      <c r="G260" s="222" t="s">
        <v>479</v>
      </c>
      <c r="H260" s="222">
        <v>0.47499999999999998</v>
      </c>
      <c r="I260" s="222"/>
      <c r="J260" s="222"/>
      <c r="K260" s="222"/>
      <c r="L260" s="222"/>
      <c r="M260" s="222"/>
      <c r="N260" s="222"/>
      <c r="O260" s="222"/>
      <c r="P260" s="222"/>
      <c r="Q260" s="222"/>
      <c r="R260" s="222"/>
      <c r="S260" s="222"/>
      <c r="T260" s="222"/>
      <c r="U260" s="222"/>
      <c r="V260" s="222"/>
      <c r="W260" s="222"/>
      <c r="X260" s="222"/>
      <c r="Y260" s="222"/>
      <c r="Z260" s="222"/>
      <c r="AA260" s="222"/>
      <c r="AB260" s="222"/>
      <c r="AC260" s="222"/>
      <c r="AD260" s="222"/>
      <c r="AE260" s="222"/>
    </row>
    <row r="261" spans="1:31" ht="18.75" hidden="1" x14ac:dyDescent="0.15">
      <c r="A261" s="222"/>
      <c r="B261" s="222"/>
      <c r="C261" s="222" t="s">
        <v>517</v>
      </c>
      <c r="D261" s="222"/>
      <c r="E261" s="222"/>
      <c r="F261" s="222"/>
      <c r="G261" s="222" t="s">
        <v>479</v>
      </c>
      <c r="H261" s="222">
        <v>0.36499999999999999</v>
      </c>
      <c r="I261" s="222"/>
      <c r="J261" s="222"/>
      <c r="K261" s="222"/>
      <c r="L261" s="222"/>
      <c r="M261" s="222"/>
      <c r="N261" s="222"/>
      <c r="O261" s="222"/>
      <c r="P261" s="222"/>
      <c r="Q261" s="222"/>
      <c r="R261" s="222"/>
      <c r="S261" s="222"/>
      <c r="T261" s="222"/>
      <c r="U261" s="222"/>
      <c r="V261" s="222"/>
      <c r="W261" s="222"/>
      <c r="X261" s="222"/>
      <c r="Y261" s="222"/>
      <c r="Z261" s="222"/>
      <c r="AA261" s="222"/>
      <c r="AB261" s="222"/>
      <c r="AC261" s="222"/>
      <c r="AD261" s="222"/>
      <c r="AE261" s="222"/>
    </row>
    <row r="262" spans="1:31" ht="18.75" hidden="1" x14ac:dyDescent="0.15">
      <c r="A262" s="222"/>
      <c r="B262" s="222"/>
      <c r="C262" s="222" t="s">
        <v>518</v>
      </c>
      <c r="D262" s="222"/>
      <c r="E262" s="222"/>
      <c r="F262" s="222"/>
      <c r="G262" s="222" t="s">
        <v>479</v>
      </c>
      <c r="H262" s="222">
        <v>7.3999999999999996E-2</v>
      </c>
      <c r="I262" s="222"/>
      <c r="J262" s="222"/>
      <c r="K262" s="222"/>
      <c r="L262" s="222"/>
      <c r="M262" s="222"/>
      <c r="N262" s="222"/>
      <c r="O262" s="222"/>
      <c r="P262" s="222"/>
      <c r="Q262" s="222"/>
      <c r="R262" s="222"/>
      <c r="S262" s="222"/>
      <c r="T262" s="222"/>
      <c r="U262" s="222"/>
      <c r="V262" s="222"/>
      <c r="W262" s="222"/>
      <c r="X262" s="222"/>
      <c r="Y262" s="222"/>
      <c r="Z262" s="222"/>
      <c r="AA262" s="222"/>
      <c r="AB262" s="222"/>
      <c r="AC262" s="222"/>
      <c r="AD262" s="222"/>
      <c r="AE262" s="222"/>
    </row>
    <row r="263" spans="1:31" ht="18.75" hidden="1" x14ac:dyDescent="0.15">
      <c r="A263" s="222"/>
      <c r="B263" s="222"/>
      <c r="C263" s="222" t="s">
        <v>519</v>
      </c>
      <c r="D263" s="222"/>
      <c r="E263" s="222"/>
      <c r="F263" s="222"/>
      <c r="G263" s="222" t="s">
        <v>479</v>
      </c>
      <c r="H263" s="222">
        <v>0.29599999999999999</v>
      </c>
      <c r="I263" s="222"/>
      <c r="J263" s="222"/>
      <c r="K263" s="222"/>
      <c r="L263" s="222"/>
      <c r="M263" s="222"/>
      <c r="N263" s="222"/>
      <c r="O263" s="222"/>
      <c r="P263" s="222"/>
      <c r="Q263" s="222"/>
      <c r="R263" s="222"/>
      <c r="S263" s="222"/>
      <c r="T263" s="222"/>
      <c r="U263" s="222"/>
      <c r="V263" s="222"/>
      <c r="W263" s="222"/>
      <c r="X263" s="222"/>
      <c r="Y263" s="222"/>
      <c r="Z263" s="222"/>
      <c r="AA263" s="222"/>
      <c r="AB263" s="222"/>
      <c r="AC263" s="222"/>
      <c r="AD263" s="222"/>
      <c r="AE263" s="222"/>
    </row>
    <row r="264" spans="1:31" ht="18.75" hidden="1" x14ac:dyDescent="0.15">
      <c r="A264" s="222"/>
      <c r="B264" s="222"/>
      <c r="C264" s="222" t="s">
        <v>520</v>
      </c>
      <c r="D264" s="222"/>
      <c r="E264" s="222"/>
      <c r="F264" s="222"/>
      <c r="G264" s="222" t="s">
        <v>479</v>
      </c>
      <c r="H264" s="222">
        <v>0.502</v>
      </c>
      <c r="I264" s="222"/>
      <c r="J264" s="222"/>
      <c r="K264" s="222"/>
      <c r="L264" s="222"/>
      <c r="M264" s="222"/>
      <c r="N264" s="222"/>
      <c r="O264" s="222"/>
      <c r="P264" s="222"/>
      <c r="Q264" s="222"/>
      <c r="R264" s="222"/>
      <c r="S264" s="222"/>
      <c r="T264" s="222"/>
      <c r="U264" s="222"/>
      <c r="V264" s="222"/>
      <c r="W264" s="222"/>
      <c r="X264" s="222"/>
      <c r="Y264" s="222"/>
      <c r="Z264" s="222"/>
      <c r="AA264" s="222"/>
      <c r="AB264" s="222"/>
      <c r="AC264" s="222"/>
      <c r="AD264" s="222"/>
      <c r="AE264" s="222"/>
    </row>
    <row r="265" spans="1:31" ht="18.75" hidden="1" x14ac:dyDescent="0.15">
      <c r="A265" s="222"/>
      <c r="B265" s="222"/>
      <c r="C265" s="222" t="s">
        <v>521</v>
      </c>
      <c r="D265" s="222"/>
      <c r="E265" s="222"/>
      <c r="F265" s="222"/>
      <c r="G265" s="222" t="s">
        <v>479</v>
      </c>
      <c r="H265" s="222">
        <v>4.8000000000000001E-2</v>
      </c>
      <c r="I265" s="222"/>
      <c r="J265" s="222"/>
      <c r="K265" s="222"/>
      <c r="L265" s="222"/>
      <c r="M265" s="222"/>
      <c r="N265" s="222"/>
      <c r="O265" s="222"/>
      <c r="P265" s="222"/>
      <c r="Q265" s="222"/>
      <c r="R265" s="222"/>
      <c r="S265" s="222"/>
      <c r="T265" s="222"/>
      <c r="U265" s="222"/>
      <c r="V265" s="222"/>
      <c r="W265" s="222"/>
      <c r="X265" s="222"/>
      <c r="Y265" s="222"/>
      <c r="Z265" s="222"/>
      <c r="AA265" s="222"/>
      <c r="AB265" s="222"/>
      <c r="AC265" s="222"/>
      <c r="AD265" s="222"/>
      <c r="AE265" s="222"/>
    </row>
    <row r="266" spans="1:31" ht="18.75" hidden="1" x14ac:dyDescent="0.15">
      <c r="A266" s="222"/>
      <c r="B266" s="222"/>
      <c r="C266" s="222" t="s">
        <v>522</v>
      </c>
      <c r="D266" s="222"/>
      <c r="E266" s="222"/>
      <c r="F266" s="222"/>
      <c r="G266" s="222" t="s">
        <v>479</v>
      </c>
      <c r="H266" s="222">
        <v>0.52400000000000002</v>
      </c>
      <c r="I266" s="222"/>
      <c r="J266" s="222"/>
      <c r="K266" s="222"/>
      <c r="L266" s="222"/>
      <c r="M266" s="222"/>
      <c r="N266" s="222"/>
      <c r="O266" s="222"/>
      <c r="P266" s="222"/>
      <c r="Q266" s="222"/>
      <c r="R266" s="222"/>
      <c r="S266" s="222"/>
      <c r="T266" s="222"/>
      <c r="U266" s="222"/>
      <c r="V266" s="222"/>
      <c r="W266" s="222"/>
      <c r="X266" s="222"/>
      <c r="Y266" s="222"/>
      <c r="Z266" s="222"/>
      <c r="AA266" s="222"/>
      <c r="AB266" s="222"/>
      <c r="AC266" s="222"/>
      <c r="AD266" s="222"/>
      <c r="AE266" s="222"/>
    </row>
    <row r="267" spans="1:31" ht="18.75" hidden="1" x14ac:dyDescent="0.15">
      <c r="A267" s="222"/>
      <c r="B267" s="222"/>
      <c r="C267" s="222" t="s">
        <v>523</v>
      </c>
      <c r="D267" s="222"/>
      <c r="E267" s="222"/>
      <c r="F267" s="222"/>
      <c r="G267" s="222" t="s">
        <v>479</v>
      </c>
      <c r="H267" s="222">
        <v>0.54500000000000004</v>
      </c>
      <c r="I267" s="222"/>
      <c r="J267" s="222"/>
      <c r="K267" s="222"/>
      <c r="L267" s="222"/>
      <c r="M267" s="222"/>
      <c r="N267" s="222"/>
      <c r="O267" s="222"/>
      <c r="P267" s="222"/>
      <c r="Q267" s="222"/>
      <c r="R267" s="222"/>
      <c r="S267" s="222"/>
      <c r="T267" s="222"/>
      <c r="U267" s="222"/>
      <c r="V267" s="222"/>
      <c r="W267" s="222"/>
      <c r="X267" s="222"/>
      <c r="Y267" s="222"/>
      <c r="Z267" s="222"/>
      <c r="AA267" s="222"/>
      <c r="AB267" s="222"/>
      <c r="AC267" s="222"/>
      <c r="AD267" s="222"/>
      <c r="AE267" s="222"/>
    </row>
    <row r="268" spans="1:31" ht="18.75" hidden="1" x14ac:dyDescent="0.15">
      <c r="A268" s="222"/>
      <c r="B268" s="222"/>
      <c r="C268" s="222" t="s">
        <v>524</v>
      </c>
      <c r="D268" s="222"/>
      <c r="E268" s="222"/>
      <c r="F268" s="222"/>
      <c r="G268" s="222" t="s">
        <v>479</v>
      </c>
      <c r="H268" s="222">
        <v>0.311</v>
      </c>
      <c r="I268" s="222"/>
      <c r="J268" s="222"/>
      <c r="K268" s="222"/>
      <c r="L268" s="222"/>
      <c r="M268" s="222"/>
      <c r="N268" s="222"/>
      <c r="O268" s="222"/>
      <c r="P268" s="222"/>
      <c r="Q268" s="222"/>
      <c r="R268" s="222"/>
      <c r="S268" s="222"/>
      <c r="T268" s="222"/>
      <c r="U268" s="222"/>
      <c r="V268" s="222"/>
      <c r="W268" s="222"/>
      <c r="X268" s="222"/>
      <c r="Y268" s="222"/>
      <c r="Z268" s="222"/>
      <c r="AA268" s="222"/>
      <c r="AB268" s="222"/>
      <c r="AC268" s="222"/>
      <c r="AD268" s="222"/>
      <c r="AE268" s="222"/>
    </row>
    <row r="269" spans="1:31" ht="18.75" hidden="1" x14ac:dyDescent="0.15">
      <c r="A269" s="222"/>
      <c r="B269" s="222"/>
      <c r="C269" s="222" t="s">
        <v>525</v>
      </c>
      <c r="D269" s="222"/>
      <c r="E269" s="222"/>
      <c r="F269" s="222"/>
      <c r="G269" s="222" t="s">
        <v>479</v>
      </c>
      <c r="H269" s="222">
        <v>0.41799999999999998</v>
      </c>
      <c r="I269" s="222"/>
      <c r="J269" s="222"/>
      <c r="K269" s="222"/>
      <c r="L269" s="222"/>
      <c r="M269" s="222"/>
      <c r="N269" s="222"/>
      <c r="O269" s="222"/>
      <c r="P269" s="222"/>
      <c r="Q269" s="222"/>
      <c r="R269" s="222"/>
      <c r="S269" s="222"/>
      <c r="T269" s="222"/>
      <c r="U269" s="222"/>
      <c r="V269" s="222"/>
      <c r="W269" s="222"/>
      <c r="X269" s="222"/>
      <c r="Y269" s="222"/>
      <c r="Z269" s="222"/>
      <c r="AA269" s="222"/>
      <c r="AB269" s="222"/>
      <c r="AC269" s="222"/>
      <c r="AD269" s="222"/>
      <c r="AE269" s="222"/>
    </row>
    <row r="270" spans="1:31" ht="18.75" hidden="1" x14ac:dyDescent="0.15">
      <c r="A270" s="222"/>
      <c r="B270" s="222"/>
      <c r="C270" s="222" t="s">
        <v>526</v>
      </c>
      <c r="D270" s="222"/>
      <c r="E270" s="222"/>
      <c r="F270" s="222"/>
      <c r="G270" s="222" t="s">
        <v>479</v>
      </c>
      <c r="H270" s="222">
        <v>0.48</v>
      </c>
      <c r="I270" s="222"/>
      <c r="J270" s="222"/>
      <c r="K270" s="222"/>
      <c r="L270" s="222"/>
      <c r="M270" s="222"/>
      <c r="N270" s="222"/>
      <c r="O270" s="222"/>
      <c r="P270" s="222"/>
      <c r="Q270" s="222"/>
      <c r="R270" s="222"/>
      <c r="S270" s="222"/>
      <c r="T270" s="222"/>
      <c r="U270" s="222"/>
      <c r="V270" s="222"/>
      <c r="W270" s="222"/>
      <c r="X270" s="222"/>
      <c r="Y270" s="222"/>
      <c r="Z270" s="222"/>
      <c r="AA270" s="222"/>
      <c r="AB270" s="222"/>
      <c r="AC270" s="222"/>
      <c r="AD270" s="222"/>
      <c r="AE270" s="222"/>
    </row>
    <row r="271" spans="1:31" ht="18.75" hidden="1" x14ac:dyDescent="0.15">
      <c r="A271" s="222"/>
      <c r="B271" s="222"/>
      <c r="C271" s="222" t="s">
        <v>527</v>
      </c>
      <c r="D271" s="222"/>
      <c r="E271" s="222"/>
      <c r="F271" s="222"/>
      <c r="G271" s="222" t="s">
        <v>479</v>
      </c>
      <c r="H271" s="222">
        <v>0.46300000000000002</v>
      </c>
      <c r="I271" s="222"/>
      <c r="J271" s="222"/>
      <c r="K271" s="222"/>
      <c r="L271" s="222"/>
      <c r="M271" s="222"/>
      <c r="N271" s="222"/>
      <c r="O271" s="222"/>
      <c r="P271" s="222"/>
      <c r="Q271" s="222"/>
      <c r="R271" s="222"/>
      <c r="S271" s="222"/>
      <c r="T271" s="222"/>
      <c r="U271" s="222"/>
      <c r="V271" s="222"/>
      <c r="W271" s="222"/>
      <c r="X271" s="222"/>
      <c r="Y271" s="222"/>
      <c r="Z271" s="222"/>
      <c r="AA271" s="222"/>
      <c r="AB271" s="222"/>
      <c r="AC271" s="222"/>
      <c r="AD271" s="222"/>
      <c r="AE271" s="222"/>
    </row>
    <row r="272" spans="1:31" ht="18.75" hidden="1" x14ac:dyDescent="0.15">
      <c r="A272" s="222"/>
      <c r="B272" s="222"/>
      <c r="C272" s="222" t="s">
        <v>528</v>
      </c>
      <c r="D272" s="222"/>
      <c r="E272" s="222"/>
      <c r="F272" s="222"/>
      <c r="G272" s="222" t="s">
        <v>479</v>
      </c>
      <c r="H272" s="222">
        <v>0.53600000000000003</v>
      </c>
      <c r="I272" s="222"/>
      <c r="J272" s="222"/>
      <c r="K272" s="222"/>
      <c r="L272" s="222"/>
      <c r="M272" s="222"/>
      <c r="N272" s="222"/>
      <c r="O272" s="222"/>
      <c r="P272" s="222"/>
      <c r="Q272" s="222"/>
      <c r="R272" s="222"/>
      <c r="S272" s="222"/>
      <c r="T272" s="222"/>
      <c r="U272" s="222"/>
      <c r="V272" s="222"/>
      <c r="W272" s="222"/>
      <c r="X272" s="222"/>
      <c r="Y272" s="222"/>
      <c r="Z272" s="222"/>
      <c r="AA272" s="222"/>
      <c r="AB272" s="222"/>
      <c r="AC272" s="222"/>
      <c r="AD272" s="222"/>
      <c r="AE272" s="222"/>
    </row>
    <row r="273" spans="1:31" ht="18.75" hidden="1" x14ac:dyDescent="0.15">
      <c r="A273" s="222"/>
      <c r="B273" s="222"/>
      <c r="C273" s="222" t="s">
        <v>529</v>
      </c>
      <c r="D273" s="222"/>
      <c r="E273" s="222"/>
      <c r="F273" s="222"/>
      <c r="G273" s="222" t="s">
        <v>479</v>
      </c>
      <c r="H273" s="222">
        <v>0.51700000000000002</v>
      </c>
      <c r="I273" s="222"/>
      <c r="J273" s="222"/>
      <c r="K273" s="222"/>
      <c r="L273" s="222"/>
      <c r="M273" s="222"/>
      <c r="N273" s="222"/>
      <c r="O273" s="222"/>
      <c r="P273" s="222"/>
      <c r="Q273" s="222"/>
      <c r="R273" s="222"/>
      <c r="S273" s="222"/>
      <c r="T273" s="222"/>
      <c r="U273" s="222"/>
      <c r="V273" s="222"/>
      <c r="W273" s="222"/>
      <c r="X273" s="222"/>
      <c r="Y273" s="222"/>
      <c r="Z273" s="222"/>
      <c r="AA273" s="222"/>
      <c r="AB273" s="222"/>
      <c r="AC273" s="222"/>
      <c r="AD273" s="222"/>
      <c r="AE273" s="222"/>
    </row>
    <row r="274" spans="1:31" ht="18.75" hidden="1" x14ac:dyDescent="0.15">
      <c r="A274" s="222"/>
      <c r="B274" s="222"/>
      <c r="C274" s="222" t="s">
        <v>530</v>
      </c>
      <c r="D274" s="222"/>
      <c r="E274" s="222"/>
      <c r="F274" s="222"/>
      <c r="G274" s="222" t="s">
        <v>479</v>
      </c>
      <c r="H274" s="222">
        <v>0.24</v>
      </c>
      <c r="I274" s="222"/>
      <c r="J274" s="222"/>
      <c r="K274" s="222"/>
      <c r="L274" s="222"/>
      <c r="M274" s="222"/>
      <c r="N274" s="222"/>
      <c r="O274" s="222"/>
      <c r="P274" s="222"/>
      <c r="Q274" s="222"/>
      <c r="R274" s="222"/>
      <c r="S274" s="222"/>
      <c r="T274" s="222"/>
      <c r="U274" s="222"/>
      <c r="V274" s="222"/>
      <c r="W274" s="222"/>
      <c r="X274" s="222"/>
      <c r="Y274" s="222"/>
      <c r="Z274" s="222"/>
      <c r="AA274" s="222"/>
      <c r="AB274" s="222"/>
      <c r="AC274" s="222"/>
      <c r="AD274" s="222"/>
      <c r="AE274" s="222"/>
    </row>
    <row r="275" spans="1:31" ht="18.75" hidden="1" x14ac:dyDescent="0.15">
      <c r="A275" s="222"/>
      <c r="B275" s="222"/>
      <c r="C275" s="222" t="s">
        <v>531</v>
      </c>
      <c r="D275" s="222"/>
      <c r="E275" s="222"/>
      <c r="F275" s="222"/>
      <c r="G275" s="222" t="s">
        <v>479</v>
      </c>
      <c r="H275" s="222">
        <v>0.434</v>
      </c>
      <c r="I275" s="222"/>
      <c r="J275" s="222"/>
      <c r="K275" s="222"/>
      <c r="L275" s="222"/>
      <c r="M275" s="222"/>
      <c r="N275" s="222"/>
      <c r="O275" s="222"/>
      <c r="P275" s="222"/>
      <c r="Q275" s="222"/>
      <c r="R275" s="222"/>
      <c r="S275" s="222"/>
      <c r="T275" s="222"/>
      <c r="U275" s="222"/>
      <c r="V275" s="222"/>
      <c r="W275" s="222"/>
      <c r="X275" s="222"/>
      <c r="Y275" s="222"/>
      <c r="Z275" s="222"/>
      <c r="AA275" s="222"/>
      <c r="AB275" s="222"/>
      <c r="AC275" s="222"/>
      <c r="AD275" s="222"/>
      <c r="AE275" s="222"/>
    </row>
    <row r="276" spans="1:31" ht="18.75" hidden="1" x14ac:dyDescent="0.15">
      <c r="A276" s="222"/>
      <c r="B276" s="222"/>
      <c r="C276" s="222" t="s">
        <v>532</v>
      </c>
      <c r="D276" s="222"/>
      <c r="E276" s="222"/>
      <c r="F276" s="222"/>
      <c r="G276" s="222" t="s">
        <v>479</v>
      </c>
      <c r="H276" s="222">
        <v>0.379</v>
      </c>
      <c r="I276" s="222"/>
      <c r="J276" s="222"/>
      <c r="K276" s="222"/>
      <c r="L276" s="222"/>
      <c r="M276" s="222"/>
      <c r="N276" s="222"/>
      <c r="O276" s="222"/>
      <c r="P276" s="222"/>
      <c r="Q276" s="222"/>
      <c r="R276" s="222"/>
      <c r="S276" s="222"/>
      <c r="T276" s="222"/>
      <c r="U276" s="222"/>
      <c r="V276" s="222"/>
      <c r="W276" s="222"/>
      <c r="X276" s="222"/>
      <c r="Y276" s="222"/>
      <c r="Z276" s="222"/>
      <c r="AA276" s="222"/>
      <c r="AB276" s="222"/>
      <c r="AC276" s="222"/>
      <c r="AD276" s="222"/>
      <c r="AE276" s="222"/>
    </row>
    <row r="277" spans="1:31" ht="18.75" hidden="1" x14ac:dyDescent="0.15">
      <c r="A277" s="222"/>
      <c r="B277" s="222"/>
      <c r="C277" s="222" t="s">
        <v>533</v>
      </c>
      <c r="D277" s="222"/>
      <c r="E277" s="222"/>
      <c r="F277" s="222"/>
      <c r="G277" s="222" t="s">
        <v>479</v>
      </c>
      <c r="H277" s="222">
        <v>0</v>
      </c>
      <c r="I277" s="222"/>
      <c r="J277" s="222"/>
      <c r="K277" s="222"/>
      <c r="L277" s="222"/>
      <c r="M277" s="222"/>
      <c r="N277" s="222"/>
      <c r="O277" s="222"/>
      <c r="P277" s="222"/>
      <c r="Q277" s="222"/>
      <c r="R277" s="222"/>
      <c r="S277" s="222"/>
      <c r="T277" s="222"/>
      <c r="U277" s="222"/>
      <c r="V277" s="222"/>
      <c r="W277" s="222"/>
      <c r="X277" s="222"/>
      <c r="Y277" s="222"/>
      <c r="Z277" s="222"/>
      <c r="AA277" s="222"/>
      <c r="AB277" s="222"/>
      <c r="AC277" s="222"/>
      <c r="AD277" s="222"/>
      <c r="AE277" s="222"/>
    </row>
    <row r="278" spans="1:31" ht="18.75" hidden="1" x14ac:dyDescent="0.15">
      <c r="A278" s="222"/>
      <c r="B278" s="222"/>
      <c r="C278" s="222" t="s">
        <v>534</v>
      </c>
      <c r="D278" s="222"/>
      <c r="E278" s="222"/>
      <c r="F278" s="222"/>
      <c r="G278" s="222" t="s">
        <v>479</v>
      </c>
      <c r="H278" s="222">
        <v>0</v>
      </c>
      <c r="I278" s="222"/>
      <c r="J278" s="222"/>
      <c r="K278" s="222"/>
      <c r="L278" s="222"/>
      <c r="M278" s="222"/>
      <c r="N278" s="222"/>
      <c r="O278" s="222"/>
      <c r="P278" s="222"/>
      <c r="Q278" s="222"/>
      <c r="R278" s="222"/>
      <c r="S278" s="222"/>
      <c r="T278" s="222"/>
      <c r="U278" s="222"/>
      <c r="V278" s="222"/>
      <c r="W278" s="222"/>
      <c r="X278" s="222"/>
      <c r="Y278" s="222"/>
      <c r="Z278" s="222"/>
      <c r="AA278" s="222"/>
      <c r="AB278" s="222"/>
      <c r="AC278" s="222"/>
      <c r="AD278" s="222"/>
      <c r="AE278" s="222"/>
    </row>
    <row r="279" spans="1:31" ht="18.75" hidden="1" x14ac:dyDescent="0.15">
      <c r="A279" s="222"/>
      <c r="B279" s="222"/>
      <c r="C279" s="222" t="s">
        <v>535</v>
      </c>
      <c r="D279" s="222"/>
      <c r="E279" s="222"/>
      <c r="F279" s="222"/>
      <c r="G279" s="222" t="s">
        <v>479</v>
      </c>
      <c r="H279" s="222">
        <v>0.48799999999999999</v>
      </c>
      <c r="I279" s="222"/>
      <c r="J279" s="222"/>
      <c r="K279" s="222"/>
      <c r="L279" s="222"/>
      <c r="M279" s="222"/>
      <c r="N279" s="222"/>
      <c r="O279" s="222"/>
      <c r="P279" s="222"/>
      <c r="Q279" s="222"/>
      <c r="R279" s="222"/>
      <c r="S279" s="222"/>
      <c r="T279" s="222"/>
      <c r="U279" s="222"/>
      <c r="V279" s="222"/>
      <c r="W279" s="222"/>
      <c r="X279" s="222"/>
      <c r="Y279" s="222"/>
      <c r="Z279" s="222"/>
      <c r="AA279" s="222"/>
      <c r="AB279" s="222"/>
      <c r="AC279" s="222"/>
      <c r="AD279" s="222"/>
      <c r="AE279" s="222"/>
    </row>
    <row r="280" spans="1:31" ht="18.75" hidden="1" x14ac:dyDescent="0.15">
      <c r="A280" s="222"/>
      <c r="B280" s="222"/>
      <c r="C280" s="222" t="s">
        <v>536</v>
      </c>
      <c r="D280" s="222"/>
      <c r="E280" s="222"/>
      <c r="F280" s="222"/>
      <c r="G280" s="222" t="s">
        <v>479</v>
      </c>
      <c r="H280" s="222">
        <v>0.33500000000000002</v>
      </c>
      <c r="I280" s="222"/>
      <c r="J280" s="222"/>
      <c r="K280" s="222"/>
      <c r="L280" s="222"/>
      <c r="M280" s="222"/>
      <c r="N280" s="222"/>
      <c r="O280" s="222"/>
      <c r="P280" s="222"/>
      <c r="Q280" s="222"/>
      <c r="R280" s="222"/>
      <c r="S280" s="222"/>
      <c r="T280" s="222"/>
      <c r="U280" s="222"/>
      <c r="V280" s="222"/>
      <c r="W280" s="222"/>
      <c r="X280" s="222"/>
      <c r="Y280" s="222"/>
      <c r="Z280" s="222"/>
      <c r="AA280" s="222"/>
      <c r="AB280" s="222"/>
      <c r="AC280" s="222"/>
      <c r="AD280" s="222"/>
      <c r="AE280" s="222"/>
    </row>
    <row r="281" spans="1:31" ht="18.75" hidden="1" x14ac:dyDescent="0.15">
      <c r="A281" s="222"/>
      <c r="B281" s="222"/>
      <c r="C281" s="222" t="s">
        <v>537</v>
      </c>
      <c r="D281" s="222"/>
      <c r="E281" s="222"/>
      <c r="F281" s="222"/>
      <c r="G281" s="222" t="s">
        <v>479</v>
      </c>
      <c r="H281" s="222">
        <v>0.443</v>
      </c>
      <c r="I281" s="222"/>
      <c r="J281" s="222"/>
      <c r="K281" s="222"/>
      <c r="L281" s="222"/>
      <c r="M281" s="222"/>
      <c r="N281" s="222"/>
      <c r="O281" s="222"/>
      <c r="P281" s="222"/>
      <c r="Q281" s="222"/>
      <c r="R281" s="222"/>
      <c r="S281" s="222"/>
      <c r="T281" s="222"/>
      <c r="U281" s="222"/>
      <c r="V281" s="222"/>
      <c r="W281" s="222"/>
      <c r="X281" s="222"/>
      <c r="Y281" s="222"/>
      <c r="Z281" s="222"/>
      <c r="AA281" s="222"/>
      <c r="AB281" s="222"/>
      <c r="AC281" s="222"/>
      <c r="AD281" s="222"/>
      <c r="AE281" s="222"/>
    </row>
    <row r="282" spans="1:31" ht="18.75" hidden="1" x14ac:dyDescent="0.15">
      <c r="A282" s="222"/>
      <c r="B282" s="222"/>
      <c r="C282" s="222" t="s">
        <v>538</v>
      </c>
      <c r="D282" s="222"/>
      <c r="E282" s="222"/>
      <c r="F282" s="222"/>
      <c r="G282" s="222" t="s">
        <v>479</v>
      </c>
      <c r="H282" s="222">
        <v>0.47799999999999998</v>
      </c>
      <c r="I282" s="222"/>
      <c r="J282" s="222"/>
      <c r="K282" s="222"/>
      <c r="L282" s="222"/>
      <c r="M282" s="222"/>
      <c r="N282" s="222"/>
      <c r="O282" s="222"/>
      <c r="P282" s="222"/>
      <c r="Q282" s="222"/>
      <c r="R282" s="222"/>
      <c r="S282" s="222"/>
      <c r="T282" s="222"/>
      <c r="U282" s="222"/>
      <c r="V282" s="222"/>
      <c r="W282" s="222"/>
      <c r="X282" s="222"/>
      <c r="Y282" s="222"/>
      <c r="Z282" s="222"/>
      <c r="AA282" s="222"/>
      <c r="AB282" s="222"/>
      <c r="AC282" s="222"/>
      <c r="AD282" s="222"/>
      <c r="AE282" s="222"/>
    </row>
    <row r="283" spans="1:31" ht="18.75" hidden="1" x14ac:dyDescent="0.15">
      <c r="A283" s="222"/>
      <c r="B283" s="222"/>
      <c r="C283" s="222" t="s">
        <v>539</v>
      </c>
      <c r="D283" s="222"/>
      <c r="E283" s="222"/>
      <c r="F283" s="222"/>
      <c r="G283" s="222" t="s">
        <v>479</v>
      </c>
      <c r="H283" s="222">
        <v>1.7999999999999999E-2</v>
      </c>
      <c r="I283" s="222"/>
      <c r="J283" s="222"/>
      <c r="K283" s="222"/>
      <c r="L283" s="222"/>
      <c r="M283" s="222"/>
      <c r="N283" s="222"/>
      <c r="O283" s="222"/>
      <c r="P283" s="222"/>
      <c r="Q283" s="222"/>
      <c r="R283" s="222"/>
      <c r="S283" s="222"/>
      <c r="T283" s="222"/>
      <c r="U283" s="222"/>
      <c r="V283" s="222"/>
      <c r="W283" s="222"/>
      <c r="X283" s="222"/>
      <c r="Y283" s="222"/>
      <c r="Z283" s="222"/>
      <c r="AA283" s="222"/>
      <c r="AB283" s="222"/>
      <c r="AC283" s="222"/>
      <c r="AD283" s="222"/>
      <c r="AE283" s="222"/>
    </row>
    <row r="284" spans="1:31" ht="18.75" hidden="1" x14ac:dyDescent="0.15">
      <c r="A284" s="222"/>
      <c r="B284" s="222"/>
      <c r="C284" s="222" t="s">
        <v>540</v>
      </c>
      <c r="D284" s="222"/>
      <c r="E284" s="222"/>
      <c r="F284" s="222"/>
      <c r="G284" s="222" t="s">
        <v>479</v>
      </c>
      <c r="H284" s="222">
        <v>0.55800000000000005</v>
      </c>
      <c r="I284" s="222"/>
      <c r="J284" s="222"/>
      <c r="K284" s="222"/>
      <c r="L284" s="222"/>
      <c r="M284" s="222"/>
      <c r="N284" s="222"/>
      <c r="O284" s="222"/>
      <c r="P284" s="222"/>
      <c r="Q284" s="222"/>
      <c r="R284" s="222"/>
      <c r="S284" s="222"/>
      <c r="T284" s="222"/>
      <c r="U284" s="222"/>
      <c r="V284" s="222"/>
      <c r="W284" s="222"/>
      <c r="X284" s="222"/>
      <c r="Y284" s="222"/>
      <c r="Z284" s="222"/>
      <c r="AA284" s="222"/>
      <c r="AB284" s="222"/>
      <c r="AC284" s="222"/>
      <c r="AD284" s="222"/>
      <c r="AE284" s="222"/>
    </row>
    <row r="285" spans="1:31" ht="18.75" hidden="1" x14ac:dyDescent="0.15">
      <c r="A285" s="222"/>
      <c r="B285" s="222"/>
      <c r="C285" s="222" t="s">
        <v>541</v>
      </c>
      <c r="D285" s="222"/>
      <c r="E285" s="222"/>
      <c r="F285" s="222"/>
      <c r="G285" s="222" t="s">
        <v>479</v>
      </c>
      <c r="H285" s="222">
        <v>9.7000000000000003E-2</v>
      </c>
      <c r="I285" s="222"/>
      <c r="J285" s="222"/>
      <c r="K285" s="222"/>
      <c r="L285" s="222"/>
      <c r="M285" s="222"/>
      <c r="N285" s="222"/>
      <c r="O285" s="222"/>
      <c r="P285" s="222"/>
      <c r="Q285" s="222"/>
      <c r="R285" s="222"/>
      <c r="S285" s="222"/>
      <c r="T285" s="222"/>
      <c r="U285" s="222"/>
      <c r="V285" s="222"/>
      <c r="W285" s="222"/>
      <c r="X285" s="222"/>
      <c r="Y285" s="222"/>
      <c r="Z285" s="222"/>
      <c r="AA285" s="222"/>
      <c r="AB285" s="222"/>
      <c r="AC285" s="222"/>
      <c r="AD285" s="222"/>
      <c r="AE285" s="222"/>
    </row>
    <row r="286" spans="1:31" ht="18.75" hidden="1" x14ac:dyDescent="0.15">
      <c r="A286" s="222"/>
      <c r="B286" s="222"/>
      <c r="C286" s="222" t="s">
        <v>542</v>
      </c>
      <c r="D286" s="222"/>
      <c r="E286" s="222"/>
      <c r="F286" s="222"/>
      <c r="G286" s="222" t="s">
        <v>479</v>
      </c>
      <c r="H286" s="222">
        <v>0.45800000000000002</v>
      </c>
      <c r="I286" s="222"/>
      <c r="J286" s="222"/>
      <c r="K286" s="222"/>
      <c r="L286" s="222"/>
      <c r="M286" s="222"/>
      <c r="N286" s="222"/>
      <c r="O286" s="222"/>
      <c r="P286" s="222"/>
      <c r="Q286" s="222"/>
      <c r="R286" s="222"/>
      <c r="S286" s="222"/>
      <c r="T286" s="222"/>
      <c r="U286" s="222"/>
      <c r="V286" s="222"/>
      <c r="W286" s="222"/>
      <c r="X286" s="222"/>
      <c r="Y286" s="222"/>
      <c r="Z286" s="222"/>
      <c r="AA286" s="222"/>
      <c r="AB286" s="222"/>
      <c r="AC286" s="222"/>
      <c r="AD286" s="222"/>
      <c r="AE286" s="222"/>
    </row>
    <row r="287" spans="1:31" ht="18.75" hidden="1" x14ac:dyDescent="0.15">
      <c r="A287" s="222"/>
      <c r="B287" s="222"/>
      <c r="C287" s="222" t="s">
        <v>543</v>
      </c>
      <c r="D287" s="222"/>
      <c r="E287" s="222"/>
      <c r="F287" s="222"/>
      <c r="G287" s="222" t="s">
        <v>479</v>
      </c>
      <c r="H287" s="222">
        <v>0.38800000000000001</v>
      </c>
      <c r="I287" s="222"/>
      <c r="J287" s="222"/>
      <c r="K287" s="222"/>
      <c r="L287" s="222"/>
      <c r="M287" s="222"/>
      <c r="N287" s="222"/>
      <c r="O287" s="222"/>
      <c r="P287" s="222"/>
      <c r="Q287" s="222"/>
      <c r="R287" s="222"/>
      <c r="S287" s="222"/>
      <c r="T287" s="222"/>
      <c r="U287" s="222"/>
      <c r="V287" s="222"/>
      <c r="W287" s="222"/>
      <c r="X287" s="222"/>
      <c r="Y287" s="222"/>
      <c r="Z287" s="222"/>
      <c r="AA287" s="222"/>
      <c r="AB287" s="222"/>
      <c r="AC287" s="222"/>
      <c r="AD287" s="222"/>
      <c r="AE287" s="222"/>
    </row>
    <row r="288" spans="1:31" ht="18.75" hidden="1" x14ac:dyDescent="0.15">
      <c r="A288" s="222"/>
      <c r="B288" s="222"/>
      <c r="C288" s="222" t="s">
        <v>544</v>
      </c>
      <c r="D288" s="222"/>
      <c r="E288" s="222"/>
      <c r="F288" s="222"/>
      <c r="G288" s="222" t="s">
        <v>479</v>
      </c>
      <c r="H288" s="222">
        <v>0.34</v>
      </c>
      <c r="I288" s="222"/>
      <c r="J288" s="222"/>
      <c r="K288" s="222"/>
      <c r="L288" s="222"/>
      <c r="M288" s="222"/>
      <c r="N288" s="222"/>
      <c r="O288" s="222"/>
      <c r="P288" s="222"/>
      <c r="Q288" s="222"/>
      <c r="R288" s="222"/>
      <c r="S288" s="222"/>
      <c r="T288" s="222"/>
      <c r="U288" s="222"/>
      <c r="V288" s="222"/>
      <c r="W288" s="222"/>
      <c r="X288" s="222"/>
      <c r="Y288" s="222"/>
      <c r="Z288" s="222"/>
      <c r="AA288" s="222"/>
      <c r="AB288" s="222"/>
      <c r="AC288" s="222"/>
      <c r="AD288" s="222"/>
      <c r="AE288" s="222"/>
    </row>
    <row r="289" spans="1:31" ht="18.75" hidden="1" x14ac:dyDescent="0.15">
      <c r="A289" s="222"/>
      <c r="B289" s="222"/>
      <c r="C289" s="222" t="s">
        <v>545</v>
      </c>
      <c r="D289" s="222"/>
      <c r="E289" s="222"/>
      <c r="F289" s="222"/>
      <c r="G289" s="222" t="s">
        <v>479</v>
      </c>
      <c r="H289" s="222">
        <v>0.53600000000000003</v>
      </c>
      <c r="I289" s="222"/>
      <c r="J289" s="222"/>
      <c r="K289" s="222"/>
      <c r="L289" s="222"/>
      <c r="M289" s="222"/>
      <c r="N289" s="222"/>
      <c r="O289" s="222"/>
      <c r="P289" s="222"/>
      <c r="Q289" s="222"/>
      <c r="R289" s="222"/>
      <c r="S289" s="222"/>
      <c r="T289" s="222"/>
      <c r="U289" s="222"/>
      <c r="V289" s="222"/>
      <c r="W289" s="222"/>
      <c r="X289" s="222"/>
      <c r="Y289" s="222"/>
      <c r="Z289" s="222"/>
      <c r="AA289" s="222"/>
      <c r="AB289" s="222"/>
      <c r="AC289" s="222"/>
      <c r="AD289" s="222"/>
      <c r="AE289" s="222"/>
    </row>
    <row r="290" spans="1:31" ht="18.75" hidden="1" x14ac:dyDescent="0.15">
      <c r="A290" s="222"/>
      <c r="B290" s="222"/>
      <c r="C290" s="222" t="s">
        <v>546</v>
      </c>
      <c r="D290" s="222"/>
      <c r="E290" s="222"/>
      <c r="F290" s="222"/>
      <c r="G290" s="222" t="s">
        <v>479</v>
      </c>
      <c r="H290" s="222">
        <v>0.49099999999999999</v>
      </c>
      <c r="I290" s="222"/>
      <c r="J290" s="222"/>
      <c r="K290" s="222"/>
      <c r="L290" s="222"/>
      <c r="M290" s="222"/>
      <c r="N290" s="222"/>
      <c r="O290" s="222"/>
      <c r="P290" s="222"/>
      <c r="Q290" s="222"/>
      <c r="R290" s="222"/>
      <c r="S290" s="222"/>
      <c r="T290" s="222"/>
      <c r="U290" s="222"/>
      <c r="V290" s="222"/>
      <c r="W290" s="222"/>
      <c r="X290" s="222"/>
      <c r="Y290" s="222"/>
      <c r="Z290" s="222"/>
      <c r="AA290" s="222"/>
      <c r="AB290" s="222"/>
      <c r="AC290" s="222"/>
      <c r="AD290" s="222"/>
      <c r="AE290" s="222"/>
    </row>
    <row r="291" spans="1:31" ht="18.75" hidden="1" x14ac:dyDescent="0.15">
      <c r="A291" s="222"/>
      <c r="B291" s="222"/>
      <c r="C291" s="222" t="s">
        <v>547</v>
      </c>
      <c r="D291" s="222"/>
      <c r="E291" s="222"/>
      <c r="F291" s="222"/>
      <c r="G291" s="222" t="s">
        <v>479</v>
      </c>
      <c r="H291" s="222">
        <v>0.54900000000000004</v>
      </c>
      <c r="I291" s="222"/>
      <c r="J291" s="222"/>
      <c r="K291" s="222"/>
      <c r="L291" s="222"/>
      <c r="M291" s="222"/>
      <c r="N291" s="222"/>
      <c r="O291" s="222"/>
      <c r="P291" s="222"/>
      <c r="Q291" s="222"/>
      <c r="R291" s="222"/>
      <c r="S291" s="222"/>
      <c r="T291" s="222"/>
      <c r="U291" s="222"/>
      <c r="V291" s="222"/>
      <c r="W291" s="222"/>
      <c r="X291" s="222"/>
      <c r="Y291" s="222"/>
      <c r="Z291" s="222"/>
      <c r="AA291" s="222"/>
      <c r="AB291" s="222"/>
      <c r="AC291" s="222"/>
      <c r="AD291" s="222"/>
      <c r="AE291" s="222"/>
    </row>
    <row r="292" spans="1:31" ht="18.75" hidden="1" x14ac:dyDescent="0.15">
      <c r="A292" s="222"/>
      <c r="B292" s="222"/>
      <c r="C292" s="222" t="s">
        <v>548</v>
      </c>
      <c r="D292" s="222"/>
      <c r="E292" s="222"/>
      <c r="F292" s="222"/>
      <c r="G292" s="222" t="s">
        <v>479</v>
      </c>
      <c r="H292" s="222">
        <v>0.55400000000000005</v>
      </c>
      <c r="I292" s="222"/>
      <c r="J292" s="222"/>
      <c r="K292" s="222"/>
      <c r="L292" s="222"/>
      <c r="M292" s="222"/>
      <c r="N292" s="222"/>
      <c r="O292" s="222"/>
      <c r="P292" s="222"/>
      <c r="Q292" s="222"/>
      <c r="R292" s="222"/>
      <c r="S292" s="222"/>
      <c r="T292" s="222"/>
      <c r="U292" s="222"/>
      <c r="V292" s="222"/>
      <c r="W292" s="222"/>
      <c r="X292" s="222"/>
      <c r="Y292" s="222"/>
      <c r="Z292" s="222"/>
      <c r="AA292" s="222"/>
      <c r="AB292" s="222"/>
      <c r="AC292" s="222"/>
      <c r="AD292" s="222"/>
      <c r="AE292" s="222"/>
    </row>
    <row r="293" spans="1:31" ht="18.75" hidden="1" x14ac:dyDescent="0.15">
      <c r="A293" s="222"/>
      <c r="B293" s="222"/>
      <c r="C293" s="222" t="s">
        <v>549</v>
      </c>
      <c r="D293" s="222"/>
      <c r="E293" s="222"/>
      <c r="F293" s="222"/>
      <c r="G293" s="222" t="s">
        <v>479</v>
      </c>
      <c r="H293" s="222">
        <v>8.8999999999999996E-2</v>
      </c>
      <c r="I293" s="222"/>
      <c r="J293" s="222"/>
      <c r="K293" s="222"/>
      <c r="L293" s="222"/>
      <c r="M293" s="222"/>
      <c r="N293" s="222"/>
      <c r="O293" s="222"/>
      <c r="P293" s="222"/>
      <c r="Q293" s="222"/>
      <c r="R293" s="222"/>
      <c r="S293" s="222"/>
      <c r="T293" s="222"/>
      <c r="U293" s="222"/>
      <c r="V293" s="222"/>
      <c r="W293" s="222"/>
      <c r="X293" s="222"/>
      <c r="Y293" s="222"/>
      <c r="Z293" s="222"/>
      <c r="AA293" s="222"/>
      <c r="AB293" s="222"/>
      <c r="AC293" s="222"/>
      <c r="AD293" s="222"/>
      <c r="AE293" s="222"/>
    </row>
    <row r="294" spans="1:31" ht="18.75" hidden="1" x14ac:dyDescent="0.15">
      <c r="A294" s="222"/>
      <c r="B294" s="222"/>
      <c r="C294" s="222" t="s">
        <v>550</v>
      </c>
      <c r="D294" s="222"/>
      <c r="E294" s="222"/>
      <c r="F294" s="222"/>
      <c r="G294" s="222" t="s">
        <v>479</v>
      </c>
      <c r="H294" s="222">
        <v>0.26200000000000001</v>
      </c>
      <c r="I294" s="222"/>
      <c r="J294" s="222"/>
      <c r="K294" s="222"/>
      <c r="L294" s="222"/>
      <c r="M294" s="222"/>
      <c r="N294" s="222"/>
      <c r="O294" s="222"/>
      <c r="P294" s="222"/>
      <c r="Q294" s="222"/>
      <c r="R294" s="222"/>
      <c r="S294" s="222"/>
      <c r="T294" s="222"/>
      <c r="U294" s="222"/>
      <c r="V294" s="222"/>
      <c r="W294" s="222"/>
      <c r="X294" s="222"/>
      <c r="Y294" s="222"/>
      <c r="Z294" s="222"/>
      <c r="AA294" s="222"/>
      <c r="AB294" s="222"/>
      <c r="AC294" s="222"/>
      <c r="AD294" s="222"/>
      <c r="AE294" s="222"/>
    </row>
    <row r="295" spans="1:31" ht="18.75" hidden="1" x14ac:dyDescent="0.15">
      <c r="A295" s="222"/>
      <c r="B295" s="222"/>
      <c r="C295" s="222" t="s">
        <v>551</v>
      </c>
      <c r="D295" s="222"/>
      <c r="E295" s="222"/>
      <c r="F295" s="222"/>
      <c r="G295" s="222" t="s">
        <v>479</v>
      </c>
      <c r="H295" s="222">
        <v>7.0999999999999994E-2</v>
      </c>
      <c r="I295" s="222"/>
      <c r="J295" s="222"/>
      <c r="K295" s="222"/>
      <c r="L295" s="222"/>
      <c r="M295" s="222"/>
      <c r="N295" s="222"/>
      <c r="O295" s="222"/>
      <c r="P295" s="222"/>
      <c r="Q295" s="222"/>
      <c r="R295" s="222"/>
      <c r="S295" s="222"/>
      <c r="T295" s="222"/>
      <c r="U295" s="222"/>
      <c r="V295" s="222"/>
      <c r="W295" s="222"/>
      <c r="X295" s="222"/>
      <c r="Y295" s="222"/>
      <c r="Z295" s="222"/>
      <c r="AA295" s="222"/>
      <c r="AB295" s="222"/>
      <c r="AC295" s="222"/>
      <c r="AD295" s="222"/>
      <c r="AE295" s="222"/>
    </row>
    <row r="296" spans="1:31" ht="18.75" hidden="1" x14ac:dyDescent="0.15">
      <c r="A296" s="222"/>
      <c r="B296" s="222"/>
      <c r="C296" s="222" t="s">
        <v>552</v>
      </c>
      <c r="D296" s="222"/>
      <c r="E296" s="222"/>
      <c r="F296" s="222"/>
      <c r="G296" s="222" t="s">
        <v>479</v>
      </c>
      <c r="H296" s="222">
        <v>0.57899999999999996</v>
      </c>
      <c r="I296" s="222"/>
      <c r="J296" s="222"/>
      <c r="K296" s="222"/>
      <c r="L296" s="222"/>
      <c r="M296" s="222"/>
      <c r="N296" s="222"/>
      <c r="O296" s="222"/>
      <c r="P296" s="222"/>
      <c r="Q296" s="222"/>
      <c r="R296" s="222"/>
      <c r="S296" s="222"/>
      <c r="T296" s="222"/>
      <c r="U296" s="222"/>
      <c r="V296" s="222"/>
      <c r="W296" s="222"/>
      <c r="X296" s="222"/>
      <c r="Y296" s="222"/>
      <c r="Z296" s="222"/>
      <c r="AA296" s="222"/>
      <c r="AB296" s="222"/>
      <c r="AC296" s="222"/>
      <c r="AD296" s="222"/>
      <c r="AE296" s="222"/>
    </row>
    <row r="297" spans="1:31" ht="18.75" hidden="1" x14ac:dyDescent="0.15">
      <c r="A297" s="222"/>
      <c r="B297" s="222"/>
      <c r="C297" s="222" t="s">
        <v>553</v>
      </c>
      <c r="D297" s="222"/>
      <c r="E297" s="222"/>
      <c r="F297" s="222"/>
      <c r="G297" s="222" t="s">
        <v>479</v>
      </c>
      <c r="H297" s="222">
        <v>0.50800000000000001</v>
      </c>
      <c r="I297" s="222"/>
      <c r="J297" s="222"/>
      <c r="K297" s="222"/>
      <c r="L297" s="222"/>
      <c r="M297" s="222"/>
      <c r="N297" s="222"/>
      <c r="O297" s="222"/>
      <c r="P297" s="222"/>
      <c r="Q297" s="222"/>
      <c r="R297" s="222"/>
      <c r="S297" s="222"/>
      <c r="T297" s="222"/>
      <c r="U297" s="222"/>
      <c r="V297" s="222"/>
      <c r="W297" s="222"/>
      <c r="X297" s="222"/>
      <c r="Y297" s="222"/>
      <c r="Z297" s="222"/>
      <c r="AA297" s="222"/>
      <c r="AB297" s="222"/>
      <c r="AC297" s="222"/>
      <c r="AD297" s="222"/>
      <c r="AE297" s="222"/>
    </row>
    <row r="298" spans="1:31" ht="18.75" hidden="1" x14ac:dyDescent="0.15">
      <c r="A298" s="222"/>
      <c r="B298" s="222"/>
      <c r="C298" s="222" t="s">
        <v>554</v>
      </c>
      <c r="D298" s="222"/>
      <c r="E298" s="222"/>
      <c r="F298" s="222"/>
      <c r="G298" s="222" t="s">
        <v>479</v>
      </c>
      <c r="H298" s="222">
        <v>0.379</v>
      </c>
      <c r="I298" s="222"/>
      <c r="J298" s="222"/>
      <c r="K298" s="222"/>
      <c r="L298" s="222"/>
      <c r="M298" s="222"/>
      <c r="N298" s="222"/>
      <c r="O298" s="222"/>
      <c r="P298" s="222"/>
      <c r="Q298" s="222"/>
      <c r="R298" s="222"/>
      <c r="S298" s="222"/>
      <c r="T298" s="222"/>
      <c r="U298" s="222"/>
      <c r="V298" s="222"/>
      <c r="W298" s="222"/>
      <c r="X298" s="222"/>
      <c r="Y298" s="222"/>
      <c r="Z298" s="222"/>
      <c r="AA298" s="222"/>
      <c r="AB298" s="222"/>
      <c r="AC298" s="222"/>
      <c r="AD298" s="222"/>
      <c r="AE298" s="222"/>
    </row>
    <row r="299" spans="1:31" ht="18.75" hidden="1" x14ac:dyDescent="0.15">
      <c r="A299" s="222"/>
      <c r="B299" s="222"/>
      <c r="C299" s="222" t="s">
        <v>555</v>
      </c>
      <c r="D299" s="222"/>
      <c r="E299" s="222"/>
      <c r="F299" s="222"/>
      <c r="G299" s="222" t="s">
        <v>479</v>
      </c>
      <c r="H299" s="222">
        <v>0.53500000000000003</v>
      </c>
      <c r="I299" s="222"/>
      <c r="J299" s="222"/>
      <c r="K299" s="222"/>
      <c r="L299" s="222"/>
      <c r="M299" s="222"/>
      <c r="N299" s="222"/>
      <c r="O299" s="222"/>
      <c r="P299" s="222"/>
      <c r="Q299" s="222"/>
      <c r="R299" s="222"/>
      <c r="S299" s="222"/>
      <c r="T299" s="222"/>
      <c r="U299" s="222"/>
      <c r="V299" s="222"/>
      <c r="W299" s="222"/>
      <c r="X299" s="222"/>
      <c r="Y299" s="222"/>
      <c r="Z299" s="222"/>
      <c r="AA299" s="222"/>
      <c r="AB299" s="222"/>
      <c r="AC299" s="222"/>
      <c r="AD299" s="222"/>
      <c r="AE299" s="222"/>
    </row>
    <row r="300" spans="1:31" ht="18.75" hidden="1" x14ac:dyDescent="0.15">
      <c r="A300" s="222"/>
      <c r="B300" s="222"/>
      <c r="C300" s="222" t="s">
        <v>556</v>
      </c>
      <c r="D300" s="222"/>
      <c r="E300" s="222"/>
      <c r="F300" s="222"/>
      <c r="G300" s="222" t="s">
        <v>479</v>
      </c>
      <c r="H300" s="222">
        <v>0.56899999999999995</v>
      </c>
      <c r="I300" s="222"/>
      <c r="J300" s="222"/>
      <c r="K300" s="222"/>
      <c r="L300" s="222"/>
      <c r="M300" s="222"/>
      <c r="N300" s="222"/>
      <c r="O300" s="222"/>
      <c r="P300" s="222"/>
      <c r="Q300" s="222"/>
      <c r="R300" s="222"/>
      <c r="S300" s="222"/>
      <c r="T300" s="222"/>
      <c r="U300" s="222"/>
      <c r="V300" s="222"/>
      <c r="W300" s="222"/>
      <c r="X300" s="222"/>
      <c r="Y300" s="222"/>
      <c r="Z300" s="222"/>
      <c r="AA300" s="222"/>
      <c r="AB300" s="222"/>
      <c r="AC300" s="222"/>
      <c r="AD300" s="222"/>
      <c r="AE300" s="222"/>
    </row>
    <row r="301" spans="1:31" ht="18.75" hidden="1" x14ac:dyDescent="0.15">
      <c r="A301" s="222"/>
      <c r="B301" s="222"/>
      <c r="C301" s="222" t="s">
        <v>557</v>
      </c>
      <c r="D301" s="222"/>
      <c r="E301" s="222"/>
      <c r="F301" s="222"/>
      <c r="G301" s="222" t="s">
        <v>479</v>
      </c>
      <c r="H301" s="222">
        <v>0.4</v>
      </c>
      <c r="I301" s="222"/>
      <c r="J301" s="222"/>
      <c r="K301" s="222"/>
      <c r="L301" s="222"/>
      <c r="M301" s="222"/>
      <c r="N301" s="222"/>
      <c r="O301" s="222"/>
      <c r="P301" s="222"/>
      <c r="Q301" s="222"/>
      <c r="R301" s="222"/>
      <c r="S301" s="222"/>
      <c r="T301" s="222"/>
      <c r="U301" s="222"/>
      <c r="V301" s="222"/>
      <c r="W301" s="222"/>
      <c r="X301" s="222"/>
      <c r="Y301" s="222"/>
      <c r="Z301" s="222"/>
      <c r="AA301" s="222"/>
      <c r="AB301" s="222"/>
      <c r="AC301" s="222"/>
      <c r="AD301" s="222"/>
      <c r="AE301" s="222"/>
    </row>
    <row r="302" spans="1:31" ht="18.75" hidden="1" x14ac:dyDescent="0.15">
      <c r="A302" s="222"/>
      <c r="B302" s="222"/>
      <c r="C302" s="222" t="s">
        <v>558</v>
      </c>
      <c r="D302" s="222"/>
      <c r="E302" s="222"/>
      <c r="F302" s="222"/>
      <c r="G302" s="222" t="s">
        <v>479</v>
      </c>
      <c r="H302" s="222">
        <v>0.43099999999999999</v>
      </c>
      <c r="I302" s="222"/>
      <c r="J302" s="222"/>
      <c r="K302" s="222"/>
      <c r="L302" s="222"/>
      <c r="M302" s="222"/>
      <c r="N302" s="222"/>
      <c r="O302" s="222"/>
      <c r="P302" s="222"/>
      <c r="Q302" s="222"/>
      <c r="R302" s="222"/>
      <c r="S302" s="222"/>
      <c r="T302" s="222"/>
      <c r="U302" s="222"/>
      <c r="V302" s="222"/>
      <c r="W302" s="222"/>
      <c r="X302" s="222"/>
      <c r="Y302" s="222"/>
      <c r="Z302" s="222"/>
      <c r="AA302" s="222"/>
      <c r="AB302" s="222"/>
      <c r="AC302" s="222"/>
      <c r="AD302" s="222"/>
      <c r="AE302" s="222"/>
    </row>
    <row r="303" spans="1:31" ht="18.75" hidden="1" x14ac:dyDescent="0.15">
      <c r="A303" s="222"/>
      <c r="B303" s="222"/>
      <c r="C303" s="222" t="s">
        <v>559</v>
      </c>
      <c r="D303" s="222"/>
      <c r="E303" s="222"/>
      <c r="F303" s="222"/>
      <c r="G303" s="222" t="s">
        <v>479</v>
      </c>
      <c r="H303" s="222">
        <v>0.54200000000000004</v>
      </c>
      <c r="I303" s="222"/>
      <c r="J303" s="222"/>
      <c r="K303" s="222"/>
      <c r="L303" s="222"/>
      <c r="M303" s="222"/>
      <c r="N303" s="222"/>
      <c r="O303" s="222"/>
      <c r="P303" s="222"/>
      <c r="Q303" s="222"/>
      <c r="R303" s="222"/>
      <c r="S303" s="222"/>
      <c r="T303" s="222"/>
      <c r="U303" s="222"/>
      <c r="V303" s="222"/>
      <c r="W303" s="222"/>
      <c r="X303" s="222"/>
      <c r="Y303" s="222"/>
      <c r="Z303" s="222"/>
      <c r="AA303" s="222"/>
      <c r="AB303" s="222"/>
      <c r="AC303" s="222"/>
      <c r="AD303" s="222"/>
      <c r="AE303" s="222"/>
    </row>
    <row r="304" spans="1:31" ht="18.75" hidden="1" x14ac:dyDescent="0.15">
      <c r="A304" s="222"/>
      <c r="B304" s="222"/>
      <c r="C304" s="222" t="s">
        <v>560</v>
      </c>
      <c r="D304" s="222"/>
      <c r="E304" s="222"/>
      <c r="F304" s="222"/>
      <c r="G304" s="222" t="s">
        <v>479</v>
      </c>
      <c r="H304" s="222">
        <v>0.435</v>
      </c>
      <c r="I304" s="222"/>
      <c r="J304" s="222"/>
      <c r="K304" s="222"/>
      <c r="L304" s="222"/>
      <c r="M304" s="222"/>
      <c r="N304" s="222"/>
      <c r="O304" s="222"/>
      <c r="P304" s="222"/>
      <c r="Q304" s="222"/>
      <c r="R304" s="222"/>
      <c r="S304" s="222"/>
      <c r="T304" s="222"/>
      <c r="U304" s="222"/>
      <c r="V304" s="222"/>
      <c r="W304" s="222"/>
      <c r="X304" s="222"/>
      <c r="Y304" s="222"/>
      <c r="Z304" s="222"/>
      <c r="AA304" s="222"/>
      <c r="AB304" s="222"/>
      <c r="AC304" s="222"/>
      <c r="AD304" s="222"/>
      <c r="AE304" s="222"/>
    </row>
    <row r="305" spans="1:31" ht="18.75" hidden="1" x14ac:dyDescent="0.15">
      <c r="A305" s="222"/>
      <c r="B305" s="222"/>
      <c r="C305" s="222" t="s">
        <v>561</v>
      </c>
      <c r="D305" s="222"/>
      <c r="E305" s="222"/>
      <c r="F305" s="222"/>
      <c r="G305" s="222" t="s">
        <v>479</v>
      </c>
      <c r="H305" s="222">
        <v>0.40200000000000002</v>
      </c>
      <c r="I305" s="222"/>
      <c r="J305" s="222"/>
      <c r="K305" s="222"/>
      <c r="L305" s="222"/>
      <c r="M305" s="222"/>
      <c r="N305" s="222"/>
      <c r="O305" s="222"/>
      <c r="P305" s="222"/>
      <c r="Q305" s="222"/>
      <c r="R305" s="222"/>
      <c r="S305" s="222"/>
      <c r="T305" s="222"/>
      <c r="U305" s="222"/>
      <c r="V305" s="222"/>
      <c r="W305" s="222"/>
      <c r="X305" s="222"/>
      <c r="Y305" s="222"/>
      <c r="Z305" s="222"/>
      <c r="AA305" s="222"/>
      <c r="AB305" s="222"/>
      <c r="AC305" s="222"/>
      <c r="AD305" s="222"/>
      <c r="AE305" s="222"/>
    </row>
    <row r="306" spans="1:31" ht="18.75" hidden="1" x14ac:dyDescent="0.15">
      <c r="A306" s="222"/>
      <c r="B306" s="222"/>
      <c r="C306" s="222" t="s">
        <v>562</v>
      </c>
      <c r="D306" s="222"/>
      <c r="E306" s="222"/>
      <c r="F306" s="222"/>
      <c r="G306" s="222" t="s">
        <v>479</v>
      </c>
      <c r="H306" s="222">
        <v>4.8000000000000001E-2</v>
      </c>
      <c r="I306" s="222"/>
      <c r="J306" s="222"/>
      <c r="K306" s="222"/>
      <c r="L306" s="222"/>
      <c r="M306" s="222"/>
      <c r="N306" s="222"/>
      <c r="O306" s="222"/>
      <c r="P306" s="222"/>
      <c r="Q306" s="222"/>
      <c r="R306" s="222"/>
      <c r="S306" s="222"/>
      <c r="T306" s="222"/>
      <c r="U306" s="222"/>
      <c r="V306" s="222"/>
      <c r="W306" s="222"/>
      <c r="X306" s="222"/>
      <c r="Y306" s="222"/>
      <c r="Z306" s="222"/>
      <c r="AA306" s="222"/>
      <c r="AB306" s="222"/>
      <c r="AC306" s="222"/>
      <c r="AD306" s="222"/>
      <c r="AE306" s="222"/>
    </row>
    <row r="307" spans="1:31" ht="18.75" hidden="1" x14ac:dyDescent="0.15">
      <c r="A307" s="222"/>
      <c r="B307" s="222"/>
      <c r="C307" s="222" t="s">
        <v>563</v>
      </c>
      <c r="D307" s="222"/>
      <c r="E307" s="222"/>
      <c r="F307" s="222"/>
      <c r="G307" s="222" t="s">
        <v>479</v>
      </c>
      <c r="H307" s="222">
        <v>0.48099999999999998</v>
      </c>
      <c r="I307" s="222"/>
      <c r="J307" s="222"/>
      <c r="K307" s="222"/>
      <c r="L307" s="222"/>
      <c r="M307" s="222"/>
      <c r="N307" s="222"/>
      <c r="O307" s="222"/>
      <c r="P307" s="222"/>
      <c r="Q307" s="222"/>
      <c r="R307" s="222"/>
      <c r="S307" s="222"/>
      <c r="T307" s="222"/>
      <c r="U307" s="222"/>
      <c r="V307" s="222"/>
      <c r="W307" s="222"/>
      <c r="X307" s="222"/>
      <c r="Y307" s="222"/>
      <c r="Z307" s="222"/>
      <c r="AA307" s="222"/>
      <c r="AB307" s="222"/>
      <c r="AC307" s="222"/>
      <c r="AD307" s="222"/>
      <c r="AE307" s="222"/>
    </row>
    <row r="308" spans="1:31" ht="18.75" hidden="1" x14ac:dyDescent="0.15">
      <c r="A308" s="222"/>
      <c r="B308" s="222"/>
      <c r="C308" s="222" t="s">
        <v>564</v>
      </c>
      <c r="D308" s="222"/>
      <c r="E308" s="222"/>
      <c r="F308" s="222"/>
      <c r="G308" s="222" t="s">
        <v>479</v>
      </c>
      <c r="H308" s="222">
        <v>0.39700000000000002</v>
      </c>
      <c r="I308" s="222"/>
      <c r="J308" s="222"/>
      <c r="K308" s="222"/>
      <c r="L308" s="222"/>
      <c r="M308" s="222"/>
      <c r="N308" s="222"/>
      <c r="O308" s="222"/>
      <c r="P308" s="222"/>
      <c r="Q308" s="222"/>
      <c r="R308" s="222"/>
      <c r="S308" s="222"/>
      <c r="T308" s="222"/>
      <c r="U308" s="222"/>
      <c r="V308" s="222"/>
      <c r="W308" s="222"/>
      <c r="X308" s="222"/>
      <c r="Y308" s="222"/>
      <c r="Z308" s="222"/>
      <c r="AA308" s="222"/>
      <c r="AB308" s="222"/>
      <c r="AC308" s="222"/>
      <c r="AD308" s="222"/>
      <c r="AE308" s="222"/>
    </row>
    <row r="309" spans="1:31" ht="18.75" hidden="1" x14ac:dyDescent="0.15">
      <c r="A309" s="222"/>
      <c r="B309" s="222"/>
      <c r="C309" s="222" t="s">
        <v>565</v>
      </c>
      <c r="D309" s="222"/>
      <c r="E309" s="222"/>
      <c r="F309" s="222"/>
      <c r="G309" s="222" t="s">
        <v>479</v>
      </c>
      <c r="H309" s="222">
        <v>0.51300000000000001</v>
      </c>
      <c r="I309" s="222"/>
      <c r="J309" s="222"/>
      <c r="K309" s="222"/>
      <c r="L309" s="222"/>
      <c r="M309" s="222"/>
      <c r="N309" s="222"/>
      <c r="O309" s="222"/>
      <c r="P309" s="222"/>
      <c r="Q309" s="222"/>
      <c r="R309" s="222"/>
      <c r="S309" s="222"/>
      <c r="T309" s="222"/>
      <c r="U309" s="222"/>
      <c r="V309" s="222"/>
      <c r="W309" s="222"/>
      <c r="X309" s="222"/>
      <c r="Y309" s="222"/>
      <c r="Z309" s="222"/>
      <c r="AA309" s="222"/>
      <c r="AB309" s="222"/>
      <c r="AC309" s="222"/>
      <c r="AD309" s="222"/>
      <c r="AE309" s="222"/>
    </row>
    <row r="310" spans="1:31" ht="18.75" hidden="1" x14ac:dyDescent="0.15">
      <c r="A310" s="222"/>
      <c r="B310" s="222"/>
      <c r="C310" s="222" t="s">
        <v>566</v>
      </c>
      <c r="D310" s="222"/>
      <c r="E310" s="222"/>
      <c r="F310" s="222"/>
      <c r="G310" s="222" t="s">
        <v>479</v>
      </c>
      <c r="H310" s="222">
        <v>0.16600000000000001</v>
      </c>
      <c r="I310" s="222"/>
      <c r="J310" s="222"/>
      <c r="K310" s="222"/>
      <c r="L310" s="222"/>
      <c r="M310" s="222"/>
      <c r="N310" s="222"/>
      <c r="O310" s="222"/>
      <c r="P310" s="222"/>
      <c r="Q310" s="222"/>
      <c r="R310" s="222"/>
      <c r="S310" s="222"/>
      <c r="T310" s="222"/>
      <c r="U310" s="222"/>
      <c r="V310" s="222"/>
      <c r="W310" s="222"/>
      <c r="X310" s="222"/>
      <c r="Y310" s="222"/>
      <c r="Z310" s="222"/>
      <c r="AA310" s="222"/>
      <c r="AB310" s="222"/>
      <c r="AC310" s="222"/>
      <c r="AD310" s="222"/>
      <c r="AE310" s="222"/>
    </row>
    <row r="311" spans="1:31" ht="18.75" hidden="1" x14ac:dyDescent="0.15">
      <c r="A311" s="222"/>
      <c r="B311" s="222"/>
      <c r="C311" s="222" t="s">
        <v>567</v>
      </c>
      <c r="D311" s="222"/>
      <c r="E311" s="222"/>
      <c r="F311" s="222"/>
      <c r="G311" s="222" t="s">
        <v>479</v>
      </c>
      <c r="H311" s="222">
        <v>0.502</v>
      </c>
      <c r="I311" s="222"/>
      <c r="J311" s="222"/>
      <c r="K311" s="222"/>
      <c r="L311" s="222"/>
      <c r="M311" s="222"/>
      <c r="N311" s="222"/>
      <c r="O311" s="222"/>
      <c r="P311" s="222"/>
      <c r="Q311" s="222"/>
      <c r="R311" s="222"/>
      <c r="S311" s="222"/>
      <c r="T311" s="222"/>
      <c r="U311" s="222"/>
      <c r="V311" s="222"/>
      <c r="W311" s="222"/>
      <c r="X311" s="222"/>
      <c r="Y311" s="222"/>
      <c r="Z311" s="222"/>
      <c r="AA311" s="222"/>
      <c r="AB311" s="222"/>
      <c r="AC311" s="222"/>
      <c r="AD311" s="222"/>
      <c r="AE311" s="222"/>
    </row>
    <row r="312" spans="1:31" ht="18.75" hidden="1" x14ac:dyDescent="0.15">
      <c r="A312" s="222"/>
      <c r="B312" s="222"/>
      <c r="C312" s="222" t="s">
        <v>568</v>
      </c>
      <c r="D312" s="222"/>
      <c r="E312" s="222"/>
      <c r="F312" s="222"/>
      <c r="G312" s="222" t="s">
        <v>479</v>
      </c>
      <c r="H312" s="222">
        <v>0.4</v>
      </c>
      <c r="I312" s="222"/>
      <c r="J312" s="222"/>
      <c r="K312" s="222"/>
      <c r="L312" s="222"/>
      <c r="M312" s="222"/>
      <c r="N312" s="222"/>
      <c r="O312" s="222"/>
      <c r="P312" s="222"/>
      <c r="Q312" s="222"/>
      <c r="R312" s="222"/>
      <c r="S312" s="222"/>
      <c r="T312" s="222"/>
      <c r="U312" s="222"/>
      <c r="V312" s="222"/>
      <c r="W312" s="222"/>
      <c r="X312" s="222"/>
      <c r="Y312" s="222"/>
      <c r="Z312" s="222"/>
      <c r="AA312" s="222"/>
      <c r="AB312" s="222"/>
      <c r="AC312" s="222"/>
      <c r="AD312" s="222"/>
      <c r="AE312" s="222"/>
    </row>
    <row r="313" spans="1:31" ht="18.75" hidden="1" x14ac:dyDescent="0.15">
      <c r="A313" s="222"/>
      <c r="B313" s="222"/>
      <c r="C313" s="222" t="s">
        <v>569</v>
      </c>
      <c r="D313" s="222"/>
      <c r="E313" s="222"/>
      <c r="F313" s="222"/>
      <c r="G313" s="222" t="s">
        <v>479</v>
      </c>
      <c r="H313" s="222">
        <v>0.77600000000000002</v>
      </c>
      <c r="I313" s="222"/>
      <c r="J313" s="222"/>
      <c r="K313" s="222"/>
      <c r="L313" s="222"/>
      <c r="M313" s="222"/>
      <c r="N313" s="222"/>
      <c r="O313" s="222"/>
      <c r="P313" s="222"/>
      <c r="Q313" s="222"/>
      <c r="R313" s="222"/>
      <c r="S313" s="222"/>
      <c r="T313" s="222"/>
      <c r="U313" s="222"/>
      <c r="V313" s="222"/>
      <c r="W313" s="222"/>
      <c r="X313" s="222"/>
      <c r="Y313" s="222"/>
      <c r="Z313" s="222"/>
      <c r="AA313" s="222"/>
      <c r="AB313" s="222"/>
      <c r="AC313" s="222"/>
      <c r="AD313" s="222"/>
      <c r="AE313" s="222"/>
    </row>
    <row r="314" spans="1:31" ht="18.75" hidden="1" x14ac:dyDescent="0.15">
      <c r="A314" s="222"/>
      <c r="B314" s="222"/>
      <c r="C314" s="222" t="s">
        <v>570</v>
      </c>
      <c r="D314" s="222"/>
      <c r="E314" s="222"/>
      <c r="F314" s="222"/>
      <c r="G314" s="222" t="s">
        <v>479</v>
      </c>
      <c r="H314" s="222">
        <v>0.35699999999999998</v>
      </c>
      <c r="I314" s="222"/>
      <c r="J314" s="222"/>
      <c r="K314" s="222"/>
      <c r="L314" s="222"/>
      <c r="M314" s="222"/>
      <c r="N314" s="222"/>
      <c r="O314" s="222"/>
      <c r="P314" s="222"/>
      <c r="Q314" s="222"/>
      <c r="R314" s="222"/>
      <c r="S314" s="222"/>
      <c r="T314" s="222"/>
      <c r="U314" s="222"/>
      <c r="V314" s="222"/>
      <c r="W314" s="222"/>
      <c r="X314" s="222"/>
      <c r="Y314" s="222"/>
      <c r="Z314" s="222"/>
      <c r="AA314" s="222"/>
      <c r="AB314" s="222"/>
      <c r="AC314" s="222"/>
      <c r="AD314" s="222"/>
      <c r="AE314" s="222"/>
    </row>
    <row r="315" spans="1:31" ht="18.75" hidden="1" x14ac:dyDescent="0.15">
      <c r="A315" s="222"/>
      <c r="B315" s="222"/>
      <c r="C315" s="222" t="s">
        <v>571</v>
      </c>
      <c r="D315" s="222"/>
      <c r="E315" s="222"/>
      <c r="F315" s="222"/>
      <c r="G315" s="222" t="s">
        <v>479</v>
      </c>
      <c r="H315" s="222">
        <v>0.308</v>
      </c>
      <c r="I315" s="222"/>
      <c r="J315" s="222"/>
      <c r="K315" s="222"/>
      <c r="L315" s="222"/>
      <c r="M315" s="222"/>
      <c r="N315" s="222"/>
      <c r="O315" s="222"/>
      <c r="P315" s="222"/>
      <c r="Q315" s="222"/>
      <c r="R315" s="222"/>
      <c r="S315" s="222"/>
      <c r="T315" s="222"/>
      <c r="U315" s="222"/>
      <c r="V315" s="222"/>
      <c r="W315" s="222"/>
      <c r="X315" s="222"/>
      <c r="Y315" s="222"/>
      <c r="Z315" s="222"/>
      <c r="AA315" s="222"/>
      <c r="AB315" s="222"/>
      <c r="AC315" s="222"/>
      <c r="AD315" s="222"/>
      <c r="AE315" s="222"/>
    </row>
    <row r="316" spans="1:31" ht="18.75" hidden="1" x14ac:dyDescent="0.15">
      <c r="A316" s="222"/>
      <c r="B316" s="222"/>
      <c r="C316" s="222" t="s">
        <v>572</v>
      </c>
      <c r="D316" s="222"/>
      <c r="E316" s="222"/>
      <c r="F316" s="222"/>
      <c r="G316" s="222" t="s">
        <v>479</v>
      </c>
      <c r="H316" s="222">
        <v>0.44900000000000001</v>
      </c>
      <c r="I316" s="222"/>
      <c r="J316" s="222"/>
      <c r="K316" s="222"/>
      <c r="L316" s="222"/>
      <c r="M316" s="222"/>
      <c r="N316" s="222"/>
      <c r="O316" s="222"/>
      <c r="P316" s="222"/>
      <c r="Q316" s="222"/>
      <c r="R316" s="222"/>
      <c r="S316" s="222"/>
      <c r="T316" s="222"/>
      <c r="U316" s="222"/>
      <c r="V316" s="222"/>
      <c r="W316" s="222"/>
      <c r="X316" s="222"/>
      <c r="Y316" s="222"/>
      <c r="Z316" s="222"/>
      <c r="AA316" s="222"/>
      <c r="AB316" s="222"/>
      <c r="AC316" s="222"/>
      <c r="AD316" s="222"/>
      <c r="AE316" s="222"/>
    </row>
    <row r="317" spans="1:31" ht="18.75" hidden="1" x14ac:dyDescent="0.15">
      <c r="A317" s="222"/>
      <c r="B317" s="222"/>
      <c r="C317" s="222" t="s">
        <v>573</v>
      </c>
      <c r="D317" s="222"/>
      <c r="E317" s="222"/>
      <c r="F317" s="222"/>
      <c r="G317" s="222" t="s">
        <v>479</v>
      </c>
      <c r="H317" s="222">
        <v>0.68300000000000005</v>
      </c>
      <c r="I317" s="222"/>
      <c r="J317" s="222"/>
      <c r="K317" s="222"/>
      <c r="L317" s="222"/>
      <c r="M317" s="222"/>
      <c r="N317" s="222"/>
      <c r="O317" s="222"/>
      <c r="P317" s="222"/>
      <c r="Q317" s="222"/>
      <c r="R317" s="222"/>
      <c r="S317" s="222"/>
      <c r="T317" s="222"/>
      <c r="U317" s="222"/>
      <c r="V317" s="222"/>
      <c r="W317" s="222"/>
      <c r="X317" s="222"/>
      <c r="Y317" s="222"/>
      <c r="Z317" s="222"/>
      <c r="AA317" s="222"/>
      <c r="AB317" s="222"/>
      <c r="AC317" s="222"/>
      <c r="AD317" s="222"/>
      <c r="AE317" s="222"/>
    </row>
    <row r="318" spans="1:31" ht="18.75" hidden="1" x14ac:dyDescent="0.15">
      <c r="A318" s="222"/>
      <c r="B318" s="222"/>
      <c r="C318" s="222" t="s">
        <v>574</v>
      </c>
      <c r="D318" s="222"/>
      <c r="E318" s="222"/>
      <c r="F318" s="222"/>
      <c r="G318" s="222" t="s">
        <v>479</v>
      </c>
      <c r="H318" s="222">
        <v>0.42099999999999999</v>
      </c>
      <c r="I318" s="222"/>
      <c r="J318" s="222"/>
      <c r="K318" s="222"/>
      <c r="L318" s="222"/>
      <c r="M318" s="222"/>
      <c r="N318" s="222"/>
      <c r="O318" s="222"/>
      <c r="P318" s="222"/>
      <c r="Q318" s="222"/>
      <c r="R318" s="222"/>
      <c r="S318" s="222"/>
      <c r="T318" s="222"/>
      <c r="U318" s="222"/>
      <c r="V318" s="222"/>
      <c r="W318" s="222"/>
      <c r="X318" s="222"/>
      <c r="Y318" s="222"/>
      <c r="Z318" s="222"/>
      <c r="AA318" s="222"/>
      <c r="AB318" s="222"/>
      <c r="AC318" s="222"/>
      <c r="AD318" s="222"/>
      <c r="AE318" s="222"/>
    </row>
    <row r="319" spans="1:31" ht="18.75" hidden="1" x14ac:dyDescent="0.15">
      <c r="A319" s="222"/>
      <c r="B319" s="222"/>
      <c r="C319" s="222" t="s">
        <v>575</v>
      </c>
      <c r="D319" s="222"/>
      <c r="E319" s="222"/>
      <c r="F319" s="222"/>
      <c r="G319" s="222" t="s">
        <v>479</v>
      </c>
      <c r="H319" s="222">
        <v>0.38400000000000001</v>
      </c>
      <c r="I319" s="222"/>
      <c r="J319" s="222"/>
      <c r="K319" s="222"/>
      <c r="L319" s="222"/>
      <c r="M319" s="222"/>
      <c r="N319" s="222"/>
      <c r="O319" s="222"/>
      <c r="P319" s="222"/>
      <c r="Q319" s="222"/>
      <c r="R319" s="222"/>
      <c r="S319" s="222"/>
      <c r="T319" s="222"/>
      <c r="U319" s="222"/>
      <c r="V319" s="222"/>
      <c r="W319" s="222"/>
      <c r="X319" s="222"/>
      <c r="Y319" s="222"/>
      <c r="Z319" s="222"/>
      <c r="AA319" s="222"/>
      <c r="AB319" s="222"/>
      <c r="AC319" s="222"/>
      <c r="AD319" s="222"/>
      <c r="AE319" s="222"/>
    </row>
    <row r="320" spans="1:31" ht="18.75" hidden="1" x14ac:dyDescent="0.15">
      <c r="A320" s="222"/>
      <c r="B320" s="222"/>
      <c r="C320" s="222" t="s">
        <v>576</v>
      </c>
      <c r="D320" s="222"/>
      <c r="E320" s="222"/>
      <c r="F320" s="222"/>
      <c r="G320" s="222" t="s">
        <v>479</v>
      </c>
      <c r="H320" s="222">
        <v>0.33900000000000002</v>
      </c>
      <c r="I320" s="222"/>
      <c r="J320" s="222"/>
      <c r="K320" s="222"/>
      <c r="L320" s="222"/>
      <c r="M320" s="222"/>
      <c r="N320" s="222"/>
      <c r="O320" s="222"/>
      <c r="P320" s="222"/>
      <c r="Q320" s="222"/>
      <c r="R320" s="222"/>
      <c r="S320" s="222"/>
      <c r="T320" s="222"/>
      <c r="U320" s="222"/>
      <c r="V320" s="222"/>
      <c r="W320" s="222"/>
      <c r="X320" s="222"/>
      <c r="Y320" s="222"/>
      <c r="Z320" s="222"/>
      <c r="AA320" s="222"/>
      <c r="AB320" s="222"/>
      <c r="AC320" s="222"/>
      <c r="AD320" s="222"/>
      <c r="AE320" s="222"/>
    </row>
    <row r="321" spans="1:31" ht="18.75" hidden="1" x14ac:dyDescent="0.15">
      <c r="A321" s="222"/>
      <c r="B321" s="222"/>
      <c r="C321" s="222" t="s">
        <v>577</v>
      </c>
      <c r="D321" s="222"/>
      <c r="E321" s="222"/>
      <c r="F321" s="222"/>
      <c r="G321" s="222" t="s">
        <v>479</v>
      </c>
      <c r="H321" s="222">
        <v>0.309</v>
      </c>
      <c r="I321" s="222"/>
      <c r="J321" s="222"/>
      <c r="K321" s="222"/>
      <c r="L321" s="222"/>
      <c r="M321" s="222"/>
      <c r="N321" s="222"/>
      <c r="O321" s="222"/>
      <c r="P321" s="222"/>
      <c r="Q321" s="222"/>
      <c r="R321" s="222"/>
      <c r="S321" s="222"/>
      <c r="T321" s="222"/>
      <c r="U321" s="222"/>
      <c r="V321" s="222"/>
      <c r="W321" s="222"/>
      <c r="X321" s="222"/>
      <c r="Y321" s="222"/>
      <c r="Z321" s="222"/>
      <c r="AA321" s="222"/>
      <c r="AB321" s="222"/>
      <c r="AC321" s="222"/>
      <c r="AD321" s="222"/>
      <c r="AE321" s="222"/>
    </row>
    <row r="322" spans="1:31" ht="18.75" hidden="1" x14ac:dyDescent="0.15">
      <c r="A322" s="222"/>
      <c r="B322" s="222"/>
      <c r="C322" s="222" t="s">
        <v>578</v>
      </c>
      <c r="D322" s="222"/>
      <c r="E322" s="222"/>
      <c r="F322" s="222"/>
      <c r="G322" s="222" t="s">
        <v>479</v>
      </c>
      <c r="H322" s="222">
        <v>0.68799999999999994</v>
      </c>
      <c r="I322" s="222"/>
      <c r="J322" s="222"/>
      <c r="K322" s="222"/>
      <c r="L322" s="222"/>
      <c r="M322" s="222"/>
      <c r="N322" s="222"/>
      <c r="O322" s="222"/>
      <c r="P322" s="222"/>
      <c r="Q322" s="222"/>
      <c r="R322" s="222"/>
      <c r="S322" s="222"/>
      <c r="T322" s="222"/>
      <c r="U322" s="222"/>
      <c r="V322" s="222"/>
      <c r="W322" s="222"/>
      <c r="X322" s="222"/>
      <c r="Y322" s="222"/>
      <c r="Z322" s="222"/>
      <c r="AA322" s="222"/>
      <c r="AB322" s="222"/>
      <c r="AC322" s="222"/>
      <c r="AD322" s="222"/>
      <c r="AE322" s="222"/>
    </row>
    <row r="323" spans="1:31" ht="18.75" hidden="1" x14ac:dyDescent="0.15">
      <c r="A323" s="222"/>
      <c r="B323" s="222"/>
      <c r="C323" s="222" t="s">
        <v>579</v>
      </c>
      <c r="D323" s="222"/>
      <c r="E323" s="222"/>
      <c r="F323" s="222"/>
      <c r="G323" s="222" t="s">
        <v>479</v>
      </c>
      <c r="H323" s="222">
        <v>0.56999999999999995</v>
      </c>
      <c r="I323" s="222"/>
      <c r="J323" s="222"/>
      <c r="K323" s="222"/>
      <c r="L323" s="222"/>
      <c r="M323" s="222"/>
      <c r="N323" s="222"/>
      <c r="O323" s="222"/>
      <c r="P323" s="222"/>
      <c r="Q323" s="222"/>
      <c r="R323" s="222"/>
      <c r="S323" s="222"/>
      <c r="T323" s="222"/>
      <c r="U323" s="222"/>
      <c r="V323" s="222"/>
      <c r="W323" s="222"/>
      <c r="X323" s="222"/>
      <c r="Y323" s="222"/>
      <c r="Z323" s="222"/>
      <c r="AA323" s="222"/>
      <c r="AB323" s="222"/>
      <c r="AC323" s="222"/>
      <c r="AD323" s="222"/>
      <c r="AE323" s="222"/>
    </row>
    <row r="324" spans="1:31" ht="18.75" hidden="1" x14ac:dyDescent="0.15">
      <c r="A324" s="222"/>
      <c r="B324" s="222"/>
      <c r="C324" s="222" t="s">
        <v>580</v>
      </c>
      <c r="D324" s="222"/>
      <c r="E324" s="222"/>
      <c r="F324" s="222"/>
      <c r="G324" s="222" t="s">
        <v>479</v>
      </c>
      <c r="H324" s="222">
        <v>0.51600000000000001</v>
      </c>
      <c r="I324" s="222"/>
      <c r="J324" s="222"/>
      <c r="K324" s="222"/>
      <c r="L324" s="222"/>
      <c r="M324" s="222"/>
      <c r="N324" s="222"/>
      <c r="O324" s="222"/>
      <c r="P324" s="222"/>
      <c r="Q324" s="222"/>
      <c r="R324" s="222"/>
      <c r="S324" s="222"/>
      <c r="T324" s="222"/>
      <c r="U324" s="222"/>
      <c r="V324" s="222"/>
      <c r="W324" s="222"/>
      <c r="X324" s="222"/>
      <c r="Y324" s="222"/>
      <c r="Z324" s="222"/>
      <c r="AA324" s="222"/>
      <c r="AB324" s="222"/>
      <c r="AC324" s="222"/>
      <c r="AD324" s="222"/>
      <c r="AE324" s="222"/>
    </row>
    <row r="325" spans="1:31" ht="18.75" hidden="1" x14ac:dyDescent="0.15">
      <c r="A325" s="222"/>
      <c r="B325" s="222"/>
      <c r="C325" s="222" t="s">
        <v>581</v>
      </c>
      <c r="D325" s="222"/>
      <c r="E325" s="222"/>
      <c r="F325" s="222"/>
      <c r="G325" s="222" t="s">
        <v>479</v>
      </c>
      <c r="H325" s="222">
        <v>0.32</v>
      </c>
      <c r="I325" s="222"/>
      <c r="J325" s="222"/>
      <c r="K325" s="222"/>
      <c r="L325" s="222"/>
      <c r="M325" s="222"/>
      <c r="N325" s="222"/>
      <c r="O325" s="222"/>
      <c r="P325" s="222"/>
      <c r="Q325" s="222"/>
      <c r="R325" s="222"/>
      <c r="S325" s="222"/>
      <c r="T325" s="222"/>
      <c r="U325" s="222"/>
      <c r="V325" s="222"/>
      <c r="W325" s="222"/>
      <c r="X325" s="222"/>
      <c r="Y325" s="222"/>
      <c r="Z325" s="222"/>
      <c r="AA325" s="222"/>
      <c r="AB325" s="222"/>
      <c r="AC325" s="222"/>
      <c r="AD325" s="222"/>
      <c r="AE325" s="222"/>
    </row>
    <row r="326" spans="1:31" ht="18.75" hidden="1" x14ac:dyDescent="0.15">
      <c r="A326" s="222"/>
      <c r="B326" s="222"/>
      <c r="C326" s="222" t="s">
        <v>582</v>
      </c>
      <c r="D326" s="222"/>
      <c r="E326" s="222"/>
      <c r="F326" s="222"/>
      <c r="G326" s="222" t="s">
        <v>479</v>
      </c>
      <c r="H326" s="222">
        <v>0.40699999999999997</v>
      </c>
      <c r="I326" s="222"/>
      <c r="J326" s="222"/>
      <c r="K326" s="222"/>
      <c r="L326" s="222"/>
      <c r="M326" s="222"/>
      <c r="N326" s="222"/>
      <c r="O326" s="222"/>
      <c r="P326" s="222"/>
      <c r="Q326" s="222"/>
      <c r="R326" s="222"/>
      <c r="S326" s="222"/>
      <c r="T326" s="222"/>
      <c r="U326" s="222"/>
      <c r="V326" s="222"/>
      <c r="W326" s="222"/>
      <c r="X326" s="222"/>
      <c r="Y326" s="222"/>
      <c r="Z326" s="222"/>
      <c r="AA326" s="222"/>
      <c r="AB326" s="222"/>
      <c r="AC326" s="222"/>
      <c r="AD326" s="222"/>
      <c r="AE326" s="222"/>
    </row>
    <row r="327" spans="1:31" ht="18.75" hidden="1" x14ac:dyDescent="0.15">
      <c r="A327" s="222"/>
      <c r="B327" s="222"/>
      <c r="C327" s="222" t="s">
        <v>583</v>
      </c>
      <c r="D327" s="222"/>
      <c r="E327" s="222"/>
      <c r="F327" s="222"/>
      <c r="G327" s="222" t="s">
        <v>479</v>
      </c>
      <c r="H327" s="222">
        <v>0.66400000000000003</v>
      </c>
      <c r="I327" s="222"/>
      <c r="J327" s="222"/>
      <c r="K327" s="222"/>
      <c r="L327" s="222"/>
      <c r="M327" s="222"/>
      <c r="N327" s="222"/>
      <c r="O327" s="222"/>
      <c r="P327" s="222"/>
      <c r="Q327" s="222"/>
      <c r="R327" s="222"/>
      <c r="S327" s="222"/>
      <c r="T327" s="222"/>
      <c r="U327" s="222"/>
      <c r="V327" s="222"/>
      <c r="W327" s="222"/>
      <c r="X327" s="222"/>
      <c r="Y327" s="222"/>
      <c r="Z327" s="222"/>
      <c r="AA327" s="222"/>
      <c r="AB327" s="222"/>
      <c r="AC327" s="222"/>
      <c r="AD327" s="222"/>
      <c r="AE327" s="222"/>
    </row>
    <row r="328" spans="1:31" ht="18.75" hidden="1" x14ac:dyDescent="0.15">
      <c r="A328" s="222"/>
      <c r="B328" s="222"/>
      <c r="C328" s="222" t="s">
        <v>584</v>
      </c>
      <c r="D328" s="222"/>
      <c r="E328" s="222"/>
      <c r="F328" s="222"/>
      <c r="G328" s="222" t="s">
        <v>479</v>
      </c>
      <c r="H328" s="222">
        <v>0.52100000000000002</v>
      </c>
      <c r="I328" s="222"/>
      <c r="J328" s="222"/>
      <c r="K328" s="222"/>
      <c r="L328" s="222"/>
      <c r="M328" s="222"/>
      <c r="N328" s="222"/>
      <c r="O328" s="222"/>
      <c r="P328" s="222"/>
      <c r="Q328" s="222"/>
      <c r="R328" s="222"/>
      <c r="S328" s="222"/>
      <c r="T328" s="222"/>
      <c r="U328" s="222"/>
      <c r="V328" s="222"/>
      <c r="W328" s="222"/>
      <c r="X328" s="222"/>
      <c r="Y328" s="222"/>
      <c r="Z328" s="222"/>
      <c r="AA328" s="222"/>
      <c r="AB328" s="222"/>
      <c r="AC328" s="222"/>
      <c r="AD328" s="222"/>
      <c r="AE328" s="222"/>
    </row>
    <row r="329" spans="1:31" ht="18.75" hidden="1" x14ac:dyDescent="0.15">
      <c r="A329" s="222"/>
      <c r="B329" s="222"/>
      <c r="C329" s="222" t="s">
        <v>585</v>
      </c>
      <c r="D329" s="222"/>
      <c r="E329" s="222"/>
      <c r="F329" s="222"/>
      <c r="G329" s="222" t="s">
        <v>479</v>
      </c>
      <c r="H329" s="222">
        <v>0.52400000000000002</v>
      </c>
      <c r="I329" s="222"/>
      <c r="J329" s="222"/>
      <c r="K329" s="222"/>
      <c r="L329" s="222"/>
      <c r="M329" s="222"/>
      <c r="N329" s="222"/>
      <c r="O329" s="222"/>
      <c r="P329" s="222"/>
      <c r="Q329" s="222"/>
      <c r="R329" s="222"/>
      <c r="S329" s="222"/>
      <c r="T329" s="222"/>
      <c r="U329" s="222"/>
      <c r="V329" s="222"/>
      <c r="W329" s="222"/>
      <c r="X329" s="222"/>
      <c r="Y329" s="222"/>
      <c r="Z329" s="222"/>
      <c r="AA329" s="222"/>
      <c r="AB329" s="222"/>
      <c r="AC329" s="222"/>
      <c r="AD329" s="222"/>
      <c r="AE329" s="222"/>
    </row>
    <row r="330" spans="1:31" ht="18.75" hidden="1" x14ac:dyDescent="0.15">
      <c r="A330" s="222"/>
      <c r="B330" s="222"/>
      <c r="C330" s="222" t="s">
        <v>586</v>
      </c>
      <c r="D330" s="222"/>
      <c r="E330" s="222"/>
      <c r="F330" s="222"/>
      <c r="G330" s="222" t="s">
        <v>479</v>
      </c>
      <c r="H330" s="222">
        <v>0.32200000000000001</v>
      </c>
      <c r="I330" s="222"/>
      <c r="J330" s="222"/>
      <c r="K330" s="222"/>
      <c r="L330" s="222"/>
      <c r="M330" s="222"/>
      <c r="N330" s="222"/>
      <c r="O330" s="222"/>
      <c r="P330" s="222"/>
      <c r="Q330" s="222"/>
      <c r="R330" s="222"/>
      <c r="S330" s="222"/>
      <c r="T330" s="222"/>
      <c r="U330" s="222"/>
      <c r="V330" s="222"/>
      <c r="W330" s="222"/>
      <c r="X330" s="222"/>
      <c r="Y330" s="222"/>
      <c r="Z330" s="222"/>
      <c r="AA330" s="222"/>
      <c r="AB330" s="222"/>
      <c r="AC330" s="222"/>
      <c r="AD330" s="222"/>
      <c r="AE330" s="222"/>
    </row>
    <row r="331" spans="1:31" ht="18.75" hidden="1" x14ac:dyDescent="0.15">
      <c r="A331" s="222"/>
      <c r="B331" s="222"/>
      <c r="C331" s="222" t="s">
        <v>587</v>
      </c>
      <c r="D331" s="222"/>
      <c r="E331" s="222"/>
      <c r="F331" s="222"/>
      <c r="G331" s="222" t="s">
        <v>479</v>
      </c>
      <c r="H331" s="222">
        <v>0.41899999999999998</v>
      </c>
      <c r="I331" s="222"/>
      <c r="J331" s="222"/>
      <c r="K331" s="222"/>
      <c r="L331" s="222"/>
      <c r="M331" s="222"/>
      <c r="N331" s="222"/>
      <c r="O331" s="222"/>
      <c r="P331" s="222"/>
      <c r="Q331" s="222"/>
      <c r="R331" s="222"/>
      <c r="S331" s="222"/>
      <c r="T331" s="222"/>
      <c r="U331" s="222"/>
      <c r="V331" s="222"/>
      <c r="W331" s="222"/>
      <c r="X331" s="222"/>
      <c r="Y331" s="222"/>
      <c r="Z331" s="222"/>
      <c r="AA331" s="222"/>
      <c r="AB331" s="222"/>
      <c r="AC331" s="222"/>
      <c r="AD331" s="222"/>
      <c r="AE331" s="222"/>
    </row>
    <row r="332" spans="1:31" ht="18.75" hidden="1" x14ac:dyDescent="0.15">
      <c r="A332" s="222"/>
      <c r="B332" s="222"/>
      <c r="C332" s="222" t="s">
        <v>588</v>
      </c>
      <c r="D332" s="222"/>
      <c r="E332" s="222"/>
      <c r="F332" s="222"/>
      <c r="G332" s="222" t="s">
        <v>479</v>
      </c>
      <c r="H332" s="222">
        <v>0.10199999999999999</v>
      </c>
      <c r="I332" s="222"/>
      <c r="J332" s="222"/>
      <c r="K332" s="222"/>
      <c r="L332" s="222"/>
      <c r="M332" s="222"/>
      <c r="N332" s="222"/>
      <c r="O332" s="222"/>
      <c r="P332" s="222"/>
      <c r="Q332" s="222"/>
      <c r="R332" s="222"/>
      <c r="S332" s="222"/>
      <c r="T332" s="222"/>
      <c r="U332" s="222"/>
      <c r="V332" s="222"/>
      <c r="W332" s="222"/>
      <c r="X332" s="222"/>
      <c r="Y332" s="222"/>
      <c r="Z332" s="222"/>
      <c r="AA332" s="222"/>
      <c r="AB332" s="222"/>
      <c r="AC332" s="222"/>
      <c r="AD332" s="222"/>
      <c r="AE332" s="222"/>
    </row>
    <row r="333" spans="1:31" ht="18.75" hidden="1" x14ac:dyDescent="0.15">
      <c r="A333" s="222"/>
      <c r="B333" s="222"/>
      <c r="C333" s="222" t="s">
        <v>589</v>
      </c>
      <c r="D333" s="222"/>
      <c r="E333" s="222"/>
      <c r="F333" s="222"/>
      <c r="G333" s="222" t="s">
        <v>479</v>
      </c>
      <c r="H333" s="222">
        <v>0.50800000000000001</v>
      </c>
      <c r="I333" s="222"/>
      <c r="J333" s="222"/>
      <c r="K333" s="222"/>
      <c r="L333" s="222"/>
      <c r="M333" s="222"/>
      <c r="N333" s="222"/>
      <c r="O333" s="222"/>
      <c r="P333" s="222"/>
      <c r="Q333" s="222"/>
      <c r="R333" s="222"/>
      <c r="S333" s="222"/>
      <c r="T333" s="222"/>
      <c r="U333" s="222"/>
      <c r="V333" s="222"/>
      <c r="W333" s="222"/>
      <c r="X333" s="222"/>
      <c r="Y333" s="222"/>
      <c r="Z333" s="222"/>
      <c r="AA333" s="222"/>
      <c r="AB333" s="222"/>
      <c r="AC333" s="222"/>
      <c r="AD333" s="222"/>
      <c r="AE333" s="222"/>
    </row>
    <row r="334" spans="1:31" ht="18.75" hidden="1" x14ac:dyDescent="0.15">
      <c r="A334" s="222"/>
      <c r="B334" s="222"/>
      <c r="C334" s="222" t="s">
        <v>590</v>
      </c>
      <c r="D334" s="222"/>
      <c r="E334" s="222"/>
      <c r="F334" s="222"/>
      <c r="G334" s="222" t="s">
        <v>479</v>
      </c>
      <c r="H334" s="222">
        <v>0.53800000000000003</v>
      </c>
      <c r="I334" s="222"/>
      <c r="J334" s="222"/>
      <c r="K334" s="222"/>
      <c r="L334" s="222"/>
      <c r="M334" s="222"/>
      <c r="N334" s="222"/>
      <c r="O334" s="222"/>
      <c r="P334" s="222"/>
      <c r="Q334" s="222"/>
      <c r="R334" s="222"/>
      <c r="S334" s="222"/>
      <c r="T334" s="222"/>
      <c r="U334" s="222"/>
      <c r="V334" s="222"/>
      <c r="W334" s="222"/>
      <c r="X334" s="222"/>
      <c r="Y334" s="222"/>
      <c r="Z334" s="222"/>
      <c r="AA334" s="222"/>
      <c r="AB334" s="222"/>
      <c r="AC334" s="222"/>
      <c r="AD334" s="222"/>
      <c r="AE334" s="222"/>
    </row>
    <row r="335" spans="1:31" ht="18.75" hidden="1" x14ac:dyDescent="0.15">
      <c r="A335" s="222"/>
      <c r="B335" s="222"/>
      <c r="C335" s="222" t="s">
        <v>591</v>
      </c>
      <c r="D335" s="222"/>
      <c r="E335" s="222"/>
      <c r="F335" s="222"/>
      <c r="G335" s="222" t="s">
        <v>479</v>
      </c>
      <c r="H335" s="222">
        <v>0.34100000000000003</v>
      </c>
      <c r="I335" s="222"/>
      <c r="J335" s="222"/>
      <c r="K335" s="222"/>
      <c r="L335" s="222"/>
      <c r="M335" s="222"/>
      <c r="N335" s="222"/>
      <c r="O335" s="222"/>
      <c r="P335" s="222"/>
      <c r="Q335" s="222"/>
      <c r="R335" s="222"/>
      <c r="S335" s="222"/>
      <c r="T335" s="222"/>
      <c r="U335" s="222"/>
      <c r="V335" s="222"/>
      <c r="W335" s="222"/>
      <c r="X335" s="222"/>
      <c r="Y335" s="222"/>
      <c r="Z335" s="222"/>
      <c r="AA335" s="222"/>
      <c r="AB335" s="222"/>
      <c r="AC335" s="222"/>
      <c r="AD335" s="222"/>
      <c r="AE335" s="222"/>
    </row>
    <row r="336" spans="1:31" ht="18.75" hidden="1" x14ac:dyDescent="0.15">
      <c r="A336" s="222"/>
      <c r="B336" s="222"/>
      <c r="C336" s="222" t="s">
        <v>592</v>
      </c>
      <c r="D336" s="222"/>
      <c r="E336" s="222"/>
      <c r="F336" s="222"/>
      <c r="G336" s="222" t="s">
        <v>479</v>
      </c>
      <c r="H336" s="222">
        <v>0.45500000000000002</v>
      </c>
      <c r="I336" s="222"/>
      <c r="J336" s="222"/>
      <c r="K336" s="222"/>
      <c r="L336" s="222"/>
      <c r="M336" s="222"/>
      <c r="N336" s="222"/>
      <c r="O336" s="222"/>
      <c r="P336" s="222"/>
      <c r="Q336" s="222"/>
      <c r="R336" s="222"/>
      <c r="S336" s="222"/>
      <c r="T336" s="222"/>
      <c r="U336" s="222"/>
      <c r="V336" s="222"/>
      <c r="W336" s="222"/>
      <c r="X336" s="222"/>
      <c r="Y336" s="222"/>
      <c r="Z336" s="222"/>
      <c r="AA336" s="222"/>
      <c r="AB336" s="222"/>
      <c r="AC336" s="222"/>
      <c r="AD336" s="222"/>
      <c r="AE336" s="222"/>
    </row>
    <row r="337" spans="1:31" ht="18.75" hidden="1" x14ac:dyDescent="0.15">
      <c r="A337" s="222"/>
      <c r="B337" s="222"/>
      <c r="C337" s="222" t="s">
        <v>593</v>
      </c>
      <c r="D337" s="222"/>
      <c r="E337" s="222"/>
      <c r="F337" s="222"/>
      <c r="G337" s="222" t="s">
        <v>479</v>
      </c>
      <c r="H337" s="222">
        <v>0.36599999999999999</v>
      </c>
      <c r="I337" s="222"/>
      <c r="J337" s="222"/>
      <c r="K337" s="222"/>
      <c r="L337" s="222"/>
      <c r="M337" s="222"/>
      <c r="N337" s="222"/>
      <c r="O337" s="222"/>
      <c r="P337" s="222"/>
      <c r="Q337" s="222"/>
      <c r="R337" s="222"/>
      <c r="S337" s="222"/>
      <c r="T337" s="222"/>
      <c r="U337" s="222"/>
      <c r="V337" s="222"/>
      <c r="W337" s="222"/>
      <c r="X337" s="222"/>
      <c r="Y337" s="222"/>
      <c r="Z337" s="222"/>
      <c r="AA337" s="222"/>
      <c r="AB337" s="222"/>
      <c r="AC337" s="222"/>
      <c r="AD337" s="222"/>
      <c r="AE337" s="222"/>
    </row>
    <row r="338" spans="1:31" ht="18.75" hidden="1" x14ac:dyDescent="0.15">
      <c r="A338" s="222"/>
      <c r="B338" s="222"/>
      <c r="C338" s="222" t="s">
        <v>594</v>
      </c>
      <c r="D338" s="222"/>
      <c r="E338" s="222"/>
      <c r="F338" s="222"/>
      <c r="G338" s="222" t="s">
        <v>479</v>
      </c>
      <c r="H338" s="222">
        <v>0.35799999999999998</v>
      </c>
      <c r="I338" s="222"/>
      <c r="J338" s="222"/>
      <c r="K338" s="222"/>
      <c r="L338" s="222"/>
      <c r="M338" s="222"/>
      <c r="N338" s="222"/>
      <c r="O338" s="222"/>
      <c r="P338" s="222"/>
      <c r="Q338" s="222"/>
      <c r="R338" s="222"/>
      <c r="S338" s="222"/>
      <c r="T338" s="222"/>
      <c r="U338" s="222"/>
      <c r="V338" s="222"/>
      <c r="W338" s="222"/>
      <c r="X338" s="222"/>
      <c r="Y338" s="222"/>
      <c r="Z338" s="222"/>
      <c r="AA338" s="222"/>
      <c r="AB338" s="222"/>
      <c r="AC338" s="222"/>
      <c r="AD338" s="222"/>
      <c r="AE338" s="222"/>
    </row>
    <row r="339" spans="1:31" ht="18.75" hidden="1" x14ac:dyDescent="0.15">
      <c r="A339" s="222"/>
      <c r="B339" s="222"/>
      <c r="C339" s="222" t="s">
        <v>595</v>
      </c>
      <c r="D339" s="222"/>
      <c r="E339" s="222"/>
      <c r="F339" s="222"/>
      <c r="G339" s="222" t="s">
        <v>479</v>
      </c>
      <c r="H339" s="222">
        <v>0.53400000000000003</v>
      </c>
      <c r="I339" s="222"/>
      <c r="J339" s="222"/>
      <c r="K339" s="222"/>
      <c r="L339" s="222"/>
      <c r="M339" s="222"/>
      <c r="N339" s="222"/>
      <c r="O339" s="222"/>
      <c r="P339" s="222"/>
      <c r="Q339" s="222"/>
      <c r="R339" s="222"/>
      <c r="S339" s="222"/>
      <c r="T339" s="222"/>
      <c r="U339" s="222"/>
      <c r="V339" s="222"/>
      <c r="W339" s="222"/>
      <c r="X339" s="222"/>
      <c r="Y339" s="222"/>
      <c r="Z339" s="222"/>
      <c r="AA339" s="222"/>
      <c r="AB339" s="222"/>
      <c r="AC339" s="222"/>
      <c r="AD339" s="222"/>
      <c r="AE339" s="222"/>
    </row>
    <row r="340" spans="1:31" ht="18.75" hidden="1" x14ac:dyDescent="0.15">
      <c r="A340" s="222"/>
      <c r="B340" s="222"/>
      <c r="C340" s="222" t="s">
        <v>596</v>
      </c>
      <c r="D340" s="222"/>
      <c r="E340" s="222"/>
      <c r="F340" s="222"/>
      <c r="G340" s="222" t="s">
        <v>479</v>
      </c>
      <c r="H340" s="222">
        <v>0.44</v>
      </c>
      <c r="I340" s="222"/>
      <c r="J340" s="222"/>
      <c r="K340" s="222"/>
      <c r="L340" s="222"/>
      <c r="M340" s="222"/>
      <c r="N340" s="222"/>
      <c r="O340" s="222"/>
      <c r="P340" s="222"/>
      <c r="Q340" s="222"/>
      <c r="R340" s="222"/>
      <c r="S340" s="222"/>
      <c r="T340" s="222"/>
      <c r="U340" s="222"/>
      <c r="V340" s="222"/>
      <c r="W340" s="222"/>
      <c r="X340" s="222"/>
      <c r="Y340" s="222"/>
      <c r="Z340" s="222"/>
      <c r="AA340" s="222"/>
      <c r="AB340" s="222"/>
      <c r="AC340" s="222"/>
      <c r="AD340" s="222"/>
      <c r="AE340" s="222"/>
    </row>
    <row r="341" spans="1:31" ht="18.75" hidden="1" x14ac:dyDescent="0.15">
      <c r="A341" s="222"/>
      <c r="B341" s="222"/>
      <c r="C341" s="222" t="s">
        <v>597</v>
      </c>
      <c r="D341" s="222"/>
      <c r="E341" s="222"/>
      <c r="F341" s="222"/>
      <c r="G341" s="222" t="s">
        <v>479</v>
      </c>
      <c r="H341" s="222">
        <v>0.495</v>
      </c>
      <c r="I341" s="222"/>
      <c r="J341" s="222"/>
      <c r="K341" s="222"/>
      <c r="L341" s="222"/>
      <c r="M341" s="222"/>
      <c r="N341" s="222"/>
      <c r="O341" s="222"/>
      <c r="P341" s="222"/>
      <c r="Q341" s="222"/>
      <c r="R341" s="222"/>
      <c r="S341" s="222"/>
      <c r="T341" s="222"/>
      <c r="U341" s="222"/>
      <c r="V341" s="222"/>
      <c r="W341" s="222"/>
      <c r="X341" s="222"/>
      <c r="Y341" s="222"/>
      <c r="Z341" s="222"/>
      <c r="AA341" s="222"/>
      <c r="AB341" s="222"/>
      <c r="AC341" s="222"/>
      <c r="AD341" s="222"/>
      <c r="AE341" s="222"/>
    </row>
    <row r="342" spans="1:31" ht="18.75" hidden="1" x14ac:dyDescent="0.15">
      <c r="A342" s="222"/>
      <c r="B342" s="222"/>
      <c r="C342" s="222" t="s">
        <v>598</v>
      </c>
      <c r="D342" s="222"/>
      <c r="E342" s="222"/>
      <c r="F342" s="222"/>
      <c r="G342" s="222" t="s">
        <v>479</v>
      </c>
      <c r="H342" s="222">
        <v>0.55300000000000005</v>
      </c>
      <c r="I342" s="222"/>
      <c r="J342" s="222"/>
      <c r="K342" s="222"/>
      <c r="L342" s="222"/>
      <c r="M342" s="222"/>
      <c r="N342" s="222"/>
      <c r="O342" s="222"/>
      <c r="P342" s="222"/>
      <c r="Q342" s="222"/>
      <c r="R342" s="222"/>
      <c r="S342" s="222"/>
      <c r="T342" s="222"/>
      <c r="U342" s="222"/>
      <c r="V342" s="222"/>
      <c r="W342" s="222"/>
      <c r="X342" s="222"/>
      <c r="Y342" s="222"/>
      <c r="Z342" s="222"/>
      <c r="AA342" s="222"/>
      <c r="AB342" s="222"/>
      <c r="AC342" s="222"/>
      <c r="AD342" s="222"/>
      <c r="AE342" s="222"/>
    </row>
    <row r="343" spans="1:31" ht="18.75" hidden="1" x14ac:dyDescent="0.15">
      <c r="A343" s="222"/>
      <c r="B343" s="222"/>
      <c r="C343" s="222" t="s">
        <v>599</v>
      </c>
      <c r="D343" s="222"/>
      <c r="E343" s="222"/>
      <c r="F343" s="222"/>
      <c r="G343" s="222" t="s">
        <v>479</v>
      </c>
      <c r="H343" s="222">
        <v>0</v>
      </c>
      <c r="I343" s="222"/>
      <c r="J343" s="222"/>
      <c r="K343" s="222"/>
      <c r="L343" s="222"/>
      <c r="M343" s="222"/>
      <c r="N343" s="222"/>
      <c r="O343" s="222"/>
      <c r="P343" s="222"/>
      <c r="Q343" s="222"/>
      <c r="R343" s="222"/>
      <c r="S343" s="222"/>
      <c r="T343" s="222"/>
      <c r="U343" s="222"/>
      <c r="V343" s="222"/>
      <c r="W343" s="222"/>
      <c r="X343" s="222"/>
      <c r="Y343" s="222"/>
      <c r="Z343" s="222"/>
      <c r="AA343" s="222"/>
      <c r="AB343" s="222"/>
      <c r="AC343" s="222"/>
      <c r="AD343" s="222"/>
      <c r="AE343" s="222"/>
    </row>
    <row r="344" spans="1:31" ht="18.75" hidden="1" x14ac:dyDescent="0.15">
      <c r="A344" s="222"/>
      <c r="B344" s="222"/>
      <c r="C344" s="222" t="s">
        <v>600</v>
      </c>
      <c r="D344" s="222"/>
      <c r="E344" s="222"/>
      <c r="F344" s="222"/>
      <c r="G344" s="222" t="s">
        <v>479</v>
      </c>
      <c r="H344" s="222">
        <v>2.5999999999999999E-2</v>
      </c>
      <c r="I344" s="222"/>
      <c r="J344" s="222"/>
      <c r="K344" s="222"/>
      <c r="L344" s="222"/>
      <c r="M344" s="222"/>
      <c r="N344" s="222"/>
      <c r="O344" s="222"/>
      <c r="P344" s="222"/>
      <c r="Q344" s="222"/>
      <c r="R344" s="222"/>
      <c r="S344" s="222"/>
      <c r="T344" s="222"/>
      <c r="U344" s="222"/>
      <c r="V344" s="222"/>
      <c r="W344" s="222"/>
      <c r="X344" s="222"/>
      <c r="Y344" s="222"/>
      <c r="Z344" s="222"/>
      <c r="AA344" s="222"/>
      <c r="AB344" s="222"/>
      <c r="AC344" s="222"/>
      <c r="AD344" s="222"/>
      <c r="AE344" s="222"/>
    </row>
    <row r="345" spans="1:31" ht="18.75" hidden="1" x14ac:dyDescent="0.15">
      <c r="A345" s="222"/>
      <c r="B345" s="222"/>
      <c r="C345" s="222" t="s">
        <v>601</v>
      </c>
      <c r="D345" s="222"/>
      <c r="E345" s="222"/>
      <c r="F345" s="222"/>
      <c r="G345" s="222" t="s">
        <v>479</v>
      </c>
      <c r="H345" s="222">
        <v>0.36499999999999999</v>
      </c>
      <c r="I345" s="222"/>
      <c r="J345" s="222"/>
      <c r="K345" s="222"/>
      <c r="L345" s="222"/>
      <c r="M345" s="222"/>
      <c r="N345" s="222"/>
      <c r="O345" s="222"/>
      <c r="P345" s="222"/>
      <c r="Q345" s="222"/>
      <c r="R345" s="222"/>
      <c r="S345" s="222"/>
      <c r="T345" s="222"/>
      <c r="U345" s="222"/>
      <c r="V345" s="222"/>
      <c r="W345" s="222"/>
      <c r="X345" s="222"/>
      <c r="Y345" s="222"/>
      <c r="Z345" s="222"/>
      <c r="AA345" s="222"/>
      <c r="AB345" s="222"/>
      <c r="AC345" s="222"/>
      <c r="AD345" s="222"/>
      <c r="AE345" s="222"/>
    </row>
    <row r="346" spans="1:31" ht="18.75" hidden="1" x14ac:dyDescent="0.15">
      <c r="A346" s="222"/>
      <c r="B346" s="222"/>
      <c r="C346" s="222" t="s">
        <v>602</v>
      </c>
      <c r="D346" s="222"/>
      <c r="E346" s="222"/>
      <c r="F346" s="222"/>
      <c r="G346" s="222" t="s">
        <v>479</v>
      </c>
      <c r="H346" s="222">
        <v>0.49</v>
      </c>
      <c r="I346" s="222"/>
      <c r="J346" s="222"/>
      <c r="K346" s="222"/>
      <c r="L346" s="222"/>
      <c r="M346" s="222"/>
      <c r="N346" s="222"/>
      <c r="O346" s="222"/>
      <c r="P346" s="222"/>
      <c r="Q346" s="222"/>
      <c r="R346" s="222"/>
      <c r="S346" s="222"/>
      <c r="T346" s="222"/>
      <c r="U346" s="222"/>
      <c r="V346" s="222"/>
      <c r="W346" s="222"/>
      <c r="X346" s="222"/>
      <c r="Y346" s="222"/>
      <c r="Z346" s="222"/>
      <c r="AA346" s="222"/>
      <c r="AB346" s="222"/>
      <c r="AC346" s="222"/>
      <c r="AD346" s="222"/>
      <c r="AE346" s="222"/>
    </row>
    <row r="347" spans="1:31" ht="18.75" hidden="1" x14ac:dyDescent="0.15">
      <c r="A347" s="222"/>
      <c r="B347" s="222"/>
      <c r="C347" s="222" t="s">
        <v>603</v>
      </c>
      <c r="D347" s="222"/>
      <c r="E347" s="222"/>
      <c r="F347" s="222"/>
      <c r="G347" s="222" t="s">
        <v>479</v>
      </c>
      <c r="H347" s="222">
        <v>0.41099999999999998</v>
      </c>
      <c r="I347" s="222"/>
      <c r="J347" s="222"/>
      <c r="K347" s="222"/>
      <c r="L347" s="222"/>
      <c r="M347" s="222"/>
      <c r="N347" s="222"/>
      <c r="O347" s="222"/>
      <c r="P347" s="222"/>
      <c r="Q347" s="222"/>
      <c r="R347" s="222"/>
      <c r="S347" s="222"/>
      <c r="T347" s="222"/>
      <c r="U347" s="222"/>
      <c r="V347" s="222"/>
      <c r="W347" s="222"/>
      <c r="X347" s="222"/>
      <c r="Y347" s="222"/>
      <c r="Z347" s="222"/>
      <c r="AA347" s="222"/>
      <c r="AB347" s="222"/>
      <c r="AC347" s="222"/>
      <c r="AD347" s="222"/>
      <c r="AE347" s="222"/>
    </row>
    <row r="348" spans="1:31" ht="18.75" hidden="1" x14ac:dyDescent="0.15">
      <c r="A348" s="222"/>
      <c r="B348" s="222"/>
      <c r="C348" s="222" t="s">
        <v>604</v>
      </c>
      <c r="D348" s="222"/>
      <c r="E348" s="222"/>
      <c r="F348" s="222"/>
      <c r="G348" s="222" t="s">
        <v>479</v>
      </c>
      <c r="H348" s="222">
        <v>0.55600000000000005</v>
      </c>
      <c r="I348" s="222"/>
      <c r="J348" s="222"/>
      <c r="K348" s="222"/>
      <c r="L348" s="222"/>
      <c r="M348" s="222"/>
      <c r="N348" s="222"/>
      <c r="O348" s="222"/>
      <c r="P348" s="222"/>
      <c r="Q348" s="222"/>
      <c r="R348" s="222"/>
      <c r="S348" s="222"/>
      <c r="T348" s="222"/>
      <c r="U348" s="222"/>
      <c r="V348" s="222"/>
      <c r="W348" s="222"/>
      <c r="X348" s="222"/>
      <c r="Y348" s="222"/>
      <c r="Z348" s="222"/>
      <c r="AA348" s="222"/>
      <c r="AB348" s="222"/>
      <c r="AC348" s="222"/>
      <c r="AD348" s="222"/>
      <c r="AE348" s="222"/>
    </row>
    <row r="349" spans="1:31" ht="18.75" hidden="1" x14ac:dyDescent="0.15">
      <c r="A349" s="222"/>
      <c r="B349" s="222"/>
      <c r="C349" s="222" t="s">
        <v>605</v>
      </c>
      <c r="D349" s="222"/>
      <c r="E349" s="222"/>
      <c r="F349" s="222"/>
      <c r="G349" s="222" t="s">
        <v>479</v>
      </c>
      <c r="H349" s="222">
        <v>1.4999999999999999E-2</v>
      </c>
      <c r="I349" s="222"/>
      <c r="J349" s="222"/>
      <c r="K349" s="222"/>
      <c r="L349" s="222"/>
      <c r="M349" s="222"/>
      <c r="N349" s="222"/>
      <c r="O349" s="222"/>
      <c r="P349" s="222"/>
      <c r="Q349" s="222"/>
      <c r="R349" s="222"/>
      <c r="S349" s="222"/>
      <c r="T349" s="222"/>
      <c r="U349" s="222"/>
      <c r="V349" s="222"/>
      <c r="W349" s="222"/>
      <c r="X349" s="222"/>
      <c r="Y349" s="222"/>
      <c r="Z349" s="222"/>
      <c r="AA349" s="222"/>
      <c r="AB349" s="222"/>
      <c r="AC349" s="222"/>
      <c r="AD349" s="222"/>
      <c r="AE349" s="222"/>
    </row>
    <row r="350" spans="1:31" ht="18.75" hidden="1" x14ac:dyDescent="0.15">
      <c r="A350" s="222"/>
      <c r="B350" s="222"/>
      <c r="C350" s="222" t="s">
        <v>606</v>
      </c>
      <c r="D350" s="222"/>
      <c r="E350" s="222"/>
      <c r="F350" s="222"/>
      <c r="G350" s="222" t="s">
        <v>479</v>
      </c>
      <c r="H350" s="222">
        <v>0.495</v>
      </c>
      <c r="I350" s="222"/>
      <c r="J350" s="222"/>
      <c r="K350" s="222"/>
      <c r="L350" s="222"/>
      <c r="M350" s="222"/>
      <c r="N350" s="222"/>
      <c r="O350" s="222"/>
      <c r="P350" s="222"/>
      <c r="Q350" s="222"/>
      <c r="R350" s="222"/>
      <c r="S350" s="222"/>
      <c r="T350" s="222"/>
      <c r="U350" s="222"/>
      <c r="V350" s="222"/>
      <c r="W350" s="222"/>
      <c r="X350" s="222"/>
      <c r="Y350" s="222"/>
      <c r="Z350" s="222"/>
      <c r="AA350" s="222"/>
      <c r="AB350" s="222"/>
      <c r="AC350" s="222"/>
      <c r="AD350" s="222"/>
      <c r="AE350" s="222"/>
    </row>
    <row r="351" spans="1:31" ht="18.75" hidden="1" x14ac:dyDescent="0.15">
      <c r="A351" s="222"/>
      <c r="B351" s="222"/>
      <c r="C351" s="222" t="s">
        <v>607</v>
      </c>
      <c r="D351" s="222"/>
      <c r="E351" s="222"/>
      <c r="F351" s="222"/>
      <c r="G351" s="222" t="s">
        <v>479</v>
      </c>
      <c r="H351" s="222">
        <v>0.29699999999999999</v>
      </c>
      <c r="I351" s="222"/>
      <c r="J351" s="222"/>
      <c r="K351" s="222"/>
      <c r="L351" s="222"/>
      <c r="M351" s="222"/>
      <c r="N351" s="222"/>
      <c r="O351" s="222"/>
      <c r="P351" s="222"/>
      <c r="Q351" s="222"/>
      <c r="R351" s="222"/>
      <c r="S351" s="222"/>
      <c r="T351" s="222"/>
      <c r="U351" s="222"/>
      <c r="V351" s="222"/>
      <c r="W351" s="222"/>
      <c r="X351" s="222"/>
      <c r="Y351" s="222"/>
      <c r="Z351" s="222"/>
      <c r="AA351" s="222"/>
      <c r="AB351" s="222"/>
      <c r="AC351" s="222"/>
      <c r="AD351" s="222"/>
      <c r="AE351" s="222"/>
    </row>
    <row r="352" spans="1:31" ht="18.75" hidden="1" x14ac:dyDescent="0.15">
      <c r="A352" s="222"/>
      <c r="B352" s="222"/>
      <c r="C352" s="222" t="s">
        <v>608</v>
      </c>
      <c r="D352" s="222"/>
      <c r="E352" s="222"/>
      <c r="F352" s="222"/>
      <c r="G352" s="222" t="s">
        <v>479</v>
      </c>
      <c r="H352" s="222">
        <v>8.2000000000000003E-2</v>
      </c>
      <c r="I352" s="222"/>
      <c r="J352" s="222"/>
      <c r="K352" s="222"/>
      <c r="L352" s="222"/>
      <c r="M352" s="222"/>
      <c r="N352" s="222"/>
      <c r="O352" s="222"/>
      <c r="P352" s="222"/>
      <c r="Q352" s="222"/>
      <c r="R352" s="222"/>
      <c r="S352" s="222"/>
      <c r="T352" s="222"/>
      <c r="U352" s="222"/>
      <c r="V352" s="222"/>
      <c r="W352" s="222"/>
      <c r="X352" s="222"/>
      <c r="Y352" s="222"/>
      <c r="Z352" s="222"/>
      <c r="AA352" s="222"/>
      <c r="AB352" s="222"/>
      <c r="AC352" s="222"/>
      <c r="AD352" s="222"/>
      <c r="AE352" s="222"/>
    </row>
    <row r="353" spans="1:31" ht="18.75" hidden="1" x14ac:dyDescent="0.15">
      <c r="A353" s="222"/>
      <c r="B353" s="222"/>
      <c r="C353" s="222" t="s">
        <v>609</v>
      </c>
      <c r="D353" s="222"/>
      <c r="E353" s="222"/>
      <c r="F353" s="222"/>
      <c r="G353" s="222" t="s">
        <v>479</v>
      </c>
      <c r="H353" s="222">
        <v>0.52500000000000002</v>
      </c>
      <c r="I353" s="222"/>
      <c r="J353" s="222"/>
      <c r="K353" s="222"/>
      <c r="L353" s="222"/>
      <c r="M353" s="222"/>
      <c r="N353" s="222"/>
      <c r="O353" s="222"/>
      <c r="P353" s="222"/>
      <c r="Q353" s="222"/>
      <c r="R353" s="222"/>
      <c r="S353" s="222"/>
      <c r="T353" s="222"/>
      <c r="U353" s="222"/>
      <c r="V353" s="222"/>
      <c r="W353" s="222"/>
      <c r="X353" s="222"/>
      <c r="Y353" s="222"/>
      <c r="Z353" s="222"/>
      <c r="AA353" s="222"/>
      <c r="AB353" s="222"/>
      <c r="AC353" s="222"/>
      <c r="AD353" s="222"/>
      <c r="AE353" s="222"/>
    </row>
    <row r="354" spans="1:31" ht="18.75" hidden="1" x14ac:dyDescent="0.15">
      <c r="A354" s="222"/>
      <c r="B354" s="222"/>
      <c r="C354" s="222" t="s">
        <v>610</v>
      </c>
      <c r="D354" s="222"/>
      <c r="E354" s="222"/>
      <c r="F354" s="222"/>
      <c r="G354" s="222" t="s">
        <v>479</v>
      </c>
      <c r="H354" s="222">
        <v>0.46400000000000002</v>
      </c>
      <c r="I354" s="222"/>
      <c r="J354" s="222"/>
      <c r="K354" s="222"/>
      <c r="L354" s="222"/>
      <c r="M354" s="222"/>
      <c r="N354" s="222"/>
      <c r="O354" s="222"/>
      <c r="P354" s="222"/>
      <c r="Q354" s="222"/>
      <c r="R354" s="222"/>
      <c r="S354" s="222"/>
      <c r="T354" s="222"/>
      <c r="U354" s="222"/>
      <c r="V354" s="222"/>
      <c r="W354" s="222"/>
      <c r="X354" s="222"/>
      <c r="Y354" s="222"/>
      <c r="Z354" s="222"/>
      <c r="AA354" s="222"/>
      <c r="AB354" s="222"/>
      <c r="AC354" s="222"/>
      <c r="AD354" s="222"/>
      <c r="AE354" s="222"/>
    </row>
    <row r="355" spans="1:31" ht="18.75" hidden="1" x14ac:dyDescent="0.15">
      <c r="A355" s="222"/>
      <c r="B355" s="222"/>
      <c r="C355" s="222" t="s">
        <v>611</v>
      </c>
      <c r="D355" s="222"/>
      <c r="E355" s="222"/>
      <c r="F355" s="222"/>
      <c r="G355" s="222" t="s">
        <v>479</v>
      </c>
      <c r="H355" s="222">
        <v>0</v>
      </c>
      <c r="I355" s="222"/>
      <c r="J355" s="222"/>
      <c r="K355" s="222"/>
      <c r="L355" s="222"/>
      <c r="M355" s="222"/>
      <c r="N355" s="222"/>
      <c r="O355" s="222"/>
      <c r="P355" s="222"/>
      <c r="Q355" s="222"/>
      <c r="R355" s="222"/>
      <c r="S355" s="222"/>
      <c r="T355" s="222"/>
      <c r="U355" s="222"/>
      <c r="V355" s="222"/>
      <c r="W355" s="222"/>
      <c r="X355" s="222"/>
      <c r="Y355" s="222"/>
      <c r="Z355" s="222"/>
      <c r="AA355" s="222"/>
      <c r="AB355" s="222"/>
      <c r="AC355" s="222"/>
      <c r="AD355" s="222"/>
      <c r="AE355" s="222"/>
    </row>
    <row r="356" spans="1:31" ht="18.75" hidden="1" x14ac:dyDescent="0.15">
      <c r="A356" s="222"/>
      <c r="B356" s="222"/>
      <c r="C356" s="222" t="s">
        <v>612</v>
      </c>
      <c r="D356" s="222"/>
      <c r="E356" s="222"/>
      <c r="F356" s="222"/>
      <c r="G356" s="222" t="s">
        <v>479</v>
      </c>
      <c r="H356" s="222">
        <v>0.48499999999999999</v>
      </c>
      <c r="I356" s="222"/>
      <c r="J356" s="222"/>
      <c r="K356" s="222"/>
      <c r="L356" s="222"/>
      <c r="M356" s="222"/>
      <c r="N356" s="222"/>
      <c r="O356" s="222"/>
      <c r="P356" s="222"/>
      <c r="Q356" s="222"/>
      <c r="R356" s="222"/>
      <c r="S356" s="222"/>
      <c r="T356" s="222"/>
      <c r="U356" s="222"/>
      <c r="V356" s="222"/>
      <c r="W356" s="222"/>
      <c r="X356" s="222"/>
      <c r="Y356" s="222"/>
      <c r="Z356" s="222"/>
      <c r="AA356" s="222"/>
      <c r="AB356" s="222"/>
      <c r="AC356" s="222"/>
      <c r="AD356" s="222"/>
      <c r="AE356" s="222"/>
    </row>
    <row r="357" spans="1:31" ht="18.75" hidden="1" x14ac:dyDescent="0.15">
      <c r="A357" s="222"/>
      <c r="B357" s="222"/>
      <c r="C357" s="222" t="s">
        <v>613</v>
      </c>
      <c r="D357" s="222"/>
      <c r="E357" s="222"/>
      <c r="F357" s="222"/>
      <c r="G357" s="222" t="s">
        <v>479</v>
      </c>
      <c r="H357" s="222">
        <v>0.6</v>
      </c>
      <c r="I357" s="222"/>
      <c r="J357" s="222"/>
      <c r="K357" s="222"/>
      <c r="L357" s="222"/>
      <c r="M357" s="222"/>
      <c r="N357" s="222"/>
      <c r="O357" s="222"/>
      <c r="P357" s="222"/>
      <c r="Q357" s="222"/>
      <c r="R357" s="222"/>
      <c r="S357" s="222"/>
      <c r="T357" s="222"/>
      <c r="U357" s="222"/>
      <c r="V357" s="222"/>
      <c r="W357" s="222"/>
      <c r="X357" s="222"/>
      <c r="Y357" s="222"/>
      <c r="Z357" s="222"/>
      <c r="AA357" s="222"/>
      <c r="AB357" s="222"/>
      <c r="AC357" s="222"/>
      <c r="AD357" s="222"/>
      <c r="AE357" s="222"/>
    </row>
    <row r="358" spans="1:31" ht="18.75" hidden="1" x14ac:dyDescent="0.15">
      <c r="A358" s="222"/>
      <c r="B358" s="222"/>
      <c r="C358" s="222" t="s">
        <v>614</v>
      </c>
      <c r="D358" s="222"/>
      <c r="E358" s="222"/>
      <c r="F358" s="222"/>
      <c r="G358" s="222" t="s">
        <v>479</v>
      </c>
      <c r="H358" s="222">
        <v>0.47599999999999998</v>
      </c>
      <c r="I358" s="222"/>
      <c r="J358" s="222"/>
      <c r="K358" s="222"/>
      <c r="L358" s="222"/>
      <c r="M358" s="222"/>
      <c r="N358" s="222"/>
      <c r="O358" s="222"/>
      <c r="P358" s="222"/>
      <c r="Q358" s="222"/>
      <c r="R358" s="222"/>
      <c r="S358" s="222"/>
      <c r="T358" s="222"/>
      <c r="U358" s="222"/>
      <c r="V358" s="222"/>
      <c r="W358" s="222"/>
      <c r="X358" s="222"/>
      <c r="Y358" s="222"/>
      <c r="Z358" s="222"/>
      <c r="AA358" s="222"/>
      <c r="AB358" s="222"/>
      <c r="AC358" s="222"/>
      <c r="AD358" s="222"/>
      <c r="AE358" s="222"/>
    </row>
    <row r="359" spans="1:31" ht="18.75" hidden="1" x14ac:dyDescent="0.15">
      <c r="A359" s="222"/>
      <c r="B359" s="222"/>
      <c r="C359" s="222" t="s">
        <v>615</v>
      </c>
      <c r="D359" s="222"/>
      <c r="E359" s="222"/>
      <c r="F359" s="222"/>
      <c r="G359" s="222" t="s">
        <v>479</v>
      </c>
      <c r="H359" s="222">
        <v>0.503</v>
      </c>
      <c r="I359" s="222"/>
      <c r="J359" s="222"/>
      <c r="K359" s="222"/>
      <c r="L359" s="222"/>
      <c r="M359" s="222"/>
      <c r="N359" s="222"/>
      <c r="O359" s="222"/>
      <c r="P359" s="222"/>
      <c r="Q359" s="222"/>
      <c r="R359" s="222"/>
      <c r="S359" s="222"/>
      <c r="T359" s="222"/>
      <c r="U359" s="222"/>
      <c r="V359" s="222"/>
      <c r="W359" s="222"/>
      <c r="X359" s="222"/>
      <c r="Y359" s="222"/>
      <c r="Z359" s="222"/>
      <c r="AA359" s="222"/>
      <c r="AB359" s="222"/>
      <c r="AC359" s="222"/>
      <c r="AD359" s="222"/>
      <c r="AE359" s="222"/>
    </row>
    <row r="360" spans="1:31" ht="18.75" hidden="1" x14ac:dyDescent="0.15">
      <c r="A360" s="222"/>
      <c r="B360" s="222"/>
      <c r="C360" s="222" t="s">
        <v>616</v>
      </c>
      <c r="D360" s="222"/>
      <c r="E360" s="222"/>
      <c r="F360" s="222"/>
      <c r="G360" s="222" t="s">
        <v>479</v>
      </c>
      <c r="H360" s="222">
        <v>0.54800000000000004</v>
      </c>
      <c r="I360" s="222"/>
      <c r="J360" s="222"/>
      <c r="K360" s="222"/>
      <c r="L360" s="222"/>
      <c r="M360" s="222"/>
      <c r="N360" s="222"/>
      <c r="O360" s="222"/>
      <c r="P360" s="222"/>
      <c r="Q360" s="222"/>
      <c r="R360" s="222"/>
      <c r="S360" s="222"/>
      <c r="T360" s="222"/>
      <c r="U360" s="222"/>
      <c r="V360" s="222"/>
      <c r="W360" s="222"/>
      <c r="X360" s="222"/>
      <c r="Y360" s="222"/>
      <c r="Z360" s="222"/>
      <c r="AA360" s="222"/>
      <c r="AB360" s="222"/>
      <c r="AC360" s="222"/>
      <c r="AD360" s="222"/>
      <c r="AE360" s="222"/>
    </row>
    <row r="361" spans="1:31" x14ac:dyDescent="0.15">
      <c r="J361" s="208">
        <f>SUM(J10:J221)</f>
        <v>0</v>
      </c>
      <c r="K361" s="208">
        <f>SUM(K10:K221)</f>
        <v>0</v>
      </c>
    </row>
  </sheetData>
  <sheetProtection sheet="1" objects="1" scenarios="1"/>
  <mergeCells count="52">
    <mergeCell ref="A37:B42"/>
    <mergeCell ref="H8:L8"/>
    <mergeCell ref="M8:O8"/>
    <mergeCell ref="P8:R8"/>
    <mergeCell ref="S8:U8"/>
    <mergeCell ref="D8:D9"/>
    <mergeCell ref="E8:E9"/>
    <mergeCell ref="G8:G9"/>
    <mergeCell ref="AB8:AD8"/>
    <mergeCell ref="AE8:AE9"/>
    <mergeCell ref="A9:C9"/>
    <mergeCell ref="A10:B26"/>
    <mergeCell ref="A27:B36"/>
    <mergeCell ref="V8:X8"/>
    <mergeCell ref="Y8:AA8"/>
    <mergeCell ref="A90:A107"/>
    <mergeCell ref="B91:B96"/>
    <mergeCell ref="B97:B101"/>
    <mergeCell ref="B102:B107"/>
    <mergeCell ref="A108:B113"/>
    <mergeCell ref="A163:B164"/>
    <mergeCell ref="D2:E2"/>
    <mergeCell ref="A165:B166"/>
    <mergeCell ref="A123:B132"/>
    <mergeCell ref="A133:B133"/>
    <mergeCell ref="A134:B134"/>
    <mergeCell ref="A135:B136"/>
    <mergeCell ref="A137:B146"/>
    <mergeCell ref="A147:B148"/>
    <mergeCell ref="A114:B122"/>
    <mergeCell ref="A43:B52"/>
    <mergeCell ref="A53:B62"/>
    <mergeCell ref="A63:B69"/>
    <mergeCell ref="A70:B78"/>
    <mergeCell ref="A79:B83"/>
    <mergeCell ref="A84:B89"/>
    <mergeCell ref="F2:G2"/>
    <mergeCell ref="H2:I2"/>
    <mergeCell ref="A210:B221"/>
    <mergeCell ref="F8:F9"/>
    <mergeCell ref="A1:W1"/>
    <mergeCell ref="A8:C8"/>
    <mergeCell ref="A167:B169"/>
    <mergeCell ref="A170:B177"/>
    <mergeCell ref="A178:B185"/>
    <mergeCell ref="A186:B193"/>
    <mergeCell ref="A194:B201"/>
    <mergeCell ref="A202:B209"/>
    <mergeCell ref="A149:B155"/>
    <mergeCell ref="A156:B160"/>
    <mergeCell ref="A161:B161"/>
    <mergeCell ref="A162:B162"/>
  </mergeCells>
  <phoneticPr fontId="3"/>
  <dataValidations count="3">
    <dataValidation type="custom" allowBlank="1" showInputMessage="1" showErrorMessage="1" errorTitle="入力エラー" error="小数点第１位までの入力としてください" sqref="IQ10:JC221 SM10:SY221 ACI10:ACU221 AME10:AMQ221 AWA10:AWM221 BFW10:BGI221 BPS10:BQE221 BZO10:CAA221 CJK10:CJW221 CTG10:CTS221 DDC10:DDO221 DMY10:DNK221 DWU10:DXG221 EGQ10:EHC221 EQM10:EQY221 FAI10:FAU221 FKE10:FKQ221 FUA10:FUM221 GDW10:GEI221 GNS10:GOE221 GXO10:GYA221 HHK10:HHW221 HRG10:HRS221 IBC10:IBO221 IKY10:ILK221 IUU10:IVG221 JEQ10:JFC221 JOM10:JOY221 JYI10:JYU221 KIE10:KIQ221 KSA10:KSM221 LBW10:LCI221 LLS10:LME221 LVO10:LWA221 MFK10:MFW221 MPG10:MPS221 MZC10:MZO221 NIY10:NJK221 NSU10:NTG221 OCQ10:ODC221 OMM10:OMY221 OWI10:OWU221 PGE10:PGQ221 PQA10:PQM221 PZW10:QAI221 QJS10:QKE221 QTO10:QUA221 RDK10:RDW221 RNG10:RNS221 RXC10:RXO221 SGY10:SHK221 SQU10:SRG221 TAQ10:TBC221 TKM10:TKY221 TUI10:TUU221 UEE10:UEQ221 UOA10:UOM221 UXW10:UYI221 VHS10:VIE221 VRO10:VSA221 WBK10:WBW221 WLG10:WLS221 WVC10:WVO221 IQ65546:JC65757 SM65546:SY65757 ACI65546:ACU65757 AME65546:AMQ65757 AWA65546:AWM65757 BFW65546:BGI65757 BPS65546:BQE65757 BZO65546:CAA65757 CJK65546:CJW65757 CTG65546:CTS65757 DDC65546:DDO65757 DMY65546:DNK65757 DWU65546:DXG65757 EGQ65546:EHC65757 EQM65546:EQY65757 FAI65546:FAU65757 FKE65546:FKQ65757 FUA65546:FUM65757 GDW65546:GEI65757 GNS65546:GOE65757 GXO65546:GYA65757 HHK65546:HHW65757 HRG65546:HRS65757 IBC65546:IBO65757 IKY65546:ILK65757 IUU65546:IVG65757 JEQ65546:JFC65757 JOM65546:JOY65757 JYI65546:JYU65757 KIE65546:KIQ65757 KSA65546:KSM65757 LBW65546:LCI65757 LLS65546:LME65757 LVO65546:LWA65757 MFK65546:MFW65757 MPG65546:MPS65757 MZC65546:MZO65757 NIY65546:NJK65757 NSU65546:NTG65757 OCQ65546:ODC65757 OMM65546:OMY65757 OWI65546:OWU65757 PGE65546:PGQ65757 PQA65546:PQM65757 PZW65546:QAI65757 QJS65546:QKE65757 QTO65546:QUA65757 RDK65546:RDW65757 RNG65546:RNS65757 RXC65546:RXO65757 SGY65546:SHK65757 SQU65546:SRG65757 TAQ65546:TBC65757 TKM65546:TKY65757 TUI65546:TUU65757 UEE65546:UEQ65757 UOA65546:UOM65757 UXW65546:UYI65757 VHS65546:VIE65757 VRO65546:VSA65757 WBK65546:WBW65757 WLG65546:WLS65757 WVC65546:WVO65757 IQ131082:JC131293 SM131082:SY131293 ACI131082:ACU131293 AME131082:AMQ131293 AWA131082:AWM131293 BFW131082:BGI131293 BPS131082:BQE131293 BZO131082:CAA131293 CJK131082:CJW131293 CTG131082:CTS131293 DDC131082:DDO131293 DMY131082:DNK131293 DWU131082:DXG131293 EGQ131082:EHC131293 EQM131082:EQY131293 FAI131082:FAU131293 FKE131082:FKQ131293 FUA131082:FUM131293 GDW131082:GEI131293 GNS131082:GOE131293 GXO131082:GYA131293 HHK131082:HHW131293 HRG131082:HRS131293 IBC131082:IBO131293 IKY131082:ILK131293 IUU131082:IVG131293 JEQ131082:JFC131293 JOM131082:JOY131293 JYI131082:JYU131293 KIE131082:KIQ131293 KSA131082:KSM131293 LBW131082:LCI131293 LLS131082:LME131293 LVO131082:LWA131293 MFK131082:MFW131293 MPG131082:MPS131293 MZC131082:MZO131293 NIY131082:NJK131293 NSU131082:NTG131293 OCQ131082:ODC131293 OMM131082:OMY131293 OWI131082:OWU131293 PGE131082:PGQ131293 PQA131082:PQM131293 PZW131082:QAI131293 QJS131082:QKE131293 QTO131082:QUA131293 RDK131082:RDW131293 RNG131082:RNS131293 RXC131082:RXO131293 SGY131082:SHK131293 SQU131082:SRG131293 TAQ131082:TBC131293 TKM131082:TKY131293 TUI131082:TUU131293 UEE131082:UEQ131293 UOA131082:UOM131293 UXW131082:UYI131293 VHS131082:VIE131293 VRO131082:VSA131293 WBK131082:WBW131293 WLG131082:WLS131293 WVC131082:WVO131293 IQ196618:JC196829 SM196618:SY196829 ACI196618:ACU196829 AME196618:AMQ196829 AWA196618:AWM196829 BFW196618:BGI196829 BPS196618:BQE196829 BZO196618:CAA196829 CJK196618:CJW196829 CTG196618:CTS196829 DDC196618:DDO196829 DMY196618:DNK196829 DWU196618:DXG196829 EGQ196618:EHC196829 EQM196618:EQY196829 FAI196618:FAU196829 FKE196618:FKQ196829 FUA196618:FUM196829 GDW196618:GEI196829 GNS196618:GOE196829 GXO196618:GYA196829 HHK196618:HHW196829 HRG196618:HRS196829 IBC196618:IBO196829 IKY196618:ILK196829 IUU196618:IVG196829 JEQ196618:JFC196829 JOM196618:JOY196829 JYI196618:JYU196829 KIE196618:KIQ196829 KSA196618:KSM196829 LBW196618:LCI196829 LLS196618:LME196829 LVO196618:LWA196829 MFK196618:MFW196829 MPG196618:MPS196829 MZC196618:MZO196829 NIY196618:NJK196829 NSU196618:NTG196829 OCQ196618:ODC196829 OMM196618:OMY196829 OWI196618:OWU196829 PGE196618:PGQ196829 PQA196618:PQM196829 PZW196618:QAI196829 QJS196618:QKE196829 QTO196618:QUA196829 RDK196618:RDW196829 RNG196618:RNS196829 RXC196618:RXO196829 SGY196618:SHK196829 SQU196618:SRG196829 TAQ196618:TBC196829 TKM196618:TKY196829 TUI196618:TUU196829 UEE196618:UEQ196829 UOA196618:UOM196829 UXW196618:UYI196829 VHS196618:VIE196829 VRO196618:VSA196829 WBK196618:WBW196829 WLG196618:WLS196829 WVC196618:WVO196829 IQ262154:JC262365 SM262154:SY262365 ACI262154:ACU262365 AME262154:AMQ262365 AWA262154:AWM262365 BFW262154:BGI262365 BPS262154:BQE262365 BZO262154:CAA262365 CJK262154:CJW262365 CTG262154:CTS262365 DDC262154:DDO262365 DMY262154:DNK262365 DWU262154:DXG262365 EGQ262154:EHC262365 EQM262154:EQY262365 FAI262154:FAU262365 FKE262154:FKQ262365 FUA262154:FUM262365 GDW262154:GEI262365 GNS262154:GOE262365 GXO262154:GYA262365 HHK262154:HHW262365 HRG262154:HRS262365 IBC262154:IBO262365 IKY262154:ILK262365 IUU262154:IVG262365 JEQ262154:JFC262365 JOM262154:JOY262365 JYI262154:JYU262365 KIE262154:KIQ262365 KSA262154:KSM262365 LBW262154:LCI262365 LLS262154:LME262365 LVO262154:LWA262365 MFK262154:MFW262365 MPG262154:MPS262365 MZC262154:MZO262365 NIY262154:NJK262365 NSU262154:NTG262365 OCQ262154:ODC262365 OMM262154:OMY262365 OWI262154:OWU262365 PGE262154:PGQ262365 PQA262154:PQM262365 PZW262154:QAI262365 QJS262154:QKE262365 QTO262154:QUA262365 RDK262154:RDW262365 RNG262154:RNS262365 RXC262154:RXO262365 SGY262154:SHK262365 SQU262154:SRG262365 TAQ262154:TBC262365 TKM262154:TKY262365 TUI262154:TUU262365 UEE262154:UEQ262365 UOA262154:UOM262365 UXW262154:UYI262365 VHS262154:VIE262365 VRO262154:VSA262365 WBK262154:WBW262365 WLG262154:WLS262365 WVC262154:WVO262365 IQ327690:JC327901 SM327690:SY327901 ACI327690:ACU327901 AME327690:AMQ327901 AWA327690:AWM327901 BFW327690:BGI327901 BPS327690:BQE327901 BZO327690:CAA327901 CJK327690:CJW327901 CTG327690:CTS327901 DDC327690:DDO327901 DMY327690:DNK327901 DWU327690:DXG327901 EGQ327690:EHC327901 EQM327690:EQY327901 FAI327690:FAU327901 FKE327690:FKQ327901 FUA327690:FUM327901 GDW327690:GEI327901 GNS327690:GOE327901 GXO327690:GYA327901 HHK327690:HHW327901 HRG327690:HRS327901 IBC327690:IBO327901 IKY327690:ILK327901 IUU327690:IVG327901 JEQ327690:JFC327901 JOM327690:JOY327901 JYI327690:JYU327901 KIE327690:KIQ327901 KSA327690:KSM327901 LBW327690:LCI327901 LLS327690:LME327901 LVO327690:LWA327901 MFK327690:MFW327901 MPG327690:MPS327901 MZC327690:MZO327901 NIY327690:NJK327901 NSU327690:NTG327901 OCQ327690:ODC327901 OMM327690:OMY327901 OWI327690:OWU327901 PGE327690:PGQ327901 PQA327690:PQM327901 PZW327690:QAI327901 QJS327690:QKE327901 QTO327690:QUA327901 RDK327690:RDW327901 RNG327690:RNS327901 RXC327690:RXO327901 SGY327690:SHK327901 SQU327690:SRG327901 TAQ327690:TBC327901 TKM327690:TKY327901 TUI327690:TUU327901 UEE327690:UEQ327901 UOA327690:UOM327901 UXW327690:UYI327901 VHS327690:VIE327901 VRO327690:VSA327901 WBK327690:WBW327901 WLG327690:WLS327901 WVC327690:WVO327901 IQ393226:JC393437 SM393226:SY393437 ACI393226:ACU393437 AME393226:AMQ393437 AWA393226:AWM393437 BFW393226:BGI393437 BPS393226:BQE393437 BZO393226:CAA393437 CJK393226:CJW393437 CTG393226:CTS393437 DDC393226:DDO393437 DMY393226:DNK393437 DWU393226:DXG393437 EGQ393226:EHC393437 EQM393226:EQY393437 FAI393226:FAU393437 FKE393226:FKQ393437 FUA393226:FUM393437 GDW393226:GEI393437 GNS393226:GOE393437 GXO393226:GYA393437 HHK393226:HHW393437 HRG393226:HRS393437 IBC393226:IBO393437 IKY393226:ILK393437 IUU393226:IVG393437 JEQ393226:JFC393437 JOM393226:JOY393437 JYI393226:JYU393437 KIE393226:KIQ393437 KSA393226:KSM393437 LBW393226:LCI393437 LLS393226:LME393437 LVO393226:LWA393437 MFK393226:MFW393437 MPG393226:MPS393437 MZC393226:MZO393437 NIY393226:NJK393437 NSU393226:NTG393437 OCQ393226:ODC393437 OMM393226:OMY393437 OWI393226:OWU393437 PGE393226:PGQ393437 PQA393226:PQM393437 PZW393226:QAI393437 QJS393226:QKE393437 QTO393226:QUA393437 RDK393226:RDW393437 RNG393226:RNS393437 RXC393226:RXO393437 SGY393226:SHK393437 SQU393226:SRG393437 TAQ393226:TBC393437 TKM393226:TKY393437 TUI393226:TUU393437 UEE393226:UEQ393437 UOA393226:UOM393437 UXW393226:UYI393437 VHS393226:VIE393437 VRO393226:VSA393437 WBK393226:WBW393437 WLG393226:WLS393437 WVC393226:WVO393437 IQ458762:JC458973 SM458762:SY458973 ACI458762:ACU458973 AME458762:AMQ458973 AWA458762:AWM458973 BFW458762:BGI458973 BPS458762:BQE458973 BZO458762:CAA458973 CJK458762:CJW458973 CTG458762:CTS458973 DDC458762:DDO458973 DMY458762:DNK458973 DWU458762:DXG458973 EGQ458762:EHC458973 EQM458762:EQY458973 FAI458762:FAU458973 FKE458762:FKQ458973 FUA458762:FUM458973 GDW458762:GEI458973 GNS458762:GOE458973 GXO458762:GYA458973 HHK458762:HHW458973 HRG458762:HRS458973 IBC458762:IBO458973 IKY458762:ILK458973 IUU458762:IVG458973 JEQ458762:JFC458973 JOM458762:JOY458973 JYI458762:JYU458973 KIE458762:KIQ458973 KSA458762:KSM458973 LBW458762:LCI458973 LLS458762:LME458973 LVO458762:LWA458973 MFK458762:MFW458973 MPG458762:MPS458973 MZC458762:MZO458973 NIY458762:NJK458973 NSU458762:NTG458973 OCQ458762:ODC458973 OMM458762:OMY458973 OWI458762:OWU458973 PGE458762:PGQ458973 PQA458762:PQM458973 PZW458762:QAI458973 QJS458762:QKE458973 QTO458762:QUA458973 RDK458762:RDW458973 RNG458762:RNS458973 RXC458762:RXO458973 SGY458762:SHK458973 SQU458762:SRG458973 TAQ458762:TBC458973 TKM458762:TKY458973 TUI458762:TUU458973 UEE458762:UEQ458973 UOA458762:UOM458973 UXW458762:UYI458973 VHS458762:VIE458973 VRO458762:VSA458973 WBK458762:WBW458973 WLG458762:WLS458973 WVC458762:WVO458973 IQ524298:JC524509 SM524298:SY524509 ACI524298:ACU524509 AME524298:AMQ524509 AWA524298:AWM524509 BFW524298:BGI524509 BPS524298:BQE524509 BZO524298:CAA524509 CJK524298:CJW524509 CTG524298:CTS524509 DDC524298:DDO524509 DMY524298:DNK524509 DWU524298:DXG524509 EGQ524298:EHC524509 EQM524298:EQY524509 FAI524298:FAU524509 FKE524298:FKQ524509 FUA524298:FUM524509 GDW524298:GEI524509 GNS524298:GOE524509 GXO524298:GYA524509 HHK524298:HHW524509 HRG524298:HRS524509 IBC524298:IBO524509 IKY524298:ILK524509 IUU524298:IVG524509 JEQ524298:JFC524509 JOM524298:JOY524509 JYI524298:JYU524509 KIE524298:KIQ524509 KSA524298:KSM524509 LBW524298:LCI524509 LLS524298:LME524509 LVO524298:LWA524509 MFK524298:MFW524509 MPG524298:MPS524509 MZC524298:MZO524509 NIY524298:NJK524509 NSU524298:NTG524509 OCQ524298:ODC524509 OMM524298:OMY524509 OWI524298:OWU524509 PGE524298:PGQ524509 PQA524298:PQM524509 PZW524298:QAI524509 QJS524298:QKE524509 QTO524298:QUA524509 RDK524298:RDW524509 RNG524298:RNS524509 RXC524298:RXO524509 SGY524298:SHK524509 SQU524298:SRG524509 TAQ524298:TBC524509 TKM524298:TKY524509 TUI524298:TUU524509 UEE524298:UEQ524509 UOA524298:UOM524509 UXW524298:UYI524509 VHS524298:VIE524509 VRO524298:VSA524509 WBK524298:WBW524509 WLG524298:WLS524509 WVC524298:WVO524509 IQ589834:JC590045 SM589834:SY590045 ACI589834:ACU590045 AME589834:AMQ590045 AWA589834:AWM590045 BFW589834:BGI590045 BPS589834:BQE590045 BZO589834:CAA590045 CJK589834:CJW590045 CTG589834:CTS590045 DDC589834:DDO590045 DMY589834:DNK590045 DWU589834:DXG590045 EGQ589834:EHC590045 EQM589834:EQY590045 FAI589834:FAU590045 FKE589834:FKQ590045 FUA589834:FUM590045 GDW589834:GEI590045 GNS589834:GOE590045 GXO589834:GYA590045 HHK589834:HHW590045 HRG589834:HRS590045 IBC589834:IBO590045 IKY589834:ILK590045 IUU589834:IVG590045 JEQ589834:JFC590045 JOM589834:JOY590045 JYI589834:JYU590045 KIE589834:KIQ590045 KSA589834:KSM590045 LBW589834:LCI590045 LLS589834:LME590045 LVO589834:LWA590045 MFK589834:MFW590045 MPG589834:MPS590045 MZC589834:MZO590045 NIY589834:NJK590045 NSU589834:NTG590045 OCQ589834:ODC590045 OMM589834:OMY590045 OWI589834:OWU590045 PGE589834:PGQ590045 PQA589834:PQM590045 PZW589834:QAI590045 QJS589834:QKE590045 QTO589834:QUA590045 RDK589834:RDW590045 RNG589834:RNS590045 RXC589834:RXO590045 SGY589834:SHK590045 SQU589834:SRG590045 TAQ589834:TBC590045 TKM589834:TKY590045 TUI589834:TUU590045 UEE589834:UEQ590045 UOA589834:UOM590045 UXW589834:UYI590045 VHS589834:VIE590045 VRO589834:VSA590045 WBK589834:WBW590045 WLG589834:WLS590045 WVC589834:WVO590045 IQ655370:JC655581 SM655370:SY655581 ACI655370:ACU655581 AME655370:AMQ655581 AWA655370:AWM655581 BFW655370:BGI655581 BPS655370:BQE655581 BZO655370:CAA655581 CJK655370:CJW655581 CTG655370:CTS655581 DDC655370:DDO655581 DMY655370:DNK655581 DWU655370:DXG655581 EGQ655370:EHC655581 EQM655370:EQY655581 FAI655370:FAU655581 FKE655370:FKQ655581 FUA655370:FUM655581 GDW655370:GEI655581 GNS655370:GOE655581 GXO655370:GYA655581 HHK655370:HHW655581 HRG655370:HRS655581 IBC655370:IBO655581 IKY655370:ILK655581 IUU655370:IVG655581 JEQ655370:JFC655581 JOM655370:JOY655581 JYI655370:JYU655581 KIE655370:KIQ655581 KSA655370:KSM655581 LBW655370:LCI655581 LLS655370:LME655581 LVO655370:LWA655581 MFK655370:MFW655581 MPG655370:MPS655581 MZC655370:MZO655581 NIY655370:NJK655581 NSU655370:NTG655581 OCQ655370:ODC655581 OMM655370:OMY655581 OWI655370:OWU655581 PGE655370:PGQ655581 PQA655370:PQM655581 PZW655370:QAI655581 QJS655370:QKE655581 QTO655370:QUA655581 RDK655370:RDW655581 RNG655370:RNS655581 RXC655370:RXO655581 SGY655370:SHK655581 SQU655370:SRG655581 TAQ655370:TBC655581 TKM655370:TKY655581 TUI655370:TUU655581 UEE655370:UEQ655581 UOA655370:UOM655581 UXW655370:UYI655581 VHS655370:VIE655581 VRO655370:VSA655581 WBK655370:WBW655581 WLG655370:WLS655581 WVC655370:WVO655581 IQ720906:JC721117 SM720906:SY721117 ACI720906:ACU721117 AME720906:AMQ721117 AWA720906:AWM721117 BFW720906:BGI721117 BPS720906:BQE721117 BZO720906:CAA721117 CJK720906:CJW721117 CTG720906:CTS721117 DDC720906:DDO721117 DMY720906:DNK721117 DWU720906:DXG721117 EGQ720906:EHC721117 EQM720906:EQY721117 FAI720906:FAU721117 FKE720906:FKQ721117 FUA720906:FUM721117 GDW720906:GEI721117 GNS720906:GOE721117 GXO720906:GYA721117 HHK720906:HHW721117 HRG720906:HRS721117 IBC720906:IBO721117 IKY720906:ILK721117 IUU720906:IVG721117 JEQ720906:JFC721117 JOM720906:JOY721117 JYI720906:JYU721117 KIE720906:KIQ721117 KSA720906:KSM721117 LBW720906:LCI721117 LLS720906:LME721117 LVO720906:LWA721117 MFK720906:MFW721117 MPG720906:MPS721117 MZC720906:MZO721117 NIY720906:NJK721117 NSU720906:NTG721117 OCQ720906:ODC721117 OMM720906:OMY721117 OWI720906:OWU721117 PGE720906:PGQ721117 PQA720906:PQM721117 PZW720906:QAI721117 QJS720906:QKE721117 QTO720906:QUA721117 RDK720906:RDW721117 RNG720906:RNS721117 RXC720906:RXO721117 SGY720906:SHK721117 SQU720906:SRG721117 TAQ720906:TBC721117 TKM720906:TKY721117 TUI720906:TUU721117 UEE720906:UEQ721117 UOA720906:UOM721117 UXW720906:UYI721117 VHS720906:VIE721117 VRO720906:VSA721117 WBK720906:WBW721117 WLG720906:WLS721117 WVC720906:WVO721117 IQ786442:JC786653 SM786442:SY786653 ACI786442:ACU786653 AME786442:AMQ786653 AWA786442:AWM786653 BFW786442:BGI786653 BPS786442:BQE786653 BZO786442:CAA786653 CJK786442:CJW786653 CTG786442:CTS786653 DDC786442:DDO786653 DMY786442:DNK786653 DWU786442:DXG786653 EGQ786442:EHC786653 EQM786442:EQY786653 FAI786442:FAU786653 FKE786442:FKQ786653 FUA786442:FUM786653 GDW786442:GEI786653 GNS786442:GOE786653 GXO786442:GYA786653 HHK786442:HHW786653 HRG786442:HRS786653 IBC786442:IBO786653 IKY786442:ILK786653 IUU786442:IVG786653 JEQ786442:JFC786653 JOM786442:JOY786653 JYI786442:JYU786653 KIE786442:KIQ786653 KSA786442:KSM786653 LBW786442:LCI786653 LLS786442:LME786653 LVO786442:LWA786653 MFK786442:MFW786653 MPG786442:MPS786653 MZC786442:MZO786653 NIY786442:NJK786653 NSU786442:NTG786653 OCQ786442:ODC786653 OMM786442:OMY786653 OWI786442:OWU786653 PGE786442:PGQ786653 PQA786442:PQM786653 PZW786442:QAI786653 QJS786442:QKE786653 QTO786442:QUA786653 RDK786442:RDW786653 RNG786442:RNS786653 RXC786442:RXO786653 SGY786442:SHK786653 SQU786442:SRG786653 TAQ786442:TBC786653 TKM786442:TKY786653 TUI786442:TUU786653 UEE786442:UEQ786653 UOA786442:UOM786653 UXW786442:UYI786653 VHS786442:VIE786653 VRO786442:VSA786653 WBK786442:WBW786653 WLG786442:WLS786653 WVC786442:WVO786653 IQ851978:JC852189 SM851978:SY852189 ACI851978:ACU852189 AME851978:AMQ852189 AWA851978:AWM852189 BFW851978:BGI852189 BPS851978:BQE852189 BZO851978:CAA852189 CJK851978:CJW852189 CTG851978:CTS852189 DDC851978:DDO852189 DMY851978:DNK852189 DWU851978:DXG852189 EGQ851978:EHC852189 EQM851978:EQY852189 FAI851978:FAU852189 FKE851978:FKQ852189 FUA851978:FUM852189 GDW851978:GEI852189 GNS851978:GOE852189 GXO851978:GYA852189 HHK851978:HHW852189 HRG851978:HRS852189 IBC851978:IBO852189 IKY851978:ILK852189 IUU851978:IVG852189 JEQ851978:JFC852189 JOM851978:JOY852189 JYI851978:JYU852189 KIE851978:KIQ852189 KSA851978:KSM852189 LBW851978:LCI852189 LLS851978:LME852189 LVO851978:LWA852189 MFK851978:MFW852189 MPG851978:MPS852189 MZC851978:MZO852189 NIY851978:NJK852189 NSU851978:NTG852189 OCQ851978:ODC852189 OMM851978:OMY852189 OWI851978:OWU852189 PGE851978:PGQ852189 PQA851978:PQM852189 PZW851978:QAI852189 QJS851978:QKE852189 QTO851978:QUA852189 RDK851978:RDW852189 RNG851978:RNS852189 RXC851978:RXO852189 SGY851978:SHK852189 SQU851978:SRG852189 TAQ851978:TBC852189 TKM851978:TKY852189 TUI851978:TUU852189 UEE851978:UEQ852189 UOA851978:UOM852189 UXW851978:UYI852189 VHS851978:VIE852189 VRO851978:VSA852189 WBK851978:WBW852189 WLG851978:WLS852189 WVC851978:WVO852189 IQ917514:JC917725 SM917514:SY917725 ACI917514:ACU917725 AME917514:AMQ917725 AWA917514:AWM917725 BFW917514:BGI917725 BPS917514:BQE917725 BZO917514:CAA917725 CJK917514:CJW917725 CTG917514:CTS917725 DDC917514:DDO917725 DMY917514:DNK917725 DWU917514:DXG917725 EGQ917514:EHC917725 EQM917514:EQY917725 FAI917514:FAU917725 FKE917514:FKQ917725 FUA917514:FUM917725 GDW917514:GEI917725 GNS917514:GOE917725 GXO917514:GYA917725 HHK917514:HHW917725 HRG917514:HRS917725 IBC917514:IBO917725 IKY917514:ILK917725 IUU917514:IVG917725 JEQ917514:JFC917725 JOM917514:JOY917725 JYI917514:JYU917725 KIE917514:KIQ917725 KSA917514:KSM917725 LBW917514:LCI917725 LLS917514:LME917725 LVO917514:LWA917725 MFK917514:MFW917725 MPG917514:MPS917725 MZC917514:MZO917725 NIY917514:NJK917725 NSU917514:NTG917725 OCQ917514:ODC917725 OMM917514:OMY917725 OWI917514:OWU917725 PGE917514:PGQ917725 PQA917514:PQM917725 PZW917514:QAI917725 QJS917514:QKE917725 QTO917514:QUA917725 RDK917514:RDW917725 RNG917514:RNS917725 RXC917514:RXO917725 SGY917514:SHK917725 SQU917514:SRG917725 TAQ917514:TBC917725 TKM917514:TKY917725 TUI917514:TUU917725 UEE917514:UEQ917725 UOA917514:UOM917725 UXW917514:UYI917725 VHS917514:VIE917725 VRO917514:VSA917725 WBK917514:WBW917725 WLG917514:WLS917725 WVC917514:WVO917725 IQ983050:JC983261 SM983050:SY983261 ACI983050:ACU983261 AME983050:AMQ983261 AWA983050:AWM983261 BFW983050:BGI983261 BPS983050:BQE983261 BZO983050:CAA983261 CJK983050:CJW983261 CTG983050:CTS983261 DDC983050:DDO983261 DMY983050:DNK983261 DWU983050:DXG983261 EGQ983050:EHC983261 EQM983050:EQY983261 FAI983050:FAU983261 FKE983050:FKQ983261 FUA983050:FUM983261 GDW983050:GEI983261 GNS983050:GOE983261 GXO983050:GYA983261 HHK983050:HHW983261 HRG983050:HRS983261 IBC983050:IBO983261 IKY983050:ILK983261 IUU983050:IVG983261 JEQ983050:JFC983261 JOM983050:JOY983261 JYI983050:JYU983261 KIE983050:KIQ983261 KSA983050:KSM983261 LBW983050:LCI983261 LLS983050:LME983261 LVO983050:LWA983261 MFK983050:MFW983261 MPG983050:MPS983261 MZC983050:MZO983261 NIY983050:NJK983261 NSU983050:NTG983261 OCQ983050:ODC983261 OMM983050:OMY983261 OWI983050:OWU983261 PGE983050:PGQ983261 PQA983050:PQM983261 PZW983050:QAI983261 QJS983050:QKE983261 QTO983050:QUA983261 RDK983050:RDW983261 RNG983050:RNS983261 RXC983050:RXO983261 SGY983050:SHK983261 SQU983050:SRG983261 TAQ983050:TBC983261 TKM983050:TKY983261 TUI983050:TUU983261 UEE983050:UEQ983261 UOA983050:UOM983261 UXW983050:UYI983261 VHS983050:VIE983261 VRO983050:VSA983261 WBK983050:WBW983261 WLG983050:WLS983261 WVC983050:WVO983261">
      <formula1>ROUND(IQ10,10)-ROUNDDOWN(IQ10,1)=0</formula1>
    </dataValidation>
    <dataValidation type="list" allowBlank="1" showInputMessage="1" showErrorMessage="1" sqref="C4">
      <formula1>"手法1,手法2,手法3"</formula1>
    </dataValidation>
    <dataValidation type="list" allowBlank="1" showInputMessage="1" showErrorMessage="1" sqref="C210:C212 IO210:IO212 SK210:SK212 ACG210:ACG212 AMC210:AMC212 AVY210:AVY212 BFU210:BFU212 BPQ210:BPQ212 BZM210:BZM212 CJI210:CJI212 CTE210:CTE212 DDA210:DDA212 DMW210:DMW212 DWS210:DWS212 EGO210:EGO212 EQK210:EQK212 FAG210:FAG212 FKC210:FKC212 FTY210:FTY212 GDU210:GDU212 GNQ210:GNQ212 GXM210:GXM212 HHI210:HHI212 HRE210:HRE212 IBA210:IBA212 IKW210:IKW212 IUS210:IUS212 JEO210:JEO212 JOK210:JOK212 JYG210:JYG212 KIC210:KIC212 KRY210:KRY212 LBU210:LBU212 LLQ210:LLQ212 LVM210:LVM212 MFI210:MFI212 MPE210:MPE212 MZA210:MZA212 NIW210:NIW212 NSS210:NSS212 OCO210:OCO212 OMK210:OMK212 OWG210:OWG212 PGC210:PGC212 PPY210:PPY212 PZU210:PZU212 QJQ210:QJQ212 QTM210:QTM212 RDI210:RDI212 RNE210:RNE212 RXA210:RXA212 SGW210:SGW212 SQS210:SQS212 TAO210:TAO212 TKK210:TKK212 TUG210:TUG212 UEC210:UEC212 UNY210:UNY212 UXU210:UXU212 VHQ210:VHQ212 VRM210:VRM212 WBI210:WBI212 WLE210:WLE212 WVA210:WVA212 C65746:C65748 IO65746:IO65748 SK65746:SK65748 ACG65746:ACG65748 AMC65746:AMC65748 AVY65746:AVY65748 BFU65746:BFU65748 BPQ65746:BPQ65748 BZM65746:BZM65748 CJI65746:CJI65748 CTE65746:CTE65748 DDA65746:DDA65748 DMW65746:DMW65748 DWS65746:DWS65748 EGO65746:EGO65748 EQK65746:EQK65748 FAG65746:FAG65748 FKC65746:FKC65748 FTY65746:FTY65748 GDU65746:GDU65748 GNQ65746:GNQ65748 GXM65746:GXM65748 HHI65746:HHI65748 HRE65746:HRE65748 IBA65746:IBA65748 IKW65746:IKW65748 IUS65746:IUS65748 JEO65746:JEO65748 JOK65746:JOK65748 JYG65746:JYG65748 KIC65746:KIC65748 KRY65746:KRY65748 LBU65746:LBU65748 LLQ65746:LLQ65748 LVM65746:LVM65748 MFI65746:MFI65748 MPE65746:MPE65748 MZA65746:MZA65748 NIW65746:NIW65748 NSS65746:NSS65748 OCO65746:OCO65748 OMK65746:OMK65748 OWG65746:OWG65748 PGC65746:PGC65748 PPY65746:PPY65748 PZU65746:PZU65748 QJQ65746:QJQ65748 QTM65746:QTM65748 RDI65746:RDI65748 RNE65746:RNE65748 RXA65746:RXA65748 SGW65746:SGW65748 SQS65746:SQS65748 TAO65746:TAO65748 TKK65746:TKK65748 TUG65746:TUG65748 UEC65746:UEC65748 UNY65746:UNY65748 UXU65746:UXU65748 VHQ65746:VHQ65748 VRM65746:VRM65748 WBI65746:WBI65748 WLE65746:WLE65748 WVA65746:WVA65748 C131282:C131284 IO131282:IO131284 SK131282:SK131284 ACG131282:ACG131284 AMC131282:AMC131284 AVY131282:AVY131284 BFU131282:BFU131284 BPQ131282:BPQ131284 BZM131282:BZM131284 CJI131282:CJI131284 CTE131282:CTE131284 DDA131282:DDA131284 DMW131282:DMW131284 DWS131282:DWS131284 EGO131282:EGO131284 EQK131282:EQK131284 FAG131282:FAG131284 FKC131282:FKC131284 FTY131282:FTY131284 GDU131282:GDU131284 GNQ131282:GNQ131284 GXM131282:GXM131284 HHI131282:HHI131284 HRE131282:HRE131284 IBA131282:IBA131284 IKW131282:IKW131284 IUS131282:IUS131284 JEO131282:JEO131284 JOK131282:JOK131284 JYG131282:JYG131284 KIC131282:KIC131284 KRY131282:KRY131284 LBU131282:LBU131284 LLQ131282:LLQ131284 LVM131282:LVM131284 MFI131282:MFI131284 MPE131282:MPE131284 MZA131282:MZA131284 NIW131282:NIW131284 NSS131282:NSS131284 OCO131282:OCO131284 OMK131282:OMK131284 OWG131282:OWG131284 PGC131282:PGC131284 PPY131282:PPY131284 PZU131282:PZU131284 QJQ131282:QJQ131284 QTM131282:QTM131284 RDI131282:RDI131284 RNE131282:RNE131284 RXA131282:RXA131284 SGW131282:SGW131284 SQS131282:SQS131284 TAO131282:TAO131284 TKK131282:TKK131284 TUG131282:TUG131284 UEC131282:UEC131284 UNY131282:UNY131284 UXU131282:UXU131284 VHQ131282:VHQ131284 VRM131282:VRM131284 WBI131282:WBI131284 WLE131282:WLE131284 WVA131282:WVA131284 C196818:C196820 IO196818:IO196820 SK196818:SK196820 ACG196818:ACG196820 AMC196818:AMC196820 AVY196818:AVY196820 BFU196818:BFU196820 BPQ196818:BPQ196820 BZM196818:BZM196820 CJI196818:CJI196820 CTE196818:CTE196820 DDA196818:DDA196820 DMW196818:DMW196820 DWS196818:DWS196820 EGO196818:EGO196820 EQK196818:EQK196820 FAG196818:FAG196820 FKC196818:FKC196820 FTY196818:FTY196820 GDU196818:GDU196820 GNQ196818:GNQ196820 GXM196818:GXM196820 HHI196818:HHI196820 HRE196818:HRE196820 IBA196818:IBA196820 IKW196818:IKW196820 IUS196818:IUS196820 JEO196818:JEO196820 JOK196818:JOK196820 JYG196818:JYG196820 KIC196818:KIC196820 KRY196818:KRY196820 LBU196818:LBU196820 LLQ196818:LLQ196820 LVM196818:LVM196820 MFI196818:MFI196820 MPE196818:MPE196820 MZA196818:MZA196820 NIW196818:NIW196820 NSS196818:NSS196820 OCO196818:OCO196820 OMK196818:OMK196820 OWG196818:OWG196820 PGC196818:PGC196820 PPY196818:PPY196820 PZU196818:PZU196820 QJQ196818:QJQ196820 QTM196818:QTM196820 RDI196818:RDI196820 RNE196818:RNE196820 RXA196818:RXA196820 SGW196818:SGW196820 SQS196818:SQS196820 TAO196818:TAO196820 TKK196818:TKK196820 TUG196818:TUG196820 UEC196818:UEC196820 UNY196818:UNY196820 UXU196818:UXU196820 VHQ196818:VHQ196820 VRM196818:VRM196820 WBI196818:WBI196820 WLE196818:WLE196820 WVA196818:WVA196820 C262354:C262356 IO262354:IO262356 SK262354:SK262356 ACG262354:ACG262356 AMC262354:AMC262356 AVY262354:AVY262356 BFU262354:BFU262356 BPQ262354:BPQ262356 BZM262354:BZM262356 CJI262354:CJI262356 CTE262354:CTE262356 DDA262354:DDA262356 DMW262354:DMW262356 DWS262354:DWS262356 EGO262354:EGO262356 EQK262354:EQK262356 FAG262354:FAG262356 FKC262354:FKC262356 FTY262354:FTY262356 GDU262354:GDU262356 GNQ262354:GNQ262356 GXM262354:GXM262356 HHI262354:HHI262356 HRE262354:HRE262356 IBA262354:IBA262356 IKW262354:IKW262356 IUS262354:IUS262356 JEO262354:JEO262356 JOK262354:JOK262356 JYG262354:JYG262356 KIC262354:KIC262356 KRY262354:KRY262356 LBU262354:LBU262356 LLQ262354:LLQ262356 LVM262354:LVM262356 MFI262354:MFI262356 MPE262354:MPE262356 MZA262354:MZA262356 NIW262354:NIW262356 NSS262354:NSS262356 OCO262354:OCO262356 OMK262354:OMK262356 OWG262354:OWG262356 PGC262354:PGC262356 PPY262354:PPY262356 PZU262354:PZU262356 QJQ262354:QJQ262356 QTM262354:QTM262356 RDI262354:RDI262356 RNE262354:RNE262356 RXA262354:RXA262356 SGW262354:SGW262356 SQS262354:SQS262356 TAO262354:TAO262356 TKK262354:TKK262356 TUG262354:TUG262356 UEC262354:UEC262356 UNY262354:UNY262356 UXU262354:UXU262356 VHQ262354:VHQ262356 VRM262354:VRM262356 WBI262354:WBI262356 WLE262354:WLE262356 WVA262354:WVA262356 C327890:C327892 IO327890:IO327892 SK327890:SK327892 ACG327890:ACG327892 AMC327890:AMC327892 AVY327890:AVY327892 BFU327890:BFU327892 BPQ327890:BPQ327892 BZM327890:BZM327892 CJI327890:CJI327892 CTE327890:CTE327892 DDA327890:DDA327892 DMW327890:DMW327892 DWS327890:DWS327892 EGO327890:EGO327892 EQK327890:EQK327892 FAG327890:FAG327892 FKC327890:FKC327892 FTY327890:FTY327892 GDU327890:GDU327892 GNQ327890:GNQ327892 GXM327890:GXM327892 HHI327890:HHI327892 HRE327890:HRE327892 IBA327890:IBA327892 IKW327890:IKW327892 IUS327890:IUS327892 JEO327890:JEO327892 JOK327890:JOK327892 JYG327890:JYG327892 KIC327890:KIC327892 KRY327890:KRY327892 LBU327890:LBU327892 LLQ327890:LLQ327892 LVM327890:LVM327892 MFI327890:MFI327892 MPE327890:MPE327892 MZA327890:MZA327892 NIW327890:NIW327892 NSS327890:NSS327892 OCO327890:OCO327892 OMK327890:OMK327892 OWG327890:OWG327892 PGC327890:PGC327892 PPY327890:PPY327892 PZU327890:PZU327892 QJQ327890:QJQ327892 QTM327890:QTM327892 RDI327890:RDI327892 RNE327890:RNE327892 RXA327890:RXA327892 SGW327890:SGW327892 SQS327890:SQS327892 TAO327890:TAO327892 TKK327890:TKK327892 TUG327890:TUG327892 UEC327890:UEC327892 UNY327890:UNY327892 UXU327890:UXU327892 VHQ327890:VHQ327892 VRM327890:VRM327892 WBI327890:WBI327892 WLE327890:WLE327892 WVA327890:WVA327892 C393426:C393428 IO393426:IO393428 SK393426:SK393428 ACG393426:ACG393428 AMC393426:AMC393428 AVY393426:AVY393428 BFU393426:BFU393428 BPQ393426:BPQ393428 BZM393426:BZM393428 CJI393426:CJI393428 CTE393426:CTE393428 DDA393426:DDA393428 DMW393426:DMW393428 DWS393426:DWS393428 EGO393426:EGO393428 EQK393426:EQK393428 FAG393426:FAG393428 FKC393426:FKC393428 FTY393426:FTY393428 GDU393426:GDU393428 GNQ393426:GNQ393428 GXM393426:GXM393428 HHI393426:HHI393428 HRE393426:HRE393428 IBA393426:IBA393428 IKW393426:IKW393428 IUS393426:IUS393428 JEO393426:JEO393428 JOK393426:JOK393428 JYG393426:JYG393428 KIC393426:KIC393428 KRY393426:KRY393428 LBU393426:LBU393428 LLQ393426:LLQ393428 LVM393426:LVM393428 MFI393426:MFI393428 MPE393426:MPE393428 MZA393426:MZA393428 NIW393426:NIW393428 NSS393426:NSS393428 OCO393426:OCO393428 OMK393426:OMK393428 OWG393426:OWG393428 PGC393426:PGC393428 PPY393426:PPY393428 PZU393426:PZU393428 QJQ393426:QJQ393428 QTM393426:QTM393428 RDI393426:RDI393428 RNE393426:RNE393428 RXA393426:RXA393428 SGW393426:SGW393428 SQS393426:SQS393428 TAO393426:TAO393428 TKK393426:TKK393428 TUG393426:TUG393428 UEC393426:UEC393428 UNY393426:UNY393428 UXU393426:UXU393428 VHQ393426:VHQ393428 VRM393426:VRM393428 WBI393426:WBI393428 WLE393426:WLE393428 WVA393426:WVA393428 C458962:C458964 IO458962:IO458964 SK458962:SK458964 ACG458962:ACG458964 AMC458962:AMC458964 AVY458962:AVY458964 BFU458962:BFU458964 BPQ458962:BPQ458964 BZM458962:BZM458964 CJI458962:CJI458964 CTE458962:CTE458964 DDA458962:DDA458964 DMW458962:DMW458964 DWS458962:DWS458964 EGO458962:EGO458964 EQK458962:EQK458964 FAG458962:FAG458964 FKC458962:FKC458964 FTY458962:FTY458964 GDU458962:GDU458964 GNQ458962:GNQ458964 GXM458962:GXM458964 HHI458962:HHI458964 HRE458962:HRE458964 IBA458962:IBA458964 IKW458962:IKW458964 IUS458962:IUS458964 JEO458962:JEO458964 JOK458962:JOK458964 JYG458962:JYG458964 KIC458962:KIC458964 KRY458962:KRY458964 LBU458962:LBU458964 LLQ458962:LLQ458964 LVM458962:LVM458964 MFI458962:MFI458964 MPE458962:MPE458964 MZA458962:MZA458964 NIW458962:NIW458964 NSS458962:NSS458964 OCO458962:OCO458964 OMK458962:OMK458964 OWG458962:OWG458964 PGC458962:PGC458964 PPY458962:PPY458964 PZU458962:PZU458964 QJQ458962:QJQ458964 QTM458962:QTM458964 RDI458962:RDI458964 RNE458962:RNE458964 RXA458962:RXA458964 SGW458962:SGW458964 SQS458962:SQS458964 TAO458962:TAO458964 TKK458962:TKK458964 TUG458962:TUG458964 UEC458962:UEC458964 UNY458962:UNY458964 UXU458962:UXU458964 VHQ458962:VHQ458964 VRM458962:VRM458964 WBI458962:WBI458964 WLE458962:WLE458964 WVA458962:WVA458964 C524498:C524500 IO524498:IO524500 SK524498:SK524500 ACG524498:ACG524500 AMC524498:AMC524500 AVY524498:AVY524500 BFU524498:BFU524500 BPQ524498:BPQ524500 BZM524498:BZM524500 CJI524498:CJI524500 CTE524498:CTE524500 DDA524498:DDA524500 DMW524498:DMW524500 DWS524498:DWS524500 EGO524498:EGO524500 EQK524498:EQK524500 FAG524498:FAG524500 FKC524498:FKC524500 FTY524498:FTY524500 GDU524498:GDU524500 GNQ524498:GNQ524500 GXM524498:GXM524500 HHI524498:HHI524500 HRE524498:HRE524500 IBA524498:IBA524500 IKW524498:IKW524500 IUS524498:IUS524500 JEO524498:JEO524500 JOK524498:JOK524500 JYG524498:JYG524500 KIC524498:KIC524500 KRY524498:KRY524500 LBU524498:LBU524500 LLQ524498:LLQ524500 LVM524498:LVM524500 MFI524498:MFI524500 MPE524498:MPE524500 MZA524498:MZA524500 NIW524498:NIW524500 NSS524498:NSS524500 OCO524498:OCO524500 OMK524498:OMK524500 OWG524498:OWG524500 PGC524498:PGC524500 PPY524498:PPY524500 PZU524498:PZU524500 QJQ524498:QJQ524500 QTM524498:QTM524500 RDI524498:RDI524500 RNE524498:RNE524500 RXA524498:RXA524500 SGW524498:SGW524500 SQS524498:SQS524500 TAO524498:TAO524500 TKK524498:TKK524500 TUG524498:TUG524500 UEC524498:UEC524500 UNY524498:UNY524500 UXU524498:UXU524500 VHQ524498:VHQ524500 VRM524498:VRM524500 WBI524498:WBI524500 WLE524498:WLE524500 WVA524498:WVA524500 C590034:C590036 IO590034:IO590036 SK590034:SK590036 ACG590034:ACG590036 AMC590034:AMC590036 AVY590034:AVY590036 BFU590034:BFU590036 BPQ590034:BPQ590036 BZM590034:BZM590036 CJI590034:CJI590036 CTE590034:CTE590036 DDA590034:DDA590036 DMW590034:DMW590036 DWS590034:DWS590036 EGO590034:EGO590036 EQK590034:EQK590036 FAG590034:FAG590036 FKC590034:FKC590036 FTY590034:FTY590036 GDU590034:GDU590036 GNQ590034:GNQ590036 GXM590034:GXM590036 HHI590034:HHI590036 HRE590034:HRE590036 IBA590034:IBA590036 IKW590034:IKW590036 IUS590034:IUS590036 JEO590034:JEO590036 JOK590034:JOK590036 JYG590034:JYG590036 KIC590034:KIC590036 KRY590034:KRY590036 LBU590034:LBU590036 LLQ590034:LLQ590036 LVM590034:LVM590036 MFI590034:MFI590036 MPE590034:MPE590036 MZA590034:MZA590036 NIW590034:NIW590036 NSS590034:NSS590036 OCO590034:OCO590036 OMK590034:OMK590036 OWG590034:OWG590036 PGC590034:PGC590036 PPY590034:PPY590036 PZU590034:PZU590036 QJQ590034:QJQ590036 QTM590034:QTM590036 RDI590034:RDI590036 RNE590034:RNE590036 RXA590034:RXA590036 SGW590034:SGW590036 SQS590034:SQS590036 TAO590034:TAO590036 TKK590034:TKK590036 TUG590034:TUG590036 UEC590034:UEC590036 UNY590034:UNY590036 UXU590034:UXU590036 VHQ590034:VHQ590036 VRM590034:VRM590036 WBI590034:WBI590036 WLE590034:WLE590036 WVA590034:WVA590036 C655570:C655572 IO655570:IO655572 SK655570:SK655572 ACG655570:ACG655572 AMC655570:AMC655572 AVY655570:AVY655572 BFU655570:BFU655572 BPQ655570:BPQ655572 BZM655570:BZM655572 CJI655570:CJI655572 CTE655570:CTE655572 DDA655570:DDA655572 DMW655570:DMW655572 DWS655570:DWS655572 EGO655570:EGO655572 EQK655570:EQK655572 FAG655570:FAG655572 FKC655570:FKC655572 FTY655570:FTY655572 GDU655570:GDU655572 GNQ655570:GNQ655572 GXM655570:GXM655572 HHI655570:HHI655572 HRE655570:HRE655572 IBA655570:IBA655572 IKW655570:IKW655572 IUS655570:IUS655572 JEO655570:JEO655572 JOK655570:JOK655572 JYG655570:JYG655572 KIC655570:KIC655572 KRY655570:KRY655572 LBU655570:LBU655572 LLQ655570:LLQ655572 LVM655570:LVM655572 MFI655570:MFI655572 MPE655570:MPE655572 MZA655570:MZA655572 NIW655570:NIW655572 NSS655570:NSS655572 OCO655570:OCO655572 OMK655570:OMK655572 OWG655570:OWG655572 PGC655570:PGC655572 PPY655570:PPY655572 PZU655570:PZU655572 QJQ655570:QJQ655572 QTM655570:QTM655572 RDI655570:RDI655572 RNE655570:RNE655572 RXA655570:RXA655572 SGW655570:SGW655572 SQS655570:SQS655572 TAO655570:TAO655572 TKK655570:TKK655572 TUG655570:TUG655572 UEC655570:UEC655572 UNY655570:UNY655572 UXU655570:UXU655572 VHQ655570:VHQ655572 VRM655570:VRM655572 WBI655570:WBI655572 WLE655570:WLE655572 WVA655570:WVA655572 C721106:C721108 IO721106:IO721108 SK721106:SK721108 ACG721106:ACG721108 AMC721106:AMC721108 AVY721106:AVY721108 BFU721106:BFU721108 BPQ721106:BPQ721108 BZM721106:BZM721108 CJI721106:CJI721108 CTE721106:CTE721108 DDA721106:DDA721108 DMW721106:DMW721108 DWS721106:DWS721108 EGO721106:EGO721108 EQK721106:EQK721108 FAG721106:FAG721108 FKC721106:FKC721108 FTY721106:FTY721108 GDU721106:GDU721108 GNQ721106:GNQ721108 GXM721106:GXM721108 HHI721106:HHI721108 HRE721106:HRE721108 IBA721106:IBA721108 IKW721106:IKW721108 IUS721106:IUS721108 JEO721106:JEO721108 JOK721106:JOK721108 JYG721106:JYG721108 KIC721106:KIC721108 KRY721106:KRY721108 LBU721106:LBU721108 LLQ721106:LLQ721108 LVM721106:LVM721108 MFI721106:MFI721108 MPE721106:MPE721108 MZA721106:MZA721108 NIW721106:NIW721108 NSS721106:NSS721108 OCO721106:OCO721108 OMK721106:OMK721108 OWG721106:OWG721108 PGC721106:PGC721108 PPY721106:PPY721108 PZU721106:PZU721108 QJQ721106:QJQ721108 QTM721106:QTM721108 RDI721106:RDI721108 RNE721106:RNE721108 RXA721106:RXA721108 SGW721106:SGW721108 SQS721106:SQS721108 TAO721106:TAO721108 TKK721106:TKK721108 TUG721106:TUG721108 UEC721106:UEC721108 UNY721106:UNY721108 UXU721106:UXU721108 VHQ721106:VHQ721108 VRM721106:VRM721108 WBI721106:WBI721108 WLE721106:WLE721108 WVA721106:WVA721108 C786642:C786644 IO786642:IO786644 SK786642:SK786644 ACG786642:ACG786644 AMC786642:AMC786644 AVY786642:AVY786644 BFU786642:BFU786644 BPQ786642:BPQ786644 BZM786642:BZM786644 CJI786642:CJI786644 CTE786642:CTE786644 DDA786642:DDA786644 DMW786642:DMW786644 DWS786642:DWS786644 EGO786642:EGO786644 EQK786642:EQK786644 FAG786642:FAG786644 FKC786642:FKC786644 FTY786642:FTY786644 GDU786642:GDU786644 GNQ786642:GNQ786644 GXM786642:GXM786644 HHI786642:HHI786644 HRE786642:HRE786644 IBA786642:IBA786644 IKW786642:IKW786644 IUS786642:IUS786644 JEO786642:JEO786644 JOK786642:JOK786644 JYG786642:JYG786644 KIC786642:KIC786644 KRY786642:KRY786644 LBU786642:LBU786644 LLQ786642:LLQ786644 LVM786642:LVM786644 MFI786642:MFI786644 MPE786642:MPE786644 MZA786642:MZA786644 NIW786642:NIW786644 NSS786642:NSS786644 OCO786642:OCO786644 OMK786642:OMK786644 OWG786642:OWG786644 PGC786642:PGC786644 PPY786642:PPY786644 PZU786642:PZU786644 QJQ786642:QJQ786644 QTM786642:QTM786644 RDI786642:RDI786644 RNE786642:RNE786644 RXA786642:RXA786644 SGW786642:SGW786644 SQS786642:SQS786644 TAO786642:TAO786644 TKK786642:TKK786644 TUG786642:TUG786644 UEC786642:UEC786644 UNY786642:UNY786644 UXU786642:UXU786644 VHQ786642:VHQ786644 VRM786642:VRM786644 WBI786642:WBI786644 WLE786642:WLE786644 WVA786642:WVA786644 C852178:C852180 IO852178:IO852180 SK852178:SK852180 ACG852178:ACG852180 AMC852178:AMC852180 AVY852178:AVY852180 BFU852178:BFU852180 BPQ852178:BPQ852180 BZM852178:BZM852180 CJI852178:CJI852180 CTE852178:CTE852180 DDA852178:DDA852180 DMW852178:DMW852180 DWS852178:DWS852180 EGO852178:EGO852180 EQK852178:EQK852180 FAG852178:FAG852180 FKC852178:FKC852180 FTY852178:FTY852180 GDU852178:GDU852180 GNQ852178:GNQ852180 GXM852178:GXM852180 HHI852178:HHI852180 HRE852178:HRE852180 IBA852178:IBA852180 IKW852178:IKW852180 IUS852178:IUS852180 JEO852178:JEO852180 JOK852178:JOK852180 JYG852178:JYG852180 KIC852178:KIC852180 KRY852178:KRY852180 LBU852178:LBU852180 LLQ852178:LLQ852180 LVM852178:LVM852180 MFI852178:MFI852180 MPE852178:MPE852180 MZA852178:MZA852180 NIW852178:NIW852180 NSS852178:NSS852180 OCO852178:OCO852180 OMK852178:OMK852180 OWG852178:OWG852180 PGC852178:PGC852180 PPY852178:PPY852180 PZU852178:PZU852180 QJQ852178:QJQ852180 QTM852178:QTM852180 RDI852178:RDI852180 RNE852178:RNE852180 RXA852178:RXA852180 SGW852178:SGW852180 SQS852178:SQS852180 TAO852178:TAO852180 TKK852178:TKK852180 TUG852178:TUG852180 UEC852178:UEC852180 UNY852178:UNY852180 UXU852178:UXU852180 VHQ852178:VHQ852180 VRM852178:VRM852180 WBI852178:WBI852180 WLE852178:WLE852180 WVA852178:WVA852180 C917714:C917716 IO917714:IO917716 SK917714:SK917716 ACG917714:ACG917716 AMC917714:AMC917716 AVY917714:AVY917716 BFU917714:BFU917716 BPQ917714:BPQ917716 BZM917714:BZM917716 CJI917714:CJI917716 CTE917714:CTE917716 DDA917714:DDA917716 DMW917714:DMW917716 DWS917714:DWS917716 EGO917714:EGO917716 EQK917714:EQK917716 FAG917714:FAG917716 FKC917714:FKC917716 FTY917714:FTY917716 GDU917714:GDU917716 GNQ917714:GNQ917716 GXM917714:GXM917716 HHI917714:HHI917716 HRE917714:HRE917716 IBA917714:IBA917716 IKW917714:IKW917716 IUS917714:IUS917716 JEO917714:JEO917716 JOK917714:JOK917716 JYG917714:JYG917716 KIC917714:KIC917716 KRY917714:KRY917716 LBU917714:LBU917716 LLQ917714:LLQ917716 LVM917714:LVM917716 MFI917714:MFI917716 MPE917714:MPE917716 MZA917714:MZA917716 NIW917714:NIW917716 NSS917714:NSS917716 OCO917714:OCO917716 OMK917714:OMK917716 OWG917714:OWG917716 PGC917714:PGC917716 PPY917714:PPY917716 PZU917714:PZU917716 QJQ917714:QJQ917716 QTM917714:QTM917716 RDI917714:RDI917716 RNE917714:RNE917716 RXA917714:RXA917716 SGW917714:SGW917716 SQS917714:SQS917716 TAO917714:TAO917716 TKK917714:TKK917716 TUG917714:TUG917716 UEC917714:UEC917716 UNY917714:UNY917716 UXU917714:UXU917716 VHQ917714:VHQ917716 VRM917714:VRM917716 WBI917714:WBI917716 WLE917714:WLE917716 WVA917714:WVA917716 C983250:C983252 IO983250:IO983252 SK983250:SK983252 ACG983250:ACG983252 AMC983250:AMC983252 AVY983250:AVY983252 BFU983250:BFU983252 BPQ983250:BPQ983252 BZM983250:BZM983252 CJI983250:CJI983252 CTE983250:CTE983252 DDA983250:DDA983252 DMW983250:DMW983252 DWS983250:DWS983252 EGO983250:EGO983252 EQK983250:EQK983252 FAG983250:FAG983252 FKC983250:FKC983252 FTY983250:FTY983252 GDU983250:GDU983252 GNQ983250:GNQ983252 GXM983250:GXM983252 HHI983250:HHI983252 HRE983250:HRE983252 IBA983250:IBA983252 IKW983250:IKW983252 IUS983250:IUS983252 JEO983250:JEO983252 JOK983250:JOK983252 JYG983250:JYG983252 KIC983250:KIC983252 KRY983250:KRY983252 LBU983250:LBU983252 LLQ983250:LLQ983252 LVM983250:LVM983252 MFI983250:MFI983252 MPE983250:MPE983252 MZA983250:MZA983252 NIW983250:NIW983252 NSS983250:NSS983252 OCO983250:OCO983252 OMK983250:OMK983252 OWG983250:OWG983252 PGC983250:PGC983252 PPY983250:PPY983252 PZU983250:PZU983252 QJQ983250:QJQ983252 QTM983250:QTM983252 RDI983250:RDI983252 RNE983250:RNE983252 RXA983250:RXA983252 SGW983250:SGW983252 SQS983250:SQS983252 TAO983250:TAO983252 TKK983250:TKK983252 TUG983250:TUG983252 UEC983250:UEC983252 UNY983250:UNY983252 UXU983250:UXU983252 VHQ983250:VHQ983252 VRM983250:VRM983252 WBI983250:WBI983252 WLE983250:WLE983252 WVA983250:WVA983252">
      <formula1>OFFSET($C$222,,,COUNTIF($C:$C,"?*"))</formula1>
    </dataValidation>
  </dataValidations>
  <hyperlinks>
    <hyperlink ref="A210:B221" location="入力シート1!A20" tooltip="他人から供給された電気の使用" display="入力シート1!A20"/>
    <hyperlink ref="D2:E2" location="手法1!A1" tooltip="手法1の入力シートに戻ります" display="手法１"/>
    <hyperlink ref="F2:G2" location="手法2!A1" tooltip="手法2の入力シートに戻ります" display="手法２"/>
    <hyperlink ref="H2:I2" location="手法3!A1" tooltip="手法3の入力シートに戻ります" display="手法３"/>
  </hyperlinks>
  <pageMargins left="0.7" right="0.7" top="0.75" bottom="0.75" header="0.3" footer="0.3"/>
  <pageSetup paperSize="9" scale="51" orientation="portrait" r:id="rId1"/>
  <colBreaks count="1" manualBreakCount="1">
    <brk id="3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Q56"/>
  <sheetViews>
    <sheetView showGridLines="0" view="pageBreakPreview" zoomScale="85" zoomScaleNormal="85" zoomScaleSheetLayoutView="85" workbookViewId="0"/>
  </sheetViews>
  <sheetFormatPr defaultColWidth="8.625" defaultRowHeight="20.100000000000001" customHeight="1" x14ac:dyDescent="0.15"/>
  <cols>
    <col min="2" max="2" width="6.75" customWidth="1"/>
    <col min="3" max="16" width="9" customWidth="1"/>
    <col min="17" max="17" width="6.625" customWidth="1"/>
  </cols>
  <sheetData>
    <row r="1" spans="2:17" ht="36" customHeight="1" x14ac:dyDescent="0.15">
      <c r="B1" s="470" t="s">
        <v>238</v>
      </c>
      <c r="C1" s="471"/>
      <c r="D1" s="471"/>
      <c r="E1" s="471"/>
      <c r="F1" s="471"/>
      <c r="G1" s="471"/>
      <c r="H1" s="471"/>
      <c r="I1" s="471"/>
      <c r="J1" s="471"/>
      <c r="K1" s="471"/>
      <c r="L1" s="471"/>
      <c r="M1" s="471"/>
      <c r="N1" s="471"/>
      <c r="O1" s="471"/>
      <c r="P1" s="471"/>
      <c r="Q1" s="471"/>
    </row>
    <row r="2" spans="2:17" ht="28.5" customHeight="1" x14ac:dyDescent="0.15">
      <c r="B2" s="493" t="s">
        <v>283</v>
      </c>
      <c r="C2" s="493"/>
      <c r="D2" s="493"/>
      <c r="E2" s="493"/>
      <c r="F2" s="493"/>
      <c r="G2" s="493"/>
      <c r="H2" s="493"/>
      <c r="I2" s="493"/>
      <c r="J2" s="493"/>
      <c r="K2" s="493"/>
      <c r="L2" s="493"/>
      <c r="M2" s="493"/>
      <c r="N2" s="493"/>
      <c r="O2" s="493"/>
      <c r="P2" s="493"/>
      <c r="Q2" s="493"/>
    </row>
    <row r="3" spans="2:17" ht="28.5" customHeight="1" x14ac:dyDescent="0.15">
      <c r="B3" s="493"/>
      <c r="C3" s="493"/>
      <c r="D3" s="493"/>
      <c r="E3" s="493"/>
      <c r="F3" s="493"/>
      <c r="G3" s="493"/>
      <c r="H3" s="493"/>
      <c r="I3" s="493"/>
      <c r="J3" s="493"/>
      <c r="K3" s="493"/>
      <c r="L3" s="493"/>
      <c r="M3" s="493"/>
      <c r="N3" s="493"/>
      <c r="O3" s="493"/>
      <c r="P3" s="493"/>
      <c r="Q3" s="493"/>
    </row>
    <row r="4" spans="2:17" ht="8.25" customHeight="1" x14ac:dyDescent="0.15"/>
    <row r="5" spans="2:17" ht="20.100000000000001" customHeight="1" x14ac:dyDescent="0.15">
      <c r="C5" s="2" t="s">
        <v>380</v>
      </c>
      <c r="D5" s="11"/>
      <c r="E5" s="3" t="s">
        <v>236</v>
      </c>
    </row>
    <row r="6" spans="2:17" ht="20.100000000000001" customHeight="1" x14ac:dyDescent="0.15">
      <c r="D6" s="106"/>
      <c r="E6" s="3" t="s">
        <v>367</v>
      </c>
      <c r="H6" s="107"/>
      <c r="I6" s="3" t="s">
        <v>384</v>
      </c>
    </row>
    <row r="7" spans="2:17" s="9" customFormat="1" ht="13.5" customHeight="1" x14ac:dyDescent="0.15">
      <c r="D7" s="296"/>
      <c r="E7" s="10"/>
      <c r="H7" s="109"/>
      <c r="I7" s="10"/>
    </row>
    <row r="8" spans="2:17" ht="27" customHeight="1" x14ac:dyDescent="0.15">
      <c r="B8" s="8" t="s">
        <v>251</v>
      </c>
    </row>
    <row r="9" spans="2:17" ht="19.5" customHeight="1" x14ac:dyDescent="0.15">
      <c r="C9" s="194" t="s">
        <v>682</v>
      </c>
      <c r="D9" s="195"/>
      <c r="E9" s="195"/>
      <c r="F9" s="195"/>
      <c r="G9" s="195"/>
      <c r="H9" s="195"/>
      <c r="I9" s="195"/>
      <c r="J9" s="195"/>
      <c r="K9" s="195"/>
      <c r="L9" s="195"/>
      <c r="M9" s="195"/>
      <c r="N9" s="195"/>
      <c r="O9" s="195"/>
      <c r="P9" s="196"/>
    </row>
    <row r="10" spans="2:17" s="9" customFormat="1" ht="18.75" x14ac:dyDescent="0.15">
      <c r="B10" s="10"/>
      <c r="C10" s="197" t="s">
        <v>378</v>
      </c>
      <c r="D10" s="198"/>
      <c r="E10" s="198"/>
      <c r="F10" s="198"/>
      <c r="G10" s="198"/>
      <c r="H10" s="198"/>
      <c r="I10" s="198"/>
      <c r="J10" s="198"/>
      <c r="K10" s="198"/>
      <c r="L10" s="198"/>
      <c r="M10" s="198"/>
      <c r="N10" s="198"/>
      <c r="O10" s="198"/>
      <c r="P10" s="199"/>
    </row>
    <row r="11" spans="2:17" s="9" customFormat="1" ht="18.75" x14ac:dyDescent="0.15">
      <c r="B11" s="10"/>
      <c r="C11" s="200"/>
      <c r="D11" s="198"/>
      <c r="E11" s="198"/>
      <c r="F11" s="198"/>
      <c r="G11" s="198"/>
      <c r="H11" s="198"/>
      <c r="I11" s="198"/>
      <c r="J11" s="198"/>
      <c r="K11" s="198"/>
      <c r="L11" s="198"/>
      <c r="M11" s="198"/>
      <c r="N11" s="198"/>
      <c r="O11" s="198"/>
      <c r="P11" s="201"/>
    </row>
    <row r="12" spans="2:17" ht="20.100000000000001" customHeight="1" x14ac:dyDescent="0.15">
      <c r="C12" s="117"/>
      <c r="D12" s="489" t="s">
        <v>8</v>
      </c>
      <c r="E12" s="490"/>
      <c r="F12" s="490"/>
      <c r="G12" s="490"/>
      <c r="H12" s="491"/>
      <c r="I12" s="188" t="s">
        <v>246</v>
      </c>
      <c r="J12" s="467" t="s">
        <v>9</v>
      </c>
      <c r="K12" s="468"/>
      <c r="L12" s="468"/>
      <c r="M12" s="468"/>
      <c r="N12" s="468"/>
      <c r="O12" s="468"/>
      <c r="P12" s="469"/>
    </row>
    <row r="13" spans="2:17" ht="20.100000000000001" customHeight="1" x14ac:dyDescent="0.15">
      <c r="C13" s="7" t="s">
        <v>2</v>
      </c>
      <c r="D13" s="488" t="s">
        <v>195</v>
      </c>
      <c r="E13" s="488"/>
      <c r="F13" s="488"/>
      <c r="G13" s="488"/>
      <c r="H13" s="488"/>
      <c r="I13" s="240"/>
      <c r="J13" s="494" t="s">
        <v>250</v>
      </c>
      <c r="K13" s="495"/>
      <c r="L13" s="259" t="str">
        <f>IFERROR(INDEX(◇data2!A5:A51,MATCH(手法1!$I$13,◇data2!$B$5:$B$51,0),1),"")</f>
        <v/>
      </c>
      <c r="M13" s="118"/>
      <c r="N13" s="118"/>
      <c r="O13" s="118"/>
      <c r="P13" s="119"/>
    </row>
    <row r="14" spans="2:17" ht="20.100000000000001" customHeight="1" x14ac:dyDescent="0.15">
      <c r="C14" s="7" t="s">
        <v>218</v>
      </c>
      <c r="D14" s="488" t="s">
        <v>0</v>
      </c>
      <c r="E14" s="488"/>
      <c r="F14" s="488"/>
      <c r="G14" s="488"/>
      <c r="H14" s="488"/>
      <c r="I14" s="240"/>
      <c r="J14" s="494" t="s">
        <v>626</v>
      </c>
      <c r="K14" s="495"/>
      <c r="L14" s="495"/>
      <c r="M14" s="495"/>
      <c r="N14" s="495"/>
      <c r="O14" s="495"/>
      <c r="P14" s="496"/>
    </row>
    <row r="15" spans="2:17" ht="20.100000000000001" customHeight="1" x14ac:dyDescent="0.15">
      <c r="C15" s="7" t="s">
        <v>3</v>
      </c>
      <c r="D15" s="488" t="s">
        <v>244</v>
      </c>
      <c r="E15" s="488"/>
      <c r="F15" s="488"/>
      <c r="G15" s="488"/>
      <c r="H15" s="488"/>
      <c r="I15" s="240"/>
      <c r="J15" s="494"/>
      <c r="K15" s="495"/>
      <c r="L15" s="495"/>
      <c r="M15" s="495"/>
      <c r="N15" s="495"/>
      <c r="O15" s="495"/>
      <c r="P15" s="496"/>
    </row>
    <row r="16" spans="2:17" ht="20.100000000000001" customHeight="1" x14ac:dyDescent="0.15">
      <c r="C16" s="7" t="s">
        <v>4</v>
      </c>
      <c r="D16" s="488" t="s">
        <v>676</v>
      </c>
      <c r="E16" s="488"/>
      <c r="F16" s="488"/>
      <c r="G16" s="488"/>
      <c r="H16" s="488"/>
      <c r="I16" s="249"/>
      <c r="J16" s="494"/>
      <c r="K16" s="495"/>
      <c r="L16" s="495"/>
      <c r="M16" s="495"/>
      <c r="N16" s="495"/>
      <c r="O16" s="495"/>
      <c r="P16" s="496"/>
    </row>
    <row r="17" spans="2:16" ht="20.100000000000001" customHeight="1" x14ac:dyDescent="0.15">
      <c r="C17" s="7" t="s">
        <v>5</v>
      </c>
      <c r="D17" s="488" t="s">
        <v>677</v>
      </c>
      <c r="E17" s="488"/>
      <c r="F17" s="488"/>
      <c r="G17" s="488"/>
      <c r="H17" s="488"/>
      <c r="I17" s="249"/>
      <c r="J17" s="494"/>
      <c r="K17" s="495"/>
      <c r="L17" s="495"/>
      <c r="M17" s="495"/>
      <c r="N17" s="495"/>
      <c r="O17" s="495"/>
      <c r="P17" s="496"/>
    </row>
    <row r="18" spans="2:16" ht="20.100000000000001" customHeight="1" x14ac:dyDescent="0.15">
      <c r="C18" s="492" t="s">
        <v>6</v>
      </c>
      <c r="D18" s="488" t="s">
        <v>233</v>
      </c>
      <c r="E18" s="488"/>
      <c r="F18" s="488"/>
      <c r="G18" s="488" t="s">
        <v>232</v>
      </c>
      <c r="H18" s="488"/>
      <c r="I18" s="249"/>
      <c r="J18" s="482" t="s">
        <v>675</v>
      </c>
      <c r="K18" s="483"/>
      <c r="L18" s="483"/>
      <c r="M18" s="483"/>
      <c r="N18" s="483"/>
      <c r="O18" s="483"/>
      <c r="P18" s="484"/>
    </row>
    <row r="19" spans="2:16" ht="20.100000000000001" customHeight="1" x14ac:dyDescent="0.15">
      <c r="C19" s="481"/>
      <c r="D19" s="488"/>
      <c r="E19" s="488"/>
      <c r="F19" s="488"/>
      <c r="G19" s="488" t="s">
        <v>234</v>
      </c>
      <c r="H19" s="488"/>
      <c r="I19" s="249"/>
      <c r="J19" s="485"/>
      <c r="K19" s="486"/>
      <c r="L19" s="486"/>
      <c r="M19" s="486"/>
      <c r="N19" s="486"/>
      <c r="O19" s="486"/>
      <c r="P19" s="487"/>
    </row>
    <row r="20" spans="2:16" ht="20.100000000000001" customHeight="1" x14ac:dyDescent="0.15">
      <c r="C20" s="480" t="s">
        <v>366</v>
      </c>
      <c r="D20" s="488" t="s">
        <v>200</v>
      </c>
      <c r="E20" s="488"/>
      <c r="F20" s="488"/>
      <c r="G20" s="488" t="s">
        <v>253</v>
      </c>
      <c r="H20" s="488"/>
      <c r="I20" s="249"/>
      <c r="J20" s="505"/>
      <c r="K20" s="483"/>
      <c r="L20" s="483"/>
      <c r="M20" s="483"/>
      <c r="N20" s="483"/>
      <c r="O20" s="483"/>
      <c r="P20" s="484"/>
    </row>
    <row r="21" spans="2:16" ht="20.100000000000001" customHeight="1" x14ac:dyDescent="0.15">
      <c r="C21" s="481"/>
      <c r="D21" s="488"/>
      <c r="E21" s="488"/>
      <c r="F21" s="488"/>
      <c r="G21" s="488" t="s">
        <v>235</v>
      </c>
      <c r="H21" s="488"/>
      <c r="I21" s="250"/>
      <c r="J21" s="494"/>
      <c r="K21" s="495"/>
      <c r="L21" s="495"/>
      <c r="M21" s="495"/>
      <c r="N21" s="495"/>
      <c r="O21" s="495"/>
      <c r="P21" s="496"/>
    </row>
    <row r="22" spans="2:16" ht="20.100000000000001" customHeight="1" x14ac:dyDescent="0.15">
      <c r="C22" s="209" t="s">
        <v>10</v>
      </c>
      <c r="D22" s="482" t="s">
        <v>627</v>
      </c>
      <c r="E22" s="506"/>
      <c r="F22" s="507"/>
      <c r="G22" s="488" t="s">
        <v>253</v>
      </c>
      <c r="H22" s="488"/>
      <c r="I22" s="241"/>
      <c r="J22" s="505"/>
      <c r="K22" s="483"/>
      <c r="L22" s="483"/>
      <c r="M22" s="483"/>
      <c r="N22" s="483"/>
      <c r="O22" s="483"/>
      <c r="P22" s="484"/>
    </row>
    <row r="23" spans="2:16" ht="20.100000000000001" customHeight="1" x14ac:dyDescent="0.15">
      <c r="C23" s="116" t="s">
        <v>11</v>
      </c>
      <c r="D23" s="488" t="s">
        <v>375</v>
      </c>
      <c r="E23" s="488"/>
      <c r="F23" s="488"/>
      <c r="G23" s="488"/>
      <c r="H23" s="488"/>
      <c r="I23" s="472" t="s">
        <v>260</v>
      </c>
      <c r="J23" s="474" t="s">
        <v>252</v>
      </c>
      <c r="K23" s="475"/>
      <c r="L23" s="475"/>
      <c r="M23" s="475"/>
      <c r="N23" s="475"/>
      <c r="O23" s="475"/>
      <c r="P23" s="476"/>
    </row>
    <row r="24" spans="2:16" ht="20.100000000000001" customHeight="1" x14ac:dyDescent="0.15">
      <c r="C24" s="116" t="s">
        <v>247</v>
      </c>
      <c r="D24" s="488" t="s">
        <v>230</v>
      </c>
      <c r="E24" s="488"/>
      <c r="F24" s="488"/>
      <c r="G24" s="488"/>
      <c r="H24" s="488"/>
      <c r="I24" s="473"/>
      <c r="J24" s="477"/>
      <c r="K24" s="478"/>
      <c r="L24" s="478"/>
      <c r="M24" s="478"/>
      <c r="N24" s="478"/>
      <c r="O24" s="478"/>
      <c r="P24" s="479"/>
    </row>
    <row r="25" spans="2:16" ht="20.100000000000001" customHeight="1" x14ac:dyDescent="0.15">
      <c r="C25" s="116" t="s">
        <v>248</v>
      </c>
      <c r="D25" s="488" t="s">
        <v>368</v>
      </c>
      <c r="E25" s="488"/>
      <c r="F25" s="488"/>
      <c r="G25" s="488"/>
      <c r="H25" s="488"/>
      <c r="I25" s="251">
        <v>0.37</v>
      </c>
      <c r="J25" s="494" t="s">
        <v>379</v>
      </c>
      <c r="K25" s="495"/>
      <c r="L25" s="495"/>
      <c r="M25" s="495"/>
      <c r="N25" s="495"/>
      <c r="O25" s="495"/>
      <c r="P25" s="496"/>
    </row>
    <row r="26" spans="2:16" ht="39" customHeight="1" x14ac:dyDescent="0.15">
      <c r="C26" s="7" t="s">
        <v>249</v>
      </c>
      <c r="D26" s="488" t="s">
        <v>369</v>
      </c>
      <c r="E26" s="488"/>
      <c r="F26" s="488"/>
      <c r="G26" s="488"/>
      <c r="H26" s="488"/>
      <c r="I26" s="252">
        <v>0.5</v>
      </c>
      <c r="J26" s="498" t="s">
        <v>709</v>
      </c>
      <c r="K26" s="495"/>
      <c r="L26" s="495"/>
      <c r="M26" s="495"/>
      <c r="N26" s="495"/>
      <c r="O26" s="495"/>
      <c r="P26" s="496"/>
    </row>
    <row r="27" spans="2:16" ht="39" customHeight="1" x14ac:dyDescent="0.15">
      <c r="C27" s="7" t="s">
        <v>294</v>
      </c>
      <c r="D27" s="488" t="s">
        <v>197</v>
      </c>
      <c r="E27" s="488"/>
      <c r="F27" s="488"/>
      <c r="G27" s="488"/>
      <c r="H27" s="488"/>
      <c r="I27" s="253">
        <v>5.0000000000000001E-3</v>
      </c>
      <c r="J27" s="498" t="s">
        <v>643</v>
      </c>
      <c r="K27" s="495"/>
      <c r="L27" s="495"/>
      <c r="M27" s="495"/>
      <c r="N27" s="495"/>
      <c r="O27" s="495"/>
      <c r="P27" s="496"/>
    </row>
    <row r="28" spans="2:16" ht="39" customHeight="1" x14ac:dyDescent="0.15">
      <c r="C28" s="7" t="s">
        <v>297</v>
      </c>
      <c r="D28" s="488" t="s">
        <v>198</v>
      </c>
      <c r="E28" s="488"/>
      <c r="F28" s="488"/>
      <c r="G28" s="488"/>
      <c r="H28" s="488"/>
      <c r="I28" s="252">
        <v>0.16</v>
      </c>
      <c r="J28" s="498" t="s">
        <v>644</v>
      </c>
      <c r="K28" s="495"/>
      <c r="L28" s="495"/>
      <c r="M28" s="495"/>
      <c r="N28" s="495"/>
      <c r="O28" s="495"/>
      <c r="P28" s="496"/>
    </row>
    <row r="29" spans="2:16" ht="20.100000000000001" customHeight="1" x14ac:dyDescent="0.15">
      <c r="C29" s="4"/>
      <c r="D29" s="3"/>
      <c r="H29" s="3"/>
      <c r="M29" s="3"/>
    </row>
    <row r="30" spans="2:16" s="113" customFormat="1" ht="20.100000000000001" customHeight="1" x14ac:dyDescent="0.15">
      <c r="C30" s="114"/>
      <c r="D30" s="114"/>
      <c r="E30" s="109"/>
      <c r="F30" s="109"/>
      <c r="G30" s="109"/>
      <c r="H30" s="110"/>
      <c r="I30" s="111"/>
      <c r="J30" s="109"/>
      <c r="K30" s="110"/>
      <c r="L30" s="111"/>
      <c r="M30" s="112"/>
      <c r="N30" s="112"/>
    </row>
    <row r="31" spans="2:16" s="113" customFormat="1" ht="20.100000000000001" customHeight="1" x14ac:dyDescent="0.15">
      <c r="B31" s="8" t="s">
        <v>256</v>
      </c>
      <c r="C31" s="114"/>
      <c r="D31" s="114"/>
      <c r="E31" s="109"/>
      <c r="F31" s="109"/>
      <c r="G31" s="109"/>
      <c r="H31" s="110"/>
      <c r="I31" s="111"/>
      <c r="J31" s="109"/>
      <c r="K31" s="110"/>
      <c r="L31" s="111"/>
      <c r="M31" s="112"/>
      <c r="N31" s="112"/>
    </row>
    <row r="32" spans="2:16" s="113" customFormat="1" ht="20.100000000000001" customHeight="1" x14ac:dyDescent="0.15">
      <c r="C32" s="114"/>
      <c r="D32" s="114"/>
      <c r="E32" s="109"/>
      <c r="F32" s="109"/>
      <c r="G32" s="109"/>
      <c r="H32" s="110"/>
      <c r="I32" s="111"/>
      <c r="J32" s="109"/>
      <c r="K32" s="110"/>
      <c r="L32" s="111"/>
      <c r="M32" s="112"/>
      <c r="N32" s="112"/>
    </row>
    <row r="33" spans="2:17" ht="20.100000000000001" customHeight="1" x14ac:dyDescent="0.15">
      <c r="B33" s="1"/>
      <c r="C33" s="508" t="s">
        <v>714</v>
      </c>
      <c r="D33" s="508" t="s">
        <v>715</v>
      </c>
      <c r="E33" s="508"/>
      <c r="F33" s="508"/>
      <c r="G33" s="508"/>
      <c r="H33" s="497" t="s">
        <v>716</v>
      </c>
      <c r="I33" s="497"/>
      <c r="J33" s="497"/>
      <c r="K33" s="499" t="s">
        <v>381</v>
      </c>
      <c r="L33" s="504"/>
      <c r="M33" s="499" t="s">
        <v>717</v>
      </c>
      <c r="N33" s="500"/>
      <c r="O33" s="500"/>
      <c r="P33" s="501" t="s">
        <v>705</v>
      </c>
    </row>
    <row r="34" spans="2:17" ht="20.100000000000001" customHeight="1" x14ac:dyDescent="0.15">
      <c r="C34" s="508"/>
      <c r="D34" s="497" t="s">
        <v>219</v>
      </c>
      <c r="E34" s="497" t="s">
        <v>220</v>
      </c>
      <c r="F34" s="497" t="s">
        <v>221</v>
      </c>
      <c r="G34" s="497" t="s">
        <v>222</v>
      </c>
      <c r="H34" s="275" t="s">
        <v>253</v>
      </c>
      <c r="I34" s="497" t="s">
        <v>217</v>
      </c>
      <c r="J34" s="275" t="s">
        <v>244</v>
      </c>
      <c r="K34" s="497" t="s">
        <v>255</v>
      </c>
      <c r="L34" s="497" t="s">
        <v>254</v>
      </c>
      <c r="M34" s="275" t="s">
        <v>253</v>
      </c>
      <c r="N34" s="497" t="s">
        <v>217</v>
      </c>
      <c r="O34" s="276" t="s">
        <v>244</v>
      </c>
      <c r="P34" s="502"/>
    </row>
    <row r="35" spans="2:17" ht="20.100000000000001" customHeight="1" x14ac:dyDescent="0.15">
      <c r="C35" s="508"/>
      <c r="D35" s="497"/>
      <c r="E35" s="497"/>
      <c r="F35" s="497"/>
      <c r="G35" s="497"/>
      <c r="H35" s="274" t="str">
        <f>I14&amp;"年"</f>
        <v>年</v>
      </c>
      <c r="I35" s="497"/>
      <c r="J35" s="274" t="str">
        <f>I15&amp;"年"</f>
        <v>年</v>
      </c>
      <c r="K35" s="497"/>
      <c r="L35" s="497"/>
      <c r="M35" s="274" t="str">
        <f>I14&amp;"年"</f>
        <v>年</v>
      </c>
      <c r="N35" s="497"/>
      <c r="O35" s="277" t="str">
        <f>I15&amp;"年"</f>
        <v>年</v>
      </c>
      <c r="P35" s="503"/>
    </row>
    <row r="36" spans="2:17" ht="20.100000000000001" customHeight="1" x14ac:dyDescent="0.15">
      <c r="C36" s="205">
        <f>IFERROR(I21/I16*1000,0)</f>
        <v>0</v>
      </c>
      <c r="D36" s="205">
        <f>(I19*C36-I18*C36*I26)/1000</f>
        <v>0</v>
      </c>
      <c r="E36" s="205">
        <f>(I21-D36)*I27</f>
        <v>0</v>
      </c>
      <c r="F36" s="205">
        <f>(I21-E36)*I28</f>
        <v>0</v>
      </c>
      <c r="G36" s="205">
        <f>I17*0.25*◇data2!S6*9.76/1000</f>
        <v>0</v>
      </c>
      <c r="H36" s="205">
        <f>I20</f>
        <v>0</v>
      </c>
      <c r="I36" s="205">
        <f>I21</f>
        <v>0</v>
      </c>
      <c r="J36" s="205">
        <f>I21-SUM(D36:G36)</f>
        <v>0</v>
      </c>
      <c r="K36" s="206" t="str">
        <f>IFERROR(1-J36/H36,"")</f>
        <v/>
      </c>
      <c r="L36" s="206" t="str">
        <f>IFERROR(1-J36/I36,"")</f>
        <v/>
      </c>
      <c r="M36" s="207" t="str">
        <f>IF(I22="","",I22)</f>
        <v/>
      </c>
      <c r="N36" s="205">
        <f>IF(使用量入力シート!C4="手法1",使用量入力シート!J361,"")</f>
        <v>0</v>
      </c>
      <c r="O36" s="205">
        <f>IF(使用量入力シート!C4="手法1",使用量入力シート!K361,"")</f>
        <v>0</v>
      </c>
      <c r="P36" s="206" t="str">
        <f>IFERROR(1-O36/M36,"")</f>
        <v/>
      </c>
    </row>
    <row r="37" spans="2:17" s="9" customFormat="1" ht="20.100000000000001" customHeight="1" x14ac:dyDescent="0.15">
      <c r="C37" s="122"/>
      <c r="D37" s="122"/>
      <c r="E37" s="122"/>
      <c r="F37" s="122"/>
      <c r="G37" s="122"/>
      <c r="H37" s="122"/>
      <c r="I37" s="122"/>
      <c r="J37" s="122"/>
      <c r="K37" s="123"/>
      <c r="L37" s="123"/>
      <c r="M37" s="203"/>
      <c r="N37" s="122"/>
      <c r="O37" s="122"/>
      <c r="P37" s="123"/>
    </row>
    <row r="38" spans="2:17" ht="9.75" customHeight="1" x14ac:dyDescent="0.15">
      <c r="C38" s="122"/>
      <c r="D38" s="122"/>
      <c r="E38" s="122"/>
      <c r="F38" s="122"/>
      <c r="G38" s="122"/>
      <c r="H38" s="122"/>
      <c r="I38" s="123"/>
      <c r="J38" s="122"/>
      <c r="K38" s="9"/>
    </row>
    <row r="39" spans="2:17" ht="20.100000000000001" customHeight="1" thickBot="1" x14ac:dyDescent="0.2">
      <c r="B39" s="204" t="s">
        <v>376</v>
      </c>
      <c r="C39" s="122"/>
      <c r="D39" s="122"/>
      <c r="E39" s="122"/>
      <c r="F39" s="122"/>
      <c r="G39" s="122"/>
      <c r="H39" s="122"/>
      <c r="I39" s="123"/>
      <c r="J39" s="122"/>
      <c r="K39" s="9"/>
    </row>
    <row r="40" spans="2:17" ht="20.100000000000001" customHeight="1" thickBot="1" x14ac:dyDescent="0.2">
      <c r="B40" s="288" t="s">
        <v>0</v>
      </c>
      <c r="C40" s="289" t="str">
        <f>"("&amp;I14&amp;"年)"</f>
        <v>(年)</v>
      </c>
      <c r="D40" s="297">
        <f>H36</f>
        <v>0</v>
      </c>
      <c r="E40" s="292" t="str">
        <f>"GJ/年に対し、"</f>
        <v>GJ/年に対し、</v>
      </c>
      <c r="F40" s="293"/>
      <c r="G40" s="288" t="s">
        <v>12</v>
      </c>
      <c r="H40" s="289" t="str">
        <f>"("&amp;I15&amp;"年)"</f>
        <v>(年)</v>
      </c>
      <c r="I40" s="297">
        <f>J36</f>
        <v>0</v>
      </c>
      <c r="J40" s="292" t="s">
        <v>370</v>
      </c>
      <c r="K40" s="289"/>
      <c r="L40" s="289"/>
      <c r="M40" s="288" t="s">
        <v>377</v>
      </c>
      <c r="N40" s="299">
        <f>+H36-J36</f>
        <v>0</v>
      </c>
      <c r="O40" s="292" t="str">
        <f>"GJ"&amp;"（"&amp;IFERROR(ROUND(K36*100,0),"")&amp;"%削減）です。"</f>
        <v>GJ（%削減）です。</v>
      </c>
      <c r="P40" s="289"/>
      <c r="Q40" s="290"/>
    </row>
    <row r="41" spans="2:17" ht="9.75" customHeight="1" x14ac:dyDescent="0.15">
      <c r="B41" s="290"/>
      <c r="C41" s="122"/>
      <c r="D41" s="122"/>
      <c r="E41" s="122"/>
      <c r="F41" s="122"/>
      <c r="G41" s="122"/>
      <c r="H41" s="122"/>
      <c r="I41" s="123"/>
      <c r="J41" s="122"/>
      <c r="K41" s="294"/>
      <c r="L41" s="290"/>
      <c r="M41" s="290"/>
      <c r="N41" s="290"/>
      <c r="O41" s="290"/>
      <c r="P41" s="290"/>
      <c r="Q41" s="290"/>
    </row>
    <row r="42" spans="2:17" ht="20.100000000000001" customHeight="1" thickBot="1" x14ac:dyDescent="0.2">
      <c r="B42" s="291" t="s">
        <v>725</v>
      </c>
      <c r="C42" s="122"/>
      <c r="D42" s="122"/>
      <c r="E42" s="122"/>
      <c r="F42" s="122"/>
      <c r="G42" s="122"/>
      <c r="H42" s="122"/>
      <c r="I42" s="123"/>
      <c r="J42" s="122"/>
      <c r="K42" s="294"/>
      <c r="L42" s="290"/>
      <c r="M42" s="290"/>
      <c r="N42" s="290"/>
      <c r="O42" s="290"/>
      <c r="P42" s="290"/>
      <c r="Q42" s="290"/>
    </row>
    <row r="43" spans="2:17" ht="20.100000000000001" customHeight="1" thickBot="1" x14ac:dyDescent="0.2">
      <c r="B43" s="288" t="s">
        <v>0</v>
      </c>
      <c r="C43" s="289" t="str">
        <f>"("&amp;I14&amp;"年)"</f>
        <v>(年)</v>
      </c>
      <c r="D43" s="297" t="str">
        <f>M36</f>
        <v/>
      </c>
      <c r="E43" s="292" t="s">
        <v>733</v>
      </c>
      <c r="F43" s="293"/>
      <c r="G43" s="288" t="s">
        <v>12</v>
      </c>
      <c r="H43" s="289" t="str">
        <f>"("&amp;I15&amp;"年)"</f>
        <v>(年)</v>
      </c>
      <c r="I43" s="297">
        <f>O36</f>
        <v>0</v>
      </c>
      <c r="J43" s="292" t="s">
        <v>734</v>
      </c>
      <c r="K43" s="289"/>
      <c r="L43" s="289"/>
      <c r="M43" s="288" t="s">
        <v>674</v>
      </c>
      <c r="N43" s="299" t="str">
        <f>IFERROR(+D43-I43,"")</f>
        <v/>
      </c>
      <c r="O43" s="292" t="s">
        <v>735</v>
      </c>
      <c r="P43" s="295" t="str">
        <f>"（"&amp;IFERROR(ROUND(P36*100,0)," ")&amp;"%削減）です。"</f>
        <v>（ %削減）です。</v>
      </c>
      <c r="Q43" s="290"/>
    </row>
    <row r="44" spans="2:17" ht="20.100000000000001" customHeight="1" x14ac:dyDescent="0.15">
      <c r="C44" s="122"/>
      <c r="D44" s="122"/>
      <c r="E44" s="122"/>
      <c r="F44" s="122"/>
      <c r="G44" s="122"/>
      <c r="H44" s="122"/>
      <c r="I44" s="123"/>
      <c r="J44" s="122"/>
      <c r="K44" s="9"/>
    </row>
    <row r="45" spans="2:17" ht="20.100000000000001" customHeight="1" x14ac:dyDescent="0.15">
      <c r="C45" s="122"/>
      <c r="D45" s="122"/>
      <c r="E45" s="122"/>
      <c r="F45" s="122"/>
      <c r="G45" s="122"/>
      <c r="H45" s="122"/>
      <c r="I45" s="123"/>
      <c r="J45" s="122"/>
      <c r="K45" s="9"/>
    </row>
    <row r="46" spans="2:17" ht="20.100000000000001" customHeight="1" x14ac:dyDescent="0.15">
      <c r="C46" s="122"/>
      <c r="D46" s="122"/>
      <c r="E46" s="122"/>
      <c r="F46" s="122"/>
      <c r="G46" s="122"/>
      <c r="H46" s="122"/>
      <c r="I46" s="123"/>
      <c r="J46" s="122"/>
      <c r="K46" s="9"/>
    </row>
    <row r="47" spans="2:17" ht="20.100000000000001" customHeight="1" x14ac:dyDescent="0.15">
      <c r="C47" s="122"/>
      <c r="D47" s="122"/>
      <c r="E47" s="122"/>
      <c r="F47" s="122"/>
      <c r="G47" s="122"/>
      <c r="H47" s="122"/>
      <c r="I47" s="123"/>
      <c r="J47" s="122"/>
      <c r="K47" s="9"/>
    </row>
    <row r="48" spans="2:17" ht="20.100000000000001" customHeight="1" x14ac:dyDescent="0.15">
      <c r="C48" s="122"/>
      <c r="D48" s="122"/>
      <c r="E48" s="122"/>
      <c r="F48" s="122"/>
      <c r="G48" s="122"/>
      <c r="H48" s="122"/>
      <c r="I48" s="123"/>
      <c r="J48" s="122"/>
      <c r="K48" s="9"/>
    </row>
    <row r="49" spans="3:11" ht="20.100000000000001" customHeight="1" x14ac:dyDescent="0.15">
      <c r="C49" s="122"/>
      <c r="D49" s="122"/>
      <c r="E49" s="122"/>
      <c r="F49" s="122"/>
      <c r="G49" s="122"/>
      <c r="H49" s="122"/>
      <c r="I49" s="123"/>
      <c r="J49" s="122"/>
      <c r="K49" s="9"/>
    </row>
    <row r="50" spans="3:11" ht="20.100000000000001" customHeight="1" x14ac:dyDescent="0.15">
      <c r="C50" s="122"/>
      <c r="D50" s="122"/>
      <c r="E50" s="122"/>
      <c r="F50" s="122"/>
      <c r="G50" s="122"/>
      <c r="H50" s="122"/>
      <c r="I50" s="123"/>
      <c r="J50" s="122"/>
      <c r="K50" s="9"/>
    </row>
    <row r="51" spans="3:11" ht="20.100000000000001" customHeight="1" x14ac:dyDescent="0.15">
      <c r="C51" s="122"/>
      <c r="D51" s="122"/>
      <c r="E51" s="122"/>
      <c r="F51" s="122"/>
      <c r="G51" s="122"/>
      <c r="H51" s="122"/>
      <c r="I51" s="123"/>
      <c r="J51" s="122"/>
      <c r="K51" s="9"/>
    </row>
    <row r="52" spans="3:11" ht="20.100000000000001" customHeight="1" x14ac:dyDescent="0.15">
      <c r="C52" s="122"/>
      <c r="D52" s="122"/>
      <c r="E52" s="122"/>
      <c r="F52" s="122"/>
      <c r="G52" s="122"/>
      <c r="H52" s="122"/>
      <c r="I52" s="123"/>
      <c r="J52" s="122"/>
      <c r="K52" s="9"/>
    </row>
    <row r="53" spans="3:11" ht="20.100000000000001" customHeight="1" x14ac:dyDescent="0.15">
      <c r="C53" s="122"/>
      <c r="D53" s="122"/>
      <c r="E53" s="122"/>
      <c r="F53" s="122"/>
      <c r="G53" s="122"/>
      <c r="H53" s="122"/>
      <c r="I53" s="123"/>
      <c r="J53" s="122"/>
      <c r="K53" s="9"/>
    </row>
    <row r="54" spans="3:11" ht="20.100000000000001" customHeight="1" x14ac:dyDescent="0.15">
      <c r="E54" s="6"/>
    </row>
    <row r="56" spans="3:11" ht="20.100000000000001" customHeight="1" x14ac:dyDescent="0.15">
      <c r="F56" s="5"/>
    </row>
  </sheetData>
  <sheetProtection sheet="1" objects="1" scenarios="1"/>
  <mergeCells count="54">
    <mergeCell ref="J13:K13"/>
    <mergeCell ref="C33:C35"/>
    <mergeCell ref="D33:G33"/>
    <mergeCell ref="D23:H23"/>
    <mergeCell ref="D24:H24"/>
    <mergeCell ref="D25:H25"/>
    <mergeCell ref="D34:D35"/>
    <mergeCell ref="E34:E35"/>
    <mergeCell ref="F34:F35"/>
    <mergeCell ref="G34:G35"/>
    <mergeCell ref="H33:J33"/>
    <mergeCell ref="I34:I35"/>
    <mergeCell ref="D16:H16"/>
    <mergeCell ref="J25:P25"/>
    <mergeCell ref="J26:P26"/>
    <mergeCell ref="J27:P27"/>
    <mergeCell ref="D15:H15"/>
    <mergeCell ref="J15:P15"/>
    <mergeCell ref="J16:P16"/>
    <mergeCell ref="J20:P20"/>
    <mergeCell ref="G22:H22"/>
    <mergeCell ref="J22:P22"/>
    <mergeCell ref="D22:F22"/>
    <mergeCell ref="J21:P21"/>
    <mergeCell ref="K34:K35"/>
    <mergeCell ref="D17:H17"/>
    <mergeCell ref="D18:F19"/>
    <mergeCell ref="D20:F21"/>
    <mergeCell ref="D26:H26"/>
    <mergeCell ref="D27:H27"/>
    <mergeCell ref="D28:H28"/>
    <mergeCell ref="J17:P17"/>
    <mergeCell ref="J28:P28"/>
    <mergeCell ref="M33:O33"/>
    <mergeCell ref="P33:P35"/>
    <mergeCell ref="L34:L35"/>
    <mergeCell ref="K33:L33"/>
    <mergeCell ref="N34:N35"/>
    <mergeCell ref="J12:P12"/>
    <mergeCell ref="B1:Q1"/>
    <mergeCell ref="I23:I24"/>
    <mergeCell ref="J23:P24"/>
    <mergeCell ref="C20:C21"/>
    <mergeCell ref="J18:P19"/>
    <mergeCell ref="G20:H20"/>
    <mergeCell ref="G21:H21"/>
    <mergeCell ref="D12:H12"/>
    <mergeCell ref="D13:H13"/>
    <mergeCell ref="G18:H18"/>
    <mergeCell ref="G19:H19"/>
    <mergeCell ref="C18:C19"/>
    <mergeCell ref="B2:Q3"/>
    <mergeCell ref="J14:P14"/>
    <mergeCell ref="D14:H14"/>
  </mergeCells>
  <phoneticPr fontId="3"/>
  <hyperlinks>
    <hyperlink ref="J23:P24" location="使用量入力シート!A1" display="燃料・熱・電気使用量入力シートで入力してください。"/>
  </hyperlinks>
  <printOptions horizontalCentered="1"/>
  <pageMargins left="0.39370078740157483" right="0.39370078740157483" top="0.74803149606299213" bottom="0.74803149606299213" header="0.31496062992125984" footer="0.31496062992125984"/>
  <pageSetup paperSize="9" scale="69" fitToWidth="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◇data2!$B$5:$B$51</xm:f>
          </x14:formula1>
          <xm:sqref>I13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R89"/>
  <sheetViews>
    <sheetView showGridLines="0" view="pageBreakPreview" zoomScaleNormal="85" zoomScaleSheetLayoutView="100" workbookViewId="0">
      <selection activeCell="J16" sqref="J16:Q16"/>
    </sheetView>
  </sheetViews>
  <sheetFormatPr defaultColWidth="8.625" defaultRowHeight="20.100000000000001" customHeight="1" x14ac:dyDescent="0.15"/>
  <cols>
    <col min="2" max="2" width="7.75" customWidth="1"/>
    <col min="3" max="17" width="8.375" customWidth="1"/>
    <col min="18" max="18" width="6.5" customWidth="1"/>
  </cols>
  <sheetData>
    <row r="1" spans="2:18" ht="36" customHeight="1" x14ac:dyDescent="0.15">
      <c r="B1" s="470" t="s">
        <v>258</v>
      </c>
      <c r="C1" s="471"/>
      <c r="D1" s="471"/>
      <c r="E1" s="471"/>
      <c r="F1" s="471"/>
      <c r="G1" s="471"/>
      <c r="H1" s="471"/>
      <c r="I1" s="471"/>
      <c r="J1" s="471"/>
      <c r="K1" s="471"/>
      <c r="L1" s="471"/>
      <c r="M1" s="471"/>
      <c r="N1" s="471"/>
      <c r="O1" s="471"/>
      <c r="P1" s="471"/>
      <c r="Q1" s="471"/>
      <c r="R1" s="471"/>
    </row>
    <row r="2" spans="2:18" ht="28.5" customHeight="1" x14ac:dyDescent="0.15">
      <c r="B2" s="493" t="s">
        <v>711</v>
      </c>
      <c r="C2" s="493"/>
      <c r="D2" s="493"/>
      <c r="E2" s="493"/>
      <c r="F2" s="493"/>
      <c r="G2" s="493"/>
      <c r="H2" s="493"/>
      <c r="I2" s="493"/>
      <c r="J2" s="493"/>
      <c r="K2" s="493"/>
      <c r="L2" s="493"/>
      <c r="M2" s="493"/>
      <c r="N2" s="493"/>
      <c r="O2" s="493"/>
      <c r="P2" s="493"/>
      <c r="Q2" s="493"/>
      <c r="R2" s="493"/>
    </row>
    <row r="3" spans="2:18" ht="28.5" customHeight="1" x14ac:dyDescent="0.15">
      <c r="B3" s="493"/>
      <c r="C3" s="493"/>
      <c r="D3" s="493"/>
      <c r="E3" s="493"/>
      <c r="F3" s="493"/>
      <c r="G3" s="493"/>
      <c r="H3" s="493"/>
      <c r="I3" s="493"/>
      <c r="J3" s="493"/>
      <c r="K3" s="493"/>
      <c r="L3" s="493"/>
      <c r="M3" s="493"/>
      <c r="N3" s="493"/>
      <c r="O3" s="493"/>
      <c r="P3" s="493"/>
      <c r="Q3" s="493"/>
      <c r="R3" s="493"/>
    </row>
    <row r="4" spans="2:18" ht="10.5" customHeight="1" x14ac:dyDescent="0.15"/>
    <row r="5" spans="2:18" ht="20.100000000000001" customHeight="1" x14ac:dyDescent="0.15">
      <c r="C5" s="2" t="s">
        <v>380</v>
      </c>
      <c r="D5" s="11"/>
      <c r="E5" s="3" t="s">
        <v>236</v>
      </c>
    </row>
    <row r="6" spans="2:18" ht="20.100000000000001" customHeight="1" x14ac:dyDescent="0.15">
      <c r="D6" s="106"/>
      <c r="E6" s="3" t="s">
        <v>367</v>
      </c>
      <c r="H6" s="107"/>
      <c r="I6" s="3" t="s">
        <v>384</v>
      </c>
    </row>
    <row r="7" spans="2:18" ht="13.5" customHeight="1" x14ac:dyDescent="0.15"/>
    <row r="8" spans="2:18" ht="26.25" customHeight="1" x14ac:dyDescent="0.15">
      <c r="B8" s="8" t="s">
        <v>251</v>
      </c>
    </row>
    <row r="9" spans="2:18" ht="19.5" customHeight="1" x14ac:dyDescent="0.15">
      <c r="C9" s="194" t="s">
        <v>684</v>
      </c>
      <c r="D9" s="195"/>
      <c r="E9" s="195"/>
      <c r="F9" s="195"/>
      <c r="G9" s="195"/>
      <c r="H9" s="195"/>
      <c r="I9" s="195"/>
      <c r="J9" s="195"/>
      <c r="K9" s="195"/>
      <c r="L9" s="195"/>
      <c r="M9" s="195"/>
      <c r="N9" s="195"/>
      <c r="O9" s="195"/>
      <c r="P9" s="195"/>
      <c r="Q9" s="196"/>
    </row>
    <row r="10" spans="2:18" s="9" customFormat="1" ht="18.75" x14ac:dyDescent="0.15">
      <c r="B10" s="10"/>
      <c r="C10" s="197" t="s">
        <v>683</v>
      </c>
      <c r="D10" s="198"/>
      <c r="E10" s="198"/>
      <c r="F10" s="198"/>
      <c r="G10" s="198"/>
      <c r="H10" s="198"/>
      <c r="I10" s="198"/>
      <c r="J10" s="198"/>
      <c r="K10" s="198"/>
      <c r="L10" s="198"/>
      <c r="M10" s="198"/>
      <c r="N10" s="198"/>
      <c r="O10" s="198"/>
      <c r="P10" s="198"/>
      <c r="Q10" s="199"/>
    </row>
    <row r="11" spans="2:18" s="9" customFormat="1" ht="16.5" x14ac:dyDescent="0.15">
      <c r="B11" s="10"/>
    </row>
    <row r="12" spans="2:18" ht="20.100000000000001" customHeight="1" x14ac:dyDescent="0.15">
      <c r="C12" s="117"/>
      <c r="D12" s="489" t="s">
        <v>8</v>
      </c>
      <c r="E12" s="490"/>
      <c r="F12" s="490"/>
      <c r="G12" s="490"/>
      <c r="H12" s="491"/>
      <c r="I12" s="115" t="s">
        <v>246</v>
      </c>
      <c r="J12" s="529" t="s">
        <v>9</v>
      </c>
      <c r="K12" s="530"/>
      <c r="L12" s="530"/>
      <c r="M12" s="530"/>
      <c r="N12" s="530"/>
      <c r="O12" s="530"/>
      <c r="P12" s="530"/>
      <c r="Q12" s="531"/>
    </row>
    <row r="13" spans="2:18" ht="20.100000000000001" customHeight="1" x14ac:dyDescent="0.15">
      <c r="C13" s="7" t="s">
        <v>2</v>
      </c>
      <c r="D13" s="488" t="s">
        <v>195</v>
      </c>
      <c r="E13" s="488"/>
      <c r="F13" s="488"/>
      <c r="G13" s="488"/>
      <c r="H13" s="488"/>
      <c r="I13" s="240"/>
      <c r="J13" s="494" t="s">
        <v>250</v>
      </c>
      <c r="K13" s="495"/>
      <c r="L13" s="259" t="str">
        <f>IFERROR(INDEX(◇data2!A5:A51,MATCH(手法2!$I$13,◇data2!$B$5:$B$51,0),1),"")</f>
        <v/>
      </c>
      <c r="M13" s="118"/>
      <c r="N13" s="118"/>
      <c r="O13" s="118"/>
      <c r="P13" s="118"/>
      <c r="Q13" s="119"/>
    </row>
    <row r="14" spans="2:18" ht="20.100000000000001" customHeight="1" x14ac:dyDescent="0.15">
      <c r="C14" s="7" t="s">
        <v>218</v>
      </c>
      <c r="D14" s="488" t="s">
        <v>0</v>
      </c>
      <c r="E14" s="488"/>
      <c r="F14" s="488"/>
      <c r="G14" s="488"/>
      <c r="H14" s="488"/>
      <c r="I14" s="240"/>
      <c r="J14" s="261" t="s">
        <v>626</v>
      </c>
      <c r="K14" s="118"/>
      <c r="L14" s="118"/>
      <c r="M14" s="118"/>
      <c r="N14" s="118"/>
      <c r="O14" s="118"/>
      <c r="P14" s="118"/>
      <c r="Q14" s="119"/>
    </row>
    <row r="15" spans="2:18" ht="20.100000000000001" customHeight="1" x14ac:dyDescent="0.15">
      <c r="C15" s="7" t="s">
        <v>3</v>
      </c>
      <c r="D15" s="488" t="s">
        <v>244</v>
      </c>
      <c r="E15" s="488"/>
      <c r="F15" s="488"/>
      <c r="G15" s="488"/>
      <c r="H15" s="488"/>
      <c r="I15" s="240"/>
      <c r="J15" s="261"/>
      <c r="K15" s="118"/>
      <c r="L15" s="118"/>
      <c r="M15" s="118"/>
      <c r="N15" s="118"/>
      <c r="O15" s="118"/>
      <c r="P15" s="118"/>
      <c r="Q15" s="119"/>
    </row>
    <row r="16" spans="2:18" ht="35.25" customHeight="1" x14ac:dyDescent="0.15">
      <c r="C16" s="7" t="s">
        <v>4</v>
      </c>
      <c r="D16" s="488" t="s">
        <v>701</v>
      </c>
      <c r="E16" s="488"/>
      <c r="F16" s="488"/>
      <c r="G16" s="488"/>
      <c r="H16" s="488"/>
      <c r="I16" s="126" t="s">
        <v>259</v>
      </c>
      <c r="J16" s="525" t="s">
        <v>630</v>
      </c>
      <c r="K16" s="525"/>
      <c r="L16" s="525"/>
      <c r="M16" s="525"/>
      <c r="N16" s="525"/>
      <c r="O16" s="525"/>
      <c r="P16" s="525"/>
      <c r="Q16" s="525"/>
    </row>
    <row r="17" spans="2:17" ht="20.100000000000001" customHeight="1" x14ac:dyDescent="0.15">
      <c r="C17" s="7" t="s">
        <v>5</v>
      </c>
      <c r="D17" s="488" t="s">
        <v>679</v>
      </c>
      <c r="E17" s="488"/>
      <c r="F17" s="488"/>
      <c r="G17" s="488"/>
      <c r="H17" s="488"/>
      <c r="I17" s="126" t="s">
        <v>259</v>
      </c>
      <c r="J17" s="488" t="s">
        <v>680</v>
      </c>
      <c r="K17" s="488"/>
      <c r="L17" s="488"/>
      <c r="M17" s="488"/>
      <c r="N17" s="488"/>
      <c r="O17" s="488"/>
      <c r="P17" s="488"/>
      <c r="Q17" s="488"/>
    </row>
    <row r="18" spans="2:17" ht="20.100000000000001" customHeight="1" x14ac:dyDescent="0.15">
      <c r="C18" s="7" t="s">
        <v>6</v>
      </c>
      <c r="D18" s="488" t="s">
        <v>678</v>
      </c>
      <c r="E18" s="488"/>
      <c r="F18" s="488"/>
      <c r="G18" s="488"/>
      <c r="H18" s="488"/>
      <c r="I18" s="126" t="s">
        <v>259</v>
      </c>
      <c r="J18" s="488" t="s">
        <v>680</v>
      </c>
      <c r="K18" s="488"/>
      <c r="L18" s="488"/>
      <c r="M18" s="488"/>
      <c r="N18" s="488"/>
      <c r="O18" s="488"/>
      <c r="P18" s="488"/>
      <c r="Q18" s="488"/>
    </row>
    <row r="19" spans="2:17" ht="20.100000000000001" customHeight="1" x14ac:dyDescent="0.15">
      <c r="C19" s="480" t="s">
        <v>7</v>
      </c>
      <c r="D19" s="488" t="s">
        <v>671</v>
      </c>
      <c r="E19" s="488"/>
      <c r="F19" s="488"/>
      <c r="G19" s="488" t="s">
        <v>232</v>
      </c>
      <c r="H19" s="488"/>
      <c r="I19" s="126" t="s">
        <v>259</v>
      </c>
      <c r="J19" s="488" t="s">
        <v>681</v>
      </c>
      <c r="K19" s="488"/>
      <c r="L19" s="488"/>
      <c r="M19" s="488"/>
      <c r="N19" s="488"/>
      <c r="O19" s="488"/>
      <c r="P19" s="488"/>
      <c r="Q19" s="488"/>
    </row>
    <row r="20" spans="2:17" ht="20.100000000000001" customHeight="1" x14ac:dyDescent="0.15">
      <c r="C20" s="481"/>
      <c r="D20" s="488"/>
      <c r="E20" s="488"/>
      <c r="F20" s="488"/>
      <c r="G20" s="488" t="s">
        <v>234</v>
      </c>
      <c r="H20" s="488"/>
      <c r="I20" s="126" t="s">
        <v>259</v>
      </c>
      <c r="J20" s="488"/>
      <c r="K20" s="488"/>
      <c r="L20" s="488"/>
      <c r="M20" s="488"/>
      <c r="N20" s="488"/>
      <c r="O20" s="488"/>
      <c r="P20" s="488"/>
      <c r="Q20" s="488"/>
    </row>
    <row r="21" spans="2:17" ht="20.100000000000001" customHeight="1" x14ac:dyDescent="0.15">
      <c r="C21" s="480" t="s">
        <v>10</v>
      </c>
      <c r="D21" s="488" t="s">
        <v>200</v>
      </c>
      <c r="E21" s="488"/>
      <c r="F21" s="488"/>
      <c r="G21" s="488" t="s">
        <v>253</v>
      </c>
      <c r="H21" s="488"/>
      <c r="I21" s="126" t="s">
        <v>259</v>
      </c>
      <c r="J21" s="488" t="s">
        <v>680</v>
      </c>
      <c r="K21" s="488"/>
      <c r="L21" s="488"/>
      <c r="M21" s="488"/>
      <c r="N21" s="488"/>
      <c r="O21" s="488"/>
      <c r="P21" s="488"/>
      <c r="Q21" s="488"/>
    </row>
    <row r="22" spans="2:17" ht="20.100000000000001" customHeight="1" x14ac:dyDescent="0.15">
      <c r="C22" s="481"/>
      <c r="D22" s="488"/>
      <c r="E22" s="488"/>
      <c r="F22" s="488"/>
      <c r="G22" s="488" t="s">
        <v>235</v>
      </c>
      <c r="H22" s="488"/>
      <c r="I22" s="126" t="s">
        <v>259</v>
      </c>
      <c r="J22" s="488" t="s">
        <v>680</v>
      </c>
      <c r="K22" s="488"/>
      <c r="L22" s="488"/>
      <c r="M22" s="488"/>
      <c r="N22" s="488"/>
      <c r="O22" s="488"/>
      <c r="P22" s="488"/>
      <c r="Q22" s="488"/>
    </row>
    <row r="23" spans="2:17" ht="20.100000000000001" customHeight="1" x14ac:dyDescent="0.15">
      <c r="C23" s="116" t="s">
        <v>11</v>
      </c>
      <c r="D23" s="482" t="s">
        <v>627</v>
      </c>
      <c r="E23" s="506"/>
      <c r="F23" s="507"/>
      <c r="G23" s="488" t="s">
        <v>253</v>
      </c>
      <c r="H23" s="488"/>
      <c r="I23" s="241"/>
      <c r="J23" s="488" t="s">
        <v>635</v>
      </c>
      <c r="K23" s="488"/>
      <c r="L23" s="488"/>
      <c r="M23" s="488"/>
      <c r="N23" s="488"/>
      <c r="O23" s="488"/>
      <c r="P23" s="488"/>
      <c r="Q23" s="488"/>
    </row>
    <row r="24" spans="2:17" ht="20.100000000000001" customHeight="1" x14ac:dyDescent="0.15">
      <c r="C24" s="116" t="s">
        <v>247</v>
      </c>
      <c r="D24" s="488" t="s">
        <v>229</v>
      </c>
      <c r="E24" s="488"/>
      <c r="F24" s="488"/>
      <c r="G24" s="488"/>
      <c r="H24" s="488"/>
      <c r="I24" s="526" t="s">
        <v>260</v>
      </c>
      <c r="J24" s="528" t="s">
        <v>252</v>
      </c>
      <c r="K24" s="528"/>
      <c r="L24" s="528"/>
      <c r="M24" s="528"/>
      <c r="N24" s="528"/>
      <c r="O24" s="528"/>
      <c r="P24" s="528"/>
      <c r="Q24" s="528"/>
    </row>
    <row r="25" spans="2:17" ht="20.100000000000001" customHeight="1" x14ac:dyDescent="0.15">
      <c r="C25" s="116" t="s">
        <v>248</v>
      </c>
      <c r="D25" s="488" t="s">
        <v>230</v>
      </c>
      <c r="E25" s="488"/>
      <c r="F25" s="488"/>
      <c r="G25" s="488"/>
      <c r="H25" s="488"/>
      <c r="I25" s="527"/>
      <c r="J25" s="528"/>
      <c r="K25" s="528"/>
      <c r="L25" s="528"/>
      <c r="M25" s="528"/>
      <c r="N25" s="528"/>
      <c r="O25" s="528"/>
      <c r="P25" s="528"/>
      <c r="Q25" s="528"/>
    </row>
    <row r="26" spans="2:17" ht="20.100000000000001" customHeight="1" x14ac:dyDescent="0.15">
      <c r="C26" s="116" t="s">
        <v>633</v>
      </c>
      <c r="D26" s="488" t="s">
        <v>726</v>
      </c>
      <c r="E26" s="488"/>
      <c r="F26" s="488"/>
      <c r="G26" s="488"/>
      <c r="H26" s="488"/>
      <c r="I26" s="242">
        <v>0.37</v>
      </c>
      <c r="J26" s="488" t="s">
        <v>727</v>
      </c>
      <c r="K26" s="488"/>
      <c r="L26" s="488"/>
      <c r="M26" s="488"/>
      <c r="N26" s="488"/>
      <c r="O26" s="488"/>
      <c r="P26" s="488"/>
      <c r="Q26" s="488"/>
    </row>
    <row r="27" spans="2:17" ht="93.75" customHeight="1" x14ac:dyDescent="0.15">
      <c r="C27" s="116" t="s">
        <v>631</v>
      </c>
      <c r="D27" s="525" t="s">
        <v>231</v>
      </c>
      <c r="E27" s="488"/>
      <c r="F27" s="488"/>
      <c r="G27" s="488"/>
      <c r="H27" s="488"/>
      <c r="I27" s="126" t="s">
        <v>259</v>
      </c>
      <c r="J27" s="525" t="s">
        <v>628</v>
      </c>
      <c r="K27" s="525"/>
      <c r="L27" s="525"/>
      <c r="M27" s="525"/>
      <c r="N27" s="525"/>
      <c r="O27" s="525"/>
      <c r="P27" s="525"/>
      <c r="Q27" s="525"/>
    </row>
    <row r="28" spans="2:17" ht="35.25" customHeight="1" x14ac:dyDescent="0.15">
      <c r="C28" s="7" t="s">
        <v>632</v>
      </c>
      <c r="D28" s="488" t="s">
        <v>197</v>
      </c>
      <c r="E28" s="488"/>
      <c r="F28" s="488"/>
      <c r="G28" s="488"/>
      <c r="H28" s="488"/>
      <c r="I28" s="126" t="s">
        <v>259</v>
      </c>
      <c r="J28" s="525" t="s">
        <v>629</v>
      </c>
      <c r="K28" s="525"/>
      <c r="L28" s="525"/>
      <c r="M28" s="525"/>
      <c r="N28" s="525"/>
      <c r="O28" s="525"/>
      <c r="P28" s="525"/>
      <c r="Q28" s="525"/>
    </row>
    <row r="29" spans="2:17" ht="105" customHeight="1" x14ac:dyDescent="0.15">
      <c r="C29" s="7" t="s">
        <v>634</v>
      </c>
      <c r="D29" s="488" t="s">
        <v>198</v>
      </c>
      <c r="E29" s="488"/>
      <c r="F29" s="488"/>
      <c r="G29" s="488"/>
      <c r="H29" s="488"/>
      <c r="I29" s="126" t="s">
        <v>259</v>
      </c>
      <c r="J29" s="525" t="s">
        <v>728</v>
      </c>
      <c r="K29" s="525"/>
      <c r="L29" s="525"/>
      <c r="M29" s="525"/>
      <c r="N29" s="525"/>
      <c r="O29" s="525"/>
      <c r="P29" s="525"/>
      <c r="Q29" s="525"/>
    </row>
    <row r="30" spans="2:17" ht="45.75" customHeight="1" x14ac:dyDescent="0.15">
      <c r="C30" s="231"/>
      <c r="D30" s="232"/>
      <c r="E30" s="232"/>
      <c r="F30" s="232"/>
      <c r="G30" s="232"/>
      <c r="H30" s="232"/>
      <c r="I30" s="227"/>
      <c r="J30" s="210"/>
      <c r="K30" s="210"/>
      <c r="L30" s="210"/>
      <c r="M30" s="210"/>
      <c r="N30" s="210"/>
      <c r="O30" s="210"/>
      <c r="P30" s="210"/>
    </row>
    <row r="31" spans="2:17" ht="20.100000000000001" customHeight="1" x14ac:dyDescent="0.15">
      <c r="B31" s="233" t="s">
        <v>699</v>
      </c>
      <c r="C31" s="4"/>
      <c r="D31" s="3"/>
      <c r="H31" s="3"/>
    </row>
    <row r="32" spans="2:17" ht="20.100000000000001" customHeight="1" x14ac:dyDescent="0.15">
      <c r="C32" s="533"/>
      <c r="D32" s="533"/>
      <c r="E32" s="2"/>
      <c r="F32" s="2"/>
      <c r="G32" s="2"/>
      <c r="H32" s="2"/>
      <c r="I32" s="229"/>
      <c r="J32" s="2"/>
      <c r="K32" s="2"/>
      <c r="L32" s="2"/>
      <c r="M32" s="2"/>
      <c r="N32" s="228"/>
    </row>
    <row r="33" spans="2:14" ht="17.25" customHeight="1" x14ac:dyDescent="0.15">
      <c r="C33" s="509" t="s">
        <v>729</v>
      </c>
      <c r="D33" s="512" t="s">
        <v>269</v>
      </c>
      <c r="E33" s="510" t="s">
        <v>706</v>
      </c>
      <c r="F33" s="510" t="s">
        <v>707</v>
      </c>
      <c r="G33" s="514" t="s">
        <v>708</v>
      </c>
      <c r="H33" s="515"/>
      <c r="I33" s="514" t="s">
        <v>713</v>
      </c>
      <c r="J33" s="515"/>
      <c r="K33" s="513" t="s">
        <v>79</v>
      </c>
      <c r="L33" s="513"/>
      <c r="M33" s="513"/>
      <c r="N33" s="513"/>
    </row>
    <row r="34" spans="2:14" ht="17.25" customHeight="1" x14ac:dyDescent="0.15">
      <c r="C34" s="509"/>
      <c r="D34" s="512"/>
      <c r="E34" s="511"/>
      <c r="F34" s="511"/>
      <c r="G34" s="283" t="s">
        <v>232</v>
      </c>
      <c r="H34" s="283" t="s">
        <v>234</v>
      </c>
      <c r="I34" s="283" t="s">
        <v>253</v>
      </c>
      <c r="J34" s="283" t="s">
        <v>235</v>
      </c>
      <c r="K34" s="283" t="s">
        <v>219</v>
      </c>
      <c r="L34" s="283" t="s">
        <v>220</v>
      </c>
      <c r="M34" s="283" t="s">
        <v>281</v>
      </c>
      <c r="N34" s="283" t="s">
        <v>221</v>
      </c>
    </row>
    <row r="35" spans="2:14" ht="20.100000000000001" customHeight="1" x14ac:dyDescent="0.15">
      <c r="B35" s="131"/>
      <c r="C35" s="243"/>
      <c r="D35" s="243"/>
      <c r="E35" s="262"/>
      <c r="F35" s="263"/>
      <c r="G35" s="262"/>
      <c r="H35" s="262"/>
      <c r="I35" s="262"/>
      <c r="J35" s="262"/>
      <c r="K35" s="245"/>
      <c r="L35" s="140" t="str">
        <f>IF(E35=0,"",IFERROR(INDEX(◇data1!D10:I15,MATCH(手法2!$L$13,◇data1!$C$10:$C$15,0),MATCH(手法2!$D35,◇data1!$D$9:$I$9,0)),""))</f>
        <v/>
      </c>
      <c r="M35" s="244"/>
      <c r="N35" s="140" t="str">
        <f>IFERROR(INDEX(◇data1!$D$44:$AG$48,MATCH(手法2!$M35,◇data1!$C$44:$C$48,0),MATCH(手法2!$D35&amp;手法2!$L$13,◇data1!$D$41:$AG$41,0)),"")</f>
        <v/>
      </c>
    </row>
    <row r="36" spans="2:14" ht="20.100000000000001" customHeight="1" x14ac:dyDescent="0.15">
      <c r="C36" s="243"/>
      <c r="D36" s="243"/>
      <c r="E36" s="262"/>
      <c r="F36" s="262"/>
      <c r="G36" s="262"/>
      <c r="H36" s="262"/>
      <c r="I36" s="262"/>
      <c r="J36" s="262"/>
      <c r="K36" s="245"/>
      <c r="L36" s="140" t="str">
        <f>IF(E36=0,"",IFERROR(INDEX(◇data1!D11:I16,MATCH(手法2!$L$13,◇data1!$C$10:$C$15,0),MATCH(手法2!$D36,◇data1!$D$9:$I$9,0)),""))</f>
        <v/>
      </c>
      <c r="M36" s="244"/>
      <c r="N36" s="140" t="str">
        <f>IFERROR(INDEX(◇data1!$D$44:$AG$48,MATCH(手法2!$M36,◇data1!$C$44:$C$48,0),MATCH(手法2!$D36&amp;手法2!$L$13,◇data1!$D$41:$AG$41,0)),"")</f>
        <v/>
      </c>
    </row>
    <row r="37" spans="2:14" ht="20.100000000000001" customHeight="1" x14ac:dyDescent="0.15">
      <c r="C37" s="243"/>
      <c r="D37" s="243"/>
      <c r="E37" s="244"/>
      <c r="F37" s="244"/>
      <c r="G37" s="244"/>
      <c r="H37" s="244"/>
      <c r="I37" s="244"/>
      <c r="J37" s="244"/>
      <c r="K37" s="245"/>
      <c r="L37" s="140" t="str">
        <f>IF(E37=0,"",IFERROR(INDEX(◇data1!D12:I17,MATCH(手法2!$L$13,◇data1!$C$10:$C$15,0),MATCH(手法2!$D37,◇data1!$D$9:$I$9,0)),""))</f>
        <v/>
      </c>
      <c r="M37" s="244"/>
      <c r="N37" s="140" t="str">
        <f>IFERROR(INDEX(◇data1!$D$44:$AG$48,MATCH(手法2!$M37,◇data1!$C$44:$C$48,0),MATCH(手法2!$D37&amp;手法2!$L$13,◇data1!$D$41:$AG$41,0)),"")</f>
        <v/>
      </c>
    </row>
    <row r="38" spans="2:14" ht="20.100000000000001" customHeight="1" x14ac:dyDescent="0.15">
      <c r="C38" s="243"/>
      <c r="D38" s="243"/>
      <c r="E38" s="244"/>
      <c r="F38" s="244"/>
      <c r="G38" s="244"/>
      <c r="H38" s="244"/>
      <c r="I38" s="244"/>
      <c r="J38" s="244"/>
      <c r="K38" s="245"/>
      <c r="L38" s="140" t="str">
        <f>IF(E38=0,"",IFERROR(INDEX(◇data1!D13:I18,MATCH(手法2!$L$13,◇data1!$C$10:$C$15,0),MATCH(手法2!$D38,◇data1!$D$9:$I$9,0)),""))</f>
        <v/>
      </c>
      <c r="M38" s="244"/>
      <c r="N38" s="140" t="str">
        <f>IFERROR(INDEX(◇data1!$D$44:$AG$48,MATCH(手法2!$M38,◇data1!$C$44:$C$48,0),MATCH(手法2!$D38&amp;手法2!$L$13,◇data1!$D$41:$AG$41,0)),"")</f>
        <v/>
      </c>
    </row>
    <row r="39" spans="2:14" ht="20.100000000000001" customHeight="1" x14ac:dyDescent="0.15">
      <c r="C39" s="243"/>
      <c r="D39" s="243"/>
      <c r="E39" s="244"/>
      <c r="F39" s="244"/>
      <c r="G39" s="244"/>
      <c r="H39" s="244"/>
      <c r="I39" s="244"/>
      <c r="J39" s="244"/>
      <c r="K39" s="245"/>
      <c r="L39" s="140" t="str">
        <f>IF(E39=0,"",IFERROR(INDEX(◇data1!D14:I19,MATCH(手法2!$L$13,◇data1!$C$10:$C$15,0),MATCH(手法2!$D39,◇data1!$D$9:$I$9,0)),""))</f>
        <v/>
      </c>
      <c r="M39" s="244"/>
      <c r="N39" s="140" t="str">
        <f>IFERROR(INDEX(◇data1!$D$44:$AG$48,MATCH(手法2!$M39,◇data1!$C$44:$C$48,0),MATCH(手法2!$D39&amp;手法2!$L$13,◇data1!$D$41:$AG$41,0)),"")</f>
        <v/>
      </c>
    </row>
    <row r="40" spans="2:14" ht="20.100000000000001" customHeight="1" x14ac:dyDescent="0.15">
      <c r="C40" s="243"/>
      <c r="D40" s="243"/>
      <c r="E40" s="244"/>
      <c r="F40" s="244"/>
      <c r="G40" s="244"/>
      <c r="H40" s="244"/>
      <c r="I40" s="244"/>
      <c r="J40" s="244"/>
      <c r="K40" s="245"/>
      <c r="L40" s="140" t="str">
        <f>IF(E40=0,"",IFERROR(INDEX(◇data1!D15:I20,MATCH(手法2!$L$13,◇data1!$C$10:$C$15,0),MATCH(手法2!$D40,◇data1!$D$9:$I$9,0)),""))</f>
        <v/>
      </c>
      <c r="M40" s="244"/>
      <c r="N40" s="140" t="str">
        <f>IFERROR(INDEX(◇data1!$D$44:$AG$48,MATCH(手法2!$M40,◇data1!$C$44:$C$48,0),MATCH(手法2!$D40&amp;手法2!$L$13,◇data1!$D$41:$AG$41,0)),"")</f>
        <v/>
      </c>
    </row>
    <row r="41" spans="2:14" ht="20.100000000000001" customHeight="1" x14ac:dyDescent="0.15">
      <c r="C41" s="243"/>
      <c r="D41" s="243"/>
      <c r="E41" s="244"/>
      <c r="F41" s="244"/>
      <c r="G41" s="244"/>
      <c r="H41" s="244"/>
      <c r="I41" s="244"/>
      <c r="J41" s="244"/>
      <c r="K41" s="245"/>
      <c r="L41" s="140" t="str">
        <f>IF(E41=0,"",IFERROR(INDEX(◇data1!D16:I21,MATCH(手法2!$L$13,◇data1!$C$10:$C$15,0),MATCH(手法2!$D41,◇data1!$D$9:$I$9,0)),""))</f>
        <v/>
      </c>
      <c r="M41" s="244"/>
      <c r="N41" s="140" t="str">
        <f>IFERROR(INDEX(◇data1!$D$44:$AG$48,MATCH(手法2!$M41,◇data1!$C$44:$C$48,0),MATCH(手法2!$D41&amp;手法2!$L$13,◇data1!$D$41:$AG$41,0)),"")</f>
        <v/>
      </c>
    </row>
    <row r="42" spans="2:14" ht="20.100000000000001" customHeight="1" x14ac:dyDescent="0.15">
      <c r="C42" s="243"/>
      <c r="D42" s="243"/>
      <c r="E42" s="244"/>
      <c r="F42" s="244"/>
      <c r="G42" s="244"/>
      <c r="H42" s="244"/>
      <c r="I42" s="244"/>
      <c r="J42" s="244"/>
      <c r="K42" s="245"/>
      <c r="L42" s="140" t="str">
        <f>IF(E42=0,"",IFERROR(INDEX(◇data1!D17:I22,MATCH(手法2!$L$13,◇data1!$C$10:$C$15,0),MATCH(手法2!$D42,◇data1!$D$9:$I$9,0)),""))</f>
        <v/>
      </c>
      <c r="M42" s="244"/>
      <c r="N42" s="140" t="str">
        <f>IFERROR(INDEX(◇data1!$D$44:$AG$48,MATCH(手法2!$M42,◇data1!$C$44:$C$48,0),MATCH(手法2!$D42&amp;手法2!$L$13,◇data1!$D$41:$AG$41,0)),"")</f>
        <v/>
      </c>
    </row>
    <row r="43" spans="2:14" ht="20.100000000000001" customHeight="1" x14ac:dyDescent="0.15">
      <c r="C43" s="243"/>
      <c r="D43" s="243"/>
      <c r="E43" s="244"/>
      <c r="F43" s="244"/>
      <c r="G43" s="244"/>
      <c r="H43" s="244"/>
      <c r="I43" s="244"/>
      <c r="J43" s="244"/>
      <c r="K43" s="245"/>
      <c r="L43" s="140" t="str">
        <f>IF(E43=0,"",IFERROR(INDEX(◇data1!D18:I23,MATCH(手法2!$L$13,◇data1!$C$10:$C$15,0),MATCH(手法2!$D43,◇data1!$D$9:$I$9,0)),""))</f>
        <v/>
      </c>
      <c r="M43" s="244"/>
      <c r="N43" s="140" t="str">
        <f>IFERROR(INDEX(◇data1!$D$44:$AG$48,MATCH(手法2!$M43,◇data1!$C$44:$C$48,0),MATCH(手法2!$D43&amp;手法2!$L$13,◇data1!$D$41:$AG$41,0)),"")</f>
        <v/>
      </c>
    </row>
    <row r="44" spans="2:14" ht="20.100000000000001" customHeight="1" x14ac:dyDescent="0.15">
      <c r="C44" s="243"/>
      <c r="D44" s="243"/>
      <c r="E44" s="244"/>
      <c r="F44" s="244"/>
      <c r="G44" s="244"/>
      <c r="H44" s="244"/>
      <c r="I44" s="244"/>
      <c r="J44" s="244"/>
      <c r="K44" s="245"/>
      <c r="L44" s="140" t="str">
        <f>IF(E44=0,"",IFERROR(INDEX(◇data1!D19:I24,MATCH(手法2!$L$13,◇data1!$C$10:$C$15,0),MATCH(手法2!$D44,◇data1!$D$9:$I$9,0)),""))</f>
        <v/>
      </c>
      <c r="M44" s="244"/>
      <c r="N44" s="140" t="str">
        <f>IFERROR(INDEX(◇data1!$D$44:$AG$48,MATCH(手法2!$M44,◇data1!$C$44:$C$48,0),MATCH(手法2!$D44&amp;手法2!$L$13,◇data1!$D$41:$AG$41,0)),"")</f>
        <v/>
      </c>
    </row>
    <row r="45" spans="2:14" ht="20.100000000000001" customHeight="1" x14ac:dyDescent="0.15">
      <c r="C45" s="243"/>
      <c r="D45" s="243"/>
      <c r="E45" s="244"/>
      <c r="F45" s="244"/>
      <c r="G45" s="244"/>
      <c r="H45" s="244"/>
      <c r="I45" s="244"/>
      <c r="J45" s="244"/>
      <c r="K45" s="245"/>
      <c r="L45" s="140" t="str">
        <f>IF(E45=0,"",IFERROR(INDEX(◇data1!D20:I25,MATCH(手法2!$L$13,◇data1!$C$10:$C$15,0),MATCH(手法2!$D45,◇data1!$D$9:$I$9,0)),""))</f>
        <v/>
      </c>
      <c r="M45" s="244"/>
      <c r="N45" s="140" t="str">
        <f>IFERROR(INDEX(◇data1!$D$44:$AG$48,MATCH(手法2!$M45,◇data1!$C$44:$C$48,0),MATCH(手法2!$D45&amp;手法2!$L$13,◇data1!$D$41:$AG$41,0)),"")</f>
        <v/>
      </c>
    </row>
    <row r="46" spans="2:14" ht="20.100000000000001" customHeight="1" thickBot="1" x14ac:dyDescent="0.2">
      <c r="C46" s="246"/>
      <c r="D46" s="246"/>
      <c r="E46" s="247"/>
      <c r="F46" s="247"/>
      <c r="G46" s="247"/>
      <c r="H46" s="247"/>
      <c r="I46" s="247"/>
      <c r="J46" s="247"/>
      <c r="K46" s="248"/>
      <c r="L46" s="141" t="str">
        <f>IF(E46=0,"",IFERROR(INDEX(◇data1!D21:I26,MATCH(手法2!$L$13,◇data1!$C$10:$C$15,0),MATCH(手法2!$D46,◇data1!$D$9:$I$9,0)),""))</f>
        <v/>
      </c>
      <c r="M46" s="247"/>
      <c r="N46" s="141" t="str">
        <f>IFERROR(INDEX(◇data1!$D$44:$AG$48,MATCH(手法2!$M46,◇data1!$C$44:$C$48,0),MATCH(手法2!$D46&amp;手法2!$L$13,◇data1!$D$41:$AG$41,0)),"")</f>
        <v/>
      </c>
    </row>
    <row r="47" spans="2:14" ht="20.100000000000001" customHeight="1" thickTop="1" x14ac:dyDescent="0.15">
      <c r="C47" s="519" t="s">
        <v>1</v>
      </c>
      <c r="D47" s="520"/>
      <c r="E47" s="120">
        <f t="shared" ref="E47:I47" si="0">SUM(E35:E46)</f>
        <v>0</v>
      </c>
      <c r="F47" s="120">
        <f t="shared" si="0"/>
        <v>0</v>
      </c>
      <c r="G47" s="120">
        <f t="shared" si="0"/>
        <v>0</v>
      </c>
      <c r="H47" s="120">
        <f t="shared" si="0"/>
        <v>0</v>
      </c>
      <c r="I47" s="120">
        <f t="shared" si="0"/>
        <v>0</v>
      </c>
      <c r="J47" s="120">
        <f>SUM(J35:J46)</f>
        <v>0</v>
      </c>
      <c r="K47" s="142"/>
      <c r="L47" s="143" t="str">
        <f>IFERROR(INDEX(◇data1!D22:I27,MATCH(手法2!$L$13,◇data1!$C$10:$C$15,0),MATCH(手法2!$D47,◇data1!$D$9:$I$9,0)),"")</f>
        <v/>
      </c>
      <c r="M47" s="144"/>
      <c r="N47" s="143" t="str">
        <f>IFERROR(INDEX(◇data1!$D$44:$AG$48,MATCH(手法2!$M47,◇data1!$C$44:$C$48,0),MATCH(手法2!$D47&amp;手法2!$L$13,◇data1!$D$41:$AG$41,0)),"")</f>
        <v/>
      </c>
    </row>
    <row r="48" spans="2:14" ht="20.100000000000001" customHeight="1" x14ac:dyDescent="0.15">
      <c r="C48" s="4"/>
      <c r="M48" s="3"/>
    </row>
    <row r="49" spans="2:17" ht="13.5" x14ac:dyDescent="0.15"/>
    <row r="50" spans="2:17" s="113" customFormat="1" ht="20.100000000000001" customHeight="1" x14ac:dyDescent="0.15">
      <c r="C50" s="114"/>
      <c r="D50" s="114"/>
      <c r="E50" s="109"/>
      <c r="F50" s="109"/>
      <c r="G50" s="109"/>
      <c r="H50" s="110"/>
      <c r="I50" s="111"/>
      <c r="J50" s="109"/>
      <c r="K50" s="110"/>
      <c r="L50" s="111"/>
      <c r="M50" s="112"/>
      <c r="N50" s="112"/>
    </row>
    <row r="51" spans="2:17" s="113" customFormat="1" ht="20.100000000000001" customHeight="1" x14ac:dyDescent="0.15">
      <c r="B51" s="8" t="s">
        <v>256</v>
      </c>
      <c r="C51" s="114"/>
      <c r="D51" s="114"/>
      <c r="E51" s="109"/>
      <c r="F51" s="109"/>
      <c r="G51" s="109"/>
      <c r="H51" s="110"/>
      <c r="I51" s="111"/>
      <c r="J51" s="109"/>
      <c r="K51" s="110"/>
      <c r="L51" s="111"/>
      <c r="M51" s="112"/>
      <c r="N51" s="112"/>
    </row>
    <row r="52" spans="2:17" s="113" customFormat="1" ht="20.100000000000001" customHeight="1" x14ac:dyDescent="0.15">
      <c r="C52" s="114"/>
      <c r="D52" s="114"/>
      <c r="E52" s="109"/>
      <c r="F52" s="109"/>
      <c r="G52" s="109"/>
      <c r="H52" s="110"/>
      <c r="I52" s="111"/>
      <c r="J52" s="109"/>
      <c r="K52" s="110"/>
      <c r="L52" s="111"/>
      <c r="M52" s="112"/>
      <c r="N52" s="112"/>
    </row>
    <row r="53" spans="2:17" ht="20.100000000000001" customHeight="1" x14ac:dyDescent="0.15">
      <c r="C53" s="521" t="s">
        <v>700</v>
      </c>
      <c r="D53" s="523" t="s">
        <v>718</v>
      </c>
      <c r="E53" s="524" t="s">
        <v>715</v>
      </c>
      <c r="F53" s="524"/>
      <c r="G53" s="524"/>
      <c r="H53" s="524"/>
      <c r="I53" s="521" t="s">
        <v>716</v>
      </c>
      <c r="J53" s="521"/>
      <c r="K53" s="521"/>
      <c r="L53" s="516" t="s">
        <v>381</v>
      </c>
      <c r="M53" s="517"/>
      <c r="N53" s="516" t="s">
        <v>717</v>
      </c>
      <c r="O53" s="518"/>
      <c r="P53" s="518"/>
      <c r="Q53" s="510" t="s">
        <v>705</v>
      </c>
    </row>
    <row r="54" spans="2:17" ht="20.100000000000001" customHeight="1" x14ac:dyDescent="0.15">
      <c r="C54" s="521"/>
      <c r="D54" s="523"/>
      <c r="E54" s="521" t="s">
        <v>219</v>
      </c>
      <c r="F54" s="521" t="s">
        <v>220</v>
      </c>
      <c r="G54" s="521" t="s">
        <v>221</v>
      </c>
      <c r="H54" s="521" t="s">
        <v>222</v>
      </c>
      <c r="I54" s="278" t="s">
        <v>253</v>
      </c>
      <c r="J54" s="521" t="s">
        <v>217</v>
      </c>
      <c r="K54" s="278" t="s">
        <v>244</v>
      </c>
      <c r="L54" s="522" t="s">
        <v>255</v>
      </c>
      <c r="M54" s="522" t="s">
        <v>254</v>
      </c>
      <c r="N54" s="278" t="s">
        <v>253</v>
      </c>
      <c r="O54" s="521" t="s">
        <v>217</v>
      </c>
      <c r="P54" s="279" t="s">
        <v>244</v>
      </c>
      <c r="Q54" s="532"/>
    </row>
    <row r="55" spans="2:17" ht="20.100000000000001" customHeight="1" x14ac:dyDescent="0.15">
      <c r="C55" s="521"/>
      <c r="D55" s="523"/>
      <c r="E55" s="521"/>
      <c r="F55" s="521"/>
      <c r="G55" s="521"/>
      <c r="H55" s="521"/>
      <c r="I55" s="280" t="str">
        <f>I14&amp;"年"</f>
        <v>年</v>
      </c>
      <c r="J55" s="521"/>
      <c r="K55" s="280" t="str">
        <f>I15&amp;"年"</f>
        <v>年</v>
      </c>
      <c r="L55" s="522"/>
      <c r="M55" s="522"/>
      <c r="N55" s="280" t="str">
        <f>I14&amp;"年"</f>
        <v>年</v>
      </c>
      <c r="O55" s="521"/>
      <c r="P55" s="281" t="str">
        <f>I15&amp;"年"</f>
        <v>年</v>
      </c>
      <c r="Q55" s="511"/>
    </row>
    <row r="56" spans="2:17" ht="20.100000000000001" customHeight="1" x14ac:dyDescent="0.15">
      <c r="C56" s="146" t="str">
        <f t="shared" ref="C56:C67" si="1">IF(C35="","",C35)</f>
        <v/>
      </c>
      <c r="D56" s="120" t="str">
        <f>IFERROR(IF(E35=0,INDEX(◇data2!$I$6:$I$35,MATCH(手法2!D35&amp;手法2!$L$13,◇data2!$G$6:$G$35,0),1),J35/E35*1000),"")</f>
        <v/>
      </c>
      <c r="E56" s="120" t="str">
        <f t="shared" ref="E56:E67" si="2">IFERROR((H35*D56-G35*D56*K35)/1000,"")</f>
        <v/>
      </c>
      <c r="F56" s="120" t="str">
        <f t="shared" ref="F56:F67" si="3">IFERROR((J35-E56)*L35,"")</f>
        <v/>
      </c>
      <c r="G56" s="120" t="str">
        <f>IFERROR((J35-F56)*N35,"")</f>
        <v/>
      </c>
      <c r="H56" s="120" t="str">
        <f>IF(F35="","",IF(D35="病院等",F35/2*0.25*◇data2!$S$6*9.76/1000+F35/2*0.25*◇data2!$T$6/1000,F35*0.25*◇data2!$S$6*9.76/1000))</f>
        <v/>
      </c>
      <c r="I56" s="120" t="str">
        <f>IF(I35="","",I35)</f>
        <v/>
      </c>
      <c r="J56" s="120" t="str">
        <f>IF(J35="","",J35)</f>
        <v/>
      </c>
      <c r="K56" s="120" t="str">
        <f>IFERROR(J56-SUM(E56:H56),"")</f>
        <v/>
      </c>
      <c r="L56" s="121" t="str">
        <f>IFERROR(1-K56/I56,"")</f>
        <v/>
      </c>
      <c r="M56" s="121" t="str">
        <f>IFERROR(1-K56/J56,"")</f>
        <v/>
      </c>
      <c r="N56" s="145"/>
      <c r="O56" s="145"/>
      <c r="P56" s="145"/>
      <c r="Q56" s="145"/>
    </row>
    <row r="57" spans="2:17" ht="20.100000000000001" customHeight="1" x14ac:dyDescent="0.15">
      <c r="C57" s="146" t="str">
        <f t="shared" si="1"/>
        <v/>
      </c>
      <c r="D57" s="120" t="str">
        <f>IFERROR(IF(E36=0,INDEX(◇data2!$I$6:$I$35,MATCH(手法2!D36&amp;手法2!$L$13,◇data2!$G$6:$G$35,0),1),J36/E36*1000),"")</f>
        <v/>
      </c>
      <c r="E57" s="120" t="str">
        <f t="shared" si="2"/>
        <v/>
      </c>
      <c r="F57" s="120" t="str">
        <f t="shared" si="3"/>
        <v/>
      </c>
      <c r="G57" s="120" t="str">
        <f t="shared" ref="G57:G67" si="4">IFERROR((J36-F57)*N36,"")</f>
        <v/>
      </c>
      <c r="H57" s="120" t="str">
        <f>IF(F36="","",IF(D36="病院等",F36/2*0.25*◇data2!$S$6*9.76/1000+F36/2*0.25*◇data2!$T$6/1000,F36*0.25*◇data2!$S$6*9.76/1000))</f>
        <v/>
      </c>
      <c r="I57" s="120" t="str">
        <f t="shared" ref="I57:I67" si="5">IF(I36="","",I36)</f>
        <v/>
      </c>
      <c r="J57" s="120" t="str">
        <f t="shared" ref="J57:J67" si="6">IF(J36="","",J36)</f>
        <v/>
      </c>
      <c r="K57" s="120" t="str">
        <f t="shared" ref="K57:K67" si="7">IFERROR(J57-SUM(E57:H57),"")</f>
        <v/>
      </c>
      <c r="L57" s="121" t="str">
        <f t="shared" ref="L57:L67" si="8">IFERROR(1-K57/I57,"")</f>
        <v/>
      </c>
      <c r="M57" s="121" t="str">
        <f t="shared" ref="M57:M67" si="9">IFERROR(1-K57/J57,"")</f>
        <v/>
      </c>
      <c r="N57" s="145"/>
      <c r="O57" s="145"/>
      <c r="P57" s="145"/>
      <c r="Q57" s="145"/>
    </row>
    <row r="58" spans="2:17" ht="20.100000000000001" customHeight="1" x14ac:dyDescent="0.15">
      <c r="C58" s="146" t="str">
        <f t="shared" si="1"/>
        <v/>
      </c>
      <c r="D58" s="120" t="str">
        <f>IFERROR(IF(E37=0,INDEX(◇data2!$I$6:$I$35,MATCH(手法2!D37&amp;手法2!$L$13,◇data2!$G$6:$G$35,0),1),J37/E37*1000),"")</f>
        <v/>
      </c>
      <c r="E58" s="120" t="str">
        <f t="shared" si="2"/>
        <v/>
      </c>
      <c r="F58" s="120" t="str">
        <f t="shared" si="3"/>
        <v/>
      </c>
      <c r="G58" s="120" t="str">
        <f t="shared" si="4"/>
        <v/>
      </c>
      <c r="H58" s="120" t="str">
        <f>IF(F37="","",IF(D37="病院等",F37/2*0.25*◇data2!$S$6*9.76/1000+F37/2*0.25*◇data2!$T$6/1000,F37*0.25*◇data2!$S$6*9.76/1000))</f>
        <v/>
      </c>
      <c r="I58" s="120" t="str">
        <f t="shared" si="5"/>
        <v/>
      </c>
      <c r="J58" s="120" t="str">
        <f t="shared" si="6"/>
        <v/>
      </c>
      <c r="K58" s="120" t="str">
        <f t="shared" si="7"/>
        <v/>
      </c>
      <c r="L58" s="121" t="str">
        <f t="shared" si="8"/>
        <v/>
      </c>
      <c r="M58" s="121" t="str">
        <f t="shared" si="9"/>
        <v/>
      </c>
      <c r="N58" s="145"/>
      <c r="O58" s="145"/>
      <c r="P58" s="145"/>
      <c r="Q58" s="145"/>
    </row>
    <row r="59" spans="2:17" ht="20.100000000000001" customHeight="1" x14ac:dyDescent="0.15">
      <c r="C59" s="146" t="str">
        <f t="shared" si="1"/>
        <v/>
      </c>
      <c r="D59" s="120" t="str">
        <f>IFERROR(IF(E38=0,INDEX(◇data2!$I$6:$I$35,MATCH(手法2!D38&amp;手法2!$L$13,◇data2!$G$6:$G$35,0),1),J38/E38*1000),"")</f>
        <v/>
      </c>
      <c r="E59" s="120" t="str">
        <f t="shared" si="2"/>
        <v/>
      </c>
      <c r="F59" s="120" t="str">
        <f t="shared" si="3"/>
        <v/>
      </c>
      <c r="G59" s="120" t="str">
        <f t="shared" si="4"/>
        <v/>
      </c>
      <c r="H59" s="120" t="str">
        <f>IF(F38="","",IF(D38="病院等",F38/2*0.25*◇data2!$S$6*9.76/1000+F38/2*0.25*◇data2!$T$6/1000,F38*0.25*◇data2!$S$6*9.76/1000))</f>
        <v/>
      </c>
      <c r="I59" s="120" t="str">
        <f t="shared" si="5"/>
        <v/>
      </c>
      <c r="J59" s="120" t="str">
        <f t="shared" si="6"/>
        <v/>
      </c>
      <c r="K59" s="120" t="str">
        <f t="shared" si="7"/>
        <v/>
      </c>
      <c r="L59" s="121" t="str">
        <f t="shared" si="8"/>
        <v/>
      </c>
      <c r="M59" s="121" t="str">
        <f t="shared" si="9"/>
        <v/>
      </c>
      <c r="N59" s="145"/>
      <c r="O59" s="145"/>
      <c r="P59" s="145"/>
      <c r="Q59" s="145"/>
    </row>
    <row r="60" spans="2:17" ht="20.100000000000001" customHeight="1" x14ac:dyDescent="0.15">
      <c r="C60" s="146" t="str">
        <f t="shared" si="1"/>
        <v/>
      </c>
      <c r="D60" s="120" t="str">
        <f>IFERROR(IF(E39=0,INDEX(◇data2!$I$6:$I$35,MATCH(手法2!D39&amp;手法2!$L$13,◇data2!$G$6:$G$35,0),1),J39/E39*1000),"")</f>
        <v/>
      </c>
      <c r="E60" s="120" t="str">
        <f t="shared" si="2"/>
        <v/>
      </c>
      <c r="F60" s="120" t="str">
        <f t="shared" si="3"/>
        <v/>
      </c>
      <c r="G60" s="120" t="str">
        <f t="shared" si="4"/>
        <v/>
      </c>
      <c r="H60" s="120" t="str">
        <f>IF(F39="","",IF(D39="病院等",F39/2*0.25*◇data2!$S$6*9.76/1000+F39/2*0.25*◇data2!$T$6/1000,F39*0.25*◇data2!$S$6*9.76/1000))</f>
        <v/>
      </c>
      <c r="I60" s="120" t="str">
        <f t="shared" si="5"/>
        <v/>
      </c>
      <c r="J60" s="120" t="str">
        <f t="shared" si="6"/>
        <v/>
      </c>
      <c r="K60" s="120" t="str">
        <f t="shared" si="7"/>
        <v/>
      </c>
      <c r="L60" s="121" t="str">
        <f t="shared" si="8"/>
        <v/>
      </c>
      <c r="M60" s="121" t="str">
        <f t="shared" si="9"/>
        <v/>
      </c>
      <c r="N60" s="145"/>
      <c r="O60" s="145"/>
      <c r="P60" s="145"/>
      <c r="Q60" s="145"/>
    </row>
    <row r="61" spans="2:17" ht="20.100000000000001" customHeight="1" x14ac:dyDescent="0.15">
      <c r="C61" s="146" t="str">
        <f t="shared" si="1"/>
        <v/>
      </c>
      <c r="D61" s="120" t="str">
        <f>IFERROR(IF(E40=0,INDEX(◇data2!$I$6:$I$35,MATCH(手法2!D40&amp;手法2!$L$13,◇data2!$G$6:$G$35,0),1),J40/E40*1000),"")</f>
        <v/>
      </c>
      <c r="E61" s="120" t="str">
        <f t="shared" si="2"/>
        <v/>
      </c>
      <c r="F61" s="120" t="str">
        <f t="shared" si="3"/>
        <v/>
      </c>
      <c r="G61" s="120" t="str">
        <f t="shared" si="4"/>
        <v/>
      </c>
      <c r="H61" s="120" t="str">
        <f>IF(F40="","",IF(D40="病院等",F40/2*0.25*◇data2!$S$6*9.76/1000+F40/2*0.25*◇data2!$T$6/1000,F40*0.25*◇data2!$S$6*9.76/1000))</f>
        <v/>
      </c>
      <c r="I61" s="120" t="str">
        <f t="shared" si="5"/>
        <v/>
      </c>
      <c r="J61" s="120" t="str">
        <f t="shared" si="6"/>
        <v/>
      </c>
      <c r="K61" s="120" t="str">
        <f t="shared" si="7"/>
        <v/>
      </c>
      <c r="L61" s="121" t="str">
        <f t="shared" si="8"/>
        <v/>
      </c>
      <c r="M61" s="121" t="str">
        <f t="shared" si="9"/>
        <v/>
      </c>
      <c r="N61" s="145"/>
      <c r="O61" s="145"/>
      <c r="P61" s="145"/>
      <c r="Q61" s="145"/>
    </row>
    <row r="62" spans="2:17" ht="20.100000000000001" customHeight="1" x14ac:dyDescent="0.15">
      <c r="C62" s="146" t="str">
        <f t="shared" si="1"/>
        <v/>
      </c>
      <c r="D62" s="120" t="str">
        <f>IFERROR(IF(E41=0,INDEX(◇data2!$I$6:$I$35,MATCH(手法2!D41&amp;手法2!$L$13,◇data2!$G$6:$G$35,0),1),J41/E41*1000),"")</f>
        <v/>
      </c>
      <c r="E62" s="120" t="str">
        <f t="shared" si="2"/>
        <v/>
      </c>
      <c r="F62" s="120" t="str">
        <f t="shared" si="3"/>
        <v/>
      </c>
      <c r="G62" s="120" t="str">
        <f t="shared" si="4"/>
        <v/>
      </c>
      <c r="H62" s="120" t="str">
        <f>IF(F41="","",IF(D41="病院等",F41/2*0.25*◇data2!$S$6*9.76/1000+F41/2*0.25*◇data2!$T$6/1000,F41*0.25*◇data2!$S$6*9.76/1000))</f>
        <v/>
      </c>
      <c r="I62" s="120" t="str">
        <f t="shared" si="5"/>
        <v/>
      </c>
      <c r="J62" s="120" t="str">
        <f t="shared" si="6"/>
        <v/>
      </c>
      <c r="K62" s="120" t="str">
        <f t="shared" si="7"/>
        <v/>
      </c>
      <c r="L62" s="121" t="str">
        <f t="shared" si="8"/>
        <v/>
      </c>
      <c r="M62" s="121" t="str">
        <f t="shared" si="9"/>
        <v/>
      </c>
      <c r="N62" s="145"/>
      <c r="O62" s="145"/>
      <c r="P62" s="145"/>
      <c r="Q62" s="145"/>
    </row>
    <row r="63" spans="2:17" ht="20.100000000000001" customHeight="1" x14ac:dyDescent="0.15">
      <c r="C63" s="146" t="str">
        <f t="shared" si="1"/>
        <v/>
      </c>
      <c r="D63" s="120" t="str">
        <f>IFERROR(IF(E42=0,INDEX(◇data2!$I$6:$I$35,MATCH(手法2!D42&amp;手法2!$L$13,◇data2!$G$6:$G$35,0),1),J42/E42*1000),"")</f>
        <v/>
      </c>
      <c r="E63" s="120" t="str">
        <f t="shared" si="2"/>
        <v/>
      </c>
      <c r="F63" s="120" t="str">
        <f t="shared" si="3"/>
        <v/>
      </c>
      <c r="G63" s="120" t="str">
        <f t="shared" si="4"/>
        <v/>
      </c>
      <c r="H63" s="120" t="str">
        <f>IF(F42="","",IF(D42="病院等",F42/2*0.25*◇data2!$S$6*9.76/1000+F42/2*0.25*◇data2!$T$6/1000,F42*0.25*◇data2!$S$6*9.76/1000))</f>
        <v/>
      </c>
      <c r="I63" s="120" t="str">
        <f t="shared" si="5"/>
        <v/>
      </c>
      <c r="J63" s="120" t="str">
        <f t="shared" si="6"/>
        <v/>
      </c>
      <c r="K63" s="120" t="str">
        <f t="shared" si="7"/>
        <v/>
      </c>
      <c r="L63" s="121" t="str">
        <f t="shared" si="8"/>
        <v/>
      </c>
      <c r="M63" s="121" t="str">
        <f t="shared" si="9"/>
        <v/>
      </c>
      <c r="N63" s="145"/>
      <c r="O63" s="145"/>
      <c r="P63" s="145"/>
      <c r="Q63" s="145"/>
    </row>
    <row r="64" spans="2:17" ht="20.100000000000001" customHeight="1" x14ac:dyDescent="0.15">
      <c r="C64" s="146" t="str">
        <f t="shared" si="1"/>
        <v/>
      </c>
      <c r="D64" s="120" t="str">
        <f>IFERROR(IF(E43=0,INDEX(◇data2!$I$6:$I$35,MATCH(手法2!D43&amp;手法2!$L$13,◇data2!$G$6:$G$35,0),1),J43/E43*1000),"")</f>
        <v/>
      </c>
      <c r="E64" s="120" t="str">
        <f t="shared" si="2"/>
        <v/>
      </c>
      <c r="F64" s="120" t="str">
        <f t="shared" si="3"/>
        <v/>
      </c>
      <c r="G64" s="120" t="str">
        <f t="shared" si="4"/>
        <v/>
      </c>
      <c r="H64" s="120" t="str">
        <f>IF(F43="","",IF(D43="病院等",F43/2*0.25*◇data2!$S$6*9.76/1000+F43/2*0.25*◇data2!$T$6/1000,F43*0.25*◇data2!$S$6*9.76/1000))</f>
        <v/>
      </c>
      <c r="I64" s="120" t="str">
        <f t="shared" si="5"/>
        <v/>
      </c>
      <c r="J64" s="120" t="str">
        <f t="shared" si="6"/>
        <v/>
      </c>
      <c r="K64" s="120" t="str">
        <f t="shared" si="7"/>
        <v/>
      </c>
      <c r="L64" s="121" t="str">
        <f t="shared" si="8"/>
        <v/>
      </c>
      <c r="M64" s="121" t="str">
        <f t="shared" si="9"/>
        <v/>
      </c>
      <c r="N64" s="145"/>
      <c r="O64" s="145"/>
      <c r="P64" s="145"/>
      <c r="Q64" s="145"/>
    </row>
    <row r="65" spans="2:17" ht="20.100000000000001" customHeight="1" x14ac:dyDescent="0.15">
      <c r="C65" s="146" t="str">
        <f t="shared" si="1"/>
        <v/>
      </c>
      <c r="D65" s="120" t="str">
        <f>IFERROR(IF(E44=0,INDEX(◇data2!$I$6:$I$35,MATCH(手法2!D44&amp;手法2!$L$13,◇data2!$G$6:$G$35,0),1),J44/E44*1000),"")</f>
        <v/>
      </c>
      <c r="E65" s="120" t="str">
        <f t="shared" si="2"/>
        <v/>
      </c>
      <c r="F65" s="120" t="str">
        <f t="shared" si="3"/>
        <v/>
      </c>
      <c r="G65" s="120" t="str">
        <f t="shared" si="4"/>
        <v/>
      </c>
      <c r="H65" s="120" t="str">
        <f>IF(F44="","",IF(D44="病院等",F44/2*0.25*◇data2!$S$6*9.76/1000+F44/2*0.25*◇data2!$T$6/1000,F44*0.25*◇data2!$S$6*9.76/1000))</f>
        <v/>
      </c>
      <c r="I65" s="120" t="str">
        <f t="shared" si="5"/>
        <v/>
      </c>
      <c r="J65" s="120" t="str">
        <f t="shared" si="6"/>
        <v/>
      </c>
      <c r="K65" s="120" t="str">
        <f t="shared" si="7"/>
        <v/>
      </c>
      <c r="L65" s="121" t="str">
        <f t="shared" si="8"/>
        <v/>
      </c>
      <c r="M65" s="121" t="str">
        <f t="shared" si="9"/>
        <v/>
      </c>
      <c r="N65" s="145"/>
      <c r="O65" s="145"/>
      <c r="P65" s="145"/>
      <c r="Q65" s="145"/>
    </row>
    <row r="66" spans="2:17" ht="20.100000000000001" customHeight="1" x14ac:dyDescent="0.15">
      <c r="C66" s="146" t="str">
        <f t="shared" si="1"/>
        <v/>
      </c>
      <c r="D66" s="120" t="str">
        <f>IFERROR(IF(E45=0,INDEX(◇data2!$I$6:$I$35,MATCH(手法2!D45&amp;手法2!$L$13,◇data2!$G$6:$G$35,0),1),J45/E45*1000),"")</f>
        <v/>
      </c>
      <c r="E66" s="120" t="str">
        <f t="shared" si="2"/>
        <v/>
      </c>
      <c r="F66" s="120" t="str">
        <f t="shared" si="3"/>
        <v/>
      </c>
      <c r="G66" s="120" t="str">
        <f t="shared" si="4"/>
        <v/>
      </c>
      <c r="H66" s="120" t="str">
        <f>IF(F45="","",IF(D45="病院等",F45/2*0.25*◇data2!$S$6*9.76/1000+F45/2*0.25*◇data2!$T$6/1000,F45*0.25*◇data2!$S$6*9.76/1000))</f>
        <v/>
      </c>
      <c r="I66" s="120" t="str">
        <f t="shared" si="5"/>
        <v/>
      </c>
      <c r="J66" s="120" t="str">
        <f t="shared" si="6"/>
        <v/>
      </c>
      <c r="K66" s="120" t="str">
        <f t="shared" si="7"/>
        <v/>
      </c>
      <c r="L66" s="121" t="str">
        <f t="shared" si="8"/>
        <v/>
      </c>
      <c r="M66" s="121" t="str">
        <f t="shared" si="9"/>
        <v/>
      </c>
      <c r="N66" s="145"/>
      <c r="O66" s="145"/>
      <c r="P66" s="145"/>
      <c r="Q66" s="145"/>
    </row>
    <row r="67" spans="2:17" ht="20.100000000000001" customHeight="1" thickBot="1" x14ac:dyDescent="0.2">
      <c r="C67" s="147" t="str">
        <f t="shared" si="1"/>
        <v/>
      </c>
      <c r="D67" s="150" t="str">
        <f>IFERROR(IF(E46=0,INDEX(◇data2!$I$6:$I$35,MATCH(手法2!D46&amp;手法2!$L$13,◇data2!$G$6:$G$35,0),1),J46/E46*1000),"")</f>
        <v/>
      </c>
      <c r="E67" s="150" t="str">
        <f t="shared" si="2"/>
        <v/>
      </c>
      <c r="F67" s="150" t="str">
        <f t="shared" si="3"/>
        <v/>
      </c>
      <c r="G67" s="150" t="str">
        <f t="shared" si="4"/>
        <v/>
      </c>
      <c r="H67" s="150" t="str">
        <f>IF(F46="","",IF(D46="病院等",F46/2*0.25*◇data2!$S$6*9.76/1000+F46/2*0.25*◇data2!$T$6/1000,F46*0.25*◇data2!$S$6*9.76/1000))</f>
        <v/>
      </c>
      <c r="I67" s="150" t="str">
        <f t="shared" si="5"/>
        <v/>
      </c>
      <c r="J67" s="150" t="str">
        <f t="shared" si="6"/>
        <v/>
      </c>
      <c r="K67" s="150" t="str">
        <f t="shared" si="7"/>
        <v/>
      </c>
      <c r="L67" s="151" t="str">
        <f t="shared" si="8"/>
        <v/>
      </c>
      <c r="M67" s="151" t="str">
        <f t="shared" si="9"/>
        <v/>
      </c>
      <c r="N67" s="152"/>
      <c r="O67" s="152"/>
      <c r="P67" s="152"/>
      <c r="Q67" s="152"/>
    </row>
    <row r="68" spans="2:17" ht="20.100000000000001" customHeight="1" thickTop="1" x14ac:dyDescent="0.15">
      <c r="C68" s="519" t="s">
        <v>1</v>
      </c>
      <c r="D68" s="520"/>
      <c r="E68" s="120">
        <f t="shared" ref="E68:K68" si="10">SUM(E56:E67)</f>
        <v>0</v>
      </c>
      <c r="F68" s="120">
        <f t="shared" si="10"/>
        <v>0</v>
      </c>
      <c r="G68" s="120">
        <f t="shared" si="10"/>
        <v>0</v>
      </c>
      <c r="H68" s="120">
        <f t="shared" si="10"/>
        <v>0</v>
      </c>
      <c r="I68" s="120">
        <f t="shared" si="10"/>
        <v>0</v>
      </c>
      <c r="J68" s="120">
        <f t="shared" si="10"/>
        <v>0</v>
      </c>
      <c r="K68" s="120">
        <f t="shared" si="10"/>
        <v>0</v>
      </c>
      <c r="L68" s="149" t="str">
        <f t="shared" ref="L68" si="11">IFERROR(1-K68/I68,"")</f>
        <v/>
      </c>
      <c r="M68" s="149" t="str">
        <f t="shared" ref="M68" si="12">IFERROR(1-K68/J68,"")</f>
        <v/>
      </c>
      <c r="N68" s="230" t="str">
        <f>IF(I23="","",I23)</f>
        <v/>
      </c>
      <c r="O68" s="230" t="str">
        <f>IF(使用量入力シート!$C$4="手法2",使用量入力シート!J361,"")</f>
        <v/>
      </c>
      <c r="P68" s="230" t="str">
        <f>IF(使用量入力シート!$C$4="手法2",使用量入力シート!K361,"")</f>
        <v/>
      </c>
      <c r="Q68" s="149" t="str">
        <f>IFERROR(1-P68/N68,"")</f>
        <v/>
      </c>
    </row>
    <row r="69" spans="2:17" ht="20.100000000000001" customHeight="1" x14ac:dyDescent="0.15">
      <c r="C69" s="122"/>
      <c r="D69" s="122"/>
      <c r="E69" s="122"/>
      <c r="F69" s="122"/>
      <c r="G69" s="122"/>
      <c r="H69" s="122"/>
      <c r="I69" s="123"/>
      <c r="J69" s="122"/>
      <c r="K69" s="9"/>
    </row>
    <row r="70" spans="2:17" ht="9.75" customHeight="1" x14ac:dyDescent="0.15">
      <c r="C70" s="122"/>
      <c r="D70" s="122"/>
      <c r="E70" s="122"/>
      <c r="F70" s="122"/>
      <c r="G70" s="122"/>
      <c r="H70" s="122"/>
      <c r="I70" s="123"/>
      <c r="J70" s="122"/>
      <c r="K70" s="9"/>
    </row>
    <row r="71" spans="2:17" ht="20.100000000000001" customHeight="1" thickBot="1" x14ac:dyDescent="0.2">
      <c r="B71" s="204" t="s">
        <v>376</v>
      </c>
      <c r="C71" s="122"/>
      <c r="D71" s="122"/>
      <c r="E71" s="122"/>
      <c r="F71" s="122"/>
      <c r="G71" s="122"/>
      <c r="H71" s="122"/>
      <c r="I71" s="123"/>
      <c r="J71" s="122"/>
      <c r="K71" s="9"/>
    </row>
    <row r="72" spans="2:17" ht="20.100000000000001" customHeight="1" thickBot="1" x14ac:dyDescent="0.2">
      <c r="B72" s="288" t="s">
        <v>0</v>
      </c>
      <c r="C72" s="289" t="str">
        <f>"("&amp;$I$14&amp;"年)"</f>
        <v>(年)</v>
      </c>
      <c r="D72" s="297">
        <f>I68</f>
        <v>0</v>
      </c>
      <c r="E72" s="292" t="str">
        <f>"GJ/年に対し、"</f>
        <v>GJ/年に対し、</v>
      </c>
      <c r="F72" s="293"/>
      <c r="G72" s="288" t="s">
        <v>12</v>
      </c>
      <c r="H72" s="298" t="str">
        <f>"("&amp;$I$15&amp;"年)"</f>
        <v>(年)</v>
      </c>
      <c r="I72" s="297">
        <f>K68</f>
        <v>0</v>
      </c>
      <c r="J72" s="292" t="s">
        <v>370</v>
      </c>
      <c r="K72" s="289"/>
      <c r="L72" s="289"/>
      <c r="M72" s="288" t="s">
        <v>377</v>
      </c>
      <c r="N72" s="299">
        <f>+I68-K68</f>
        <v>0</v>
      </c>
      <c r="O72" s="292" t="str">
        <f>"GJ"&amp;"（"&amp;IFERROR(ROUND(L68*100,0),"")&amp;"%削減）です。"</f>
        <v>GJ（%削減）です。</v>
      </c>
      <c r="P72" s="289"/>
      <c r="Q72" s="290"/>
    </row>
    <row r="73" spans="2:17" ht="9.75" customHeight="1" x14ac:dyDescent="0.15">
      <c r="B73" s="290"/>
      <c r="C73" s="122"/>
      <c r="D73" s="122"/>
      <c r="E73" s="122"/>
      <c r="F73" s="122"/>
      <c r="G73" s="122"/>
      <c r="H73" s="122"/>
      <c r="I73" s="123"/>
      <c r="J73" s="122"/>
      <c r="K73" s="294"/>
      <c r="L73" s="290"/>
      <c r="M73" s="290"/>
      <c r="N73" s="290"/>
      <c r="O73" s="290"/>
      <c r="P73" s="290"/>
      <c r="Q73" s="290"/>
    </row>
    <row r="74" spans="2:17" ht="20.100000000000001" customHeight="1" thickBot="1" x14ac:dyDescent="0.2">
      <c r="B74" s="204" t="s">
        <v>382</v>
      </c>
      <c r="C74" s="122"/>
      <c r="D74" s="122"/>
      <c r="E74" s="122"/>
      <c r="F74" s="122"/>
      <c r="G74" s="122"/>
      <c r="H74" s="122"/>
      <c r="I74" s="123"/>
      <c r="J74" s="122"/>
      <c r="K74" s="294"/>
      <c r="L74" s="290"/>
      <c r="M74" s="290"/>
      <c r="N74" s="290"/>
      <c r="O74" s="290"/>
      <c r="P74" s="290"/>
      <c r="Q74" s="290"/>
    </row>
    <row r="75" spans="2:17" ht="20.100000000000001" customHeight="1" thickBot="1" x14ac:dyDescent="0.2">
      <c r="B75" s="288" t="s">
        <v>0</v>
      </c>
      <c r="C75" s="289" t="str">
        <f>"("&amp;$I$14&amp;"年)"</f>
        <v>(年)</v>
      </c>
      <c r="D75" s="297" t="str">
        <f>N68</f>
        <v/>
      </c>
      <c r="E75" s="292" t="s">
        <v>730</v>
      </c>
      <c r="F75" s="293"/>
      <c r="G75" s="288" t="s">
        <v>12</v>
      </c>
      <c r="H75" s="298" t="str">
        <f>"("&amp;$I$15&amp;"年)"</f>
        <v>(年)</v>
      </c>
      <c r="I75" s="297" t="str">
        <f>P68</f>
        <v/>
      </c>
      <c r="J75" s="292" t="s">
        <v>731</v>
      </c>
      <c r="K75" s="289"/>
      <c r="L75" s="289"/>
      <c r="M75" s="288" t="s">
        <v>674</v>
      </c>
      <c r="N75" s="299" t="str">
        <f>IFERROR(+D75-I75,"")</f>
        <v/>
      </c>
      <c r="O75" s="292" t="s">
        <v>732</v>
      </c>
      <c r="P75" s="295" t="str">
        <f>"（"&amp;IFERROR(ROUND(Q68*100,0)," ")&amp;"%削減）です。"</f>
        <v>（ %削減）です。</v>
      </c>
      <c r="Q75" s="290"/>
    </row>
    <row r="76" spans="2:17" ht="20.100000000000001" customHeight="1" x14ac:dyDescent="0.15">
      <c r="C76" s="122"/>
      <c r="D76" s="122"/>
      <c r="E76" s="122"/>
      <c r="F76" s="122"/>
      <c r="G76" s="122"/>
      <c r="H76" s="122"/>
      <c r="I76" s="123"/>
      <c r="J76" s="122"/>
      <c r="K76" s="9"/>
    </row>
    <row r="77" spans="2:17" ht="20.100000000000001" customHeight="1" x14ac:dyDescent="0.15">
      <c r="C77" s="122"/>
      <c r="D77" s="122"/>
      <c r="E77" s="122"/>
      <c r="F77" s="122"/>
      <c r="G77" s="122"/>
      <c r="H77" s="122"/>
      <c r="I77" s="123"/>
      <c r="J77" s="122"/>
      <c r="K77" s="9"/>
    </row>
    <row r="78" spans="2:17" ht="20.100000000000001" customHeight="1" x14ac:dyDescent="0.15">
      <c r="C78" s="122"/>
      <c r="D78" s="122"/>
      <c r="E78" s="122"/>
      <c r="F78" s="122"/>
      <c r="G78" s="122"/>
      <c r="H78" s="122"/>
      <c r="I78" s="123"/>
      <c r="J78" s="122"/>
      <c r="K78" s="9"/>
    </row>
    <row r="79" spans="2:17" ht="20.100000000000001" customHeight="1" x14ac:dyDescent="0.15">
      <c r="C79" s="122"/>
      <c r="D79" s="122"/>
      <c r="E79" s="122"/>
      <c r="F79" s="122"/>
      <c r="G79" s="122"/>
      <c r="H79" s="122"/>
      <c r="I79" s="123"/>
      <c r="J79" s="122"/>
      <c r="K79" s="9"/>
    </row>
    <row r="80" spans="2:17" ht="20.100000000000001" customHeight="1" x14ac:dyDescent="0.15">
      <c r="C80" s="122"/>
      <c r="D80" s="122"/>
      <c r="E80" s="122"/>
      <c r="F80" s="122"/>
      <c r="G80" s="122"/>
      <c r="H80" s="122"/>
      <c r="I80" s="123"/>
      <c r="J80" s="122"/>
      <c r="K80" s="9"/>
    </row>
    <row r="81" spans="2:11" ht="20.100000000000001" customHeight="1" x14ac:dyDescent="0.15">
      <c r="C81" s="122"/>
      <c r="D81" s="122"/>
      <c r="E81" s="122"/>
      <c r="F81" s="122"/>
      <c r="G81" s="122"/>
      <c r="H81" s="122"/>
      <c r="I81" s="123"/>
      <c r="J81" s="122"/>
      <c r="K81" s="9"/>
    </row>
    <row r="82" spans="2:11" ht="20.100000000000001" customHeight="1" x14ac:dyDescent="0.15">
      <c r="C82" s="122"/>
      <c r="D82" s="122"/>
      <c r="E82" s="122"/>
      <c r="F82" s="122"/>
      <c r="G82" s="122"/>
      <c r="H82" s="122"/>
      <c r="I82" s="123"/>
      <c r="J82" s="122"/>
      <c r="K82" s="9"/>
    </row>
    <row r="83" spans="2:11" ht="20.100000000000001" customHeight="1" x14ac:dyDescent="0.15">
      <c r="C83" s="122"/>
      <c r="D83" s="122"/>
      <c r="E83" s="122"/>
      <c r="F83" s="122"/>
      <c r="G83" s="122"/>
      <c r="H83" s="122"/>
      <c r="I83" s="123"/>
      <c r="J83" s="122"/>
      <c r="K83" s="9"/>
    </row>
    <row r="84" spans="2:11" ht="20.100000000000001" customHeight="1" x14ac:dyDescent="0.15">
      <c r="C84" s="122"/>
      <c r="D84" s="122"/>
      <c r="E84" s="122"/>
      <c r="F84" s="122"/>
      <c r="G84" s="122"/>
      <c r="H84" s="122"/>
      <c r="I84" s="123"/>
      <c r="J84" s="122"/>
      <c r="K84" s="9"/>
    </row>
    <row r="85" spans="2:11" ht="20.100000000000001" customHeight="1" x14ac:dyDescent="0.15">
      <c r="C85" s="122"/>
      <c r="D85" s="122"/>
      <c r="E85" s="122"/>
      <c r="F85" s="122"/>
      <c r="G85" s="122"/>
      <c r="H85" s="122"/>
      <c r="I85" s="123"/>
      <c r="J85" s="122"/>
      <c r="K85" s="9"/>
    </row>
    <row r="86" spans="2:11" ht="20.100000000000001" customHeight="1" x14ac:dyDescent="0.15">
      <c r="E86" s="6"/>
    </row>
    <row r="88" spans="2:11" ht="20.100000000000001" customHeight="1" x14ac:dyDescent="0.15">
      <c r="F88" s="5"/>
    </row>
    <row r="89" spans="2:11" ht="20.100000000000001" customHeight="1" x14ac:dyDescent="0.15">
      <c r="B89" s="2" t="s">
        <v>652</v>
      </c>
    </row>
  </sheetData>
  <sheetProtection sheet="1" objects="1" scenarios="1"/>
  <mergeCells count="65">
    <mergeCell ref="J18:Q18"/>
    <mergeCell ref="J19:Q20"/>
    <mergeCell ref="J21:Q21"/>
    <mergeCell ref="J22:Q22"/>
    <mergeCell ref="J23:Q23"/>
    <mergeCell ref="Q53:Q55"/>
    <mergeCell ref="O54:O55"/>
    <mergeCell ref="D16:H16"/>
    <mergeCell ref="C32:D32"/>
    <mergeCell ref="D23:F23"/>
    <mergeCell ref="G23:H23"/>
    <mergeCell ref="D18:H18"/>
    <mergeCell ref="C19:C20"/>
    <mergeCell ref="D19:F20"/>
    <mergeCell ref="G19:H19"/>
    <mergeCell ref="G20:H20"/>
    <mergeCell ref="C21:C22"/>
    <mergeCell ref="D21:F22"/>
    <mergeCell ref="G21:H21"/>
    <mergeCell ref="G22:H22"/>
    <mergeCell ref="D24:H24"/>
    <mergeCell ref="J12:Q12"/>
    <mergeCell ref="J13:K13"/>
    <mergeCell ref="J16:Q16"/>
    <mergeCell ref="J17:Q17"/>
    <mergeCell ref="B1:R1"/>
    <mergeCell ref="B2:R3"/>
    <mergeCell ref="D15:H15"/>
    <mergeCell ref="D17:H17"/>
    <mergeCell ref="D12:H12"/>
    <mergeCell ref="D13:H13"/>
    <mergeCell ref="D14:H14"/>
    <mergeCell ref="I24:I25"/>
    <mergeCell ref="D25:H25"/>
    <mergeCell ref="D26:H26"/>
    <mergeCell ref="J24:Q25"/>
    <mergeCell ref="J26:Q26"/>
    <mergeCell ref="D27:H27"/>
    <mergeCell ref="D28:H28"/>
    <mergeCell ref="D29:H29"/>
    <mergeCell ref="J27:Q27"/>
    <mergeCell ref="J28:Q28"/>
    <mergeCell ref="J29:Q29"/>
    <mergeCell ref="L53:M53"/>
    <mergeCell ref="N53:P53"/>
    <mergeCell ref="C47:D47"/>
    <mergeCell ref="C53:C55"/>
    <mergeCell ref="C68:D68"/>
    <mergeCell ref="L54:L55"/>
    <mergeCell ref="M54:M55"/>
    <mergeCell ref="D53:D55"/>
    <mergeCell ref="E53:H53"/>
    <mergeCell ref="I53:K53"/>
    <mergeCell ref="E54:E55"/>
    <mergeCell ref="F54:F55"/>
    <mergeCell ref="G54:G55"/>
    <mergeCell ref="H54:H55"/>
    <mergeCell ref="J54:J55"/>
    <mergeCell ref="C33:C34"/>
    <mergeCell ref="E33:E34"/>
    <mergeCell ref="F33:F34"/>
    <mergeCell ref="D33:D34"/>
    <mergeCell ref="K33:N33"/>
    <mergeCell ref="I33:J33"/>
    <mergeCell ref="G33:H33"/>
  </mergeCells>
  <phoneticPr fontId="3"/>
  <hyperlinks>
    <hyperlink ref="D33:D34" location="★用途分類!A1" display="用途分類"/>
    <hyperlink ref="J24:P25" location="使用量入力シート!A1" display="燃料・熱・電気使用量入力シートで入力してください。"/>
  </hyperlinks>
  <printOptions horizontalCentered="1"/>
  <pageMargins left="0.39370078740157483" right="0.39370078740157483" top="0.74803149606299213" bottom="0.74803149606299213" header="0.31496062992125984" footer="0.31496062992125984"/>
  <pageSetup paperSize="9" scale="6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◇data2!$B$5:$B$51</xm:f>
          </x14:formula1>
          <xm:sqref>I13</xm:sqref>
        </x14:dataValidation>
        <x14:dataValidation type="list" allowBlank="1" showInputMessage="1" showErrorMessage="1">
          <x14:formula1>
            <xm:f>★用途分類!$A$4:$A$8</xm:f>
          </x14:formula1>
          <xm:sqref>D35:D46</xm:sqref>
        </x14:dataValidation>
        <x14:dataValidation type="list" allowBlank="1" showInputMessage="1" showErrorMessage="1">
          <x14:formula1>
            <xm:f>◇data1!$C$3:$C$5</xm:f>
          </x14:formula1>
          <xm:sqref>K35:K46</xm:sqref>
        </x14:dataValidation>
        <x14:dataValidation type="list" allowBlank="1" showInputMessage="1" showErrorMessage="1">
          <x14:formula1>
            <xm:f>◇data1!$C$43:$C$48</xm:f>
          </x14:formula1>
          <xm:sqref>M35:M46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BC113"/>
  <sheetViews>
    <sheetView showGridLines="0" view="pageBreakPreview" topLeftCell="A12" zoomScale="85" zoomScaleNormal="85" zoomScaleSheetLayoutView="85" workbookViewId="0">
      <selection activeCell="S63" sqref="S63"/>
    </sheetView>
  </sheetViews>
  <sheetFormatPr defaultColWidth="8.625" defaultRowHeight="20.100000000000001" customHeight="1" x14ac:dyDescent="0.15"/>
  <cols>
    <col min="2" max="2" width="6.375" customWidth="1"/>
    <col min="21" max="23" width="8.625" customWidth="1"/>
    <col min="24" max="24" width="5.125" customWidth="1"/>
    <col min="25" max="39" width="6.875" customWidth="1"/>
    <col min="40" max="42" width="8.75" bestFit="1" customWidth="1"/>
    <col min="43" max="43" width="12" bestFit="1" customWidth="1"/>
    <col min="44" max="51" width="8.75" bestFit="1" customWidth="1"/>
    <col min="52" max="53" width="8.625" customWidth="1"/>
  </cols>
  <sheetData>
    <row r="1" spans="2:24" ht="36.75" customHeight="1" x14ac:dyDescent="0.15">
      <c r="B1" s="594" t="s">
        <v>291</v>
      </c>
      <c r="C1" s="595"/>
      <c r="D1" s="595"/>
      <c r="E1" s="595"/>
      <c r="F1" s="595"/>
      <c r="G1" s="595"/>
      <c r="H1" s="595"/>
      <c r="I1" s="595"/>
      <c r="J1" s="595"/>
      <c r="K1" s="595"/>
      <c r="L1" s="595"/>
      <c r="M1" s="595"/>
      <c r="N1" s="595"/>
      <c r="O1" s="595"/>
      <c r="P1" s="595"/>
      <c r="Q1" s="595"/>
      <c r="R1" s="595"/>
      <c r="S1" s="595"/>
      <c r="T1" s="595"/>
      <c r="U1" s="595"/>
      <c r="V1" s="595"/>
      <c r="W1" s="595"/>
      <c r="X1" s="596"/>
    </row>
    <row r="2" spans="2:24" ht="28.5" customHeight="1" x14ac:dyDescent="0.15">
      <c r="B2" s="597" t="s">
        <v>306</v>
      </c>
      <c r="C2" s="598"/>
      <c r="D2" s="598"/>
      <c r="E2" s="598"/>
      <c r="F2" s="598"/>
      <c r="G2" s="598"/>
      <c r="H2" s="598"/>
      <c r="I2" s="598"/>
      <c r="J2" s="598"/>
      <c r="K2" s="598"/>
      <c r="L2" s="598"/>
      <c r="M2" s="598"/>
      <c r="N2" s="598"/>
      <c r="O2" s="598"/>
      <c r="P2" s="598"/>
      <c r="Q2" s="598"/>
      <c r="R2" s="598"/>
      <c r="S2" s="598"/>
      <c r="T2" s="598"/>
      <c r="U2" s="598"/>
      <c r="V2" s="598"/>
      <c r="W2" s="598"/>
      <c r="X2" s="599"/>
    </row>
    <row r="3" spans="2:24" ht="28.5" customHeight="1" x14ac:dyDescent="0.15">
      <c r="B3" s="600"/>
      <c r="C3" s="601"/>
      <c r="D3" s="601"/>
      <c r="E3" s="601"/>
      <c r="F3" s="601"/>
      <c r="G3" s="601"/>
      <c r="H3" s="601"/>
      <c r="I3" s="601"/>
      <c r="J3" s="601"/>
      <c r="K3" s="601"/>
      <c r="L3" s="601"/>
      <c r="M3" s="601"/>
      <c r="N3" s="601"/>
      <c r="O3" s="601"/>
      <c r="P3" s="601"/>
      <c r="Q3" s="601"/>
      <c r="R3" s="601"/>
      <c r="S3" s="601"/>
      <c r="T3" s="601"/>
      <c r="U3" s="601"/>
      <c r="V3" s="601"/>
      <c r="W3" s="601"/>
      <c r="X3" s="602"/>
    </row>
    <row r="5" spans="2:24" ht="20.100000000000001" customHeight="1" x14ac:dyDescent="0.15">
      <c r="C5" s="187" t="s">
        <v>380</v>
      </c>
      <c r="D5" s="304"/>
      <c r="E5" s="187" t="s">
        <v>236</v>
      </c>
      <c r="F5" s="305"/>
      <c r="G5" s="305"/>
      <c r="I5" s="306"/>
      <c r="J5" s="187" t="s">
        <v>385</v>
      </c>
      <c r="K5" s="305"/>
      <c r="L5" s="305"/>
      <c r="M5" s="305"/>
      <c r="N5" s="305"/>
    </row>
    <row r="6" spans="2:24" ht="20.100000000000001" customHeight="1" x14ac:dyDescent="0.15">
      <c r="C6" s="305"/>
      <c r="D6" s="307"/>
      <c r="E6" s="187" t="s">
        <v>367</v>
      </c>
      <c r="F6" s="305"/>
      <c r="G6" s="305"/>
      <c r="I6" s="308"/>
      <c r="J6" s="187" t="s">
        <v>384</v>
      </c>
      <c r="K6" s="305"/>
      <c r="L6" s="305"/>
      <c r="M6" s="305"/>
      <c r="N6" s="305"/>
    </row>
    <row r="7" spans="2:24" ht="9.75" customHeight="1" x14ac:dyDescent="0.15">
      <c r="C7" s="305"/>
      <c r="D7" s="309"/>
      <c r="E7" s="187"/>
      <c r="F7" s="305"/>
      <c r="G7" s="305"/>
      <c r="H7" s="309"/>
      <c r="I7" s="187"/>
      <c r="J7" s="305"/>
      <c r="K7" s="305"/>
      <c r="L7" s="305"/>
      <c r="M7" s="305"/>
      <c r="N7" s="305"/>
    </row>
    <row r="8" spans="2:24" ht="28.5" customHeight="1" x14ac:dyDescent="0.15">
      <c r="B8" s="329" t="s">
        <v>251</v>
      </c>
    </row>
    <row r="9" spans="2:24" ht="19.5" customHeight="1" x14ac:dyDescent="0.15">
      <c r="C9" s="302" t="s">
        <v>684</v>
      </c>
      <c r="D9" s="195"/>
      <c r="E9" s="195"/>
      <c r="F9" s="195"/>
      <c r="G9" s="195"/>
      <c r="H9" s="195"/>
      <c r="I9" s="195"/>
      <c r="J9" s="195"/>
      <c r="K9" s="195"/>
      <c r="L9" s="195"/>
      <c r="M9" s="195"/>
      <c r="N9" s="195"/>
      <c r="O9" s="195"/>
      <c r="P9" s="195"/>
      <c r="Q9" s="195"/>
      <c r="R9" s="195"/>
      <c r="S9" s="195"/>
      <c r="T9" s="195"/>
      <c r="U9" s="195"/>
      <c r="V9" s="195"/>
      <c r="W9" s="196"/>
    </row>
    <row r="10" spans="2:24" s="9" customFormat="1" ht="19.5" x14ac:dyDescent="0.15">
      <c r="B10" s="10"/>
      <c r="C10" s="303" t="s">
        <v>683</v>
      </c>
      <c r="D10" s="198"/>
      <c r="E10" s="198"/>
      <c r="F10" s="198"/>
      <c r="G10" s="198"/>
      <c r="H10" s="198"/>
      <c r="I10" s="198"/>
      <c r="J10" s="198"/>
      <c r="K10" s="198"/>
      <c r="L10" s="198"/>
      <c r="M10" s="198"/>
      <c r="N10" s="198"/>
      <c r="O10" s="198"/>
      <c r="P10" s="198"/>
      <c r="Q10" s="198"/>
      <c r="R10" s="198"/>
      <c r="S10" s="198"/>
      <c r="T10" s="198"/>
      <c r="U10" s="198"/>
      <c r="V10" s="198"/>
      <c r="W10" s="199"/>
    </row>
    <row r="11" spans="2:24" s="9" customFormat="1" ht="16.5" x14ac:dyDescent="0.15">
      <c r="B11" s="10"/>
    </row>
    <row r="12" spans="2:24" ht="24" customHeight="1" x14ac:dyDescent="0.15">
      <c r="C12" s="310"/>
      <c r="D12" s="605" t="s">
        <v>8</v>
      </c>
      <c r="E12" s="606"/>
      <c r="F12" s="606"/>
      <c r="G12" s="606"/>
      <c r="H12" s="607"/>
      <c r="I12" s="311" t="s">
        <v>246</v>
      </c>
      <c r="J12" s="603" t="s">
        <v>9</v>
      </c>
      <c r="K12" s="603"/>
      <c r="L12" s="603"/>
      <c r="M12" s="603"/>
      <c r="N12" s="603"/>
      <c r="O12" s="603"/>
      <c r="P12" s="603"/>
      <c r="Q12" s="603"/>
      <c r="R12" s="603"/>
      <c r="S12" s="603"/>
      <c r="T12" s="603"/>
      <c r="U12" s="603"/>
      <c r="V12" s="603"/>
      <c r="W12" s="603"/>
    </row>
    <row r="13" spans="2:24" ht="24" customHeight="1" x14ac:dyDescent="0.15">
      <c r="C13" s="312" t="s">
        <v>2</v>
      </c>
      <c r="D13" s="546" t="s">
        <v>195</v>
      </c>
      <c r="E13" s="546"/>
      <c r="F13" s="546"/>
      <c r="G13" s="546"/>
      <c r="H13" s="546"/>
      <c r="I13" s="313"/>
      <c r="J13" s="537" t="s">
        <v>250</v>
      </c>
      <c r="K13" s="538"/>
      <c r="L13" s="314" t="str">
        <f>IFERROR(INDEX(◇data2!A5:A51,MATCH(手法3!$I$13,◇data2!$B$5:$B$51,0),1),"")</f>
        <v/>
      </c>
      <c r="M13" s="315"/>
      <c r="N13" s="315"/>
      <c r="O13" s="315"/>
      <c r="P13" s="315"/>
      <c r="Q13" s="315"/>
      <c r="R13" s="315"/>
      <c r="S13" s="315"/>
      <c r="T13" s="315"/>
      <c r="U13" s="315"/>
      <c r="V13" s="315"/>
      <c r="W13" s="316"/>
    </row>
    <row r="14" spans="2:24" ht="24" customHeight="1" x14ac:dyDescent="0.15">
      <c r="C14" s="312" t="s">
        <v>218</v>
      </c>
      <c r="D14" s="546" t="s">
        <v>0</v>
      </c>
      <c r="E14" s="546"/>
      <c r="F14" s="546"/>
      <c r="G14" s="546"/>
      <c r="H14" s="546"/>
      <c r="I14" s="313"/>
      <c r="J14" s="546" t="s">
        <v>626</v>
      </c>
      <c r="K14" s="546"/>
      <c r="L14" s="546"/>
      <c r="M14" s="546"/>
      <c r="N14" s="546"/>
      <c r="O14" s="546"/>
      <c r="P14" s="546"/>
      <c r="Q14" s="546"/>
      <c r="R14" s="546"/>
      <c r="S14" s="546"/>
      <c r="T14" s="546"/>
      <c r="U14" s="546"/>
      <c r="V14" s="546"/>
      <c r="W14" s="546"/>
    </row>
    <row r="15" spans="2:24" ht="24" customHeight="1" x14ac:dyDescent="0.15">
      <c r="C15" s="312" t="s">
        <v>3</v>
      </c>
      <c r="D15" s="546" t="s">
        <v>244</v>
      </c>
      <c r="E15" s="546"/>
      <c r="F15" s="546"/>
      <c r="G15" s="546"/>
      <c r="H15" s="546"/>
      <c r="I15" s="313"/>
      <c r="J15" s="604"/>
      <c r="K15" s="604"/>
      <c r="L15" s="604"/>
      <c r="M15" s="604"/>
      <c r="N15" s="604"/>
      <c r="O15" s="604"/>
      <c r="P15" s="604"/>
      <c r="Q15" s="604"/>
      <c r="R15" s="604"/>
      <c r="S15" s="604"/>
      <c r="T15" s="604"/>
      <c r="U15" s="604"/>
      <c r="V15" s="604"/>
      <c r="W15" s="604"/>
    </row>
    <row r="16" spans="2:24" ht="24" customHeight="1" x14ac:dyDescent="0.15">
      <c r="C16" s="312" t="s">
        <v>4</v>
      </c>
      <c r="D16" s="546" t="s">
        <v>636</v>
      </c>
      <c r="E16" s="546"/>
      <c r="F16" s="546"/>
      <c r="G16" s="546"/>
      <c r="H16" s="546"/>
      <c r="I16" s="317"/>
      <c r="J16" s="581" t="s">
        <v>302</v>
      </c>
      <c r="K16" s="581"/>
      <c r="L16" s="581"/>
      <c r="M16" s="581"/>
      <c r="N16" s="581"/>
      <c r="O16" s="581"/>
      <c r="P16" s="581"/>
      <c r="Q16" s="581"/>
      <c r="R16" s="581"/>
      <c r="S16" s="581"/>
      <c r="T16" s="581"/>
      <c r="U16" s="581"/>
      <c r="V16" s="581"/>
      <c r="W16" s="581"/>
    </row>
    <row r="17" spans="3:23" ht="45" customHeight="1" x14ac:dyDescent="0.15">
      <c r="C17" s="312" t="s">
        <v>5</v>
      </c>
      <c r="D17" s="546" t="s">
        <v>701</v>
      </c>
      <c r="E17" s="546"/>
      <c r="F17" s="546"/>
      <c r="G17" s="546"/>
      <c r="H17" s="546"/>
      <c r="I17" s="318" t="s">
        <v>259</v>
      </c>
      <c r="J17" s="581" t="s">
        <v>630</v>
      </c>
      <c r="K17" s="581"/>
      <c r="L17" s="581"/>
      <c r="M17" s="581"/>
      <c r="N17" s="581"/>
      <c r="O17" s="581"/>
      <c r="P17" s="581"/>
      <c r="Q17" s="581"/>
      <c r="R17" s="581"/>
      <c r="S17" s="581"/>
      <c r="T17" s="581"/>
      <c r="U17" s="581"/>
      <c r="V17" s="581"/>
      <c r="W17" s="581"/>
    </row>
    <row r="18" spans="3:23" ht="24" customHeight="1" x14ac:dyDescent="0.15">
      <c r="C18" s="312" t="s">
        <v>6</v>
      </c>
      <c r="D18" s="546" t="s">
        <v>736</v>
      </c>
      <c r="E18" s="546"/>
      <c r="F18" s="546"/>
      <c r="G18" s="546"/>
      <c r="H18" s="546"/>
      <c r="I18" s="318" t="s">
        <v>259</v>
      </c>
      <c r="J18" s="546" t="s">
        <v>288</v>
      </c>
      <c r="K18" s="546"/>
      <c r="L18" s="546"/>
      <c r="M18" s="546"/>
      <c r="N18" s="546"/>
      <c r="O18" s="546"/>
      <c r="P18" s="546"/>
      <c r="Q18" s="546"/>
      <c r="R18" s="546"/>
      <c r="S18" s="546"/>
      <c r="T18" s="546"/>
      <c r="U18" s="546"/>
      <c r="V18" s="546"/>
      <c r="W18" s="546"/>
    </row>
    <row r="19" spans="3:23" ht="24" customHeight="1" x14ac:dyDescent="0.15">
      <c r="C19" s="312" t="s">
        <v>7</v>
      </c>
      <c r="D19" s="546" t="s">
        <v>737</v>
      </c>
      <c r="E19" s="546"/>
      <c r="F19" s="546"/>
      <c r="G19" s="546"/>
      <c r="H19" s="546"/>
      <c r="I19" s="318" t="s">
        <v>259</v>
      </c>
      <c r="J19" s="581" t="s">
        <v>648</v>
      </c>
      <c r="K19" s="581"/>
      <c r="L19" s="581"/>
      <c r="M19" s="581"/>
      <c r="N19" s="581"/>
      <c r="O19" s="581"/>
      <c r="P19" s="581"/>
      <c r="Q19" s="581"/>
      <c r="R19" s="581"/>
      <c r="S19" s="581"/>
      <c r="T19" s="581"/>
      <c r="U19" s="581"/>
      <c r="V19" s="581"/>
      <c r="W19" s="581"/>
    </row>
    <row r="20" spans="3:23" ht="24" customHeight="1" x14ac:dyDescent="0.15">
      <c r="C20" s="558" t="s">
        <v>10</v>
      </c>
      <c r="D20" s="581" t="s">
        <v>738</v>
      </c>
      <c r="E20" s="581"/>
      <c r="F20" s="581"/>
      <c r="G20" s="546" t="s">
        <v>232</v>
      </c>
      <c r="H20" s="546"/>
      <c r="I20" s="553" t="s">
        <v>259</v>
      </c>
      <c r="J20" s="581" t="s">
        <v>688</v>
      </c>
      <c r="K20" s="581"/>
      <c r="L20" s="581"/>
      <c r="M20" s="581"/>
      <c r="N20" s="581"/>
      <c r="O20" s="581"/>
      <c r="P20" s="581"/>
      <c r="Q20" s="581"/>
      <c r="R20" s="581"/>
      <c r="S20" s="581"/>
      <c r="T20" s="581"/>
      <c r="U20" s="581"/>
      <c r="V20" s="581"/>
      <c r="W20" s="581"/>
    </row>
    <row r="21" spans="3:23" ht="24" customHeight="1" x14ac:dyDescent="0.15">
      <c r="C21" s="559"/>
      <c r="D21" s="581"/>
      <c r="E21" s="581"/>
      <c r="F21" s="581"/>
      <c r="G21" s="546" t="s">
        <v>234</v>
      </c>
      <c r="H21" s="546"/>
      <c r="I21" s="554"/>
      <c r="J21" s="581"/>
      <c r="K21" s="581"/>
      <c r="L21" s="581"/>
      <c r="M21" s="581"/>
      <c r="N21" s="581"/>
      <c r="O21" s="581"/>
      <c r="P21" s="581"/>
      <c r="Q21" s="581"/>
      <c r="R21" s="581"/>
      <c r="S21" s="581"/>
      <c r="T21" s="581"/>
      <c r="U21" s="581"/>
      <c r="V21" s="581"/>
      <c r="W21" s="581"/>
    </row>
    <row r="22" spans="3:23" ht="24" customHeight="1" x14ac:dyDescent="0.15">
      <c r="C22" s="560"/>
      <c r="D22" s="581"/>
      <c r="E22" s="581"/>
      <c r="F22" s="581"/>
      <c r="G22" s="546" t="s">
        <v>687</v>
      </c>
      <c r="H22" s="546"/>
      <c r="I22" s="555"/>
      <c r="J22" s="581"/>
      <c r="K22" s="581"/>
      <c r="L22" s="581"/>
      <c r="M22" s="581"/>
      <c r="N22" s="581"/>
      <c r="O22" s="581"/>
      <c r="P22" s="581"/>
      <c r="Q22" s="581"/>
      <c r="R22" s="581"/>
      <c r="S22" s="581"/>
      <c r="T22" s="581"/>
      <c r="U22" s="581"/>
      <c r="V22" s="581"/>
      <c r="W22" s="581"/>
    </row>
    <row r="23" spans="3:23" ht="41.25" customHeight="1" x14ac:dyDescent="0.15">
      <c r="C23" s="319" t="s">
        <v>11</v>
      </c>
      <c r="D23" s="537" t="s">
        <v>298</v>
      </c>
      <c r="E23" s="538"/>
      <c r="F23" s="538"/>
      <c r="G23" s="538"/>
      <c r="H23" s="539"/>
      <c r="I23" s="318" t="s">
        <v>259</v>
      </c>
      <c r="J23" s="581" t="s">
        <v>299</v>
      </c>
      <c r="K23" s="581"/>
      <c r="L23" s="581"/>
      <c r="M23" s="581"/>
      <c r="N23" s="581"/>
      <c r="O23" s="581"/>
      <c r="P23" s="581"/>
      <c r="Q23" s="581"/>
      <c r="R23" s="581"/>
      <c r="S23" s="581"/>
      <c r="T23" s="581"/>
      <c r="U23" s="581"/>
      <c r="V23" s="581"/>
      <c r="W23" s="581"/>
    </row>
    <row r="24" spans="3:23" ht="24" customHeight="1" x14ac:dyDescent="0.15">
      <c r="C24" s="558" t="s">
        <v>637</v>
      </c>
      <c r="D24" s="581" t="s">
        <v>750</v>
      </c>
      <c r="E24" s="581"/>
      <c r="F24" s="581"/>
      <c r="G24" s="546" t="s">
        <v>253</v>
      </c>
      <c r="H24" s="546"/>
      <c r="I24" s="318" t="s">
        <v>259</v>
      </c>
      <c r="J24" s="546" t="s">
        <v>288</v>
      </c>
      <c r="K24" s="546"/>
      <c r="L24" s="546"/>
      <c r="M24" s="546"/>
      <c r="N24" s="546"/>
      <c r="O24" s="546"/>
      <c r="P24" s="546"/>
      <c r="Q24" s="546"/>
      <c r="R24" s="546"/>
      <c r="S24" s="546"/>
      <c r="T24" s="546"/>
      <c r="U24" s="546"/>
      <c r="V24" s="546"/>
      <c r="W24" s="546"/>
    </row>
    <row r="25" spans="3:23" ht="24" customHeight="1" x14ac:dyDescent="0.15">
      <c r="C25" s="560"/>
      <c r="D25" s="581"/>
      <c r="E25" s="581"/>
      <c r="F25" s="581"/>
      <c r="G25" s="546" t="s">
        <v>235</v>
      </c>
      <c r="H25" s="546"/>
      <c r="I25" s="318" t="s">
        <v>259</v>
      </c>
      <c r="J25" s="546"/>
      <c r="K25" s="546"/>
      <c r="L25" s="546"/>
      <c r="M25" s="546"/>
      <c r="N25" s="546"/>
      <c r="O25" s="546"/>
      <c r="P25" s="546"/>
      <c r="Q25" s="546"/>
      <c r="R25" s="546"/>
      <c r="S25" s="546"/>
      <c r="T25" s="546"/>
      <c r="U25" s="546"/>
      <c r="V25" s="546"/>
      <c r="W25" s="546"/>
    </row>
    <row r="26" spans="3:23" ht="24" customHeight="1" x14ac:dyDescent="0.15">
      <c r="C26" s="320" t="s">
        <v>638</v>
      </c>
      <c r="D26" s="424" t="s">
        <v>739</v>
      </c>
      <c r="E26" s="425"/>
      <c r="F26" s="426"/>
      <c r="G26" s="546" t="s">
        <v>253</v>
      </c>
      <c r="H26" s="546"/>
      <c r="I26" s="321"/>
      <c r="J26" s="546" t="s">
        <v>635</v>
      </c>
      <c r="K26" s="546"/>
      <c r="L26" s="546"/>
      <c r="M26" s="546"/>
      <c r="N26" s="546"/>
      <c r="O26" s="546"/>
      <c r="P26" s="546"/>
      <c r="Q26" s="546"/>
      <c r="R26" s="546"/>
      <c r="S26" s="546"/>
      <c r="T26" s="546"/>
      <c r="U26" s="546"/>
      <c r="V26" s="546"/>
      <c r="W26" s="546"/>
    </row>
    <row r="27" spans="3:23" ht="24" customHeight="1" x14ac:dyDescent="0.15">
      <c r="C27" s="312" t="s">
        <v>633</v>
      </c>
      <c r="D27" s="546" t="s">
        <v>229</v>
      </c>
      <c r="E27" s="546"/>
      <c r="F27" s="546"/>
      <c r="G27" s="546"/>
      <c r="H27" s="546"/>
      <c r="I27" s="561" t="s">
        <v>260</v>
      </c>
      <c r="J27" s="608" t="s">
        <v>252</v>
      </c>
      <c r="K27" s="608"/>
      <c r="L27" s="608"/>
      <c r="M27" s="608"/>
      <c r="N27" s="608"/>
      <c r="O27" s="608"/>
      <c r="P27" s="608"/>
      <c r="Q27" s="608"/>
      <c r="R27" s="608"/>
      <c r="S27" s="608"/>
      <c r="T27" s="608"/>
      <c r="U27" s="608"/>
      <c r="V27" s="608"/>
      <c r="W27" s="608"/>
    </row>
    <row r="28" spans="3:23" ht="24" customHeight="1" x14ac:dyDescent="0.15">
      <c r="C28" s="312" t="s">
        <v>631</v>
      </c>
      <c r="D28" s="546" t="s">
        <v>230</v>
      </c>
      <c r="E28" s="546"/>
      <c r="F28" s="546"/>
      <c r="G28" s="546"/>
      <c r="H28" s="546"/>
      <c r="I28" s="562"/>
      <c r="J28" s="608"/>
      <c r="K28" s="608"/>
      <c r="L28" s="608"/>
      <c r="M28" s="608"/>
      <c r="N28" s="608"/>
      <c r="O28" s="608"/>
      <c r="P28" s="608"/>
      <c r="Q28" s="608"/>
      <c r="R28" s="608"/>
      <c r="S28" s="608"/>
      <c r="T28" s="608"/>
      <c r="U28" s="608"/>
      <c r="V28" s="608"/>
      <c r="W28" s="608"/>
    </row>
    <row r="29" spans="3:23" ht="24" customHeight="1" x14ac:dyDescent="0.15">
      <c r="C29" s="320" t="s">
        <v>632</v>
      </c>
      <c r="D29" s="546" t="s">
        <v>751</v>
      </c>
      <c r="E29" s="546"/>
      <c r="F29" s="546"/>
      <c r="G29" s="546"/>
      <c r="H29" s="546"/>
      <c r="I29" s="322">
        <v>0.37</v>
      </c>
      <c r="J29" s="546" t="s">
        <v>740</v>
      </c>
      <c r="K29" s="546"/>
      <c r="L29" s="546"/>
      <c r="M29" s="546"/>
      <c r="N29" s="546"/>
      <c r="O29" s="546"/>
      <c r="P29" s="546"/>
      <c r="Q29" s="546"/>
      <c r="R29" s="546"/>
      <c r="S29" s="546"/>
      <c r="T29" s="546"/>
      <c r="U29" s="546"/>
      <c r="V29" s="546"/>
      <c r="W29" s="546"/>
    </row>
    <row r="30" spans="3:23" ht="150" customHeight="1" x14ac:dyDescent="0.15">
      <c r="C30" s="320" t="s">
        <v>634</v>
      </c>
      <c r="D30" s="546" t="s">
        <v>231</v>
      </c>
      <c r="E30" s="546"/>
      <c r="F30" s="546"/>
      <c r="G30" s="546"/>
      <c r="H30" s="546"/>
      <c r="I30" s="318" t="s">
        <v>259</v>
      </c>
      <c r="J30" s="581" t="s">
        <v>685</v>
      </c>
      <c r="K30" s="581"/>
      <c r="L30" s="581"/>
      <c r="M30" s="581"/>
      <c r="N30" s="581"/>
      <c r="O30" s="581"/>
      <c r="P30" s="581"/>
      <c r="Q30" s="581"/>
      <c r="R30" s="581"/>
      <c r="S30" s="581"/>
      <c r="T30" s="581"/>
      <c r="U30" s="581"/>
      <c r="V30" s="581"/>
      <c r="W30" s="581"/>
    </row>
    <row r="31" spans="3:23" ht="23.25" customHeight="1" x14ac:dyDescent="0.15">
      <c r="C31" s="558" t="s">
        <v>639</v>
      </c>
      <c r="D31" s="563" t="s">
        <v>197</v>
      </c>
      <c r="E31" s="564"/>
      <c r="F31" s="564"/>
      <c r="G31" s="564"/>
      <c r="H31" s="565"/>
      <c r="I31" s="553" t="s">
        <v>260</v>
      </c>
      <c r="J31" s="563" t="s">
        <v>649</v>
      </c>
      <c r="K31" s="564"/>
      <c r="L31" s="564"/>
      <c r="M31" s="564"/>
      <c r="N31" s="564"/>
      <c r="O31" s="564"/>
      <c r="P31" s="564"/>
      <c r="Q31" s="564"/>
      <c r="R31" s="564"/>
      <c r="S31" s="564"/>
      <c r="T31" s="564"/>
      <c r="U31" s="564"/>
      <c r="V31" s="564"/>
      <c r="W31" s="565"/>
    </row>
    <row r="32" spans="3:23" ht="23.25" customHeight="1" x14ac:dyDescent="0.15">
      <c r="C32" s="559"/>
      <c r="D32" s="566"/>
      <c r="E32" s="567"/>
      <c r="F32" s="567"/>
      <c r="G32" s="567"/>
      <c r="H32" s="568"/>
      <c r="I32" s="554"/>
      <c r="J32" s="609" t="s">
        <v>289</v>
      </c>
      <c r="K32" s="610"/>
      <c r="L32" s="610"/>
      <c r="M32" s="610"/>
      <c r="N32" s="610"/>
      <c r="O32" s="610"/>
      <c r="P32" s="610"/>
      <c r="Q32" s="610"/>
      <c r="R32" s="610"/>
      <c r="S32" s="610"/>
      <c r="T32" s="610"/>
      <c r="U32" s="610"/>
      <c r="V32" s="610"/>
      <c r="W32" s="611"/>
    </row>
    <row r="33" spans="2:23" ht="23.25" customHeight="1" x14ac:dyDescent="0.15">
      <c r="C33" s="560"/>
      <c r="D33" s="569"/>
      <c r="E33" s="570"/>
      <c r="F33" s="570"/>
      <c r="G33" s="570"/>
      <c r="H33" s="571"/>
      <c r="I33" s="555"/>
      <c r="J33" s="569" t="s">
        <v>355</v>
      </c>
      <c r="K33" s="570"/>
      <c r="L33" s="570"/>
      <c r="M33" s="570"/>
      <c r="N33" s="570"/>
      <c r="O33" s="570"/>
      <c r="P33" s="570"/>
      <c r="Q33" s="570"/>
      <c r="R33" s="570"/>
      <c r="S33" s="570"/>
      <c r="T33" s="570"/>
      <c r="U33" s="570"/>
      <c r="V33" s="570"/>
      <c r="W33" s="571"/>
    </row>
    <row r="34" spans="2:23" ht="23.25" customHeight="1" x14ac:dyDescent="0.15">
      <c r="C34" s="558" t="s">
        <v>640</v>
      </c>
      <c r="D34" s="563" t="s">
        <v>198</v>
      </c>
      <c r="E34" s="564"/>
      <c r="F34" s="564"/>
      <c r="G34" s="564"/>
      <c r="H34" s="565"/>
      <c r="I34" s="323"/>
      <c r="J34" s="563" t="s">
        <v>650</v>
      </c>
      <c r="K34" s="564"/>
      <c r="L34" s="564"/>
      <c r="M34" s="564"/>
      <c r="N34" s="564"/>
      <c r="O34" s="564"/>
      <c r="P34" s="564"/>
      <c r="Q34" s="564"/>
      <c r="R34" s="564"/>
      <c r="S34" s="564"/>
      <c r="T34" s="564"/>
      <c r="U34" s="564"/>
      <c r="V34" s="564"/>
      <c r="W34" s="565"/>
    </row>
    <row r="35" spans="2:23" ht="23.25" customHeight="1" x14ac:dyDescent="0.15">
      <c r="C35" s="559"/>
      <c r="D35" s="566"/>
      <c r="E35" s="567"/>
      <c r="F35" s="567"/>
      <c r="G35" s="567"/>
      <c r="H35" s="568"/>
      <c r="I35" s="324" t="s">
        <v>260</v>
      </c>
      <c r="J35" s="609" t="s">
        <v>290</v>
      </c>
      <c r="K35" s="610"/>
      <c r="L35" s="610"/>
      <c r="M35" s="610"/>
      <c r="N35" s="610"/>
      <c r="O35" s="610"/>
      <c r="P35" s="610"/>
      <c r="Q35" s="610"/>
      <c r="R35" s="610"/>
      <c r="S35" s="610"/>
      <c r="T35" s="610"/>
      <c r="U35" s="610"/>
      <c r="V35" s="610"/>
      <c r="W35" s="611"/>
    </row>
    <row r="36" spans="2:23" ht="23.25" customHeight="1" x14ac:dyDescent="0.15">
      <c r="C36" s="560"/>
      <c r="D36" s="569"/>
      <c r="E36" s="570"/>
      <c r="F36" s="570"/>
      <c r="G36" s="570"/>
      <c r="H36" s="571"/>
      <c r="I36" s="325"/>
      <c r="J36" s="569" t="s">
        <v>355</v>
      </c>
      <c r="K36" s="570"/>
      <c r="L36" s="570"/>
      <c r="M36" s="570"/>
      <c r="N36" s="570"/>
      <c r="O36" s="570"/>
      <c r="P36" s="570"/>
      <c r="Q36" s="570"/>
      <c r="R36" s="570"/>
      <c r="S36" s="570"/>
      <c r="T36" s="570"/>
      <c r="U36" s="570"/>
      <c r="V36" s="570"/>
      <c r="W36" s="571"/>
    </row>
    <row r="37" spans="2:23" ht="78.75" customHeight="1" x14ac:dyDescent="0.15">
      <c r="C37" s="312" t="s">
        <v>641</v>
      </c>
      <c r="D37" s="546" t="s">
        <v>686</v>
      </c>
      <c r="E37" s="546"/>
      <c r="F37" s="546"/>
      <c r="G37" s="546"/>
      <c r="H37" s="546"/>
      <c r="I37" s="318" t="s">
        <v>259</v>
      </c>
      <c r="J37" s="582" t="s">
        <v>702</v>
      </c>
      <c r="K37" s="583"/>
      <c r="L37" s="583"/>
      <c r="M37" s="583"/>
      <c r="N37" s="583"/>
      <c r="O37" s="583"/>
      <c r="P37" s="583"/>
      <c r="Q37" s="583"/>
      <c r="R37" s="583"/>
      <c r="S37" s="583"/>
      <c r="T37" s="583"/>
      <c r="U37" s="583"/>
      <c r="V37" s="583"/>
      <c r="W37" s="584"/>
    </row>
    <row r="38" spans="2:23" ht="24.75" customHeight="1" x14ac:dyDescent="0.15">
      <c r="C38" s="320" t="s">
        <v>642</v>
      </c>
      <c r="D38" s="537" t="s">
        <v>300</v>
      </c>
      <c r="E38" s="538"/>
      <c r="F38" s="538"/>
      <c r="G38" s="538"/>
      <c r="H38" s="539"/>
      <c r="I38" s="318" t="s">
        <v>259</v>
      </c>
      <c r="J38" s="582" t="s">
        <v>288</v>
      </c>
      <c r="K38" s="583"/>
      <c r="L38" s="583"/>
      <c r="M38" s="583"/>
      <c r="N38" s="583"/>
      <c r="O38" s="583"/>
      <c r="P38" s="583"/>
      <c r="Q38" s="583"/>
      <c r="R38" s="583"/>
      <c r="S38" s="583"/>
      <c r="T38" s="583"/>
      <c r="U38" s="583"/>
      <c r="V38" s="583"/>
      <c r="W38" s="584"/>
    </row>
    <row r="39" spans="2:23" ht="20.100000000000001" customHeight="1" x14ac:dyDescent="0.15">
      <c r="C39" s="4"/>
      <c r="D39" s="3"/>
      <c r="H39" s="3"/>
      <c r="M39" s="3"/>
    </row>
    <row r="40" spans="2:23" ht="20.100000000000001" customHeight="1" x14ac:dyDescent="0.15">
      <c r="B40" s="233" t="s">
        <v>292</v>
      </c>
      <c r="C40" s="4"/>
      <c r="D40" s="3"/>
      <c r="H40" s="3"/>
      <c r="M40" s="3"/>
    </row>
    <row r="41" spans="2:23" ht="16.5" customHeight="1" x14ac:dyDescent="0.15">
      <c r="C41" s="573" t="s">
        <v>293</v>
      </c>
      <c r="D41" s="574"/>
      <c r="E41" s="547" t="s">
        <v>269</v>
      </c>
      <c r="F41" s="548" t="s">
        <v>719</v>
      </c>
      <c r="G41" s="548" t="s">
        <v>720</v>
      </c>
      <c r="H41" s="543" t="s">
        <v>741</v>
      </c>
      <c r="I41" s="544"/>
      <c r="J41" s="544"/>
      <c r="K41" s="544"/>
      <c r="L41" s="544"/>
      <c r="M41" s="544"/>
      <c r="N41" s="545"/>
      <c r="O41" s="540" t="s">
        <v>296</v>
      </c>
      <c r="P41" s="543" t="s">
        <v>721</v>
      </c>
      <c r="Q41" s="545"/>
      <c r="R41" s="543" t="s">
        <v>722</v>
      </c>
      <c r="S41" s="544"/>
      <c r="T41" s="545"/>
      <c r="U41" s="550" t="s">
        <v>710</v>
      </c>
      <c r="V41" s="551"/>
      <c r="W41" s="552"/>
    </row>
    <row r="42" spans="2:23" ht="72" customHeight="1" x14ac:dyDescent="0.15">
      <c r="C42" s="575"/>
      <c r="D42" s="576"/>
      <c r="E42" s="547"/>
      <c r="F42" s="549"/>
      <c r="G42" s="549"/>
      <c r="H42" s="326" t="s">
        <v>232</v>
      </c>
      <c r="I42" s="326" t="s">
        <v>295</v>
      </c>
      <c r="J42" s="326" t="s">
        <v>234</v>
      </c>
      <c r="K42" s="326" t="s">
        <v>295</v>
      </c>
      <c r="L42" s="282" t="s">
        <v>689</v>
      </c>
      <c r="M42" s="282" t="s">
        <v>690</v>
      </c>
      <c r="N42" s="282" t="s">
        <v>691</v>
      </c>
      <c r="O42" s="541"/>
      <c r="P42" s="327" t="s">
        <v>253</v>
      </c>
      <c r="Q42" s="327" t="s">
        <v>235</v>
      </c>
      <c r="R42" s="327" t="s">
        <v>219</v>
      </c>
      <c r="S42" s="327" t="s">
        <v>220</v>
      </c>
      <c r="T42" s="327" t="s">
        <v>221</v>
      </c>
      <c r="U42" s="284" t="s">
        <v>646</v>
      </c>
      <c r="V42" s="284" t="s">
        <v>742</v>
      </c>
      <c r="W42" s="328" t="s">
        <v>301</v>
      </c>
    </row>
    <row r="43" spans="2:23" ht="24.75" customHeight="1" x14ac:dyDescent="0.15">
      <c r="B43" s="131"/>
      <c r="C43" s="556"/>
      <c r="D43" s="557"/>
      <c r="E43" s="243"/>
      <c r="F43" s="263"/>
      <c r="G43" s="263"/>
      <c r="H43" s="244"/>
      <c r="I43" s="254"/>
      <c r="J43" s="244"/>
      <c r="K43" s="254"/>
      <c r="L43" s="244"/>
      <c r="M43" s="254"/>
      <c r="N43" s="243"/>
      <c r="O43" s="254"/>
      <c r="P43" s="263"/>
      <c r="Q43" s="263"/>
      <c r="R43" s="245"/>
      <c r="S43" s="266"/>
      <c r="T43" s="266"/>
      <c r="U43" s="245"/>
      <c r="V43" s="264"/>
      <c r="W43" s="254"/>
    </row>
    <row r="44" spans="2:23" ht="24.75" customHeight="1" x14ac:dyDescent="0.15">
      <c r="C44" s="556"/>
      <c r="D44" s="557"/>
      <c r="E44" s="243"/>
      <c r="F44" s="263"/>
      <c r="G44" s="263"/>
      <c r="H44" s="263"/>
      <c r="I44" s="254"/>
      <c r="J44" s="263"/>
      <c r="K44" s="254"/>
      <c r="L44" s="244"/>
      <c r="M44" s="254"/>
      <c r="N44" s="243"/>
      <c r="O44" s="254"/>
      <c r="P44" s="263"/>
      <c r="Q44" s="263"/>
      <c r="R44" s="245"/>
      <c r="S44" s="266"/>
      <c r="T44" s="266"/>
      <c r="U44" s="245"/>
      <c r="V44" s="264"/>
      <c r="W44" s="254"/>
    </row>
    <row r="45" spans="2:23" ht="24.75" customHeight="1" x14ac:dyDescent="0.15">
      <c r="C45" s="556"/>
      <c r="D45" s="557"/>
      <c r="E45" s="243"/>
      <c r="F45" s="244"/>
      <c r="G45" s="244"/>
      <c r="H45" s="244"/>
      <c r="I45" s="254"/>
      <c r="J45" s="244"/>
      <c r="K45" s="254"/>
      <c r="L45" s="244"/>
      <c r="M45" s="254"/>
      <c r="N45" s="243"/>
      <c r="O45" s="254"/>
      <c r="P45" s="244"/>
      <c r="Q45" s="244"/>
      <c r="R45" s="245"/>
      <c r="S45" s="266"/>
      <c r="T45" s="266"/>
      <c r="U45" s="245"/>
      <c r="V45" s="264"/>
      <c r="W45" s="254"/>
    </row>
    <row r="46" spans="2:23" ht="24.75" customHeight="1" x14ac:dyDescent="0.15">
      <c r="C46" s="556"/>
      <c r="D46" s="557"/>
      <c r="E46" s="243"/>
      <c r="F46" s="263"/>
      <c r="G46" s="244"/>
      <c r="H46" s="244"/>
      <c r="I46" s="254"/>
      <c r="J46" s="244"/>
      <c r="K46" s="254"/>
      <c r="L46" s="262"/>
      <c r="M46" s="254"/>
      <c r="N46" s="243"/>
      <c r="O46" s="254"/>
      <c r="P46" s="262"/>
      <c r="Q46" s="262"/>
      <c r="R46" s="245"/>
      <c r="S46" s="266"/>
      <c r="T46" s="266"/>
      <c r="U46" s="245"/>
      <c r="V46" s="264"/>
      <c r="W46" s="254"/>
    </row>
    <row r="47" spans="2:23" ht="24.75" customHeight="1" x14ac:dyDescent="0.15">
      <c r="C47" s="556"/>
      <c r="D47" s="557"/>
      <c r="E47" s="243"/>
      <c r="F47" s="244"/>
      <c r="G47" s="244"/>
      <c r="H47" s="244"/>
      <c r="I47" s="254"/>
      <c r="J47" s="244"/>
      <c r="K47" s="254"/>
      <c r="L47" s="244"/>
      <c r="M47" s="254"/>
      <c r="N47" s="243"/>
      <c r="O47" s="254"/>
      <c r="P47" s="244"/>
      <c r="Q47" s="244"/>
      <c r="R47" s="245"/>
      <c r="S47" s="245"/>
      <c r="T47" s="266"/>
      <c r="U47" s="245"/>
      <c r="V47" s="264"/>
      <c r="W47" s="254"/>
    </row>
    <row r="48" spans="2:23" ht="24.75" customHeight="1" x14ac:dyDescent="0.15">
      <c r="C48" s="556"/>
      <c r="D48" s="557"/>
      <c r="E48" s="243"/>
      <c r="F48" s="244"/>
      <c r="G48" s="244"/>
      <c r="H48" s="244"/>
      <c r="I48" s="254"/>
      <c r="J48" s="244"/>
      <c r="K48" s="254"/>
      <c r="L48" s="244"/>
      <c r="M48" s="254"/>
      <c r="N48" s="243"/>
      <c r="O48" s="254"/>
      <c r="P48" s="244"/>
      <c r="Q48" s="244"/>
      <c r="R48" s="245"/>
      <c r="S48" s="245"/>
      <c r="T48" s="266"/>
      <c r="U48" s="245"/>
      <c r="V48" s="264"/>
      <c r="W48" s="254"/>
    </row>
    <row r="49" spans="2:55" ht="24.75" customHeight="1" x14ac:dyDescent="0.15">
      <c r="C49" s="556"/>
      <c r="D49" s="557"/>
      <c r="E49" s="243"/>
      <c r="F49" s="244"/>
      <c r="G49" s="244"/>
      <c r="H49" s="244"/>
      <c r="I49" s="254"/>
      <c r="J49" s="244"/>
      <c r="K49" s="254"/>
      <c r="L49" s="244"/>
      <c r="M49" s="254"/>
      <c r="N49" s="243"/>
      <c r="O49" s="254"/>
      <c r="P49" s="244"/>
      <c r="Q49" s="244"/>
      <c r="R49" s="245"/>
      <c r="S49" s="245"/>
      <c r="T49" s="245"/>
      <c r="U49" s="245"/>
      <c r="V49" s="264"/>
      <c r="W49" s="254"/>
    </row>
    <row r="50" spans="2:55" ht="24.75" customHeight="1" x14ac:dyDescent="0.15">
      <c r="C50" s="556"/>
      <c r="D50" s="557"/>
      <c r="E50" s="243"/>
      <c r="F50" s="244"/>
      <c r="G50" s="244"/>
      <c r="H50" s="244"/>
      <c r="I50" s="254"/>
      <c r="J50" s="244"/>
      <c r="K50" s="254"/>
      <c r="L50" s="244"/>
      <c r="M50" s="254"/>
      <c r="N50" s="243"/>
      <c r="O50" s="254"/>
      <c r="P50" s="244"/>
      <c r="Q50" s="244"/>
      <c r="R50" s="245"/>
      <c r="S50" s="245"/>
      <c r="T50" s="245"/>
      <c r="U50" s="245"/>
      <c r="V50" s="264"/>
      <c r="W50" s="254"/>
    </row>
    <row r="51" spans="2:55" ht="24.75" customHeight="1" x14ac:dyDescent="0.15">
      <c r="C51" s="556"/>
      <c r="D51" s="557"/>
      <c r="E51" s="243"/>
      <c r="F51" s="244"/>
      <c r="G51" s="244"/>
      <c r="H51" s="244"/>
      <c r="I51" s="254"/>
      <c r="J51" s="244"/>
      <c r="K51" s="254"/>
      <c r="L51" s="244"/>
      <c r="M51" s="254"/>
      <c r="N51" s="243"/>
      <c r="O51" s="254"/>
      <c r="P51" s="244"/>
      <c r="Q51" s="244"/>
      <c r="R51" s="245"/>
      <c r="S51" s="245"/>
      <c r="T51" s="245"/>
      <c r="U51" s="245"/>
      <c r="V51" s="264"/>
      <c r="W51" s="254"/>
    </row>
    <row r="52" spans="2:55" ht="24.75" customHeight="1" x14ac:dyDescent="0.15">
      <c r="C52" s="556"/>
      <c r="D52" s="557"/>
      <c r="E52" s="243"/>
      <c r="F52" s="244"/>
      <c r="G52" s="244"/>
      <c r="H52" s="244"/>
      <c r="I52" s="254"/>
      <c r="J52" s="244"/>
      <c r="K52" s="254"/>
      <c r="L52" s="244"/>
      <c r="M52" s="254"/>
      <c r="N52" s="243"/>
      <c r="O52" s="254"/>
      <c r="P52" s="244"/>
      <c r="Q52" s="244"/>
      <c r="R52" s="245"/>
      <c r="S52" s="245"/>
      <c r="T52" s="245"/>
      <c r="U52" s="245"/>
      <c r="V52" s="264"/>
      <c r="W52" s="254"/>
    </row>
    <row r="53" spans="2:55" ht="24.75" customHeight="1" x14ac:dyDescent="0.15">
      <c r="C53" s="556"/>
      <c r="D53" s="557"/>
      <c r="E53" s="243"/>
      <c r="F53" s="244"/>
      <c r="G53" s="244"/>
      <c r="H53" s="244"/>
      <c r="I53" s="254"/>
      <c r="J53" s="244"/>
      <c r="K53" s="254"/>
      <c r="L53" s="244"/>
      <c r="M53" s="254"/>
      <c r="N53" s="243"/>
      <c r="O53" s="254"/>
      <c r="P53" s="244"/>
      <c r="Q53" s="244"/>
      <c r="R53" s="245"/>
      <c r="S53" s="245"/>
      <c r="T53" s="245"/>
      <c r="U53" s="245"/>
      <c r="V53" s="264"/>
      <c r="W53" s="254"/>
    </row>
    <row r="54" spans="2:55" ht="24.75" customHeight="1" thickBot="1" x14ac:dyDescent="0.2">
      <c r="C54" s="592"/>
      <c r="D54" s="593"/>
      <c r="E54" s="246"/>
      <c r="F54" s="247"/>
      <c r="G54" s="247"/>
      <c r="H54" s="247"/>
      <c r="I54" s="254"/>
      <c r="J54" s="247"/>
      <c r="K54" s="254"/>
      <c r="L54" s="247"/>
      <c r="M54" s="254"/>
      <c r="N54" s="246"/>
      <c r="O54" s="254"/>
      <c r="P54" s="247"/>
      <c r="Q54" s="247"/>
      <c r="R54" s="245"/>
      <c r="S54" s="245"/>
      <c r="T54" s="245"/>
      <c r="U54" s="245"/>
      <c r="V54" s="265"/>
      <c r="W54" s="254"/>
    </row>
    <row r="55" spans="2:55" ht="24.75" customHeight="1" thickTop="1" x14ac:dyDescent="0.15">
      <c r="C55" s="519" t="s">
        <v>1</v>
      </c>
      <c r="D55" s="572"/>
      <c r="E55" s="520"/>
      <c r="F55" s="148">
        <f>SUM(F43:F54)</f>
        <v>0</v>
      </c>
      <c r="G55" s="148">
        <f>SUM(G43:G54)</f>
        <v>0</v>
      </c>
      <c r="H55" s="120">
        <f>SUM(H43:H54)</f>
        <v>0</v>
      </c>
      <c r="I55" s="142"/>
      <c r="J55" s="120">
        <f>SUM(J43:J54)</f>
        <v>0</v>
      </c>
      <c r="K55" s="142"/>
      <c r="L55" s="120">
        <f>SUM(L43:L54)</f>
        <v>0</v>
      </c>
      <c r="M55" s="142"/>
      <c r="N55" s="142"/>
      <c r="O55" s="142"/>
      <c r="P55" s="120">
        <f>SUM(P43:P54)</f>
        <v>0</v>
      </c>
      <c r="Q55" s="120">
        <f>SUM(Q43:Q54)</f>
        <v>0</v>
      </c>
      <c r="R55" s="142"/>
      <c r="S55" s="143" t="str">
        <f>IFERROR(INDEX(◇data1!D22:I27,MATCH(手法3!$L$13,◇data1!$C$10:$C$15,0),MATCH(手法3!$E55,◇data1!$D$9:$I$9,0)),"")</f>
        <v/>
      </c>
      <c r="T55" s="143" t="str">
        <f>IFERROR(INDEX(◇data1!$D$44:$AG$48,MATCH(手法3!#REF!,◇data1!$C$44:$C$48,0),MATCH(手法3!$E55&amp;手法3!$L$13,◇data1!$D$41:$AG$41,0)),"")</f>
        <v/>
      </c>
      <c r="U55" s="143" t="str">
        <f>IFERROR(INDEX(◇data1!$D$44:$AG$48,MATCH(手法3!#REF!,◇data1!$C$44:$C$48,0),MATCH(手法3!$E55&amp;手法3!$L$13,◇data1!$D$41:$AG$41,0)),"")</f>
        <v/>
      </c>
      <c r="V55" s="120">
        <f>SUM(V43:V54)</f>
        <v>0</v>
      </c>
      <c r="W55" s="142"/>
    </row>
    <row r="56" spans="2:55" ht="20.100000000000001" customHeight="1" x14ac:dyDescent="0.15">
      <c r="C56" s="4"/>
      <c r="M56" s="3"/>
    </row>
    <row r="57" spans="2:55" s="113" customFormat="1" ht="20.100000000000001" customHeight="1" x14ac:dyDescent="0.15">
      <c r="C57" s="114"/>
      <c r="D57" s="114"/>
      <c r="E57" s="109"/>
      <c r="F57" s="109"/>
      <c r="G57" s="109"/>
      <c r="H57" s="110"/>
      <c r="I57" s="111"/>
      <c r="J57" s="109"/>
      <c r="K57" s="110"/>
      <c r="L57" s="111"/>
      <c r="M57" s="112"/>
      <c r="N57" s="112"/>
    </row>
    <row r="58" spans="2:55" s="113" customFormat="1" ht="30.75" customHeight="1" x14ac:dyDescent="0.15">
      <c r="B58" s="329" t="s">
        <v>256</v>
      </c>
      <c r="C58" s="114"/>
      <c r="D58" s="114"/>
      <c r="E58" s="109"/>
      <c r="F58" s="109"/>
      <c r="G58" s="109"/>
      <c r="H58" s="110"/>
      <c r="I58" s="111"/>
      <c r="J58" s="109"/>
      <c r="K58" s="110"/>
      <c r="L58" s="111"/>
      <c r="M58" s="112"/>
      <c r="N58" s="112"/>
    </row>
    <row r="59" spans="2:55" s="113" customFormat="1" ht="10.5" customHeight="1" thickBot="1" x14ac:dyDescent="0.2">
      <c r="C59" s="114"/>
      <c r="D59" s="114"/>
      <c r="E59" s="109"/>
      <c r="F59" s="109"/>
      <c r="G59" s="109"/>
      <c r="H59" s="110"/>
      <c r="I59" s="111"/>
      <c r="J59" s="109"/>
      <c r="K59" s="110"/>
      <c r="L59" s="111"/>
      <c r="M59" s="112"/>
      <c r="N59" s="112"/>
      <c r="V59" s="159"/>
      <c r="X59" s="159"/>
      <c r="Y59" s="159"/>
      <c r="Z59" s="159" t="s">
        <v>305</v>
      </c>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row>
    <row r="60" spans="2:55" ht="23.25" customHeight="1" x14ac:dyDescent="0.15">
      <c r="C60" s="573" t="s">
        <v>293</v>
      </c>
      <c r="D60" s="574"/>
      <c r="E60" s="548" t="s">
        <v>647</v>
      </c>
      <c r="F60" s="524" t="s">
        <v>723</v>
      </c>
      <c r="G60" s="524" t="s">
        <v>724</v>
      </c>
      <c r="H60" s="578" t="s">
        <v>744</v>
      </c>
      <c r="I60" s="579"/>
      <c r="J60" s="579"/>
      <c r="K60" s="579"/>
      <c r="L60" s="579"/>
      <c r="M60" s="580"/>
      <c r="N60" s="542" t="s">
        <v>745</v>
      </c>
      <c r="O60" s="542"/>
      <c r="P60" s="542"/>
      <c r="Q60" s="550" t="s">
        <v>381</v>
      </c>
      <c r="R60" s="552"/>
      <c r="S60" s="550" t="s">
        <v>746</v>
      </c>
      <c r="T60" s="551"/>
      <c r="U60" s="551"/>
      <c r="V60" s="548" t="s">
        <v>386</v>
      </c>
      <c r="Z60" s="534" t="s">
        <v>304</v>
      </c>
      <c r="AA60" s="535"/>
      <c r="AB60" s="535"/>
      <c r="AC60" s="535"/>
      <c r="AD60" s="535"/>
      <c r="AE60" s="535"/>
      <c r="AF60" s="535"/>
      <c r="AG60" s="535"/>
      <c r="AH60" s="535"/>
      <c r="AI60" s="535"/>
      <c r="AJ60" s="535"/>
      <c r="AK60" s="535"/>
      <c r="AL60" s="535"/>
      <c r="AM60" s="535"/>
      <c r="AN60" s="535"/>
      <c r="AO60" s="535"/>
      <c r="AP60" s="536"/>
      <c r="AQ60" s="534" t="s">
        <v>303</v>
      </c>
      <c r="AR60" s="535"/>
      <c r="AS60" s="535"/>
      <c r="AT60" s="535"/>
      <c r="AU60" s="535"/>
      <c r="AV60" s="535"/>
      <c r="AW60" s="535"/>
      <c r="AX60" s="535"/>
      <c r="AY60" s="535"/>
      <c r="AZ60" s="535"/>
      <c r="BA60" s="535"/>
      <c r="BB60" s="535"/>
      <c r="BC60" s="536"/>
    </row>
    <row r="61" spans="2:55" ht="23.25" customHeight="1" x14ac:dyDescent="0.15">
      <c r="C61" s="587"/>
      <c r="D61" s="588"/>
      <c r="E61" s="589"/>
      <c r="F61" s="524"/>
      <c r="G61" s="524"/>
      <c r="H61" s="577" t="s">
        <v>219</v>
      </c>
      <c r="I61" s="577"/>
      <c r="J61" s="576"/>
      <c r="K61" s="549" t="s">
        <v>220</v>
      </c>
      <c r="L61" s="549" t="s">
        <v>221</v>
      </c>
      <c r="M61" s="549" t="s">
        <v>222</v>
      </c>
      <c r="N61" s="284" t="s">
        <v>253</v>
      </c>
      <c r="O61" s="284" t="s">
        <v>217</v>
      </c>
      <c r="P61" s="284" t="s">
        <v>244</v>
      </c>
      <c r="Q61" s="542" t="s">
        <v>255</v>
      </c>
      <c r="R61" s="542" t="s">
        <v>254</v>
      </c>
      <c r="S61" s="284" t="s">
        <v>253</v>
      </c>
      <c r="T61" s="284" t="s">
        <v>217</v>
      </c>
      <c r="U61" s="285" t="s">
        <v>244</v>
      </c>
      <c r="V61" s="589"/>
      <c r="Z61" s="160" t="s">
        <v>253</v>
      </c>
      <c r="AA61" s="124" t="s">
        <v>654</v>
      </c>
      <c r="AB61" s="124" t="s">
        <v>217</v>
      </c>
      <c r="AC61" s="124" t="str">
        <f>IF($I$15="","-",IF(AC62=$I$15,"目標年度","-"))</f>
        <v>-</v>
      </c>
      <c r="AD61" s="124" t="str">
        <f t="shared" ref="AD61:AP61" si="0">IF($I$15="","-",IF(AD62=$I$15,"目標年度","-"))</f>
        <v>-</v>
      </c>
      <c r="AE61" s="124" t="str">
        <f t="shared" si="0"/>
        <v>-</v>
      </c>
      <c r="AF61" s="124" t="str">
        <f t="shared" si="0"/>
        <v>-</v>
      </c>
      <c r="AG61" s="124" t="str">
        <f t="shared" si="0"/>
        <v>-</v>
      </c>
      <c r="AH61" s="124" t="str">
        <f t="shared" si="0"/>
        <v>-</v>
      </c>
      <c r="AI61" s="124" t="str">
        <f t="shared" si="0"/>
        <v>-</v>
      </c>
      <c r="AJ61" s="124" t="str">
        <f t="shared" si="0"/>
        <v>-</v>
      </c>
      <c r="AK61" s="124" t="str">
        <f t="shared" si="0"/>
        <v>-</v>
      </c>
      <c r="AL61" s="124" t="str">
        <f t="shared" si="0"/>
        <v>-</v>
      </c>
      <c r="AM61" s="124" t="str">
        <f t="shared" si="0"/>
        <v>-</v>
      </c>
      <c r="AN61" s="124" t="str">
        <f t="shared" si="0"/>
        <v>-</v>
      </c>
      <c r="AO61" s="124" t="str">
        <f t="shared" si="0"/>
        <v>-</v>
      </c>
      <c r="AP61" s="161" t="str">
        <f t="shared" si="0"/>
        <v>-</v>
      </c>
      <c r="AQ61" s="160" t="str">
        <f>AD61</f>
        <v>-</v>
      </c>
      <c r="AR61" s="124" t="str">
        <f t="shared" ref="AR61:BC62" si="1">AE61</f>
        <v>-</v>
      </c>
      <c r="AS61" s="124" t="str">
        <f t="shared" si="1"/>
        <v>-</v>
      </c>
      <c r="AT61" s="124" t="str">
        <f t="shared" si="1"/>
        <v>-</v>
      </c>
      <c r="AU61" s="124" t="str">
        <f t="shared" si="1"/>
        <v>-</v>
      </c>
      <c r="AV61" s="124" t="str">
        <f t="shared" si="1"/>
        <v>-</v>
      </c>
      <c r="AW61" s="124" t="str">
        <f t="shared" si="1"/>
        <v>-</v>
      </c>
      <c r="AX61" s="124" t="str">
        <f t="shared" si="1"/>
        <v>-</v>
      </c>
      <c r="AY61" s="124" t="str">
        <f t="shared" si="1"/>
        <v>-</v>
      </c>
      <c r="AZ61" s="124" t="str">
        <f t="shared" si="1"/>
        <v>-</v>
      </c>
      <c r="BA61" s="124" t="str">
        <f t="shared" si="1"/>
        <v>-</v>
      </c>
      <c r="BB61" s="124" t="str">
        <f t="shared" si="1"/>
        <v>-</v>
      </c>
      <c r="BC61" s="161" t="str">
        <f t="shared" si="1"/>
        <v>-</v>
      </c>
    </row>
    <row r="62" spans="2:55" ht="23.25" customHeight="1" x14ac:dyDescent="0.15">
      <c r="C62" s="575"/>
      <c r="D62" s="576"/>
      <c r="E62" s="549"/>
      <c r="F62" s="524"/>
      <c r="G62" s="524"/>
      <c r="H62" s="286" t="s">
        <v>232</v>
      </c>
      <c r="I62" s="287" t="s">
        <v>234</v>
      </c>
      <c r="J62" s="287" t="s">
        <v>687</v>
      </c>
      <c r="K62" s="542"/>
      <c r="L62" s="542"/>
      <c r="M62" s="542"/>
      <c r="N62" s="282" t="str">
        <f>I14&amp;"年"</f>
        <v>年</v>
      </c>
      <c r="O62" s="282" t="str">
        <f>I16&amp;"年"</f>
        <v>年</v>
      </c>
      <c r="P62" s="282" t="str">
        <f>I15&amp;"年"</f>
        <v>年</v>
      </c>
      <c r="Q62" s="542"/>
      <c r="R62" s="542"/>
      <c r="S62" s="282" t="str">
        <f>N62</f>
        <v>年</v>
      </c>
      <c r="T62" s="282" t="str">
        <f t="shared" ref="T62:U62" si="2">O62</f>
        <v>年</v>
      </c>
      <c r="U62" s="282" t="str">
        <f t="shared" si="2"/>
        <v>年</v>
      </c>
      <c r="V62" s="549"/>
      <c r="Z62" s="160" t="str">
        <f>IF(I14="","",I14)</f>
        <v/>
      </c>
      <c r="AA62" s="124" t="s">
        <v>655</v>
      </c>
      <c r="AB62" s="124" t="str">
        <f>IF(I16="","",I16)</f>
        <v/>
      </c>
      <c r="AC62" s="124" t="str">
        <f>IFERROR(AB62+1,"")</f>
        <v/>
      </c>
      <c r="AD62" s="124" t="str">
        <f t="shared" ref="AD62:AP62" si="3">IFERROR(AC62+1,"")</f>
        <v/>
      </c>
      <c r="AE62" s="124" t="str">
        <f t="shared" si="3"/>
        <v/>
      </c>
      <c r="AF62" s="124" t="str">
        <f t="shared" si="3"/>
        <v/>
      </c>
      <c r="AG62" s="124" t="str">
        <f t="shared" si="3"/>
        <v/>
      </c>
      <c r="AH62" s="124" t="str">
        <f t="shared" si="3"/>
        <v/>
      </c>
      <c r="AI62" s="124" t="str">
        <f t="shared" si="3"/>
        <v/>
      </c>
      <c r="AJ62" s="124" t="str">
        <f t="shared" si="3"/>
        <v/>
      </c>
      <c r="AK62" s="124" t="str">
        <f t="shared" si="3"/>
        <v/>
      </c>
      <c r="AL62" s="124" t="str">
        <f t="shared" si="3"/>
        <v/>
      </c>
      <c r="AM62" s="124" t="str">
        <f t="shared" si="3"/>
        <v/>
      </c>
      <c r="AN62" s="124" t="str">
        <f t="shared" si="3"/>
        <v/>
      </c>
      <c r="AO62" s="124" t="str">
        <f t="shared" si="3"/>
        <v/>
      </c>
      <c r="AP62" s="161" t="str">
        <f t="shared" si="3"/>
        <v/>
      </c>
      <c r="AQ62" s="160" t="str">
        <f>AD62</f>
        <v/>
      </c>
      <c r="AR62" s="124" t="str">
        <f t="shared" si="1"/>
        <v/>
      </c>
      <c r="AS62" s="124" t="str">
        <f t="shared" si="1"/>
        <v/>
      </c>
      <c r="AT62" s="124" t="str">
        <f t="shared" si="1"/>
        <v/>
      </c>
      <c r="AU62" s="124" t="str">
        <f t="shared" si="1"/>
        <v/>
      </c>
      <c r="AV62" s="124" t="str">
        <f t="shared" si="1"/>
        <v/>
      </c>
      <c r="AW62" s="124" t="str">
        <f t="shared" si="1"/>
        <v/>
      </c>
      <c r="AX62" s="124" t="str">
        <f t="shared" si="1"/>
        <v/>
      </c>
      <c r="AY62" s="124" t="str">
        <f t="shared" si="1"/>
        <v/>
      </c>
      <c r="AZ62" s="124" t="str">
        <f t="shared" si="1"/>
        <v/>
      </c>
      <c r="BA62" s="124" t="str">
        <f t="shared" si="1"/>
        <v/>
      </c>
      <c r="BB62" s="124" t="str">
        <f t="shared" si="1"/>
        <v/>
      </c>
      <c r="BC62" s="161" t="str">
        <f t="shared" si="1"/>
        <v/>
      </c>
    </row>
    <row r="63" spans="2:55" ht="24.75" customHeight="1" x14ac:dyDescent="0.15">
      <c r="C63" s="590" t="str">
        <f t="shared" ref="C63:C74" si="4">IF(C43="","",C43)</f>
        <v/>
      </c>
      <c r="D63" s="591"/>
      <c r="E63" s="236" t="str">
        <f t="shared" ref="E63:E74" si="5">IF(E43="","",E43)</f>
        <v/>
      </c>
      <c r="F63" s="120" t="str">
        <f>IFERROR(IF(F43=0,INDEX(◇data2!$I$6:$I$35,MATCH(E63&amp;$L$13,◇data2!$G$6:$G$35,0),1),Q43/F43*1000),"")</f>
        <v/>
      </c>
      <c r="G63" s="120" t="str">
        <f>IFERROR(IF(N43=0,"",INDEX(◇data2!$I$6:$I$35,MATCH(N43&amp;$L$13,◇data2!$G$6:$G$35,0),1)),"")</f>
        <v/>
      </c>
      <c r="H63" s="120" t="str">
        <f t="shared" ref="H63:H74" si="6">IFERROR((-H43*F63*R43)/1000,"")</f>
        <v/>
      </c>
      <c r="I63" s="120" t="str">
        <f t="shared" ref="I63:I74" si="7">IFERROR((J43*F63)/1000,"")</f>
        <v/>
      </c>
      <c r="J63" s="120" t="str">
        <f t="shared" ref="J63:J74" si="8">IFERROR(((L43*F63)-(L43*G63*R43))/1000,"")</f>
        <v/>
      </c>
      <c r="K63" s="120" t="str">
        <f t="shared" ref="K63:K74" si="9">IFERROR((Q43-H63)*S43,"")</f>
        <v/>
      </c>
      <c r="L63" s="120" t="str">
        <f t="shared" ref="L63:L74" si="10">IFERROR((Q43-I63-K63)*T43,"")</f>
        <v/>
      </c>
      <c r="M63" s="120" t="str">
        <f>IF(U43="有",0,IF(G43="","",IF(E43="病院等",G43/2*0.25*◇data2!$S$6*9.76/1000+G43/2*0.25*◇data2!$T$6/1000,G43*0.25*◇data2!$S$6*9.76/1000)+V43))</f>
        <v/>
      </c>
      <c r="N63" s="120" t="str">
        <f t="shared" ref="N63:N74" si="11">IF(P43="","",P43)</f>
        <v/>
      </c>
      <c r="O63" s="120" t="str">
        <f t="shared" ref="O63:O74" si="12">IF(Q43="","",Q43)</f>
        <v/>
      </c>
      <c r="P63" s="120" t="str">
        <f>IFERROR(O63-SUM(H63:M63),"")</f>
        <v/>
      </c>
      <c r="Q63" s="121" t="str">
        <f t="shared" ref="Q63" si="13">IFERROR(1-P63/N63,"")</f>
        <v/>
      </c>
      <c r="R63" s="121" t="str">
        <f t="shared" ref="R63:R75" si="14">IFERROR(1-P63/O63,"")</f>
        <v/>
      </c>
      <c r="S63" s="145"/>
      <c r="T63" s="145"/>
      <c r="U63" s="145"/>
      <c r="V63" s="145"/>
      <c r="Z63" s="162" t="str">
        <f>N63</f>
        <v/>
      </c>
      <c r="AA63" s="124"/>
      <c r="AB63" s="125" t="str">
        <f>O63</f>
        <v/>
      </c>
      <c r="AC63" s="125" t="str">
        <f>AB63</f>
        <v/>
      </c>
      <c r="AD63" s="163" t="str">
        <f>IFERROR(AC63-AQ63,"")</f>
        <v/>
      </c>
      <c r="AE63" s="163" t="str">
        <f t="shared" ref="AE63:AP63" si="15">IFERROR(AD63-AR63,"")</f>
        <v/>
      </c>
      <c r="AF63" s="163" t="str">
        <f t="shared" si="15"/>
        <v/>
      </c>
      <c r="AG63" s="163" t="str">
        <f t="shared" si="15"/>
        <v/>
      </c>
      <c r="AH63" s="163" t="str">
        <f t="shared" si="15"/>
        <v/>
      </c>
      <c r="AI63" s="163" t="str">
        <f t="shared" si="15"/>
        <v/>
      </c>
      <c r="AJ63" s="163" t="str">
        <f t="shared" si="15"/>
        <v/>
      </c>
      <c r="AK63" s="163" t="str">
        <f t="shared" si="15"/>
        <v/>
      </c>
      <c r="AL63" s="163" t="str">
        <f t="shared" si="15"/>
        <v/>
      </c>
      <c r="AM63" s="163" t="str">
        <f t="shared" si="15"/>
        <v/>
      </c>
      <c r="AN63" s="163" t="str">
        <f t="shared" si="15"/>
        <v/>
      </c>
      <c r="AO63" s="163" t="str">
        <f t="shared" si="15"/>
        <v/>
      </c>
      <c r="AP63" s="164" t="str">
        <f t="shared" si="15"/>
        <v/>
      </c>
      <c r="AQ63" s="268" t="str">
        <f t="shared" ref="AQ63:AQ74" si="16">IFERROR(+IF($I43=AQ$62,$H63,0)+IF($K43=AQ$62,$I63,0)+K63+IF($M43=AQ$62,$J63,0)+IF($O43=AQ$62,$L63,0)+IF($W43=AQ$62,$M63,0),"")</f>
        <v/>
      </c>
      <c r="AR63" s="268" t="str">
        <f t="shared" ref="AR63:BC63" si="17">IFERROR(+IF($I43=AR$62,$H63,0)+IF($K43=AR$62,$I63,0)+IF($M43=AR$62,$J63,0)+IF($O43=AR$62,$L63,0)+IF($W43=AR$62,$M63,0),"")</f>
        <v/>
      </c>
      <c r="AS63" s="268" t="str">
        <f t="shared" si="17"/>
        <v/>
      </c>
      <c r="AT63" s="268" t="str">
        <f t="shared" si="17"/>
        <v/>
      </c>
      <c r="AU63" s="268" t="str">
        <f t="shared" si="17"/>
        <v/>
      </c>
      <c r="AV63" s="268" t="str">
        <f t="shared" si="17"/>
        <v/>
      </c>
      <c r="AW63" s="268" t="str">
        <f t="shared" si="17"/>
        <v/>
      </c>
      <c r="AX63" s="268" t="str">
        <f t="shared" si="17"/>
        <v/>
      </c>
      <c r="AY63" s="268" t="str">
        <f t="shared" si="17"/>
        <v/>
      </c>
      <c r="AZ63" s="268" t="str">
        <f t="shared" si="17"/>
        <v/>
      </c>
      <c r="BA63" s="268" t="str">
        <f t="shared" si="17"/>
        <v/>
      </c>
      <c r="BB63" s="268" t="str">
        <f t="shared" si="17"/>
        <v/>
      </c>
      <c r="BC63" s="268" t="str">
        <f t="shared" si="17"/>
        <v/>
      </c>
    </row>
    <row r="64" spans="2:55" ht="24.75" customHeight="1" x14ac:dyDescent="0.15">
      <c r="C64" s="590" t="str">
        <f t="shared" si="4"/>
        <v/>
      </c>
      <c r="D64" s="591"/>
      <c r="E64" s="236" t="str">
        <f t="shared" si="5"/>
        <v/>
      </c>
      <c r="F64" s="120" t="str">
        <f>IFERROR(IF(F44=0,INDEX(◇data2!$I$6:$I$35,MATCH(E64&amp;$L$13,◇data2!$G$6:$G$35,0),1),Q44/F44*1000),"")</f>
        <v/>
      </c>
      <c r="G64" s="120" t="str">
        <f>IFERROR(IF(N44=0,"",INDEX(◇data2!$I$6:$I$35,MATCH(N44&amp;$L$13,◇data2!$G$6:$G$35,0),1)),"")</f>
        <v/>
      </c>
      <c r="H64" s="120" t="str">
        <f t="shared" si="6"/>
        <v/>
      </c>
      <c r="I64" s="120" t="str">
        <f t="shared" si="7"/>
        <v/>
      </c>
      <c r="J64" s="120" t="str">
        <f t="shared" si="8"/>
        <v/>
      </c>
      <c r="K64" s="120" t="str">
        <f t="shared" si="9"/>
        <v/>
      </c>
      <c r="L64" s="120" t="str">
        <f t="shared" si="10"/>
        <v/>
      </c>
      <c r="M64" s="120" t="str">
        <f>IF(U44="有",0,IF(G44="","",IF(E44="病院等",G44/2*0.25*◇data2!$S$6*9.76/1000+G44/2*0.25*◇data2!$T$6/1000,G44*0.25*◇data2!$S$6*9.76/1000)+V44))</f>
        <v/>
      </c>
      <c r="N64" s="120" t="str">
        <f t="shared" si="11"/>
        <v/>
      </c>
      <c r="O64" s="120" t="str">
        <f t="shared" si="12"/>
        <v/>
      </c>
      <c r="P64" s="120" t="str">
        <f t="shared" ref="P64:P74" si="18">IFERROR(O64-SUM(H64:M64),"")</f>
        <v/>
      </c>
      <c r="Q64" s="121" t="str">
        <f t="shared" ref="Q64:Q74" si="19">IFERROR(1-P64/N64,"")</f>
        <v/>
      </c>
      <c r="R64" s="121" t="str">
        <f t="shared" ref="R64:R74" si="20">IFERROR(1-P64/O64,"")</f>
        <v/>
      </c>
      <c r="S64" s="145"/>
      <c r="T64" s="145"/>
      <c r="U64" s="145"/>
      <c r="V64" s="145"/>
      <c r="Z64" s="162" t="str">
        <f t="shared" ref="Z64:Z74" si="21">N64</f>
        <v/>
      </c>
      <c r="AA64" s="124"/>
      <c r="AB64" s="125" t="str">
        <f t="shared" ref="AB64:AB74" si="22">O64</f>
        <v/>
      </c>
      <c r="AC64" s="125" t="str">
        <f t="shared" ref="AC64:AC74" si="23">AB64</f>
        <v/>
      </c>
      <c r="AD64" s="163" t="str">
        <f t="shared" ref="AD64:AP64" si="24">IFERROR(AC64-AQ64,"")</f>
        <v/>
      </c>
      <c r="AE64" s="163" t="str">
        <f t="shared" si="24"/>
        <v/>
      </c>
      <c r="AF64" s="163" t="str">
        <f t="shared" si="24"/>
        <v/>
      </c>
      <c r="AG64" s="163" t="str">
        <f t="shared" si="24"/>
        <v/>
      </c>
      <c r="AH64" s="163" t="str">
        <f t="shared" si="24"/>
        <v/>
      </c>
      <c r="AI64" s="163" t="str">
        <f t="shared" si="24"/>
        <v/>
      </c>
      <c r="AJ64" s="163" t="str">
        <f t="shared" si="24"/>
        <v/>
      </c>
      <c r="AK64" s="163" t="str">
        <f t="shared" si="24"/>
        <v/>
      </c>
      <c r="AL64" s="163" t="str">
        <f t="shared" si="24"/>
        <v/>
      </c>
      <c r="AM64" s="163" t="str">
        <f t="shared" si="24"/>
        <v/>
      </c>
      <c r="AN64" s="163" t="str">
        <f t="shared" si="24"/>
        <v/>
      </c>
      <c r="AO64" s="163" t="str">
        <f t="shared" si="24"/>
        <v/>
      </c>
      <c r="AP64" s="164" t="str">
        <f t="shared" si="24"/>
        <v/>
      </c>
      <c r="AQ64" s="269" t="str">
        <f t="shared" si="16"/>
        <v/>
      </c>
      <c r="AR64" s="268" t="str">
        <f t="shared" ref="AR64:BC64" si="25">IFERROR(+IF($I44=AR$62,$H64,0)+IF($K44=AR$62,$I64,0)+IF($M44=AR$62,$J64,0)+IF($O44=AR$62,$L64,0)+IF($W44=AR$62,$M64,0),"")</f>
        <v/>
      </c>
      <c r="AS64" s="268" t="str">
        <f t="shared" si="25"/>
        <v/>
      </c>
      <c r="AT64" s="268" t="str">
        <f t="shared" si="25"/>
        <v/>
      </c>
      <c r="AU64" s="268" t="str">
        <f t="shared" si="25"/>
        <v/>
      </c>
      <c r="AV64" s="268" t="str">
        <f t="shared" si="25"/>
        <v/>
      </c>
      <c r="AW64" s="268" t="str">
        <f t="shared" si="25"/>
        <v/>
      </c>
      <c r="AX64" s="268" t="str">
        <f t="shared" si="25"/>
        <v/>
      </c>
      <c r="AY64" s="268" t="str">
        <f t="shared" si="25"/>
        <v/>
      </c>
      <c r="AZ64" s="268" t="str">
        <f t="shared" si="25"/>
        <v/>
      </c>
      <c r="BA64" s="268" t="str">
        <f t="shared" si="25"/>
        <v/>
      </c>
      <c r="BB64" s="268" t="str">
        <f t="shared" si="25"/>
        <v/>
      </c>
      <c r="BC64" s="270" t="str">
        <f t="shared" si="25"/>
        <v/>
      </c>
    </row>
    <row r="65" spans="3:55" ht="24.75" customHeight="1" x14ac:dyDescent="0.15">
      <c r="C65" s="590" t="str">
        <f t="shared" si="4"/>
        <v/>
      </c>
      <c r="D65" s="591"/>
      <c r="E65" s="236" t="str">
        <f t="shared" si="5"/>
        <v/>
      </c>
      <c r="F65" s="120" t="str">
        <f>IFERROR(IF(F45=0,INDEX(◇data2!$I$6:$I$35,MATCH(E65&amp;$L$13,◇data2!$G$6:$G$35,0),1),Q45/F45*1000),"")</f>
        <v/>
      </c>
      <c r="G65" s="120" t="str">
        <f>IFERROR(IF(N45=0,"",INDEX(◇data2!$I$6:$I$35,MATCH(N45&amp;$L$13,◇data2!$G$6:$G$35,0),1)),"")</f>
        <v/>
      </c>
      <c r="H65" s="120" t="str">
        <f t="shared" si="6"/>
        <v/>
      </c>
      <c r="I65" s="120" t="str">
        <f t="shared" si="7"/>
        <v/>
      </c>
      <c r="J65" s="120" t="str">
        <f t="shared" si="8"/>
        <v/>
      </c>
      <c r="K65" s="120" t="str">
        <f t="shared" si="9"/>
        <v/>
      </c>
      <c r="L65" s="120" t="str">
        <f t="shared" si="10"/>
        <v/>
      </c>
      <c r="M65" s="120" t="str">
        <f>IF(U45="有",0,IF(G45="","",IF(E45="病院等",G45/2*0.25*◇data2!$S$6*9.76/1000+G45/2*0.25*◇data2!$T$6/1000,G45*0.25*◇data2!$S$6*9.76/1000)+V45))</f>
        <v/>
      </c>
      <c r="N65" s="120" t="str">
        <f t="shared" si="11"/>
        <v/>
      </c>
      <c r="O65" s="120" t="str">
        <f t="shared" si="12"/>
        <v/>
      </c>
      <c r="P65" s="120" t="str">
        <f t="shared" si="18"/>
        <v/>
      </c>
      <c r="Q65" s="121" t="str">
        <f t="shared" si="19"/>
        <v/>
      </c>
      <c r="R65" s="121" t="str">
        <f t="shared" si="20"/>
        <v/>
      </c>
      <c r="S65" s="145"/>
      <c r="T65" s="145"/>
      <c r="U65" s="145"/>
      <c r="V65" s="145"/>
      <c r="Z65" s="162" t="str">
        <f t="shared" si="21"/>
        <v/>
      </c>
      <c r="AA65" s="124"/>
      <c r="AB65" s="125" t="str">
        <f t="shared" si="22"/>
        <v/>
      </c>
      <c r="AC65" s="125" t="str">
        <f t="shared" si="23"/>
        <v/>
      </c>
      <c r="AD65" s="163" t="str">
        <f t="shared" ref="AD65:AP65" si="26">IFERROR(AC65-AQ65,"")</f>
        <v/>
      </c>
      <c r="AE65" s="163" t="str">
        <f t="shared" si="26"/>
        <v/>
      </c>
      <c r="AF65" s="163" t="str">
        <f t="shared" si="26"/>
        <v/>
      </c>
      <c r="AG65" s="163" t="str">
        <f t="shared" si="26"/>
        <v/>
      </c>
      <c r="AH65" s="163" t="str">
        <f t="shared" si="26"/>
        <v/>
      </c>
      <c r="AI65" s="163" t="str">
        <f t="shared" si="26"/>
        <v/>
      </c>
      <c r="AJ65" s="163" t="str">
        <f t="shared" si="26"/>
        <v/>
      </c>
      <c r="AK65" s="163" t="str">
        <f t="shared" si="26"/>
        <v/>
      </c>
      <c r="AL65" s="163" t="str">
        <f t="shared" si="26"/>
        <v/>
      </c>
      <c r="AM65" s="163" t="str">
        <f t="shared" si="26"/>
        <v/>
      </c>
      <c r="AN65" s="163" t="str">
        <f t="shared" si="26"/>
        <v/>
      </c>
      <c r="AO65" s="163" t="str">
        <f t="shared" si="26"/>
        <v/>
      </c>
      <c r="AP65" s="164" t="str">
        <f t="shared" si="26"/>
        <v/>
      </c>
      <c r="AQ65" s="269" t="str">
        <f t="shared" si="16"/>
        <v/>
      </c>
      <c r="AR65" s="268" t="str">
        <f t="shared" ref="AR65:BC65" si="27">IFERROR(+IF($I45=AR$62,$H65,0)+IF($K45=AR$62,$I65,0)+IF($M45=AR$62,$J65,0)+IF($O45=AR$62,$L65,0)+IF($W45=AR$62,$M65,0),"")</f>
        <v/>
      </c>
      <c r="AS65" s="268" t="str">
        <f t="shared" si="27"/>
        <v/>
      </c>
      <c r="AT65" s="268" t="str">
        <f t="shared" si="27"/>
        <v/>
      </c>
      <c r="AU65" s="268" t="str">
        <f t="shared" si="27"/>
        <v/>
      </c>
      <c r="AV65" s="268" t="str">
        <f t="shared" si="27"/>
        <v/>
      </c>
      <c r="AW65" s="268" t="str">
        <f t="shared" si="27"/>
        <v/>
      </c>
      <c r="AX65" s="268" t="str">
        <f t="shared" si="27"/>
        <v/>
      </c>
      <c r="AY65" s="268" t="str">
        <f t="shared" si="27"/>
        <v/>
      </c>
      <c r="AZ65" s="268" t="str">
        <f t="shared" si="27"/>
        <v/>
      </c>
      <c r="BA65" s="268" t="str">
        <f t="shared" si="27"/>
        <v/>
      </c>
      <c r="BB65" s="268" t="str">
        <f t="shared" si="27"/>
        <v/>
      </c>
      <c r="BC65" s="270" t="str">
        <f t="shared" si="27"/>
        <v/>
      </c>
    </row>
    <row r="66" spans="3:55" ht="24.75" customHeight="1" x14ac:dyDescent="0.15">
      <c r="C66" s="590" t="str">
        <f t="shared" si="4"/>
        <v/>
      </c>
      <c r="D66" s="591"/>
      <c r="E66" s="236" t="str">
        <f t="shared" si="5"/>
        <v/>
      </c>
      <c r="F66" s="120" t="str">
        <f>IFERROR(IF(F46=0,INDEX(◇data2!$I$6:$I$35,MATCH(E66&amp;$L$13,◇data2!$G$6:$G$35,0),1),Q46/F46*1000),"")</f>
        <v/>
      </c>
      <c r="G66" s="120" t="str">
        <f>IFERROR(IF(N46=0,"",INDEX(◇data2!$I$6:$I$35,MATCH(N46&amp;$L$13,◇data2!$G$6:$G$35,0),1)),"")</f>
        <v/>
      </c>
      <c r="H66" s="120" t="str">
        <f t="shared" si="6"/>
        <v/>
      </c>
      <c r="I66" s="120" t="str">
        <f t="shared" si="7"/>
        <v/>
      </c>
      <c r="J66" s="120" t="str">
        <f t="shared" si="8"/>
        <v/>
      </c>
      <c r="K66" s="120" t="str">
        <f t="shared" si="9"/>
        <v/>
      </c>
      <c r="L66" s="120" t="str">
        <f t="shared" si="10"/>
        <v/>
      </c>
      <c r="M66" s="120" t="str">
        <f>IF(U46="有",0,IF(G46="","",IF(E46="病院等",G46/2*0.25*◇data2!$S$6*9.76/1000+G46/2*0.25*◇data2!$T$6/1000,G46*0.25*◇data2!$S$6*9.76/1000)+V46))</f>
        <v/>
      </c>
      <c r="N66" s="120" t="str">
        <f t="shared" si="11"/>
        <v/>
      </c>
      <c r="O66" s="120" t="str">
        <f t="shared" si="12"/>
        <v/>
      </c>
      <c r="P66" s="120" t="str">
        <f t="shared" si="18"/>
        <v/>
      </c>
      <c r="Q66" s="121" t="str">
        <f t="shared" si="19"/>
        <v/>
      </c>
      <c r="R66" s="121" t="str">
        <f t="shared" si="20"/>
        <v/>
      </c>
      <c r="S66" s="145"/>
      <c r="T66" s="145"/>
      <c r="U66" s="145"/>
      <c r="V66" s="145"/>
      <c r="Z66" s="162" t="str">
        <f t="shared" si="21"/>
        <v/>
      </c>
      <c r="AA66" s="124"/>
      <c r="AB66" s="125" t="str">
        <f t="shared" si="22"/>
        <v/>
      </c>
      <c r="AC66" s="125" t="str">
        <f t="shared" si="23"/>
        <v/>
      </c>
      <c r="AD66" s="163" t="str">
        <f t="shared" ref="AD66:AP66" si="28">IFERROR(AC66-AQ66,"")</f>
        <v/>
      </c>
      <c r="AE66" s="163" t="str">
        <f t="shared" si="28"/>
        <v/>
      </c>
      <c r="AF66" s="163" t="str">
        <f t="shared" si="28"/>
        <v/>
      </c>
      <c r="AG66" s="163" t="str">
        <f t="shared" si="28"/>
        <v/>
      </c>
      <c r="AH66" s="163" t="str">
        <f t="shared" si="28"/>
        <v/>
      </c>
      <c r="AI66" s="163" t="str">
        <f t="shared" si="28"/>
        <v/>
      </c>
      <c r="AJ66" s="163" t="str">
        <f t="shared" si="28"/>
        <v/>
      </c>
      <c r="AK66" s="163" t="str">
        <f t="shared" si="28"/>
        <v/>
      </c>
      <c r="AL66" s="163" t="str">
        <f t="shared" si="28"/>
        <v/>
      </c>
      <c r="AM66" s="163" t="str">
        <f t="shared" si="28"/>
        <v/>
      </c>
      <c r="AN66" s="163" t="str">
        <f t="shared" si="28"/>
        <v/>
      </c>
      <c r="AO66" s="163" t="str">
        <f t="shared" si="28"/>
        <v/>
      </c>
      <c r="AP66" s="164" t="str">
        <f t="shared" si="28"/>
        <v/>
      </c>
      <c r="AQ66" s="269" t="str">
        <f t="shared" si="16"/>
        <v/>
      </c>
      <c r="AR66" s="268" t="str">
        <f t="shared" ref="AR66:BC66" si="29">IFERROR(+IF($I46=AR$62,$H66,0)+IF($K46=AR$62,$I66,0)+IF($M46=AR$62,$J66,0)+IF($O46=AR$62,$L66,0)+IF($W46=AR$62,$M66,0),"")</f>
        <v/>
      </c>
      <c r="AS66" s="268" t="str">
        <f t="shared" si="29"/>
        <v/>
      </c>
      <c r="AT66" s="268" t="str">
        <f t="shared" si="29"/>
        <v/>
      </c>
      <c r="AU66" s="268" t="str">
        <f t="shared" si="29"/>
        <v/>
      </c>
      <c r="AV66" s="268" t="str">
        <f t="shared" si="29"/>
        <v/>
      </c>
      <c r="AW66" s="268" t="str">
        <f t="shared" si="29"/>
        <v/>
      </c>
      <c r="AX66" s="268" t="str">
        <f t="shared" si="29"/>
        <v/>
      </c>
      <c r="AY66" s="268" t="str">
        <f t="shared" si="29"/>
        <v/>
      </c>
      <c r="AZ66" s="268" t="str">
        <f t="shared" si="29"/>
        <v/>
      </c>
      <c r="BA66" s="268" t="str">
        <f t="shared" si="29"/>
        <v/>
      </c>
      <c r="BB66" s="268" t="str">
        <f t="shared" si="29"/>
        <v/>
      </c>
      <c r="BC66" s="270" t="str">
        <f t="shared" si="29"/>
        <v/>
      </c>
    </row>
    <row r="67" spans="3:55" ht="24.75" customHeight="1" x14ac:dyDescent="0.15">
      <c r="C67" s="590" t="str">
        <f t="shared" si="4"/>
        <v/>
      </c>
      <c r="D67" s="591"/>
      <c r="E67" s="236" t="str">
        <f t="shared" si="5"/>
        <v/>
      </c>
      <c r="F67" s="120" t="str">
        <f>IFERROR(IF(F47=0,INDEX(◇data2!$I$6:$I$35,MATCH(E67&amp;$L$13,◇data2!$G$6:$G$35,0),1),Q47/F47*1000),"")</f>
        <v/>
      </c>
      <c r="G67" s="120" t="str">
        <f>IFERROR(IF(N47=0,"",INDEX(◇data2!$I$6:$I$35,MATCH(N47&amp;$L$13,◇data2!$G$6:$G$35,0),1)),"")</f>
        <v/>
      </c>
      <c r="H67" s="120" t="str">
        <f t="shared" si="6"/>
        <v/>
      </c>
      <c r="I67" s="120" t="str">
        <f t="shared" si="7"/>
        <v/>
      </c>
      <c r="J67" s="120" t="str">
        <f t="shared" si="8"/>
        <v/>
      </c>
      <c r="K67" s="120" t="str">
        <f t="shared" si="9"/>
        <v/>
      </c>
      <c r="L67" s="120" t="str">
        <f t="shared" si="10"/>
        <v/>
      </c>
      <c r="M67" s="120" t="str">
        <f>IF(U47="有",0,IF(G47="","",IF(E47="病院等",G47/2*0.25*◇data2!$S$6*9.76/1000+G47/2*0.25*◇data2!$T$6/1000,G47*0.25*◇data2!$S$6*9.76/1000)+V47))</f>
        <v/>
      </c>
      <c r="N67" s="120" t="str">
        <f t="shared" si="11"/>
        <v/>
      </c>
      <c r="O67" s="120" t="str">
        <f t="shared" si="12"/>
        <v/>
      </c>
      <c r="P67" s="120" t="str">
        <f t="shared" si="18"/>
        <v/>
      </c>
      <c r="Q67" s="121" t="str">
        <f t="shared" si="19"/>
        <v/>
      </c>
      <c r="R67" s="121" t="str">
        <f t="shared" si="20"/>
        <v/>
      </c>
      <c r="S67" s="145"/>
      <c r="T67" s="145"/>
      <c r="U67" s="145"/>
      <c r="V67" s="145"/>
      <c r="Z67" s="162" t="str">
        <f t="shared" si="21"/>
        <v/>
      </c>
      <c r="AA67" s="124"/>
      <c r="AB67" s="125" t="str">
        <f t="shared" si="22"/>
        <v/>
      </c>
      <c r="AC67" s="125" t="str">
        <f t="shared" si="23"/>
        <v/>
      </c>
      <c r="AD67" s="163" t="str">
        <f t="shared" ref="AD67:AP67" si="30">IFERROR(AC67-AQ67,"")</f>
        <v/>
      </c>
      <c r="AE67" s="163" t="str">
        <f t="shared" si="30"/>
        <v/>
      </c>
      <c r="AF67" s="163" t="str">
        <f t="shared" si="30"/>
        <v/>
      </c>
      <c r="AG67" s="163" t="str">
        <f t="shared" si="30"/>
        <v/>
      </c>
      <c r="AH67" s="163" t="str">
        <f t="shared" si="30"/>
        <v/>
      </c>
      <c r="AI67" s="163" t="str">
        <f t="shared" si="30"/>
        <v/>
      </c>
      <c r="AJ67" s="163" t="str">
        <f t="shared" si="30"/>
        <v/>
      </c>
      <c r="AK67" s="163" t="str">
        <f t="shared" si="30"/>
        <v/>
      </c>
      <c r="AL67" s="163" t="str">
        <f t="shared" si="30"/>
        <v/>
      </c>
      <c r="AM67" s="163" t="str">
        <f t="shared" si="30"/>
        <v/>
      </c>
      <c r="AN67" s="163" t="str">
        <f t="shared" si="30"/>
        <v/>
      </c>
      <c r="AO67" s="163" t="str">
        <f t="shared" si="30"/>
        <v/>
      </c>
      <c r="AP67" s="164" t="str">
        <f t="shared" si="30"/>
        <v/>
      </c>
      <c r="AQ67" s="269" t="str">
        <f t="shared" si="16"/>
        <v/>
      </c>
      <c r="AR67" s="268" t="str">
        <f t="shared" ref="AR67:BC67" si="31">IFERROR(+IF($I47=AR$62,$H67,0)+IF($K47=AR$62,$I67,0)+IF($M47=AR$62,$J67,0)+IF($O47=AR$62,$L67,0)+IF($W47=AR$62,$M67,0),"")</f>
        <v/>
      </c>
      <c r="AS67" s="268" t="str">
        <f t="shared" si="31"/>
        <v/>
      </c>
      <c r="AT67" s="268" t="str">
        <f t="shared" si="31"/>
        <v/>
      </c>
      <c r="AU67" s="268" t="str">
        <f t="shared" si="31"/>
        <v/>
      </c>
      <c r="AV67" s="268" t="str">
        <f t="shared" si="31"/>
        <v/>
      </c>
      <c r="AW67" s="268" t="str">
        <f t="shared" si="31"/>
        <v/>
      </c>
      <c r="AX67" s="268" t="str">
        <f t="shared" si="31"/>
        <v/>
      </c>
      <c r="AY67" s="268" t="str">
        <f t="shared" si="31"/>
        <v/>
      </c>
      <c r="AZ67" s="268" t="str">
        <f t="shared" si="31"/>
        <v/>
      </c>
      <c r="BA67" s="268" t="str">
        <f t="shared" si="31"/>
        <v/>
      </c>
      <c r="BB67" s="268" t="str">
        <f t="shared" si="31"/>
        <v/>
      </c>
      <c r="BC67" s="270" t="str">
        <f t="shared" si="31"/>
        <v/>
      </c>
    </row>
    <row r="68" spans="3:55" ht="24.75" customHeight="1" x14ac:dyDescent="0.15">
      <c r="C68" s="590" t="str">
        <f t="shared" si="4"/>
        <v/>
      </c>
      <c r="D68" s="591"/>
      <c r="E68" s="236" t="str">
        <f t="shared" si="5"/>
        <v/>
      </c>
      <c r="F68" s="120" t="str">
        <f>IFERROR(IF(F48=0,INDEX(◇data2!$I$6:$I$35,MATCH(E68&amp;$L$13,◇data2!$G$6:$G$35,0),1),Q48/F48*1000),"")</f>
        <v/>
      </c>
      <c r="G68" s="120" t="str">
        <f>IFERROR(IF(N48=0,"",INDEX(◇data2!$I$6:$I$35,MATCH(N48&amp;$L$13,◇data2!$G$6:$G$35,0),1)),"")</f>
        <v/>
      </c>
      <c r="H68" s="120" t="str">
        <f t="shared" si="6"/>
        <v/>
      </c>
      <c r="I68" s="120" t="str">
        <f t="shared" si="7"/>
        <v/>
      </c>
      <c r="J68" s="120" t="str">
        <f t="shared" si="8"/>
        <v/>
      </c>
      <c r="K68" s="120" t="str">
        <f t="shared" si="9"/>
        <v/>
      </c>
      <c r="L68" s="120" t="str">
        <f t="shared" si="10"/>
        <v/>
      </c>
      <c r="M68" s="120" t="str">
        <f>IF(U48="有",0,IF(G48="","",IF(E48="病院等",G48/2*0.25*◇data2!$S$6*9.76/1000+G48/2*0.25*◇data2!$T$6/1000,G48*0.25*◇data2!$S$6*9.76/1000)+V48))</f>
        <v/>
      </c>
      <c r="N68" s="120" t="str">
        <f t="shared" si="11"/>
        <v/>
      </c>
      <c r="O68" s="120" t="str">
        <f t="shared" si="12"/>
        <v/>
      </c>
      <c r="P68" s="120" t="str">
        <f t="shared" si="18"/>
        <v/>
      </c>
      <c r="Q68" s="121" t="str">
        <f t="shared" si="19"/>
        <v/>
      </c>
      <c r="R68" s="121" t="str">
        <f t="shared" si="20"/>
        <v/>
      </c>
      <c r="S68" s="145"/>
      <c r="T68" s="145"/>
      <c r="U68" s="145"/>
      <c r="V68" s="145"/>
      <c r="Z68" s="162" t="str">
        <f t="shared" si="21"/>
        <v/>
      </c>
      <c r="AA68" s="124"/>
      <c r="AB68" s="125" t="str">
        <f t="shared" si="22"/>
        <v/>
      </c>
      <c r="AC68" s="125" t="str">
        <f t="shared" si="23"/>
        <v/>
      </c>
      <c r="AD68" s="163" t="str">
        <f t="shared" ref="AD68:AP68" si="32">IFERROR(AC68-AQ68,"")</f>
        <v/>
      </c>
      <c r="AE68" s="163" t="str">
        <f t="shared" si="32"/>
        <v/>
      </c>
      <c r="AF68" s="163" t="str">
        <f t="shared" si="32"/>
        <v/>
      </c>
      <c r="AG68" s="163" t="str">
        <f t="shared" si="32"/>
        <v/>
      </c>
      <c r="AH68" s="163" t="str">
        <f t="shared" si="32"/>
        <v/>
      </c>
      <c r="AI68" s="163" t="str">
        <f t="shared" si="32"/>
        <v/>
      </c>
      <c r="AJ68" s="163" t="str">
        <f t="shared" si="32"/>
        <v/>
      </c>
      <c r="AK68" s="163" t="str">
        <f t="shared" si="32"/>
        <v/>
      </c>
      <c r="AL68" s="163" t="str">
        <f t="shared" si="32"/>
        <v/>
      </c>
      <c r="AM68" s="163" t="str">
        <f t="shared" si="32"/>
        <v/>
      </c>
      <c r="AN68" s="163" t="str">
        <f t="shared" si="32"/>
        <v/>
      </c>
      <c r="AO68" s="163" t="str">
        <f t="shared" si="32"/>
        <v/>
      </c>
      <c r="AP68" s="164" t="str">
        <f t="shared" si="32"/>
        <v/>
      </c>
      <c r="AQ68" s="269" t="str">
        <f t="shared" si="16"/>
        <v/>
      </c>
      <c r="AR68" s="268" t="str">
        <f t="shared" ref="AR68:BC68" si="33">IFERROR(+IF($I48=AR$62,$H68,0)+IF($K48=AR$62,$I68,0)+IF($M48=AR$62,$J68,0)+IF($O48=AR$62,$L68,0)+IF($W48=AR$62,$M68,0),"")</f>
        <v/>
      </c>
      <c r="AS68" s="268" t="str">
        <f t="shared" si="33"/>
        <v/>
      </c>
      <c r="AT68" s="268" t="str">
        <f t="shared" si="33"/>
        <v/>
      </c>
      <c r="AU68" s="268" t="str">
        <f t="shared" si="33"/>
        <v/>
      </c>
      <c r="AV68" s="268" t="str">
        <f t="shared" si="33"/>
        <v/>
      </c>
      <c r="AW68" s="268" t="str">
        <f t="shared" si="33"/>
        <v/>
      </c>
      <c r="AX68" s="268" t="str">
        <f t="shared" si="33"/>
        <v/>
      </c>
      <c r="AY68" s="268" t="str">
        <f t="shared" si="33"/>
        <v/>
      </c>
      <c r="AZ68" s="268" t="str">
        <f t="shared" si="33"/>
        <v/>
      </c>
      <c r="BA68" s="268" t="str">
        <f t="shared" si="33"/>
        <v/>
      </c>
      <c r="BB68" s="268" t="str">
        <f t="shared" si="33"/>
        <v/>
      </c>
      <c r="BC68" s="270" t="str">
        <f t="shared" si="33"/>
        <v/>
      </c>
    </row>
    <row r="69" spans="3:55" ht="24.75" customHeight="1" x14ac:dyDescent="0.15">
      <c r="C69" s="590" t="str">
        <f t="shared" si="4"/>
        <v/>
      </c>
      <c r="D69" s="591"/>
      <c r="E69" s="236" t="str">
        <f t="shared" si="5"/>
        <v/>
      </c>
      <c r="F69" s="120" t="str">
        <f>IFERROR(IF(F49=0,INDEX(◇data2!$I$6:$I$35,MATCH(E69&amp;$L$13,◇data2!$G$6:$G$35,0),1),Q49/F49*1000),"")</f>
        <v/>
      </c>
      <c r="G69" s="120" t="str">
        <f>IFERROR(IF(N49=0,"",INDEX(◇data2!$I$6:$I$35,MATCH(N49&amp;$L$13,◇data2!$G$6:$G$35,0),1)),"")</f>
        <v/>
      </c>
      <c r="H69" s="120" t="str">
        <f t="shared" si="6"/>
        <v/>
      </c>
      <c r="I69" s="120" t="str">
        <f t="shared" si="7"/>
        <v/>
      </c>
      <c r="J69" s="120" t="str">
        <f t="shared" si="8"/>
        <v/>
      </c>
      <c r="K69" s="120" t="str">
        <f t="shared" si="9"/>
        <v/>
      </c>
      <c r="L69" s="120" t="str">
        <f t="shared" si="10"/>
        <v/>
      </c>
      <c r="M69" s="120" t="str">
        <f>IF(U49="有",0,IF(G49="","",IF(E49="病院等",G49/2*0.25*◇data2!$S$6*9.76/1000+G49/2*0.25*◇data2!$T$6/1000,G49*0.25*◇data2!$S$6*9.76/1000)+V49))</f>
        <v/>
      </c>
      <c r="N69" s="120" t="str">
        <f t="shared" si="11"/>
        <v/>
      </c>
      <c r="O69" s="120" t="str">
        <f t="shared" si="12"/>
        <v/>
      </c>
      <c r="P69" s="120" t="str">
        <f t="shared" si="18"/>
        <v/>
      </c>
      <c r="Q69" s="121" t="str">
        <f t="shared" si="19"/>
        <v/>
      </c>
      <c r="R69" s="121" t="str">
        <f t="shared" si="20"/>
        <v/>
      </c>
      <c r="S69" s="145"/>
      <c r="T69" s="145"/>
      <c r="U69" s="145"/>
      <c r="V69" s="145"/>
      <c r="Z69" s="162" t="str">
        <f t="shared" si="21"/>
        <v/>
      </c>
      <c r="AA69" s="124"/>
      <c r="AB69" s="125" t="str">
        <f t="shared" si="22"/>
        <v/>
      </c>
      <c r="AC69" s="125" t="str">
        <f t="shared" si="23"/>
        <v/>
      </c>
      <c r="AD69" s="163" t="str">
        <f t="shared" ref="AD69:AP69" si="34">IFERROR(AC69-AQ69,"")</f>
        <v/>
      </c>
      <c r="AE69" s="163" t="str">
        <f t="shared" si="34"/>
        <v/>
      </c>
      <c r="AF69" s="163" t="str">
        <f t="shared" si="34"/>
        <v/>
      </c>
      <c r="AG69" s="163" t="str">
        <f t="shared" si="34"/>
        <v/>
      </c>
      <c r="AH69" s="163" t="str">
        <f t="shared" si="34"/>
        <v/>
      </c>
      <c r="AI69" s="163" t="str">
        <f t="shared" si="34"/>
        <v/>
      </c>
      <c r="AJ69" s="163" t="str">
        <f t="shared" si="34"/>
        <v/>
      </c>
      <c r="AK69" s="163" t="str">
        <f t="shared" si="34"/>
        <v/>
      </c>
      <c r="AL69" s="163" t="str">
        <f t="shared" si="34"/>
        <v/>
      </c>
      <c r="AM69" s="163" t="str">
        <f t="shared" si="34"/>
        <v/>
      </c>
      <c r="AN69" s="163" t="str">
        <f t="shared" si="34"/>
        <v/>
      </c>
      <c r="AO69" s="163" t="str">
        <f t="shared" si="34"/>
        <v/>
      </c>
      <c r="AP69" s="164" t="str">
        <f t="shared" si="34"/>
        <v/>
      </c>
      <c r="AQ69" s="269" t="str">
        <f t="shared" si="16"/>
        <v/>
      </c>
      <c r="AR69" s="268" t="str">
        <f t="shared" ref="AR69:BC69" si="35">IFERROR(+IF($I49=AR$62,$H69,0)+IF($K49=AR$62,$I69,0)+IF($M49=AR$62,$J69,0)+IF($O49=AR$62,$L69,0)+IF($W49=AR$62,$M69,0),"")</f>
        <v/>
      </c>
      <c r="AS69" s="268" t="str">
        <f t="shared" si="35"/>
        <v/>
      </c>
      <c r="AT69" s="268" t="str">
        <f t="shared" si="35"/>
        <v/>
      </c>
      <c r="AU69" s="268" t="str">
        <f t="shared" si="35"/>
        <v/>
      </c>
      <c r="AV69" s="268" t="str">
        <f t="shared" si="35"/>
        <v/>
      </c>
      <c r="AW69" s="268" t="str">
        <f t="shared" si="35"/>
        <v/>
      </c>
      <c r="AX69" s="268" t="str">
        <f t="shared" si="35"/>
        <v/>
      </c>
      <c r="AY69" s="268" t="str">
        <f t="shared" si="35"/>
        <v/>
      </c>
      <c r="AZ69" s="268" t="str">
        <f t="shared" si="35"/>
        <v/>
      </c>
      <c r="BA69" s="268" t="str">
        <f t="shared" si="35"/>
        <v/>
      </c>
      <c r="BB69" s="268" t="str">
        <f t="shared" si="35"/>
        <v/>
      </c>
      <c r="BC69" s="270" t="str">
        <f t="shared" si="35"/>
        <v/>
      </c>
    </row>
    <row r="70" spans="3:55" ht="24.75" customHeight="1" x14ac:dyDescent="0.15">
      <c r="C70" s="590" t="str">
        <f t="shared" si="4"/>
        <v/>
      </c>
      <c r="D70" s="591"/>
      <c r="E70" s="236" t="str">
        <f t="shared" si="5"/>
        <v/>
      </c>
      <c r="F70" s="120" t="str">
        <f>IFERROR(IF(F50=0,INDEX(◇data2!$I$6:$I$35,MATCH(E70&amp;$L$13,◇data2!$G$6:$G$35,0),1),Q50/F50*1000),"")</f>
        <v/>
      </c>
      <c r="G70" s="120" t="str">
        <f>IFERROR(IF(N50=0,"",INDEX(◇data2!$I$6:$I$35,MATCH(N50&amp;$L$13,◇data2!$G$6:$G$35,0),1)),"")</f>
        <v/>
      </c>
      <c r="H70" s="120" t="str">
        <f t="shared" si="6"/>
        <v/>
      </c>
      <c r="I70" s="120" t="str">
        <f t="shared" si="7"/>
        <v/>
      </c>
      <c r="J70" s="120" t="str">
        <f t="shared" si="8"/>
        <v/>
      </c>
      <c r="K70" s="120" t="str">
        <f t="shared" si="9"/>
        <v/>
      </c>
      <c r="L70" s="120" t="str">
        <f t="shared" si="10"/>
        <v/>
      </c>
      <c r="M70" s="120" t="str">
        <f>IF(U50="有",0,IF(G50="","",IF(E50="病院等",G50/2*0.25*◇data2!$S$6*9.76/1000+G50/2*0.25*◇data2!$T$6/1000,G50*0.25*◇data2!$S$6*9.76/1000)+V50))</f>
        <v/>
      </c>
      <c r="N70" s="120" t="str">
        <f t="shared" si="11"/>
        <v/>
      </c>
      <c r="O70" s="120" t="str">
        <f t="shared" si="12"/>
        <v/>
      </c>
      <c r="P70" s="120" t="str">
        <f t="shared" si="18"/>
        <v/>
      </c>
      <c r="Q70" s="121" t="str">
        <f t="shared" si="19"/>
        <v/>
      </c>
      <c r="R70" s="121" t="str">
        <f t="shared" si="20"/>
        <v/>
      </c>
      <c r="S70" s="145"/>
      <c r="T70" s="145"/>
      <c r="U70" s="145"/>
      <c r="V70" s="145"/>
      <c r="Z70" s="162" t="str">
        <f t="shared" si="21"/>
        <v/>
      </c>
      <c r="AA70" s="124"/>
      <c r="AB70" s="125" t="str">
        <f t="shared" si="22"/>
        <v/>
      </c>
      <c r="AC70" s="125" t="str">
        <f t="shared" si="23"/>
        <v/>
      </c>
      <c r="AD70" s="163" t="str">
        <f t="shared" ref="AD70:AP70" si="36">IFERROR(AC70-AQ70,"")</f>
        <v/>
      </c>
      <c r="AE70" s="163" t="str">
        <f t="shared" si="36"/>
        <v/>
      </c>
      <c r="AF70" s="163" t="str">
        <f t="shared" si="36"/>
        <v/>
      </c>
      <c r="AG70" s="163" t="str">
        <f t="shared" si="36"/>
        <v/>
      </c>
      <c r="AH70" s="163" t="str">
        <f t="shared" si="36"/>
        <v/>
      </c>
      <c r="AI70" s="163" t="str">
        <f t="shared" si="36"/>
        <v/>
      </c>
      <c r="AJ70" s="163" t="str">
        <f t="shared" si="36"/>
        <v/>
      </c>
      <c r="AK70" s="163" t="str">
        <f t="shared" si="36"/>
        <v/>
      </c>
      <c r="AL70" s="163" t="str">
        <f t="shared" si="36"/>
        <v/>
      </c>
      <c r="AM70" s="163" t="str">
        <f t="shared" si="36"/>
        <v/>
      </c>
      <c r="AN70" s="163" t="str">
        <f t="shared" si="36"/>
        <v/>
      </c>
      <c r="AO70" s="163" t="str">
        <f t="shared" si="36"/>
        <v/>
      </c>
      <c r="AP70" s="164" t="str">
        <f t="shared" si="36"/>
        <v/>
      </c>
      <c r="AQ70" s="269" t="str">
        <f t="shared" si="16"/>
        <v/>
      </c>
      <c r="AR70" s="268" t="str">
        <f t="shared" ref="AR70:BC70" si="37">IFERROR(+IF($I50=AR$62,$H70,0)+IF($K50=AR$62,$I70,0)+IF($M50=AR$62,$J70,0)+IF($O50=AR$62,$L70,0)+IF($W50=AR$62,$M70,0),"")</f>
        <v/>
      </c>
      <c r="AS70" s="268" t="str">
        <f t="shared" si="37"/>
        <v/>
      </c>
      <c r="AT70" s="268" t="str">
        <f t="shared" si="37"/>
        <v/>
      </c>
      <c r="AU70" s="268" t="str">
        <f t="shared" si="37"/>
        <v/>
      </c>
      <c r="AV70" s="268" t="str">
        <f t="shared" si="37"/>
        <v/>
      </c>
      <c r="AW70" s="268" t="str">
        <f t="shared" si="37"/>
        <v/>
      </c>
      <c r="AX70" s="268" t="str">
        <f t="shared" si="37"/>
        <v/>
      </c>
      <c r="AY70" s="268" t="str">
        <f t="shared" si="37"/>
        <v/>
      </c>
      <c r="AZ70" s="268" t="str">
        <f t="shared" si="37"/>
        <v/>
      </c>
      <c r="BA70" s="268" t="str">
        <f t="shared" si="37"/>
        <v/>
      </c>
      <c r="BB70" s="268" t="str">
        <f t="shared" si="37"/>
        <v/>
      </c>
      <c r="BC70" s="270" t="str">
        <f t="shared" si="37"/>
        <v/>
      </c>
    </row>
    <row r="71" spans="3:55" ht="24.75" customHeight="1" x14ac:dyDescent="0.15">
      <c r="C71" s="590" t="str">
        <f t="shared" si="4"/>
        <v/>
      </c>
      <c r="D71" s="591"/>
      <c r="E71" s="236" t="str">
        <f t="shared" si="5"/>
        <v/>
      </c>
      <c r="F71" s="120" t="str">
        <f>IFERROR(IF(F51=0,INDEX(◇data2!$I$6:$I$35,MATCH(E71&amp;$L$13,◇data2!$G$6:$G$35,0),1),Q51/F51*1000),"")</f>
        <v/>
      </c>
      <c r="G71" s="120" t="str">
        <f>IFERROR(IF(N51=0,"",INDEX(◇data2!$I$6:$I$35,MATCH(N51&amp;$L$13,◇data2!$G$6:$G$35,0),1)),"")</f>
        <v/>
      </c>
      <c r="H71" s="120" t="str">
        <f t="shared" si="6"/>
        <v/>
      </c>
      <c r="I71" s="120" t="str">
        <f t="shared" si="7"/>
        <v/>
      </c>
      <c r="J71" s="120" t="str">
        <f t="shared" si="8"/>
        <v/>
      </c>
      <c r="K71" s="120" t="str">
        <f t="shared" si="9"/>
        <v/>
      </c>
      <c r="L71" s="120" t="str">
        <f t="shared" si="10"/>
        <v/>
      </c>
      <c r="M71" s="120" t="str">
        <f>IF(U51="有",0,IF(G51="","",IF(E51="病院等",G51/2*0.25*◇data2!$S$6*9.76/1000+G51/2*0.25*◇data2!$T$6/1000,G51*0.25*◇data2!$S$6*9.76/1000)+V51))</f>
        <v/>
      </c>
      <c r="N71" s="120" t="str">
        <f t="shared" si="11"/>
        <v/>
      </c>
      <c r="O71" s="120" t="str">
        <f t="shared" si="12"/>
        <v/>
      </c>
      <c r="P71" s="120" t="str">
        <f t="shared" si="18"/>
        <v/>
      </c>
      <c r="Q71" s="121" t="str">
        <f t="shared" si="19"/>
        <v/>
      </c>
      <c r="R71" s="121" t="str">
        <f t="shared" si="20"/>
        <v/>
      </c>
      <c r="S71" s="145"/>
      <c r="T71" s="145"/>
      <c r="U71" s="145"/>
      <c r="V71" s="145"/>
      <c r="Z71" s="162" t="str">
        <f t="shared" si="21"/>
        <v/>
      </c>
      <c r="AA71" s="124"/>
      <c r="AB71" s="125" t="str">
        <f t="shared" si="22"/>
        <v/>
      </c>
      <c r="AC71" s="125" t="str">
        <f t="shared" si="23"/>
        <v/>
      </c>
      <c r="AD71" s="163" t="str">
        <f t="shared" ref="AD71:AP71" si="38">IFERROR(AC71-AQ71,"")</f>
        <v/>
      </c>
      <c r="AE71" s="163" t="str">
        <f t="shared" si="38"/>
        <v/>
      </c>
      <c r="AF71" s="163" t="str">
        <f t="shared" si="38"/>
        <v/>
      </c>
      <c r="AG71" s="163" t="str">
        <f t="shared" si="38"/>
        <v/>
      </c>
      <c r="AH71" s="163" t="str">
        <f t="shared" si="38"/>
        <v/>
      </c>
      <c r="AI71" s="163" t="str">
        <f t="shared" si="38"/>
        <v/>
      </c>
      <c r="AJ71" s="163" t="str">
        <f t="shared" si="38"/>
        <v/>
      </c>
      <c r="AK71" s="163" t="str">
        <f t="shared" si="38"/>
        <v/>
      </c>
      <c r="AL71" s="163" t="str">
        <f t="shared" si="38"/>
        <v/>
      </c>
      <c r="AM71" s="163" t="str">
        <f t="shared" si="38"/>
        <v/>
      </c>
      <c r="AN71" s="163" t="str">
        <f t="shared" si="38"/>
        <v/>
      </c>
      <c r="AO71" s="163" t="str">
        <f t="shared" si="38"/>
        <v/>
      </c>
      <c r="AP71" s="164" t="str">
        <f t="shared" si="38"/>
        <v/>
      </c>
      <c r="AQ71" s="269" t="str">
        <f t="shared" si="16"/>
        <v/>
      </c>
      <c r="AR71" s="268" t="str">
        <f t="shared" ref="AR71:BC71" si="39">IFERROR(+IF($I51=AR$62,$H71,0)+IF($K51=AR$62,$I71,0)+IF($M51=AR$62,$J71,0)+IF($O51=AR$62,$L71,0)+IF($W51=AR$62,$M71,0),"")</f>
        <v/>
      </c>
      <c r="AS71" s="268" t="str">
        <f t="shared" si="39"/>
        <v/>
      </c>
      <c r="AT71" s="268" t="str">
        <f t="shared" si="39"/>
        <v/>
      </c>
      <c r="AU71" s="268" t="str">
        <f t="shared" si="39"/>
        <v/>
      </c>
      <c r="AV71" s="268" t="str">
        <f t="shared" si="39"/>
        <v/>
      </c>
      <c r="AW71" s="268" t="str">
        <f t="shared" si="39"/>
        <v/>
      </c>
      <c r="AX71" s="268" t="str">
        <f t="shared" si="39"/>
        <v/>
      </c>
      <c r="AY71" s="268" t="str">
        <f t="shared" si="39"/>
        <v/>
      </c>
      <c r="AZ71" s="268" t="str">
        <f t="shared" si="39"/>
        <v/>
      </c>
      <c r="BA71" s="268" t="str">
        <f t="shared" si="39"/>
        <v/>
      </c>
      <c r="BB71" s="268" t="str">
        <f t="shared" si="39"/>
        <v/>
      </c>
      <c r="BC71" s="270" t="str">
        <f t="shared" si="39"/>
        <v/>
      </c>
    </row>
    <row r="72" spans="3:55" ht="24.75" customHeight="1" x14ac:dyDescent="0.15">
      <c r="C72" s="590" t="str">
        <f t="shared" si="4"/>
        <v/>
      </c>
      <c r="D72" s="591"/>
      <c r="E72" s="236" t="str">
        <f t="shared" si="5"/>
        <v/>
      </c>
      <c r="F72" s="120" t="str">
        <f>IFERROR(IF(F52=0,INDEX(◇data2!$I$6:$I$35,MATCH(E72&amp;$L$13,◇data2!$G$6:$G$35,0),1),Q52/F52*1000),"")</f>
        <v/>
      </c>
      <c r="G72" s="120" t="str">
        <f>IFERROR(IF(N52=0,"",INDEX(◇data2!$I$6:$I$35,MATCH(N52&amp;$L$13,◇data2!$G$6:$G$35,0),1)),"")</f>
        <v/>
      </c>
      <c r="H72" s="120" t="str">
        <f t="shared" si="6"/>
        <v/>
      </c>
      <c r="I72" s="120" t="str">
        <f t="shared" si="7"/>
        <v/>
      </c>
      <c r="J72" s="120" t="str">
        <f t="shared" si="8"/>
        <v/>
      </c>
      <c r="K72" s="120" t="str">
        <f t="shared" si="9"/>
        <v/>
      </c>
      <c r="L72" s="120" t="str">
        <f t="shared" si="10"/>
        <v/>
      </c>
      <c r="M72" s="120" t="str">
        <f>IF(U52="有",0,IF(G52="","",IF(E52="病院等",G52/2*0.25*◇data2!$S$6*9.76/1000+G52/2*0.25*◇data2!$T$6/1000,G52*0.25*◇data2!$S$6*9.76/1000)+V52))</f>
        <v/>
      </c>
      <c r="N72" s="120" t="str">
        <f t="shared" si="11"/>
        <v/>
      </c>
      <c r="O72" s="120" t="str">
        <f t="shared" si="12"/>
        <v/>
      </c>
      <c r="P72" s="120" t="str">
        <f t="shared" si="18"/>
        <v/>
      </c>
      <c r="Q72" s="121" t="str">
        <f t="shared" si="19"/>
        <v/>
      </c>
      <c r="R72" s="121" t="str">
        <f t="shared" si="20"/>
        <v/>
      </c>
      <c r="S72" s="145"/>
      <c r="T72" s="145"/>
      <c r="U72" s="145"/>
      <c r="V72" s="145"/>
      <c r="Z72" s="162" t="str">
        <f t="shared" si="21"/>
        <v/>
      </c>
      <c r="AA72" s="124"/>
      <c r="AB72" s="125" t="str">
        <f t="shared" si="22"/>
        <v/>
      </c>
      <c r="AC72" s="125" t="str">
        <f t="shared" si="23"/>
        <v/>
      </c>
      <c r="AD72" s="163" t="str">
        <f t="shared" ref="AD72:AP72" si="40">IFERROR(AC72-AQ72,"")</f>
        <v/>
      </c>
      <c r="AE72" s="163" t="str">
        <f t="shared" si="40"/>
        <v/>
      </c>
      <c r="AF72" s="163" t="str">
        <f t="shared" si="40"/>
        <v/>
      </c>
      <c r="AG72" s="163" t="str">
        <f t="shared" si="40"/>
        <v/>
      </c>
      <c r="AH72" s="163" t="str">
        <f t="shared" si="40"/>
        <v/>
      </c>
      <c r="AI72" s="163" t="str">
        <f t="shared" si="40"/>
        <v/>
      </c>
      <c r="AJ72" s="163" t="str">
        <f t="shared" si="40"/>
        <v/>
      </c>
      <c r="AK72" s="163" t="str">
        <f t="shared" si="40"/>
        <v/>
      </c>
      <c r="AL72" s="163" t="str">
        <f t="shared" si="40"/>
        <v/>
      </c>
      <c r="AM72" s="163" t="str">
        <f t="shared" si="40"/>
        <v/>
      </c>
      <c r="AN72" s="163" t="str">
        <f t="shared" si="40"/>
        <v/>
      </c>
      <c r="AO72" s="163" t="str">
        <f t="shared" si="40"/>
        <v/>
      </c>
      <c r="AP72" s="164" t="str">
        <f t="shared" si="40"/>
        <v/>
      </c>
      <c r="AQ72" s="269" t="str">
        <f t="shared" si="16"/>
        <v/>
      </c>
      <c r="AR72" s="268" t="str">
        <f t="shared" ref="AR72:BC72" si="41">IFERROR(+IF($I52=AR$62,$H72,0)+IF($K52=AR$62,$I72,0)+IF($M52=AR$62,$J72,0)+IF($O52=AR$62,$L72,0)+IF($W52=AR$62,$M72,0),"")</f>
        <v/>
      </c>
      <c r="AS72" s="268" t="str">
        <f t="shared" si="41"/>
        <v/>
      </c>
      <c r="AT72" s="268" t="str">
        <f t="shared" si="41"/>
        <v/>
      </c>
      <c r="AU72" s="268" t="str">
        <f t="shared" si="41"/>
        <v/>
      </c>
      <c r="AV72" s="268" t="str">
        <f t="shared" si="41"/>
        <v/>
      </c>
      <c r="AW72" s="268" t="str">
        <f t="shared" si="41"/>
        <v/>
      </c>
      <c r="AX72" s="268" t="str">
        <f t="shared" si="41"/>
        <v/>
      </c>
      <c r="AY72" s="268" t="str">
        <f t="shared" si="41"/>
        <v/>
      </c>
      <c r="AZ72" s="268" t="str">
        <f t="shared" si="41"/>
        <v/>
      </c>
      <c r="BA72" s="268" t="str">
        <f t="shared" si="41"/>
        <v/>
      </c>
      <c r="BB72" s="268" t="str">
        <f t="shared" si="41"/>
        <v/>
      </c>
      <c r="BC72" s="270" t="str">
        <f t="shared" si="41"/>
        <v/>
      </c>
    </row>
    <row r="73" spans="3:55" ht="24.75" customHeight="1" x14ac:dyDescent="0.15">
      <c r="C73" s="590" t="str">
        <f t="shared" si="4"/>
        <v/>
      </c>
      <c r="D73" s="591"/>
      <c r="E73" s="236" t="str">
        <f t="shared" si="5"/>
        <v/>
      </c>
      <c r="F73" s="120" t="str">
        <f>IFERROR(IF(F53=0,INDEX(◇data2!$I$6:$I$35,MATCH(E73&amp;$L$13,◇data2!$G$6:$G$35,0),1),Q53/F53*1000),"")</f>
        <v/>
      </c>
      <c r="G73" s="120" t="str">
        <f>IFERROR(IF(N53=0,"",INDEX(◇data2!$I$6:$I$35,MATCH(N53&amp;$L$13,◇data2!$G$6:$G$35,0),1)),"")</f>
        <v/>
      </c>
      <c r="H73" s="120" t="str">
        <f t="shared" si="6"/>
        <v/>
      </c>
      <c r="I73" s="120" t="str">
        <f t="shared" si="7"/>
        <v/>
      </c>
      <c r="J73" s="120" t="str">
        <f t="shared" si="8"/>
        <v/>
      </c>
      <c r="K73" s="120" t="str">
        <f t="shared" si="9"/>
        <v/>
      </c>
      <c r="L73" s="120" t="str">
        <f t="shared" si="10"/>
        <v/>
      </c>
      <c r="M73" s="120" t="str">
        <f>IF(U53="有",0,IF(G53="","",IF(E53="病院等",G53/2*0.25*◇data2!$S$6*9.76/1000+G53/2*0.25*◇data2!$T$6/1000,G53*0.25*◇data2!$S$6*9.76/1000)+V53))</f>
        <v/>
      </c>
      <c r="N73" s="120" t="str">
        <f t="shared" si="11"/>
        <v/>
      </c>
      <c r="O73" s="120" t="str">
        <f t="shared" si="12"/>
        <v/>
      </c>
      <c r="P73" s="120" t="str">
        <f t="shared" si="18"/>
        <v/>
      </c>
      <c r="Q73" s="121" t="str">
        <f t="shared" si="19"/>
        <v/>
      </c>
      <c r="R73" s="121" t="str">
        <f t="shared" si="20"/>
        <v/>
      </c>
      <c r="S73" s="145"/>
      <c r="T73" s="145"/>
      <c r="U73" s="145"/>
      <c r="V73" s="145"/>
      <c r="Z73" s="162" t="str">
        <f t="shared" si="21"/>
        <v/>
      </c>
      <c r="AA73" s="124"/>
      <c r="AB73" s="125" t="str">
        <f t="shared" si="22"/>
        <v/>
      </c>
      <c r="AC73" s="125" t="str">
        <f t="shared" si="23"/>
        <v/>
      </c>
      <c r="AD73" s="163" t="str">
        <f t="shared" ref="AD73:AP73" si="42">IFERROR(AC73-AQ73,"")</f>
        <v/>
      </c>
      <c r="AE73" s="163" t="str">
        <f t="shared" si="42"/>
        <v/>
      </c>
      <c r="AF73" s="163" t="str">
        <f t="shared" si="42"/>
        <v/>
      </c>
      <c r="AG73" s="163" t="str">
        <f t="shared" si="42"/>
        <v/>
      </c>
      <c r="AH73" s="163" t="str">
        <f t="shared" si="42"/>
        <v/>
      </c>
      <c r="AI73" s="163" t="str">
        <f t="shared" si="42"/>
        <v/>
      </c>
      <c r="AJ73" s="163" t="str">
        <f t="shared" si="42"/>
        <v/>
      </c>
      <c r="AK73" s="163" t="str">
        <f t="shared" si="42"/>
        <v/>
      </c>
      <c r="AL73" s="163" t="str">
        <f t="shared" si="42"/>
        <v/>
      </c>
      <c r="AM73" s="163" t="str">
        <f t="shared" si="42"/>
        <v/>
      </c>
      <c r="AN73" s="163" t="str">
        <f t="shared" si="42"/>
        <v/>
      </c>
      <c r="AO73" s="163" t="str">
        <f t="shared" si="42"/>
        <v/>
      </c>
      <c r="AP73" s="164" t="str">
        <f t="shared" si="42"/>
        <v/>
      </c>
      <c r="AQ73" s="269" t="str">
        <f t="shared" si="16"/>
        <v/>
      </c>
      <c r="AR73" s="268" t="str">
        <f t="shared" ref="AR73:BC73" si="43">IFERROR(+IF($I53=AR$62,$H73,0)+IF($K53=AR$62,$I73,0)+IF($M53=AR$62,$J73,0)+IF($O53=AR$62,$L73,0)+IF($W53=AR$62,$M73,0),"")</f>
        <v/>
      </c>
      <c r="AS73" s="268" t="str">
        <f t="shared" si="43"/>
        <v/>
      </c>
      <c r="AT73" s="268" t="str">
        <f t="shared" si="43"/>
        <v/>
      </c>
      <c r="AU73" s="268" t="str">
        <f t="shared" si="43"/>
        <v/>
      </c>
      <c r="AV73" s="268" t="str">
        <f t="shared" si="43"/>
        <v/>
      </c>
      <c r="AW73" s="268" t="str">
        <f t="shared" si="43"/>
        <v/>
      </c>
      <c r="AX73" s="268" t="str">
        <f t="shared" si="43"/>
        <v/>
      </c>
      <c r="AY73" s="268" t="str">
        <f t="shared" si="43"/>
        <v/>
      </c>
      <c r="AZ73" s="268" t="str">
        <f t="shared" si="43"/>
        <v/>
      </c>
      <c r="BA73" s="268" t="str">
        <f t="shared" si="43"/>
        <v/>
      </c>
      <c r="BB73" s="268" t="str">
        <f t="shared" si="43"/>
        <v/>
      </c>
      <c r="BC73" s="270" t="str">
        <f t="shared" si="43"/>
        <v/>
      </c>
    </row>
    <row r="74" spans="3:55" ht="24.75" customHeight="1" thickBot="1" x14ac:dyDescent="0.2">
      <c r="C74" s="585" t="str">
        <f t="shared" si="4"/>
        <v/>
      </c>
      <c r="D74" s="586"/>
      <c r="E74" s="237" t="str">
        <f t="shared" si="5"/>
        <v/>
      </c>
      <c r="F74" s="150" t="str">
        <f>IFERROR(IF(F54=0,INDEX(◇data2!$I$6:$I$35,MATCH(E74&amp;$L$13,◇data2!$G$6:$G$35,0),1),Q54/F54*1000),"")</f>
        <v/>
      </c>
      <c r="G74" s="150" t="str">
        <f>IFERROR(IF(N54=0,"",INDEX(◇data2!$I$6:$I$35,MATCH(N54&amp;$L$13,◇data2!$G$6:$G$35,0),1)),"")</f>
        <v/>
      </c>
      <c r="H74" s="150" t="str">
        <f t="shared" si="6"/>
        <v/>
      </c>
      <c r="I74" s="150" t="str">
        <f t="shared" si="7"/>
        <v/>
      </c>
      <c r="J74" s="150" t="str">
        <f t="shared" si="8"/>
        <v/>
      </c>
      <c r="K74" s="150" t="str">
        <f t="shared" si="9"/>
        <v/>
      </c>
      <c r="L74" s="150" t="str">
        <f t="shared" si="10"/>
        <v/>
      </c>
      <c r="M74" s="150" t="str">
        <f>IF(U54="有",0,IF(G54="","",IF(E54="病院等",G54/2*0.25*◇data2!$S$6*9.76/1000+G54/2*0.25*◇data2!$T$6/1000,G54*0.25*◇data2!$S$6*9.76/1000)+V54))</f>
        <v/>
      </c>
      <c r="N74" s="150" t="str">
        <f t="shared" si="11"/>
        <v/>
      </c>
      <c r="O74" s="150" t="str">
        <f t="shared" si="12"/>
        <v/>
      </c>
      <c r="P74" s="150" t="str">
        <f t="shared" si="18"/>
        <v/>
      </c>
      <c r="Q74" s="151" t="str">
        <f t="shared" si="19"/>
        <v/>
      </c>
      <c r="R74" s="151" t="str">
        <f t="shared" si="20"/>
        <v/>
      </c>
      <c r="S74" s="152"/>
      <c r="T74" s="152"/>
      <c r="U74" s="152"/>
      <c r="V74" s="152"/>
      <c r="Z74" s="165" t="str">
        <f t="shared" si="21"/>
        <v/>
      </c>
      <c r="AA74" s="166"/>
      <c r="AB74" s="167" t="str">
        <f t="shared" si="22"/>
        <v/>
      </c>
      <c r="AC74" s="167" t="str">
        <f t="shared" si="23"/>
        <v/>
      </c>
      <c r="AD74" s="168" t="str">
        <f t="shared" ref="AD74:AP74" si="44">IFERROR(AC74-AQ74,"")</f>
        <v/>
      </c>
      <c r="AE74" s="168" t="str">
        <f t="shared" si="44"/>
        <v/>
      </c>
      <c r="AF74" s="168" t="str">
        <f t="shared" si="44"/>
        <v/>
      </c>
      <c r="AG74" s="168" t="str">
        <f t="shared" si="44"/>
        <v/>
      </c>
      <c r="AH74" s="168" t="str">
        <f t="shared" si="44"/>
        <v/>
      </c>
      <c r="AI74" s="168" t="str">
        <f t="shared" si="44"/>
        <v/>
      </c>
      <c r="AJ74" s="168" t="str">
        <f t="shared" si="44"/>
        <v/>
      </c>
      <c r="AK74" s="168" t="str">
        <f t="shared" si="44"/>
        <v/>
      </c>
      <c r="AL74" s="168" t="str">
        <f t="shared" si="44"/>
        <v/>
      </c>
      <c r="AM74" s="168" t="str">
        <f t="shared" si="44"/>
        <v/>
      </c>
      <c r="AN74" s="168" t="str">
        <f t="shared" si="44"/>
        <v/>
      </c>
      <c r="AO74" s="168" t="str">
        <f t="shared" si="44"/>
        <v/>
      </c>
      <c r="AP74" s="169" t="str">
        <f t="shared" si="44"/>
        <v/>
      </c>
      <c r="AQ74" s="271" t="str">
        <f t="shared" si="16"/>
        <v/>
      </c>
      <c r="AR74" s="272" t="str">
        <f t="shared" ref="AR74:BC74" si="45">IFERROR(+IF($I54=AR$62,$H74,0)+IF($K54=AR$62,$I74,0)+IF($M54=AR$62,$J74,0)+IF($O54=AR$62,$L74,0)+IF($W54=AR$62,$M74,0),"")</f>
        <v/>
      </c>
      <c r="AS74" s="272" t="str">
        <f t="shared" si="45"/>
        <v/>
      </c>
      <c r="AT74" s="272" t="str">
        <f t="shared" si="45"/>
        <v/>
      </c>
      <c r="AU74" s="272" t="str">
        <f t="shared" si="45"/>
        <v/>
      </c>
      <c r="AV74" s="272" t="str">
        <f t="shared" si="45"/>
        <v/>
      </c>
      <c r="AW74" s="272" t="str">
        <f t="shared" si="45"/>
        <v/>
      </c>
      <c r="AX74" s="272" t="str">
        <f t="shared" si="45"/>
        <v/>
      </c>
      <c r="AY74" s="272" t="str">
        <f t="shared" si="45"/>
        <v/>
      </c>
      <c r="AZ74" s="272" t="str">
        <f t="shared" si="45"/>
        <v/>
      </c>
      <c r="BA74" s="272" t="str">
        <f t="shared" si="45"/>
        <v/>
      </c>
      <c r="BB74" s="272" t="str">
        <f t="shared" si="45"/>
        <v/>
      </c>
      <c r="BC74" s="273" t="str">
        <f t="shared" si="45"/>
        <v/>
      </c>
    </row>
    <row r="75" spans="3:55" ht="24.75" customHeight="1" thickTop="1" x14ac:dyDescent="0.15">
      <c r="C75" s="234" t="s">
        <v>1</v>
      </c>
      <c r="D75" s="235"/>
      <c r="E75" s="235"/>
      <c r="F75" s="143" t="str">
        <f>IFERROR(INDEX(◇data1!$D$44:$AG$48,MATCH(手法3!$T75,◇data1!$C$44:$C$48,0),MATCH(手法3!$H75&amp;手法3!$L$13,◇data1!$D$41:$AG$41,0)),"")</f>
        <v/>
      </c>
      <c r="G75" s="143" t="str">
        <f>IFERROR(INDEX(◇data1!$D$44:$AG$48,MATCH(手法3!$T75,◇data1!$C$44:$C$48,0),MATCH(手法3!$H75&amp;手法3!$L$13,◇data1!$D$41:$AG$41,0)),"")</f>
        <v/>
      </c>
      <c r="H75" s="120">
        <f>SUM(H63:H74)</f>
        <v>0</v>
      </c>
      <c r="I75" s="120">
        <f t="shared" ref="I75:J75" si="46">SUM(I63:I74)</f>
        <v>0</v>
      </c>
      <c r="J75" s="148">
        <f t="shared" si="46"/>
        <v>0</v>
      </c>
      <c r="K75" s="120">
        <f t="shared" ref="K75:P75" si="47">SUM(K63:K74)</f>
        <v>0</v>
      </c>
      <c r="L75" s="120">
        <f t="shared" si="47"/>
        <v>0</v>
      </c>
      <c r="M75" s="120">
        <f t="shared" si="47"/>
        <v>0</v>
      </c>
      <c r="N75" s="120">
        <f t="shared" si="47"/>
        <v>0</v>
      </c>
      <c r="O75" s="120">
        <f t="shared" si="47"/>
        <v>0</v>
      </c>
      <c r="P75" s="120">
        <f t="shared" si="47"/>
        <v>0</v>
      </c>
      <c r="Q75" s="149" t="str">
        <f>IFERROR(1-P75/N75,"")</f>
        <v/>
      </c>
      <c r="R75" s="149" t="str">
        <f t="shared" si="14"/>
        <v/>
      </c>
      <c r="S75" s="230" t="str">
        <f>IF(I26="","",I26)</f>
        <v/>
      </c>
      <c r="T75" s="230" t="str">
        <f>IF(使用量入力シート!$C$4="手法3",使用量入力シート!J361,"")</f>
        <v/>
      </c>
      <c r="U75" s="230" t="str">
        <f>IF(使用量入力シート!$C$4="手法3",使用量入力シート!K361,"")</f>
        <v/>
      </c>
      <c r="V75" s="149" t="str">
        <f>IFERROR(1-U75/S75,"")</f>
        <v/>
      </c>
      <c r="Z75" s="170">
        <f>SUM(Z63:Z74)</f>
        <v>0</v>
      </c>
      <c r="AA75" s="170"/>
      <c r="AB75" s="170">
        <f t="shared" ref="AB75:BC75" si="48">SUM(AB63:AB74)</f>
        <v>0</v>
      </c>
      <c r="AC75" s="170">
        <f t="shared" si="48"/>
        <v>0</v>
      </c>
      <c r="AD75" s="170">
        <f t="shared" si="48"/>
        <v>0</v>
      </c>
      <c r="AE75" s="170">
        <f t="shared" si="48"/>
        <v>0</v>
      </c>
      <c r="AF75" s="170">
        <f t="shared" si="48"/>
        <v>0</v>
      </c>
      <c r="AG75" s="170">
        <f t="shared" si="48"/>
        <v>0</v>
      </c>
      <c r="AH75" s="170">
        <f t="shared" si="48"/>
        <v>0</v>
      </c>
      <c r="AI75" s="170">
        <f t="shared" si="48"/>
        <v>0</v>
      </c>
      <c r="AJ75" s="170">
        <f t="shared" si="48"/>
        <v>0</v>
      </c>
      <c r="AK75" s="170">
        <f t="shared" si="48"/>
        <v>0</v>
      </c>
      <c r="AL75" s="170">
        <f t="shared" si="48"/>
        <v>0</v>
      </c>
      <c r="AM75" s="170">
        <f t="shared" si="48"/>
        <v>0</v>
      </c>
      <c r="AN75" s="170">
        <f t="shared" si="48"/>
        <v>0</v>
      </c>
      <c r="AO75" s="170">
        <f t="shared" si="48"/>
        <v>0</v>
      </c>
      <c r="AP75" s="170">
        <f t="shared" si="48"/>
        <v>0</v>
      </c>
      <c r="AQ75" s="170">
        <f t="shared" si="48"/>
        <v>0</v>
      </c>
      <c r="AR75" s="170">
        <f t="shared" si="48"/>
        <v>0</v>
      </c>
      <c r="AS75" s="170">
        <f t="shared" si="48"/>
        <v>0</v>
      </c>
      <c r="AT75" s="170">
        <f t="shared" si="48"/>
        <v>0</v>
      </c>
      <c r="AU75" s="170">
        <f t="shared" si="48"/>
        <v>0</v>
      </c>
      <c r="AV75" s="170">
        <f t="shared" si="48"/>
        <v>0</v>
      </c>
      <c r="AW75" s="170">
        <f t="shared" si="48"/>
        <v>0</v>
      </c>
      <c r="AX75" s="170">
        <f t="shared" si="48"/>
        <v>0</v>
      </c>
      <c r="AY75" s="170">
        <f t="shared" si="48"/>
        <v>0</v>
      </c>
      <c r="AZ75" s="170">
        <f t="shared" si="48"/>
        <v>0</v>
      </c>
      <c r="BA75" s="170">
        <f t="shared" si="48"/>
        <v>0</v>
      </c>
      <c r="BB75" s="170">
        <f t="shared" si="48"/>
        <v>0</v>
      </c>
      <c r="BC75" s="170">
        <f t="shared" si="48"/>
        <v>0</v>
      </c>
    </row>
    <row r="76" spans="3:55" ht="9.75" customHeight="1" x14ac:dyDescent="0.15">
      <c r="C76" s="122"/>
      <c r="D76" s="122"/>
      <c r="E76" s="122"/>
      <c r="F76" s="122"/>
      <c r="G76" s="122"/>
      <c r="H76" s="122"/>
      <c r="I76" s="123"/>
      <c r="J76" s="122"/>
      <c r="K76" s="9"/>
    </row>
    <row r="77" spans="3:55" ht="20.100000000000001" customHeight="1" thickBot="1" x14ac:dyDescent="0.2">
      <c r="C77" s="331" t="s">
        <v>376</v>
      </c>
      <c r="D77" s="122"/>
      <c r="E77" s="122"/>
      <c r="F77" s="122"/>
      <c r="G77" s="122"/>
      <c r="H77" s="122"/>
      <c r="I77" s="122"/>
      <c r="J77" s="123"/>
      <c r="K77" s="122"/>
      <c r="L77" s="9"/>
    </row>
    <row r="78" spans="3:55" ht="20.100000000000001" customHeight="1" thickBot="1" x14ac:dyDescent="0.2">
      <c r="C78" s="301" t="s">
        <v>0</v>
      </c>
      <c r="D78" s="3" t="str">
        <f>"("&amp;$I$14&amp;"年)"</f>
        <v>(年)</v>
      </c>
      <c r="E78" s="193">
        <f>N75</f>
        <v>0</v>
      </c>
      <c r="F78" s="5" t="str">
        <f>"GJ/年に対し、"</f>
        <v>GJ/年に対し、</v>
      </c>
      <c r="G78" s="300"/>
      <c r="H78" s="301" t="s">
        <v>12</v>
      </c>
      <c r="I78" s="4" t="str">
        <f>"("&amp;$I$15&amp;"年)"</f>
        <v>(年)</v>
      </c>
      <c r="J78" s="193">
        <f>P75</f>
        <v>0</v>
      </c>
      <c r="K78" s="5" t="s">
        <v>370</v>
      </c>
      <c r="L78" s="5"/>
      <c r="M78" s="3"/>
      <c r="N78" s="3"/>
      <c r="O78" s="301" t="s">
        <v>377</v>
      </c>
      <c r="P78" s="202">
        <f>+N75-P75</f>
        <v>0</v>
      </c>
      <c r="Q78" s="5" t="str">
        <f>"GJ"&amp;"（"&amp;IFERROR(ROUND(Q75*100,0),"")&amp;"%削減）です。"</f>
        <v>GJ（%削減）です。</v>
      </c>
      <c r="R78" s="3"/>
      <c r="S78" s="189"/>
    </row>
    <row r="79" spans="3:55" ht="9.75" customHeight="1" x14ac:dyDescent="0.15">
      <c r="D79" s="122"/>
      <c r="E79" s="122"/>
      <c r="F79" s="122"/>
      <c r="G79" s="122"/>
      <c r="H79" s="122"/>
      <c r="I79" s="122"/>
      <c r="J79" s="123"/>
      <c r="K79" s="122"/>
      <c r="L79" s="122"/>
      <c r="M79" s="9"/>
    </row>
    <row r="80" spans="3:55" ht="20.100000000000001" customHeight="1" thickBot="1" x14ac:dyDescent="0.2">
      <c r="C80" s="331" t="s">
        <v>743</v>
      </c>
      <c r="D80" s="190"/>
      <c r="E80" s="190"/>
      <c r="F80" s="190"/>
      <c r="G80" s="190"/>
      <c r="H80" s="190"/>
      <c r="I80" s="190"/>
      <c r="J80" s="191"/>
      <c r="K80" s="190"/>
      <c r="L80" s="190"/>
      <c r="M80" s="192"/>
      <c r="N80" s="189"/>
      <c r="O80" s="189"/>
      <c r="P80" s="189"/>
      <c r="Q80" s="189"/>
      <c r="R80" s="189"/>
      <c r="S80" s="189"/>
    </row>
    <row r="81" spans="2:19" ht="20.100000000000001" customHeight="1" thickBot="1" x14ac:dyDescent="0.2">
      <c r="C81" s="301" t="s">
        <v>0</v>
      </c>
      <c r="D81" s="3" t="str">
        <f>"("&amp;$I$14&amp;"年)"</f>
        <v>(年)</v>
      </c>
      <c r="E81" s="193" t="str">
        <f>S75</f>
        <v/>
      </c>
      <c r="F81" s="5" t="s">
        <v>747</v>
      </c>
      <c r="G81" s="300"/>
      <c r="H81" s="301" t="s">
        <v>12</v>
      </c>
      <c r="I81" s="4" t="str">
        <f>"("&amp;$I$15&amp;"年)"</f>
        <v>(年)</v>
      </c>
      <c r="J81" s="193" t="str">
        <f>U75</f>
        <v/>
      </c>
      <c r="K81" s="5" t="s">
        <v>748</v>
      </c>
      <c r="L81" s="5"/>
      <c r="M81" s="3"/>
      <c r="N81" s="3"/>
      <c r="O81" s="301" t="s">
        <v>674</v>
      </c>
      <c r="P81" s="202" t="str">
        <f>IFERROR(+E81-J81,"")</f>
        <v/>
      </c>
      <c r="Q81" s="5" t="s">
        <v>749</v>
      </c>
      <c r="R81" s="332" t="str">
        <f>"（"&amp;IFERROR(ROUND(V75*100,0)," ")&amp;"%削減）です。"</f>
        <v>（ %削減）です。</v>
      </c>
      <c r="S81" s="228"/>
    </row>
    <row r="82" spans="2:19" ht="20.100000000000001" customHeight="1" x14ac:dyDescent="0.15">
      <c r="C82" s="122"/>
      <c r="D82" s="122"/>
      <c r="E82" s="122"/>
      <c r="F82" s="122"/>
      <c r="G82" s="122"/>
      <c r="H82" s="122"/>
      <c r="I82" s="123"/>
      <c r="J82" s="122"/>
      <c r="K82" s="9"/>
    </row>
    <row r="83" spans="2:19" ht="20.100000000000001" customHeight="1" x14ac:dyDescent="0.15">
      <c r="C83" s="122"/>
      <c r="D83" s="122"/>
      <c r="E83" s="122"/>
      <c r="F83" s="122"/>
      <c r="G83" s="122"/>
      <c r="H83" s="122"/>
      <c r="I83" s="123"/>
      <c r="J83" s="122"/>
      <c r="K83" s="9"/>
    </row>
    <row r="84" spans="2:19" ht="20.100000000000001" customHeight="1" x14ac:dyDescent="0.15">
      <c r="C84" s="122"/>
      <c r="D84" s="122"/>
      <c r="E84" s="122"/>
      <c r="F84" s="122"/>
      <c r="G84" s="122"/>
      <c r="H84" s="122"/>
      <c r="I84" s="123"/>
      <c r="J84" s="122"/>
      <c r="K84" s="9"/>
    </row>
    <row r="85" spans="2:19" ht="20.100000000000001" customHeight="1" x14ac:dyDescent="0.15">
      <c r="C85" s="122"/>
      <c r="D85" s="122"/>
      <c r="E85" s="122"/>
      <c r="F85" s="122"/>
      <c r="G85" s="122"/>
      <c r="H85" s="122"/>
      <c r="I85" s="123"/>
      <c r="J85" s="122"/>
      <c r="K85" s="9"/>
    </row>
    <row r="86" spans="2:19" ht="20.100000000000001" customHeight="1" x14ac:dyDescent="0.15">
      <c r="C86" s="122"/>
      <c r="D86" s="122"/>
      <c r="E86" s="122"/>
      <c r="F86" s="122"/>
      <c r="G86" s="122"/>
      <c r="H86" s="122"/>
      <c r="I86" s="123"/>
      <c r="J86" s="122"/>
      <c r="K86" s="9"/>
    </row>
    <row r="87" spans="2:19" ht="20.100000000000001" customHeight="1" x14ac:dyDescent="0.15">
      <c r="C87" s="122"/>
      <c r="D87" s="122"/>
      <c r="E87" s="122"/>
      <c r="F87" s="122"/>
      <c r="G87" s="122"/>
      <c r="H87" s="122"/>
      <c r="I87" s="123"/>
      <c r="J87" s="122"/>
      <c r="K87" s="9"/>
    </row>
    <row r="88" spans="2:19" ht="20.100000000000001" customHeight="1" x14ac:dyDescent="0.15">
      <c r="C88" s="122"/>
      <c r="D88" s="122"/>
      <c r="E88" s="122"/>
      <c r="F88" s="122"/>
      <c r="G88" s="122"/>
      <c r="H88" s="122"/>
      <c r="I88" s="123"/>
      <c r="J88" s="122"/>
      <c r="K88" s="9"/>
    </row>
    <row r="89" spans="2:19" ht="20.100000000000001" customHeight="1" x14ac:dyDescent="0.15">
      <c r="C89" s="122"/>
      <c r="D89" s="122"/>
      <c r="E89" s="122"/>
      <c r="F89" s="122"/>
      <c r="G89" s="122"/>
      <c r="H89" s="122"/>
      <c r="I89" s="123"/>
      <c r="J89" s="122"/>
      <c r="K89" s="9"/>
    </row>
    <row r="90" spans="2:19" ht="20.100000000000001" customHeight="1" x14ac:dyDescent="0.15">
      <c r="C90" s="122"/>
      <c r="D90" s="122"/>
      <c r="E90" s="122"/>
      <c r="F90" s="122"/>
      <c r="G90" s="122"/>
      <c r="H90" s="122"/>
      <c r="I90" s="123"/>
      <c r="J90" s="122"/>
      <c r="K90" s="9"/>
    </row>
    <row r="91" spans="2:19" ht="20.100000000000001" customHeight="1" x14ac:dyDescent="0.15">
      <c r="C91" s="122"/>
      <c r="D91" s="122"/>
      <c r="E91" s="122"/>
      <c r="F91" s="122"/>
      <c r="G91" s="122"/>
      <c r="H91" s="122"/>
      <c r="I91" s="123"/>
      <c r="J91" s="122"/>
      <c r="K91" s="9"/>
    </row>
    <row r="92" spans="2:19" ht="20.100000000000001" customHeight="1" x14ac:dyDescent="0.15">
      <c r="E92" s="6"/>
    </row>
    <row r="94" spans="2:19" ht="20.100000000000001" customHeight="1" x14ac:dyDescent="0.15">
      <c r="B94" s="330" t="s">
        <v>651</v>
      </c>
      <c r="F94" s="5"/>
    </row>
    <row r="113" spans="2:2" ht="20.100000000000001" customHeight="1" x14ac:dyDescent="0.15">
      <c r="B113" s="330" t="s">
        <v>653</v>
      </c>
    </row>
  </sheetData>
  <sheetProtection sheet="1" objects="1" scenarios="1"/>
  <mergeCells count="109">
    <mergeCell ref="J26:W26"/>
    <mergeCell ref="J27:W28"/>
    <mergeCell ref="J29:W29"/>
    <mergeCell ref="J30:W30"/>
    <mergeCell ref="J32:W32"/>
    <mergeCell ref="J31:W31"/>
    <mergeCell ref="J33:W33"/>
    <mergeCell ref="J34:W34"/>
    <mergeCell ref="J35:W35"/>
    <mergeCell ref="B1:X1"/>
    <mergeCell ref="B2:X3"/>
    <mergeCell ref="J12:W12"/>
    <mergeCell ref="J14:W14"/>
    <mergeCell ref="J15:W15"/>
    <mergeCell ref="J16:W16"/>
    <mergeCell ref="J17:W17"/>
    <mergeCell ref="J18:W18"/>
    <mergeCell ref="J19:W19"/>
    <mergeCell ref="D12:H12"/>
    <mergeCell ref="D26:F26"/>
    <mergeCell ref="G26:H26"/>
    <mergeCell ref="D19:H19"/>
    <mergeCell ref="J37:W37"/>
    <mergeCell ref="C74:D74"/>
    <mergeCell ref="C60:D62"/>
    <mergeCell ref="E60:E62"/>
    <mergeCell ref="C69:D69"/>
    <mergeCell ref="C70:D70"/>
    <mergeCell ref="C71:D71"/>
    <mergeCell ref="C72:D72"/>
    <mergeCell ref="C73:D73"/>
    <mergeCell ref="C64:D64"/>
    <mergeCell ref="C65:D65"/>
    <mergeCell ref="C66:D66"/>
    <mergeCell ref="C67:D67"/>
    <mergeCell ref="C68:D68"/>
    <mergeCell ref="C63:D63"/>
    <mergeCell ref="C54:D54"/>
    <mergeCell ref="S60:U60"/>
    <mergeCell ref="V60:V62"/>
    <mergeCell ref="J38:W38"/>
    <mergeCell ref="P41:Q41"/>
    <mergeCell ref="J20:W22"/>
    <mergeCell ref="C20:C22"/>
    <mergeCell ref="D20:F22"/>
    <mergeCell ref="G20:H20"/>
    <mergeCell ref="G22:H22"/>
    <mergeCell ref="C24:C25"/>
    <mergeCell ref="D24:F25"/>
    <mergeCell ref="G24:H24"/>
    <mergeCell ref="G25:H25"/>
    <mergeCell ref="J13:K13"/>
    <mergeCell ref="G21:H21"/>
    <mergeCell ref="I20:I22"/>
    <mergeCell ref="D13:H13"/>
    <mergeCell ref="D14:H14"/>
    <mergeCell ref="D15:H15"/>
    <mergeCell ref="D18:H18"/>
    <mergeCell ref="D17:H17"/>
    <mergeCell ref="D16:H16"/>
    <mergeCell ref="J23:W23"/>
    <mergeCell ref="J24:W25"/>
    <mergeCell ref="D34:H36"/>
    <mergeCell ref="Q60:R60"/>
    <mergeCell ref="C55:E55"/>
    <mergeCell ref="C44:D44"/>
    <mergeCell ref="C45:D45"/>
    <mergeCell ref="C46:D46"/>
    <mergeCell ref="C41:D42"/>
    <mergeCell ref="C43:D43"/>
    <mergeCell ref="F60:F62"/>
    <mergeCell ref="K61:K62"/>
    <mergeCell ref="L61:L62"/>
    <mergeCell ref="M61:M62"/>
    <mergeCell ref="Q61:Q62"/>
    <mergeCell ref="C47:D47"/>
    <mergeCell ref="C48:D48"/>
    <mergeCell ref="C52:D52"/>
    <mergeCell ref="C53:D53"/>
    <mergeCell ref="H61:J61"/>
    <mergeCell ref="G60:G62"/>
    <mergeCell ref="H60:M60"/>
    <mergeCell ref="R61:R62"/>
    <mergeCell ref="H41:N41"/>
    <mergeCell ref="J36:W36"/>
    <mergeCell ref="AQ60:BC60"/>
    <mergeCell ref="Z60:AP60"/>
    <mergeCell ref="D23:H23"/>
    <mergeCell ref="O41:O42"/>
    <mergeCell ref="N60:P60"/>
    <mergeCell ref="D38:H38"/>
    <mergeCell ref="R41:T41"/>
    <mergeCell ref="D37:H37"/>
    <mergeCell ref="E41:E42"/>
    <mergeCell ref="F41:F42"/>
    <mergeCell ref="G41:G42"/>
    <mergeCell ref="U41:W41"/>
    <mergeCell ref="I31:I33"/>
    <mergeCell ref="C49:D49"/>
    <mergeCell ref="C50:D50"/>
    <mergeCell ref="C51:D51"/>
    <mergeCell ref="C31:C33"/>
    <mergeCell ref="D27:H27"/>
    <mergeCell ref="I27:I28"/>
    <mergeCell ref="D28:H28"/>
    <mergeCell ref="D29:H29"/>
    <mergeCell ref="D30:H30"/>
    <mergeCell ref="D31:H33"/>
    <mergeCell ref="C34:C36"/>
  </mergeCells>
  <phoneticPr fontId="3"/>
  <dataValidations count="1">
    <dataValidation type="list" allowBlank="1" showInputMessage="1" showErrorMessage="1" sqref="U43:U54">
      <formula1>"　　,有,無"</formula1>
    </dataValidation>
  </dataValidations>
  <hyperlinks>
    <hyperlink ref="E41:E42" location="★用途分類!A1" display="用途分類"/>
    <hyperlink ref="J27:P28" location="使用量入力シート!A1" display="燃料・熱・電気使用量入力シートで入力してください。"/>
    <hyperlink ref="J32:P32" location="'積上げシート（運用）'!A1" display="積上げシート（運用）を建築物ごとに作成し、削減率を本シートの建築物リストに転記してください。"/>
    <hyperlink ref="J35:P35" location="'積上げシート（改修）'!A1" display="積上げシート（改修）を建築物ごとに作成し、削減率を本シートの建築物リストに転記してください。"/>
  </hyperlinks>
  <printOptions horizontalCentered="1"/>
  <pageMargins left="0.39370078740157483" right="0.39370078740157483" top="0.74803149606299213" bottom="0.74803149606299213" header="0.31496062992125984" footer="0.31496062992125984"/>
  <pageSetup paperSize="9" scale="50" orientation="portrait" r:id="rId1"/>
  <rowBreaks count="1" manualBreakCount="1">
    <brk id="56" min="1" max="2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★用途分類!$A$4:$A$8</xm:f>
          </x14:formula1>
          <xm:sqref>E43:E54 N43:N54</xm:sqref>
        </x14:dataValidation>
        <x14:dataValidation type="list" allowBlank="1" showInputMessage="1" showErrorMessage="1">
          <x14:formula1>
            <xm:f>◇data2!$B$5:$B$51</xm:f>
          </x14:formula1>
          <xm:sqref>I13</xm:sqref>
        </x14:dataValidation>
        <x14:dataValidation type="list" allowBlank="1" showInputMessage="1" showErrorMessage="1">
          <x14:formula1>
            <xm:f>◇data2!$V$6:$V$17</xm:f>
          </x14:formula1>
          <xm:sqref>I43:I54 W43:W54 K43:K54 M43:M54 O43:O54</xm:sqref>
        </x14:dataValidation>
        <x14:dataValidation type="list" allowBlank="1" showInputMessage="1" showErrorMessage="1">
          <x14:formula1>
            <xm:f>◇data2!$V$4:$V$17</xm:f>
          </x14:formula1>
          <xm:sqref>I16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26"/>
  <sheetViews>
    <sheetView showGridLines="0" view="pageBreakPreview" zoomScaleNormal="85" zoomScaleSheetLayoutView="100" workbookViewId="0">
      <selection activeCell="E8" sqref="E8"/>
    </sheetView>
  </sheetViews>
  <sheetFormatPr defaultRowHeight="13.5" x14ac:dyDescent="0.15"/>
  <cols>
    <col min="1" max="1" width="5.75" customWidth="1"/>
    <col min="2" max="2" width="16.75" customWidth="1"/>
    <col min="3" max="3" width="37.25" customWidth="1"/>
    <col min="4" max="4" width="8.875" customWidth="1"/>
    <col min="7" max="7" width="9" hidden="1" customWidth="1"/>
  </cols>
  <sheetData>
    <row r="1" spans="1:7" ht="23.25" customHeight="1" x14ac:dyDescent="0.15">
      <c r="A1" s="51" t="s">
        <v>215</v>
      </c>
    </row>
    <row r="2" spans="1:7" ht="18" customHeight="1" x14ac:dyDescent="0.15">
      <c r="A2" s="51"/>
      <c r="B2" s="3" t="s">
        <v>214</v>
      </c>
    </row>
    <row r="3" spans="1:7" ht="17.25" customHeight="1" x14ac:dyDescent="0.15">
      <c r="A3" s="51"/>
      <c r="B3" s="3" t="s">
        <v>216</v>
      </c>
    </row>
    <row r="4" spans="1:7" ht="17.25" customHeight="1" x14ac:dyDescent="0.15">
      <c r="A4" s="51"/>
      <c r="B4" s="3" t="s">
        <v>213</v>
      </c>
    </row>
    <row r="5" spans="1:7" ht="17.25" customHeight="1" x14ac:dyDescent="0.15">
      <c r="A5" s="51"/>
      <c r="B5" s="3" t="s">
        <v>360</v>
      </c>
    </row>
    <row r="6" spans="1:7" ht="22.5" x14ac:dyDescent="0.15">
      <c r="A6" s="51"/>
      <c r="D6" s="4" t="s">
        <v>13</v>
      </c>
      <c r="E6" s="65" t="str">
        <f>手法3!$L$13</f>
        <v/>
      </c>
    </row>
    <row r="7" spans="1:7" ht="22.5" x14ac:dyDescent="0.15">
      <c r="A7" s="51"/>
      <c r="B7" s="52" t="s">
        <v>212</v>
      </c>
      <c r="C7" s="255"/>
      <c r="D7" s="4" t="s">
        <v>196</v>
      </c>
      <c r="E7" s="256"/>
    </row>
    <row r="8" spans="1:7" ht="22.5" x14ac:dyDescent="0.15">
      <c r="A8" s="51"/>
      <c r="B8" s="2"/>
      <c r="C8" s="67"/>
      <c r="D8" s="67" t="s">
        <v>197</v>
      </c>
      <c r="E8" s="105">
        <f>1-(1-G11)*(1-G12)*(1-G13)*(1-G14)*(1-G15)*(1-G16)*(1-G17)*(1-G18)*(1-G19)*(1-G20)*(1-G21)*(1-G22)*(1-G23)*(1-G24)*(1-G25)</f>
        <v>0</v>
      </c>
    </row>
    <row r="10" spans="1:7" ht="18.75" x14ac:dyDescent="0.15">
      <c r="A10" s="49" t="s">
        <v>138</v>
      </c>
      <c r="B10" s="50"/>
      <c r="C10" s="612" t="s">
        <v>137</v>
      </c>
      <c r="D10" s="613"/>
      <c r="E10" s="49" t="s">
        <v>79</v>
      </c>
      <c r="F10" s="49" t="s">
        <v>139</v>
      </c>
    </row>
    <row r="11" spans="1:7" ht="18.75" x14ac:dyDescent="0.15">
      <c r="A11" s="17">
        <v>1</v>
      </c>
      <c r="B11" s="14" t="s">
        <v>24</v>
      </c>
      <c r="C11" s="103" t="s">
        <v>42</v>
      </c>
      <c r="D11" s="104"/>
      <c r="E11" s="66" t="str">
        <f>IFERROR(INDEX(◇data1!$D23:$AG23,1,MATCH('積上げシート（運用）'!$E$7&amp;'積上げシート（運用）'!$E$6,◇data1!$D$20:$AG$20,0)),"")</f>
        <v/>
      </c>
      <c r="F11" s="257" t="s">
        <v>88</v>
      </c>
      <c r="G11" s="68">
        <f>IF(E11="-",0,IF(F11="●",E11,0))</f>
        <v>0</v>
      </c>
    </row>
    <row r="12" spans="1:7" ht="18.75" x14ac:dyDescent="0.15">
      <c r="A12" s="17">
        <v>2</v>
      </c>
      <c r="B12" s="14" t="s">
        <v>24</v>
      </c>
      <c r="C12" s="103" t="s">
        <v>25</v>
      </c>
      <c r="D12" s="104"/>
      <c r="E12" s="66" t="str">
        <f>IFERROR(INDEX(◇data1!$D24:$AG24,1,MATCH('積上げシート（運用）'!$E$7&amp;'積上げシート（運用）'!$E$6,◇data1!$D$20:$AG$20,0)),"")</f>
        <v/>
      </c>
      <c r="F12" s="257" t="s">
        <v>88</v>
      </c>
      <c r="G12" s="68">
        <f t="shared" ref="G12:G16" si="0">IF(E12="-",0,IF(F12="●",E12,0))</f>
        <v>0</v>
      </c>
    </row>
    <row r="13" spans="1:7" ht="18.75" x14ac:dyDescent="0.15">
      <c r="A13" s="17">
        <v>3</v>
      </c>
      <c r="B13" s="14" t="s">
        <v>24</v>
      </c>
      <c r="C13" s="103" t="s">
        <v>26</v>
      </c>
      <c r="D13" s="104"/>
      <c r="E13" s="66" t="str">
        <f>IFERROR(INDEX(◇data1!$D25:$AG25,1,MATCH('積上げシート（運用）'!$E$7&amp;'積上げシート（運用）'!$E$6,◇data1!$D$20:$AG$20,0)),"")</f>
        <v/>
      </c>
      <c r="F13" s="257" t="s">
        <v>88</v>
      </c>
      <c r="G13" s="68">
        <f t="shared" si="0"/>
        <v>0</v>
      </c>
    </row>
    <row r="14" spans="1:7" ht="18.75" x14ac:dyDescent="0.15">
      <c r="A14" s="17">
        <v>4</v>
      </c>
      <c r="B14" s="14" t="s">
        <v>24</v>
      </c>
      <c r="C14" s="103" t="s">
        <v>205</v>
      </c>
      <c r="D14" s="104"/>
      <c r="E14" s="66" t="str">
        <f>IFERROR(INDEX(◇data1!$D26:$AG26,1,MATCH('積上げシート（運用）'!$E$7&amp;'積上げシート（運用）'!$E$6,◇data1!$D$20:$AG$20,0)),"")</f>
        <v/>
      </c>
      <c r="F14" s="257" t="s">
        <v>88</v>
      </c>
      <c r="G14" s="68">
        <f t="shared" si="0"/>
        <v>0</v>
      </c>
    </row>
    <row r="15" spans="1:7" ht="18.75" x14ac:dyDescent="0.15">
      <c r="A15" s="17">
        <v>5</v>
      </c>
      <c r="B15" s="14" t="s">
        <v>24</v>
      </c>
      <c r="C15" s="103" t="s">
        <v>46</v>
      </c>
      <c r="D15" s="104"/>
      <c r="E15" s="66" t="str">
        <f>IFERROR(INDEX(◇data1!$D27:$AG27,1,MATCH('積上げシート（運用）'!$E$7&amp;'積上げシート（運用）'!$E$6,◇data1!$D$20:$AG$20,0)),"")</f>
        <v/>
      </c>
      <c r="F15" s="257" t="s">
        <v>88</v>
      </c>
      <c r="G15" s="68">
        <f t="shared" si="0"/>
        <v>0</v>
      </c>
    </row>
    <row r="16" spans="1:7" ht="18.75" x14ac:dyDescent="0.15">
      <c r="A16" s="17">
        <v>6</v>
      </c>
      <c r="B16" s="14" t="s">
        <v>24</v>
      </c>
      <c r="C16" s="103" t="s">
        <v>47</v>
      </c>
      <c r="D16" s="104"/>
      <c r="E16" s="66" t="str">
        <f>IFERROR(INDEX(◇data1!$D28:$AG28,1,MATCH('積上げシート（運用）'!$E$7&amp;'積上げシート（運用）'!$E$6,◇data1!$D$20:$AG$20,0)),"")</f>
        <v/>
      </c>
      <c r="F16" s="257" t="s">
        <v>88</v>
      </c>
      <c r="G16" s="68">
        <f t="shared" si="0"/>
        <v>0</v>
      </c>
    </row>
    <row r="17" spans="1:7" ht="18.75" x14ac:dyDescent="0.15">
      <c r="A17" s="17">
        <v>7</v>
      </c>
      <c r="B17" s="14" t="s">
        <v>24</v>
      </c>
      <c r="C17" s="103" t="s">
        <v>27</v>
      </c>
      <c r="D17" s="104"/>
      <c r="E17" s="66" t="str">
        <f>IFERROR(INDEX(◇data1!$D29:$AG29,1,MATCH('積上げシート（運用）'!$E$7&amp;'積上げシート（運用）'!$E$6,◇data1!$D$20:$AG$20,0)),"")</f>
        <v/>
      </c>
      <c r="F17" s="257" t="s">
        <v>88</v>
      </c>
      <c r="G17" s="68">
        <f t="shared" ref="G17:G25" si="1">IF(F17="●",E17,0)</f>
        <v>0</v>
      </c>
    </row>
    <row r="18" spans="1:7" ht="18.75" x14ac:dyDescent="0.15">
      <c r="A18" s="17">
        <v>8</v>
      </c>
      <c r="B18" s="14" t="s">
        <v>24</v>
      </c>
      <c r="C18" s="103" t="s">
        <v>206</v>
      </c>
      <c r="D18" s="104"/>
      <c r="E18" s="66" t="str">
        <f>IFERROR(INDEX(◇data1!$D30:$AG30,1,MATCH('積上げシート（運用）'!$E$7&amp;'積上げシート（運用）'!$E$6,◇data1!$D$20:$AG$20,0)),"")</f>
        <v/>
      </c>
      <c r="F18" s="257" t="s">
        <v>88</v>
      </c>
      <c r="G18" s="68">
        <f t="shared" si="1"/>
        <v>0</v>
      </c>
    </row>
    <row r="19" spans="1:7" ht="18.75" x14ac:dyDescent="0.15">
      <c r="A19" s="17">
        <v>10</v>
      </c>
      <c r="B19" s="14" t="s">
        <v>24</v>
      </c>
      <c r="C19" s="103" t="s">
        <v>207</v>
      </c>
      <c r="D19" s="104"/>
      <c r="E19" s="66" t="str">
        <f>IFERROR(INDEX(◇data1!$D31:$AG31,1,MATCH('積上げシート（運用）'!$E$7&amp;'積上げシート（運用）'!$E$6,◇data1!$D$20:$AG$20,0)),"")</f>
        <v/>
      </c>
      <c r="F19" s="257" t="s">
        <v>88</v>
      </c>
      <c r="G19" s="68">
        <f t="shared" si="1"/>
        <v>0</v>
      </c>
    </row>
    <row r="20" spans="1:7" ht="18.75" x14ac:dyDescent="0.15">
      <c r="A20" s="17">
        <v>11</v>
      </c>
      <c r="B20" s="48" t="s">
        <v>30</v>
      </c>
      <c r="C20" s="103" t="s">
        <v>208</v>
      </c>
      <c r="D20" s="104"/>
      <c r="E20" s="66" t="str">
        <f>IFERROR(INDEX(◇data1!$D32:$AG32,1,MATCH('積上げシート（運用）'!$E$7&amp;'積上げシート（運用）'!$E$6,◇data1!$D$20:$AG$20,0)),"")</f>
        <v/>
      </c>
      <c r="F20" s="257" t="s">
        <v>88</v>
      </c>
      <c r="G20" s="68">
        <f t="shared" si="1"/>
        <v>0</v>
      </c>
    </row>
    <row r="21" spans="1:7" ht="18.75" x14ac:dyDescent="0.15">
      <c r="A21" s="17">
        <v>12</v>
      </c>
      <c r="B21" s="14" t="s">
        <v>32</v>
      </c>
      <c r="C21" s="103" t="s">
        <v>209</v>
      </c>
      <c r="D21" s="104"/>
      <c r="E21" s="66" t="str">
        <f>IFERROR(INDEX(◇data1!$D33:$AG33,1,MATCH('積上げシート（運用）'!$E$7&amp;'積上げシート（運用）'!$E$6,◇data1!$D$20:$AG$20,0)),"")</f>
        <v/>
      </c>
      <c r="F21" s="257" t="s">
        <v>88</v>
      </c>
      <c r="G21" s="68">
        <f t="shared" si="1"/>
        <v>0</v>
      </c>
    </row>
    <row r="22" spans="1:7" ht="18.75" x14ac:dyDescent="0.15">
      <c r="A22" s="17">
        <v>13</v>
      </c>
      <c r="B22" s="14" t="s">
        <v>32</v>
      </c>
      <c r="C22" s="103" t="s">
        <v>33</v>
      </c>
      <c r="D22" s="104"/>
      <c r="E22" s="66" t="str">
        <f>IFERROR(INDEX(◇data1!$D34:$AG34,1,MATCH('積上げシート（運用）'!$E$7&amp;'積上げシート（運用）'!$E$6,◇data1!$D$20:$AG$20,0)),"")</f>
        <v/>
      </c>
      <c r="F22" s="257" t="s">
        <v>88</v>
      </c>
      <c r="G22" s="68">
        <f t="shared" si="1"/>
        <v>0</v>
      </c>
    </row>
    <row r="23" spans="1:7" ht="18.75" x14ac:dyDescent="0.15">
      <c r="A23" s="17">
        <v>14</v>
      </c>
      <c r="B23" s="14" t="s">
        <v>34</v>
      </c>
      <c r="C23" s="103" t="s">
        <v>35</v>
      </c>
      <c r="D23" s="104"/>
      <c r="E23" s="66" t="str">
        <f>IFERROR(INDEX(◇data1!$D35:$AG35,1,MATCH('積上げシート（運用）'!$E$7&amp;'積上げシート（運用）'!$E$6,◇data1!$D$20:$AG$20,0)),"")</f>
        <v/>
      </c>
      <c r="F23" s="257" t="s">
        <v>88</v>
      </c>
      <c r="G23" s="68">
        <f t="shared" si="1"/>
        <v>0</v>
      </c>
    </row>
    <row r="24" spans="1:7" ht="18.75" x14ac:dyDescent="0.15">
      <c r="A24" s="17">
        <v>15</v>
      </c>
      <c r="B24" s="13" t="s">
        <v>36</v>
      </c>
      <c r="C24" s="103" t="s">
        <v>210</v>
      </c>
      <c r="D24" s="104"/>
      <c r="E24" s="66" t="str">
        <f>IFERROR(INDEX(◇data1!$D36:$AG36,1,MATCH('積上げシート（運用）'!$E$7&amp;'積上げシート（運用）'!$E$6,◇data1!$D$20:$AG$20,0)),"")</f>
        <v/>
      </c>
      <c r="F24" s="257" t="s">
        <v>88</v>
      </c>
      <c r="G24" s="68">
        <f t="shared" si="1"/>
        <v>0</v>
      </c>
    </row>
    <row r="25" spans="1:7" ht="18.75" x14ac:dyDescent="0.15">
      <c r="A25" s="17">
        <v>16</v>
      </c>
      <c r="B25" s="14" t="s">
        <v>38</v>
      </c>
      <c r="C25" s="103" t="s">
        <v>211</v>
      </c>
      <c r="D25" s="104"/>
      <c r="E25" s="66" t="str">
        <f>IFERROR(INDEX(◇data1!$D37:$AG37,1,MATCH('積上げシート（運用）'!$E$7&amp;'積上げシート（運用）'!$E$6,◇data1!$D$20:$AG$20,0)),"")</f>
        <v/>
      </c>
      <c r="F25" s="257" t="s">
        <v>88</v>
      </c>
      <c r="G25" s="68">
        <f t="shared" si="1"/>
        <v>0</v>
      </c>
    </row>
    <row r="26" spans="1:7" x14ac:dyDescent="0.15">
      <c r="F26" s="258"/>
    </row>
  </sheetData>
  <sheetProtection sheet="1" objects="1" scenarios="1"/>
  <mergeCells count="1">
    <mergeCell ref="C10:D10"/>
  </mergeCells>
  <phoneticPr fontId="3"/>
  <dataValidations count="1">
    <dataValidation type="list" allowBlank="1" showInputMessage="1" showErrorMessage="1" sqref="F11:F25">
      <formula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◇data2!$D$5:$D$9</xm:f>
          </x14:formula1>
          <xm:sqref>E7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37"/>
  <sheetViews>
    <sheetView showGridLines="0" view="pageBreakPreview" zoomScaleNormal="70" zoomScaleSheetLayoutView="100" workbookViewId="0">
      <selection activeCell="C3" sqref="C3"/>
    </sheetView>
  </sheetViews>
  <sheetFormatPr defaultRowHeight="18.75" x14ac:dyDescent="0.15"/>
  <cols>
    <col min="1" max="1" width="5.75" style="2" customWidth="1"/>
    <col min="2" max="2" width="16.75" style="2" customWidth="1"/>
    <col min="3" max="3" width="41.375" style="2" customWidth="1"/>
    <col min="4" max="4" width="10.75" style="2" customWidth="1"/>
    <col min="5" max="5" width="8.875" style="2" customWidth="1"/>
    <col min="7" max="7" width="9" hidden="1" customWidth="1"/>
    <col min="8" max="8" width="9" style="69" hidden="1" customWidth="1"/>
  </cols>
  <sheetData>
    <row r="1" spans="1:8" ht="22.5" x14ac:dyDescent="0.15">
      <c r="A1" s="51" t="s">
        <v>257</v>
      </c>
    </row>
    <row r="2" spans="1:8" ht="17.25" customHeight="1" x14ac:dyDescent="0.15">
      <c r="A2" s="51"/>
      <c r="B2" s="3" t="s">
        <v>214</v>
      </c>
      <c r="C2"/>
      <c r="D2"/>
      <c r="E2"/>
      <c r="H2"/>
    </row>
    <row r="3" spans="1:8" ht="17.25" customHeight="1" x14ac:dyDescent="0.15">
      <c r="A3" s="51"/>
      <c r="B3" s="3" t="s">
        <v>216</v>
      </c>
      <c r="C3"/>
      <c r="D3"/>
      <c r="E3"/>
      <c r="H3"/>
    </row>
    <row r="4" spans="1:8" ht="17.25" customHeight="1" x14ac:dyDescent="0.15">
      <c r="A4" s="51"/>
      <c r="B4" s="3" t="s">
        <v>213</v>
      </c>
      <c r="C4"/>
      <c r="D4"/>
      <c r="E4"/>
      <c r="H4"/>
    </row>
    <row r="5" spans="1:8" ht="17.25" customHeight="1" x14ac:dyDescent="0.15">
      <c r="A5" s="51"/>
      <c r="B5" s="3" t="s">
        <v>797</v>
      </c>
      <c r="C5"/>
      <c r="D5"/>
      <c r="E5"/>
      <c r="H5"/>
    </row>
    <row r="6" spans="1:8" ht="22.5" x14ac:dyDescent="0.15">
      <c r="A6" s="51"/>
      <c r="C6" s="4"/>
      <c r="D6" s="4" t="s">
        <v>13</v>
      </c>
      <c r="E6" s="65" t="str">
        <f>手法3!$L$13</f>
        <v/>
      </c>
    </row>
    <row r="7" spans="1:8" ht="22.5" x14ac:dyDescent="0.15">
      <c r="A7" s="51"/>
      <c r="B7" s="52" t="s">
        <v>212</v>
      </c>
      <c r="C7" s="255"/>
      <c r="D7" s="4" t="s">
        <v>196</v>
      </c>
      <c r="E7" s="256"/>
    </row>
    <row r="8" spans="1:8" ht="22.5" x14ac:dyDescent="0.15">
      <c r="A8" s="51"/>
      <c r="C8" s="71"/>
      <c r="D8" s="71" t="s">
        <v>198</v>
      </c>
      <c r="E8" s="267">
        <f>IFERROR(1-H11*H12*H13*H14*H15*H16*H17*H18*H19*H20*H21*H22*H23*H24*H25*H26*H27*H28*H29*H30*H31*H32*H33*H34*H35*H36*H37,0)</f>
        <v>0</v>
      </c>
    </row>
    <row r="10" spans="1:8" x14ac:dyDescent="0.15">
      <c r="A10" s="49" t="s">
        <v>138</v>
      </c>
      <c r="B10" s="50"/>
      <c r="C10" s="612" t="s">
        <v>137</v>
      </c>
      <c r="D10" s="613"/>
      <c r="E10" s="49" t="s">
        <v>79</v>
      </c>
      <c r="F10" s="49" t="s">
        <v>139</v>
      </c>
    </row>
    <row r="11" spans="1:8" x14ac:dyDescent="0.15">
      <c r="A11" s="17">
        <v>1</v>
      </c>
      <c r="B11" s="14" t="s">
        <v>24</v>
      </c>
      <c r="C11" s="103" t="s">
        <v>697</v>
      </c>
      <c r="D11" s="104"/>
      <c r="E11" s="66" t="str">
        <f>IFERROR(INDEX(◇data1!$D55:$AG55,1,MATCH('積上げシート（改修）'!$E$7&amp;'積上げシート（改修）'!$E$6,◇data1!$D$52:$AG$52,0)),"")</f>
        <v/>
      </c>
      <c r="F11" s="257" t="s">
        <v>88</v>
      </c>
      <c r="G11" s="68">
        <f>IF(E11="-",0,IF(F11="●",E11,0))</f>
        <v>0</v>
      </c>
      <c r="H11" s="70">
        <f>1-G11</f>
        <v>1</v>
      </c>
    </row>
    <row r="12" spans="1:8" x14ac:dyDescent="0.15">
      <c r="A12" s="17">
        <v>2</v>
      </c>
      <c r="B12" s="14" t="s">
        <v>24</v>
      </c>
      <c r="C12" s="103" t="s">
        <v>51</v>
      </c>
      <c r="D12" s="104"/>
      <c r="E12" s="66" t="str">
        <f>IFERROR(INDEX(◇data1!$D56:$AG56,1,MATCH('積上げシート（改修）'!$E$7&amp;'積上げシート（改修）'!$E$6,◇data1!$D$52:$AG$52,0)),"")</f>
        <v/>
      </c>
      <c r="F12" s="257" t="s">
        <v>88</v>
      </c>
      <c r="G12" s="68">
        <f t="shared" ref="G12:G37" si="0">IF(E12="-",0,IF(F12="●",E12,0))</f>
        <v>0</v>
      </c>
      <c r="H12" s="70">
        <f t="shared" ref="H12:H37" si="1">1-G12</f>
        <v>1</v>
      </c>
    </row>
    <row r="13" spans="1:8" x14ac:dyDescent="0.15">
      <c r="A13" s="17">
        <v>3</v>
      </c>
      <c r="B13" s="14" t="s">
        <v>24</v>
      </c>
      <c r="C13" s="103" t="s">
        <v>52</v>
      </c>
      <c r="D13" s="104"/>
      <c r="E13" s="66" t="str">
        <f>IFERROR(INDEX(◇data1!$D57:$AG57,1,MATCH('積上げシート（改修）'!$E$7&amp;'積上げシート（改修）'!$E$6,◇data1!$D$52:$AG$52,0)),"")</f>
        <v/>
      </c>
      <c r="F13" s="257" t="s">
        <v>88</v>
      </c>
      <c r="G13" s="68">
        <f t="shared" si="0"/>
        <v>0</v>
      </c>
      <c r="H13" s="70">
        <f t="shared" si="1"/>
        <v>1</v>
      </c>
    </row>
    <row r="14" spans="1:8" x14ac:dyDescent="0.15">
      <c r="A14" s="17">
        <v>4</v>
      </c>
      <c r="B14" s="14" t="s">
        <v>24</v>
      </c>
      <c r="C14" s="103" t="s">
        <v>141</v>
      </c>
      <c r="D14" s="104"/>
      <c r="E14" s="66" t="str">
        <f>IFERROR(INDEX(◇data1!$D58:$AG58,1,MATCH('積上げシート（改修）'!$E$7&amp;'積上げシート（改修）'!$E$6,◇data1!$D$52:$AG$52,0)),"")</f>
        <v/>
      </c>
      <c r="F14" s="257" t="s">
        <v>88</v>
      </c>
      <c r="G14" s="68">
        <f t="shared" si="0"/>
        <v>0</v>
      </c>
      <c r="H14" s="70">
        <f t="shared" si="1"/>
        <v>1</v>
      </c>
    </row>
    <row r="15" spans="1:8" x14ac:dyDescent="0.15">
      <c r="A15" s="17">
        <v>5</v>
      </c>
      <c r="B15" s="14" t="s">
        <v>24</v>
      </c>
      <c r="C15" s="103" t="s">
        <v>54</v>
      </c>
      <c r="D15" s="104"/>
      <c r="E15" s="66" t="str">
        <f>IFERROR(INDEX(◇data1!$D59:$AG59,1,MATCH('積上げシート（改修）'!$E$7&amp;'積上げシート（改修）'!$E$6,◇data1!$D$52:$AG$52,0)),"")</f>
        <v/>
      </c>
      <c r="F15" s="257" t="s">
        <v>88</v>
      </c>
      <c r="G15" s="68">
        <f t="shared" si="0"/>
        <v>0</v>
      </c>
      <c r="H15" s="70">
        <f t="shared" si="1"/>
        <v>1</v>
      </c>
    </row>
    <row r="16" spans="1:8" x14ac:dyDescent="0.15">
      <c r="A16" s="17">
        <v>6</v>
      </c>
      <c r="B16" s="14" t="s">
        <v>24</v>
      </c>
      <c r="C16" s="103" t="s">
        <v>55</v>
      </c>
      <c r="D16" s="104"/>
      <c r="E16" s="66" t="str">
        <f>IFERROR(INDEX(◇data1!$D60:$AG60,1,MATCH('積上げシート（改修）'!$E$7&amp;'積上げシート（改修）'!$E$6,◇data1!$D$52:$AG$52,0)),"")</f>
        <v/>
      </c>
      <c r="F16" s="257" t="s">
        <v>88</v>
      </c>
      <c r="G16" s="68">
        <f t="shared" si="0"/>
        <v>0</v>
      </c>
      <c r="H16" s="70">
        <f t="shared" si="1"/>
        <v>1</v>
      </c>
    </row>
    <row r="17" spans="1:8" x14ac:dyDescent="0.15">
      <c r="A17" s="17">
        <v>7</v>
      </c>
      <c r="B17" s="14" t="s">
        <v>24</v>
      </c>
      <c r="C17" s="103" t="s">
        <v>142</v>
      </c>
      <c r="D17" s="104"/>
      <c r="E17" s="66" t="str">
        <f>IFERROR(INDEX(◇data1!$D61:$AG61,1,MATCH('積上げシート（改修）'!$E$7&amp;'積上げシート（改修）'!$E$6,◇data1!$D$52:$AG$52,0)),"")</f>
        <v/>
      </c>
      <c r="F17" s="257" t="s">
        <v>88</v>
      </c>
      <c r="G17" s="68">
        <f t="shared" si="0"/>
        <v>0</v>
      </c>
      <c r="H17" s="70">
        <f t="shared" si="1"/>
        <v>1</v>
      </c>
    </row>
    <row r="18" spans="1:8" x14ac:dyDescent="0.15">
      <c r="A18" s="17">
        <v>8</v>
      </c>
      <c r="B18" s="14" t="s">
        <v>24</v>
      </c>
      <c r="C18" s="103" t="s">
        <v>143</v>
      </c>
      <c r="D18" s="104"/>
      <c r="E18" s="66" t="str">
        <f>IFERROR(INDEX(◇data1!$D62:$AG62,1,MATCH('積上げシート（改修）'!$E$7&amp;'積上げシート（改修）'!$E$6,◇data1!$D$52:$AG$52,0)),"")</f>
        <v/>
      </c>
      <c r="F18" s="257" t="s">
        <v>88</v>
      </c>
      <c r="G18" s="68">
        <f t="shared" si="0"/>
        <v>0</v>
      </c>
      <c r="H18" s="70">
        <f t="shared" si="1"/>
        <v>1</v>
      </c>
    </row>
    <row r="19" spans="1:8" x14ac:dyDescent="0.15">
      <c r="A19" s="17">
        <v>9</v>
      </c>
      <c r="B19" s="14" t="s">
        <v>24</v>
      </c>
      <c r="C19" s="103" t="s">
        <v>58</v>
      </c>
      <c r="D19" s="104"/>
      <c r="E19" s="66" t="str">
        <f>IFERROR(INDEX(◇data1!$D63:$AG63,1,MATCH('積上げシート（改修）'!$E$7&amp;'積上げシート（改修）'!$E$6,◇data1!$D$52:$AG$52,0)),"")</f>
        <v/>
      </c>
      <c r="F19" s="257" t="s">
        <v>88</v>
      </c>
      <c r="G19" s="68">
        <f t="shared" si="0"/>
        <v>0</v>
      </c>
      <c r="H19" s="70">
        <f t="shared" si="1"/>
        <v>1</v>
      </c>
    </row>
    <row r="20" spans="1:8" x14ac:dyDescent="0.15">
      <c r="A20" s="17">
        <v>10</v>
      </c>
      <c r="B20" s="14" t="s">
        <v>24</v>
      </c>
      <c r="C20" s="103" t="s">
        <v>59</v>
      </c>
      <c r="D20" s="104"/>
      <c r="E20" s="66" t="str">
        <f>IFERROR(INDEX(◇data1!$D64:$AG64,1,MATCH('積上げシート（改修）'!$E$7&amp;'積上げシート（改修）'!$E$6,◇data1!$D$52:$AG$52,0)),"")</f>
        <v/>
      </c>
      <c r="F20" s="257" t="s">
        <v>88</v>
      </c>
      <c r="G20" s="68">
        <f t="shared" si="0"/>
        <v>0</v>
      </c>
      <c r="H20" s="70">
        <f t="shared" si="1"/>
        <v>1</v>
      </c>
    </row>
    <row r="21" spans="1:8" x14ac:dyDescent="0.15">
      <c r="A21" s="17">
        <v>11</v>
      </c>
      <c r="B21" s="48" t="s">
        <v>24</v>
      </c>
      <c r="C21" s="103" t="s">
        <v>144</v>
      </c>
      <c r="D21" s="104"/>
      <c r="E21" s="66" t="str">
        <f>IFERROR(INDEX(◇data1!$D65:$AG65,1,MATCH('積上げシート（改修）'!$E$7&amp;'積上げシート（改修）'!$E$6,◇data1!$D$52:$AG$52,0)),"")</f>
        <v/>
      </c>
      <c r="F21" s="257" t="s">
        <v>88</v>
      </c>
      <c r="G21" s="68">
        <f t="shared" si="0"/>
        <v>0</v>
      </c>
      <c r="H21" s="70">
        <f t="shared" si="1"/>
        <v>1</v>
      </c>
    </row>
    <row r="22" spans="1:8" x14ac:dyDescent="0.15">
      <c r="A22" s="17">
        <v>12</v>
      </c>
      <c r="B22" s="14" t="s">
        <v>24</v>
      </c>
      <c r="C22" s="103" t="s">
        <v>145</v>
      </c>
      <c r="D22" s="104"/>
      <c r="E22" s="66" t="str">
        <f>IFERROR(INDEX(◇data1!$D66:$AG66,1,MATCH('積上げシート（改修）'!$E$7&amp;'積上げシート（改修）'!$E$6,◇data1!$D$52:$AG$52,0)),"")</f>
        <v/>
      </c>
      <c r="F22" s="257" t="s">
        <v>88</v>
      </c>
      <c r="G22" s="68">
        <f t="shared" si="0"/>
        <v>0</v>
      </c>
      <c r="H22" s="70">
        <f t="shared" si="1"/>
        <v>1</v>
      </c>
    </row>
    <row r="23" spans="1:8" x14ac:dyDescent="0.15">
      <c r="A23" s="17">
        <v>13</v>
      </c>
      <c r="B23" s="14" t="s">
        <v>62</v>
      </c>
      <c r="C23" s="103" t="s">
        <v>63</v>
      </c>
      <c r="D23" s="104"/>
      <c r="E23" s="66" t="str">
        <f>IFERROR(INDEX(◇data1!$D67:$AG67,1,MATCH('積上げシート（改修）'!$E$7&amp;'積上げシート（改修）'!$E$6,◇data1!$D$52:$AG$52,0)),"")</f>
        <v/>
      </c>
      <c r="F23" s="257" t="s">
        <v>88</v>
      </c>
      <c r="G23" s="68">
        <f t="shared" si="0"/>
        <v>0</v>
      </c>
      <c r="H23" s="70">
        <f t="shared" si="1"/>
        <v>1</v>
      </c>
    </row>
    <row r="24" spans="1:8" x14ac:dyDescent="0.15">
      <c r="A24" s="17">
        <v>14</v>
      </c>
      <c r="B24" s="14" t="s">
        <v>62</v>
      </c>
      <c r="C24" s="103" t="s">
        <v>64</v>
      </c>
      <c r="D24" s="104"/>
      <c r="E24" s="66" t="str">
        <f>IFERROR(INDEX(◇data1!$D68:$AG68,1,MATCH('積上げシート（改修）'!$E$7&amp;'積上げシート（改修）'!$E$6,◇data1!$D$52:$AG$52,0)),"")</f>
        <v/>
      </c>
      <c r="F24" s="257" t="s">
        <v>88</v>
      </c>
      <c r="G24" s="68">
        <f t="shared" si="0"/>
        <v>0</v>
      </c>
      <c r="H24" s="70">
        <f t="shared" si="1"/>
        <v>1</v>
      </c>
    </row>
    <row r="25" spans="1:8" x14ac:dyDescent="0.15">
      <c r="A25" s="17">
        <v>15</v>
      </c>
      <c r="B25" s="14" t="s">
        <v>30</v>
      </c>
      <c r="C25" s="103" t="s">
        <v>65</v>
      </c>
      <c r="D25" s="104"/>
      <c r="E25" s="66" t="str">
        <f>IFERROR(INDEX(◇data1!$D69:$AG69,1,MATCH('積上げシート（改修）'!$E$7&amp;'積上げシート（改修）'!$E$6,◇data1!$D$52:$AG$52,0)),"")</f>
        <v/>
      </c>
      <c r="F25" s="257" t="s">
        <v>88</v>
      </c>
      <c r="G25" s="68">
        <f t="shared" si="0"/>
        <v>0</v>
      </c>
      <c r="H25" s="70">
        <f t="shared" si="1"/>
        <v>1</v>
      </c>
    </row>
    <row r="26" spans="1:8" x14ac:dyDescent="0.15">
      <c r="A26" s="17">
        <v>16</v>
      </c>
      <c r="B26" s="14" t="s">
        <v>31</v>
      </c>
      <c r="C26" s="103" t="s">
        <v>66</v>
      </c>
      <c r="D26" s="104"/>
      <c r="E26" s="66" t="str">
        <f>IFERROR(INDEX(◇data1!$D70:$AG70,1,MATCH('積上げシート（改修）'!$E$7&amp;'積上げシート（改修）'!$E$6,◇data1!$D$52:$AG$52,0)),"")</f>
        <v/>
      </c>
      <c r="F26" s="257" t="s">
        <v>88</v>
      </c>
      <c r="G26" s="68">
        <f t="shared" si="0"/>
        <v>0</v>
      </c>
      <c r="H26" s="70">
        <f t="shared" si="1"/>
        <v>1</v>
      </c>
    </row>
    <row r="27" spans="1:8" x14ac:dyDescent="0.15">
      <c r="A27" s="17">
        <v>17</v>
      </c>
      <c r="B27" s="13" t="s">
        <v>32</v>
      </c>
      <c r="C27" s="103" t="s">
        <v>67</v>
      </c>
      <c r="D27" s="104"/>
      <c r="E27" s="66" t="str">
        <f>IFERROR(INDEX(◇data1!$D71:$AG71,1,MATCH('積上げシート（改修）'!$E$7&amp;'積上げシート（改修）'!$E$6,◇data1!$D$52:$AG$52,0)),"")</f>
        <v/>
      </c>
      <c r="F27" s="257" t="s">
        <v>88</v>
      </c>
      <c r="G27" s="68">
        <f t="shared" si="0"/>
        <v>0</v>
      </c>
      <c r="H27" s="70">
        <f t="shared" si="1"/>
        <v>1</v>
      </c>
    </row>
    <row r="28" spans="1:8" x14ac:dyDescent="0.15">
      <c r="A28" s="17">
        <v>18</v>
      </c>
      <c r="B28" s="13" t="s">
        <v>32</v>
      </c>
      <c r="C28" s="103" t="s">
        <v>68</v>
      </c>
      <c r="D28" s="104"/>
      <c r="E28" s="66" t="str">
        <f>IFERROR(INDEX(◇data1!$D72:$AG72,1,MATCH('積上げシート（改修）'!$E$7&amp;'積上げシート（改修）'!$E$6,◇data1!$D$52:$AG$52,0)),"")</f>
        <v/>
      </c>
      <c r="F28" s="257" t="s">
        <v>88</v>
      </c>
      <c r="G28" s="68">
        <f t="shared" si="0"/>
        <v>0</v>
      </c>
      <c r="H28" s="70">
        <f t="shared" si="1"/>
        <v>1</v>
      </c>
    </row>
    <row r="29" spans="1:8" x14ac:dyDescent="0.15">
      <c r="A29" s="17">
        <v>19</v>
      </c>
      <c r="B29" s="13" t="s">
        <v>34</v>
      </c>
      <c r="C29" s="103" t="s">
        <v>69</v>
      </c>
      <c r="D29" s="104"/>
      <c r="E29" s="66" t="str">
        <f>IFERROR(INDEX(◇data1!$D73:$AG73,1,MATCH('積上げシート（改修）'!$E$7&amp;'積上げシート（改修）'!$E$6,◇data1!$D$52:$AG$52,0)),"")</f>
        <v/>
      </c>
      <c r="F29" s="257" t="s">
        <v>88</v>
      </c>
      <c r="G29" s="68">
        <f t="shared" si="0"/>
        <v>0</v>
      </c>
      <c r="H29" s="70">
        <f t="shared" si="1"/>
        <v>1</v>
      </c>
    </row>
    <row r="30" spans="1:8" x14ac:dyDescent="0.15">
      <c r="A30" s="17">
        <v>20</v>
      </c>
      <c r="B30" s="13" t="s">
        <v>34</v>
      </c>
      <c r="C30" s="103" t="s">
        <v>146</v>
      </c>
      <c r="D30" s="104"/>
      <c r="E30" s="66" t="str">
        <f>IFERROR(INDEX(◇data1!$D74:$AG74,1,MATCH('積上げシート（改修）'!$E$7&amp;'積上げシート（改修）'!$E$6,◇data1!$D$52:$AG$52,0)),"")</f>
        <v/>
      </c>
      <c r="F30" s="257" t="s">
        <v>88</v>
      </c>
      <c r="G30" s="68">
        <f t="shared" si="0"/>
        <v>0</v>
      </c>
      <c r="H30" s="70">
        <f t="shared" si="1"/>
        <v>1</v>
      </c>
    </row>
    <row r="31" spans="1:8" x14ac:dyDescent="0.15">
      <c r="A31" s="17">
        <v>21</v>
      </c>
      <c r="B31" s="13" t="s">
        <v>34</v>
      </c>
      <c r="C31" s="103" t="s">
        <v>71</v>
      </c>
      <c r="D31" s="104"/>
      <c r="E31" s="66" t="str">
        <f>IFERROR(INDEX(◇data1!$D75:$AG75,1,MATCH('積上げシート（改修）'!$E$7&amp;'積上げシート（改修）'!$E$6,◇data1!$D$52:$AG$52,0)),"")</f>
        <v/>
      </c>
      <c r="F31" s="257" t="s">
        <v>88</v>
      </c>
      <c r="G31" s="68">
        <f t="shared" si="0"/>
        <v>0</v>
      </c>
      <c r="H31" s="70">
        <f t="shared" si="1"/>
        <v>1</v>
      </c>
    </row>
    <row r="32" spans="1:8" x14ac:dyDescent="0.15">
      <c r="A32" s="17">
        <v>22</v>
      </c>
      <c r="B32" s="13" t="s">
        <v>34</v>
      </c>
      <c r="C32" s="103" t="s">
        <v>72</v>
      </c>
      <c r="D32" s="104"/>
      <c r="E32" s="66" t="str">
        <f>IFERROR(INDEX(◇data1!$D76:$AG76,1,MATCH('積上げシート（改修）'!$E$7&amp;'積上げシート（改修）'!$E$6,◇data1!$D$52:$AG$52,0)),"")</f>
        <v/>
      </c>
      <c r="F32" s="257" t="s">
        <v>88</v>
      </c>
      <c r="G32" s="68">
        <f t="shared" si="0"/>
        <v>0</v>
      </c>
      <c r="H32" s="70">
        <f t="shared" si="1"/>
        <v>1</v>
      </c>
    </row>
    <row r="33" spans="1:8" x14ac:dyDescent="0.15">
      <c r="A33" s="17">
        <v>23</v>
      </c>
      <c r="B33" s="13" t="s">
        <v>34</v>
      </c>
      <c r="C33" s="103" t="s">
        <v>73</v>
      </c>
      <c r="D33" s="104"/>
      <c r="E33" s="66" t="str">
        <f>IFERROR(INDEX(◇data1!$D77:$AG77,1,MATCH('積上げシート（改修）'!$E$7&amp;'積上げシート（改修）'!$E$6,◇data1!$D$52:$AG$52,0)),"")</f>
        <v/>
      </c>
      <c r="F33" s="257" t="s">
        <v>88</v>
      </c>
      <c r="G33" s="68">
        <f t="shared" si="0"/>
        <v>0</v>
      </c>
      <c r="H33" s="70">
        <f t="shared" si="1"/>
        <v>1</v>
      </c>
    </row>
    <row r="34" spans="1:8" x14ac:dyDescent="0.15">
      <c r="A34" s="17">
        <v>24</v>
      </c>
      <c r="B34" s="13" t="s">
        <v>74</v>
      </c>
      <c r="C34" s="103" t="s">
        <v>75</v>
      </c>
      <c r="D34" s="104"/>
      <c r="E34" s="66" t="str">
        <f>IFERROR(INDEX(◇data1!$D78:$AG78,1,MATCH('積上げシート（改修）'!$E$7&amp;'積上げシート（改修）'!$E$6,◇data1!$D$52:$AG$52,0)),"")</f>
        <v/>
      </c>
      <c r="F34" s="257" t="s">
        <v>88</v>
      </c>
      <c r="G34" s="68">
        <f t="shared" si="0"/>
        <v>0</v>
      </c>
      <c r="H34" s="70">
        <f t="shared" si="1"/>
        <v>1</v>
      </c>
    </row>
    <row r="35" spans="1:8" x14ac:dyDescent="0.15">
      <c r="A35" s="17">
        <v>25</v>
      </c>
      <c r="B35" s="13" t="s">
        <v>38</v>
      </c>
      <c r="C35" s="103" t="s">
        <v>76</v>
      </c>
      <c r="D35" s="104"/>
      <c r="E35" s="66" t="str">
        <f>IFERROR(INDEX(◇data1!$D79:$AG79,1,MATCH('積上げシート（改修）'!$E$7&amp;'積上げシート（改修）'!$E$6,◇data1!$D$52:$AG$52,0)),"")</f>
        <v/>
      </c>
      <c r="F35" s="257" t="s">
        <v>88</v>
      </c>
      <c r="G35" s="68">
        <f t="shared" si="0"/>
        <v>0</v>
      </c>
      <c r="H35" s="70">
        <f t="shared" si="1"/>
        <v>1</v>
      </c>
    </row>
    <row r="36" spans="1:8" x14ac:dyDescent="0.15">
      <c r="A36" s="17">
        <v>26</v>
      </c>
      <c r="B36" s="13" t="s">
        <v>38</v>
      </c>
      <c r="C36" s="103" t="s">
        <v>147</v>
      </c>
      <c r="D36" s="104"/>
      <c r="E36" s="66" t="str">
        <f>IFERROR(INDEX(◇data1!$D80:$AG80,1,MATCH('積上げシート（改修）'!$E$7&amp;'積上げシート（改修）'!$E$6,◇data1!$D$52:$AG$52,0)),"")</f>
        <v/>
      </c>
      <c r="F36" s="257" t="s">
        <v>88</v>
      </c>
      <c r="G36" s="68">
        <f t="shared" si="0"/>
        <v>0</v>
      </c>
      <c r="H36" s="70">
        <f t="shared" si="1"/>
        <v>1</v>
      </c>
    </row>
    <row r="37" spans="1:8" x14ac:dyDescent="0.15">
      <c r="A37" s="17">
        <v>27</v>
      </c>
      <c r="B37" s="13" t="s">
        <v>38</v>
      </c>
      <c r="C37" s="103" t="s">
        <v>78</v>
      </c>
      <c r="D37" s="104"/>
      <c r="E37" s="66" t="str">
        <f>IFERROR(INDEX(◇data1!$D81:$AG81,1,MATCH('積上げシート（改修）'!$E$7&amp;'積上げシート（改修）'!$E$6,◇data1!$D$52:$AG$52,0)),"")</f>
        <v/>
      </c>
      <c r="F37" s="257" t="s">
        <v>88</v>
      </c>
      <c r="G37" s="68">
        <f t="shared" si="0"/>
        <v>0</v>
      </c>
      <c r="H37" s="70">
        <f t="shared" si="1"/>
        <v>1</v>
      </c>
    </row>
  </sheetData>
  <sheetProtection sheet="1" objects="1" scenarios="1"/>
  <mergeCells count="1">
    <mergeCell ref="C10:D10"/>
  </mergeCells>
  <phoneticPr fontId="3"/>
  <dataValidations count="1">
    <dataValidation type="list" allowBlank="1" showInputMessage="1" showErrorMessage="1" sqref="F11:F37">
      <formula1>"-,●"</formula1>
    </dataValidation>
  </dataValidations>
  <pageMargins left="0.7" right="0.7" top="0.75" bottom="0.75" header="0.3" footer="0.3"/>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◇data2!$D$5:$D$9</xm:f>
          </x14:formula1>
          <xm:sqref>E7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I10"/>
  <sheetViews>
    <sheetView showGridLines="0" zoomScaleNormal="100" zoomScaleSheetLayoutView="145" workbookViewId="0">
      <selection activeCell="I18" sqref="I18"/>
    </sheetView>
  </sheetViews>
  <sheetFormatPr defaultRowHeight="13.5" x14ac:dyDescent="0.15"/>
  <cols>
    <col min="1" max="9" width="10.125" customWidth="1"/>
  </cols>
  <sheetData>
    <row r="2" spans="1:9" ht="17.25" customHeight="1" x14ac:dyDescent="0.15">
      <c r="A2" s="616" t="s">
        <v>267</v>
      </c>
      <c r="B2" s="616"/>
      <c r="C2" s="616"/>
      <c r="D2" s="616"/>
      <c r="E2" s="616"/>
      <c r="F2" s="616"/>
      <c r="G2" s="616"/>
      <c r="H2" s="616"/>
      <c r="I2" s="616"/>
    </row>
    <row r="3" spans="1:9" ht="21" customHeight="1" x14ac:dyDescent="0.15">
      <c r="A3" s="129" t="s">
        <v>261</v>
      </c>
      <c r="B3" s="615" t="s">
        <v>268</v>
      </c>
      <c r="C3" s="615"/>
      <c r="D3" s="615"/>
      <c r="E3" s="615"/>
      <c r="F3" s="615"/>
      <c r="G3" s="615"/>
      <c r="H3" s="615"/>
      <c r="I3" s="615"/>
    </row>
    <row r="4" spans="1:9" ht="21" customHeight="1" x14ac:dyDescent="0.15">
      <c r="A4" s="130" t="s">
        <v>89</v>
      </c>
      <c r="B4" s="614" t="s">
        <v>262</v>
      </c>
      <c r="C4" s="614"/>
      <c r="D4" s="614"/>
      <c r="E4" s="614"/>
      <c r="F4" s="614"/>
      <c r="G4" s="614"/>
      <c r="H4" s="614"/>
      <c r="I4" s="614"/>
    </row>
    <row r="5" spans="1:9" ht="21" customHeight="1" x14ac:dyDescent="0.15">
      <c r="A5" s="130" t="s">
        <v>90</v>
      </c>
      <c r="B5" s="614" t="s">
        <v>263</v>
      </c>
      <c r="C5" s="614"/>
      <c r="D5" s="614"/>
      <c r="E5" s="614"/>
      <c r="F5" s="614"/>
      <c r="G5" s="614"/>
      <c r="H5" s="614"/>
      <c r="I5" s="614"/>
    </row>
    <row r="6" spans="1:9" ht="36.75" customHeight="1" x14ac:dyDescent="0.15">
      <c r="A6" s="130" t="s">
        <v>91</v>
      </c>
      <c r="B6" s="614" t="s">
        <v>264</v>
      </c>
      <c r="C6" s="614"/>
      <c r="D6" s="614"/>
      <c r="E6" s="614"/>
      <c r="F6" s="614"/>
      <c r="G6" s="614"/>
      <c r="H6" s="614"/>
      <c r="I6" s="614"/>
    </row>
    <row r="7" spans="1:9" ht="21" customHeight="1" x14ac:dyDescent="0.15">
      <c r="A7" s="130" t="s">
        <v>92</v>
      </c>
      <c r="B7" s="614" t="s">
        <v>265</v>
      </c>
      <c r="C7" s="614"/>
      <c r="D7" s="614"/>
      <c r="E7" s="614"/>
      <c r="F7" s="614"/>
      <c r="G7" s="614"/>
      <c r="H7" s="614"/>
      <c r="I7" s="614"/>
    </row>
    <row r="8" spans="1:9" ht="21" customHeight="1" x14ac:dyDescent="0.15">
      <c r="A8" s="130" t="s">
        <v>93</v>
      </c>
      <c r="B8" s="614" t="s">
        <v>266</v>
      </c>
      <c r="C8" s="614"/>
      <c r="D8" s="614"/>
      <c r="E8" s="614"/>
      <c r="F8" s="614"/>
      <c r="G8" s="614"/>
      <c r="H8" s="614"/>
      <c r="I8" s="614"/>
    </row>
    <row r="10" spans="1:9" ht="18.75" x14ac:dyDescent="0.15">
      <c r="A10" s="3" t="s">
        <v>383</v>
      </c>
      <c r="F10" s="260" t="s">
        <v>357</v>
      </c>
      <c r="G10" s="2"/>
      <c r="H10" s="260" t="s">
        <v>358</v>
      </c>
      <c r="I10" s="2"/>
    </row>
  </sheetData>
  <sheetProtection sheet="1" objects="1" scenarios="1"/>
  <mergeCells count="7">
    <mergeCell ref="B7:I7"/>
    <mergeCell ref="B8:I8"/>
    <mergeCell ref="B3:I3"/>
    <mergeCell ref="A2:I2"/>
    <mergeCell ref="B4:I4"/>
    <mergeCell ref="B5:I5"/>
    <mergeCell ref="B6:I6"/>
  </mergeCells>
  <phoneticPr fontId="3"/>
  <hyperlinks>
    <hyperlink ref="F10" location="手法2!A1" tooltip="手法2の入力シートに戻ります" display="手法2"/>
    <hyperlink ref="H10" location="手法3!A1" tooltip="手法3の入力シートに戻ります" display="手法3"/>
  </hyperlink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★履歴</vt:lpstr>
      <vt:lpstr>●スタート画面</vt:lpstr>
      <vt:lpstr>使用量入力シート</vt:lpstr>
      <vt:lpstr>手法1</vt:lpstr>
      <vt:lpstr>手法2</vt:lpstr>
      <vt:lpstr>手法3</vt:lpstr>
      <vt:lpstr>積上げシート（運用）</vt:lpstr>
      <vt:lpstr>積上げシート（改修）</vt:lpstr>
      <vt:lpstr>★用途分類</vt:lpstr>
      <vt:lpstr>◇data1</vt:lpstr>
      <vt:lpstr>◇data2</vt:lpstr>
      <vt:lpstr>●スタート画面!_ftn1</vt:lpstr>
      <vt:lpstr>●スタート画面!_ftnref1</vt:lpstr>
      <vt:lpstr>●スタート画面!_Ref474612910</vt:lpstr>
      <vt:lpstr>●スタート画面!Print_Area</vt:lpstr>
      <vt:lpstr>使用量入力シート!Print_Area</vt:lpstr>
      <vt:lpstr>手法1!Print_Area</vt:lpstr>
      <vt:lpstr>手法2!Print_Area</vt:lpstr>
      <vt:lpstr>手法3!Print_Area</vt:lpstr>
      <vt:lpstr>'積上げシート（運用）'!Print_Area</vt:lpstr>
      <vt:lpstr>'積上げシート（改修）'!Print_Area</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2017-03-22T05:43:19Z</cp:lastPrinted>
  <dcterms:created xsi:type="dcterms:W3CDTF">2017-01-11T01:13:43Z</dcterms:created>
  <dcterms:modified xsi:type="dcterms:W3CDTF">2017-10-16T10:54:41Z</dcterms:modified>
</cp:coreProperties>
</file>