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D:\Box\大臣官房_地域脱炭素事業推進課\02_先行地域L\01_要件定義\04_様式\表作成ツール\HP用\230809\"/>
    </mc:Choice>
  </mc:AlternateContent>
  <xr:revisionPtr revIDLastSave="0" documentId="8_{D3FBA6EF-FD04-487C-BE47-374227A87AA1}" xr6:coauthVersionLast="47" xr6:coauthVersionMax="47" xr10:uidLastSave="{00000000-0000-0000-0000-000000000000}"/>
  <bookViews>
    <workbookView xWindow="-110" yWindow="-110" windowWidth="19420" windowHeight="10560" tabRatio="746" xr2:uid="{DE7030C9-C5A4-4CB1-B9BC-740DD879CAC9}"/>
  </bookViews>
  <sheets>
    <sheet name="改訂履歴" sheetId="191" r:id="rId1"/>
    <sheet name="表紙" sheetId="88" r:id="rId2"/>
    <sheet name="2.2取組範囲" sheetId="144" r:id="rId3"/>
    <sheet name="2.3再エネ導入可能量" sheetId="166" r:id="rId4"/>
    <sheet name="2.3新規再エネ導入予定（設備情報）" sheetId="149" r:id="rId5"/>
    <sheet name="2.3(2)新規再エネ導入予定（FS調査、系統接続検討状況）" sheetId="183" r:id="rId6"/>
    <sheet name="2.3(2)新規再エネ導入予定（合意形成)" sheetId="190" r:id="rId7"/>
    <sheet name="2.3(2)新規再エネ導入予定(別表)" sheetId="185" r:id="rId8"/>
    <sheet name="2.3(3)活用可能な既存の再エネ" sheetId="138" r:id="rId9"/>
    <sheet name="2.4実質ゼロ(計算結果)" sheetId="123" r:id="rId10"/>
    <sheet name="2.4実質ゼロ(サマリ)" sheetId="141" r:id="rId11"/>
    <sheet name="2.4民生電力需要量" sheetId="139" r:id="rId12"/>
    <sheet name="2.4需要家合意形成状況(住宅)" sheetId="165" r:id="rId13"/>
    <sheet name="2.4需要家合意形成状況(民生・業務その他)" sheetId="161" r:id="rId14"/>
    <sheet name="2.4需要家合意形成状況(公共)" sheetId="177" r:id="rId15"/>
    <sheet name="2.4電力供給状況" sheetId="117" r:id="rId16"/>
    <sheet name="2.4地産地消割合" sheetId="143" r:id="rId17"/>
    <sheet name="2.4電力削減量" sheetId="119" r:id="rId18"/>
    <sheet name="2.5民生部門以外排出削減量" sheetId="122" r:id="rId19"/>
    <sheet name="2.5民生部門電力以外の取組" sheetId="164" r:id="rId20"/>
    <sheet name="2.8活用想定補助金" sheetId="152" r:id="rId21"/>
    <sheet name="3.1関係者との合意形成状況" sheetId="160" r:id="rId22"/>
    <sheet name="old_電力供給状況" sheetId="47" state="hidden" r:id="rId23"/>
    <sheet name="電力供給状況 (old)" sheetId="68" state="hidden" r:id="rId24"/>
    <sheet name="活用想定補助金 (記載例)" sheetId="61" state="hidden" r:id="rId25"/>
    <sheet name="実質ゼロ分類" sheetId="52" state="hidden" r:id="rId26"/>
  </sheets>
  <externalReferences>
    <externalReference r:id="rId27"/>
    <externalReference r:id="rId28"/>
  </externalReferences>
  <definedNames>
    <definedName name="_xlnm._FilterDatabase" localSheetId="10" hidden="1">'2.4実質ゼロ(サマリ)'!$C$16:$T$16</definedName>
    <definedName name="_xlnm._FilterDatabase" localSheetId="9" hidden="1">'2.4実質ゼロ(計算結果)'!$B$1:$B$36</definedName>
    <definedName name="_xlnm._FilterDatabase" localSheetId="16" hidden="1">'2.4地産地消割合'!$B$1:$B$116</definedName>
    <definedName name="_xlnm.Print_Area" localSheetId="2">'2.2取組範囲'!$A$1:$P$35</definedName>
    <definedName name="_xlnm.Print_Area" localSheetId="5">'2.3(2)新規再エネ導入予定（FS調査、系統接続検討状況）'!$A$1:$R$167</definedName>
    <definedName name="_xlnm.Print_Area" localSheetId="6">'2.3(2)新規再エネ導入予定（合意形成)'!$A$1:$W$209</definedName>
    <definedName name="_xlnm.Print_Area" localSheetId="7">'2.3(2)新規再エネ導入予定(別表)'!$A$1:$I$36</definedName>
    <definedName name="_xlnm.Print_Area" localSheetId="8">'2.3(3)活用可能な既存の再エネ'!$A$1:$Q$65</definedName>
    <definedName name="_xlnm.Print_Area" localSheetId="4">'2.3新規再エネ導入予定（設備情報）'!$A$1:$W$176</definedName>
    <definedName name="_xlnm.Print_Area" localSheetId="10">'2.4実質ゼロ(サマリ)'!$A$1:$AA$41</definedName>
    <definedName name="_xlnm.Print_Area" localSheetId="9">'2.4実質ゼロ(計算結果)'!$A$1:$T$39</definedName>
    <definedName name="_xlnm.Print_Area" localSheetId="14">'2.4需要家合意形成状況(公共)'!$A$1:$O$370</definedName>
    <definedName name="_xlnm.Print_Area" localSheetId="12">'2.4需要家合意形成状況(住宅)'!$A$1:$N$42</definedName>
    <definedName name="_xlnm.Print_Area" localSheetId="13">'2.4需要家合意形成状況(民生・業務その他)'!$A$1:$O$498</definedName>
    <definedName name="_xlnm.Print_Area" localSheetId="16">'2.4地産地消割合'!$A$1:$S$110</definedName>
    <definedName name="_xlnm.Print_Area" localSheetId="15">'2.4電力供給状況'!$A$1:$V$86</definedName>
    <definedName name="_xlnm.Print_Area" localSheetId="17">'2.4電力削減量'!$A$1:$U$94</definedName>
    <definedName name="_xlnm.Print_Area" localSheetId="11">'2.4民生電力需要量'!$A$1:$N$72</definedName>
    <definedName name="_xlnm.Print_Area" localSheetId="18">'2.5民生部門以外排出削減量'!$A$1:$M$81</definedName>
    <definedName name="_xlnm.Print_Area" localSheetId="19">'2.5民生部門電力以外の取組'!$A$1:$N$865</definedName>
    <definedName name="_xlnm.Print_Area" localSheetId="20">'2.8活用想定補助金'!$A$1:$L$108</definedName>
    <definedName name="_xlnm.Print_Area" localSheetId="22">old_電力供給状況!$A$1:$O$70</definedName>
    <definedName name="_xlnm.Print_Area" localSheetId="24">'活用想定補助金 (記載例)'!$A$1:$J$50</definedName>
    <definedName name="_xlnm.Print_Area" localSheetId="23">'電力供給状況 (old)'!$A$1:$O$115</definedName>
    <definedName name="_xlnm.Print_Area" localSheetId="1">表紙!$A$1:$D$14</definedName>
    <definedName name="スポーツ・レクリエーション系施設">[1]!テーブル10[スポーツ・レクリエーション系施設]</definedName>
    <definedName name="その他の施設">[1]!テーブル19[その他の施設]</definedName>
    <definedName name="医療施設">[1]!テーブル22[医療施設]</definedName>
    <definedName name="下水道施設">[1]!テーブル21[下水道施設]</definedName>
    <definedName name="学校教育系施設">[1]!テーブル12[学校教育系施設]</definedName>
    <definedName name="供給・処理施設">[1]!テーブル18[供給・処理施設]</definedName>
    <definedName name="公営住宅">[1]!テーブル16[公営住宅]</definedName>
    <definedName name="公園">[1]!テーブル17[公園]</definedName>
    <definedName name="行政系施設">[1]!テーブル15[行政系施設]</definedName>
    <definedName name="産業系施設">[1]!テーブル11[産業系施設]</definedName>
    <definedName name="子育て支援施設">[1]!テーブル13[子育て支援施設]</definedName>
    <definedName name="社会教育系施設">[1]!テーブル9[社会教育系施設]</definedName>
    <definedName name="上水道施設">[1]!テーブル20[上水道施設]</definedName>
    <definedName name="促進効果事業_Q3">'[2](参照用)Q3各質問選択肢'!#REF!</definedName>
    <definedName name="保健・福祉施設">[1]!テーブル14[保健・福祉施設]</definedName>
    <definedName name="民間施設">[1]!テーブル23[民間施設]</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 i="152" l="1"/>
  <c r="O34" i="152"/>
  <c r="P34" i="152"/>
  <c r="C15" i="123"/>
  <c r="G10" i="152"/>
  <c r="O10" i="152"/>
  <c r="P10" i="152"/>
  <c r="O35" i="152"/>
  <c r="P35" i="152"/>
  <c r="P24" i="122" a="1"/>
  <c r="P24" i="122" s="1"/>
  <c r="Q24" i="122" s="1"/>
  <c r="P25" i="122" a="1"/>
  <c r="P25" i="122"/>
  <c r="Q25" i="122" s="1"/>
  <c r="P26" i="122" a="1"/>
  <c r="P26" i="122" s="1"/>
  <c r="Q26" i="122" s="1"/>
  <c r="O12" i="152"/>
  <c r="P12" i="152"/>
  <c r="P9" i="122" a="1"/>
  <c r="P9" i="122" s="1"/>
  <c r="Q9" i="122" s="1"/>
  <c r="O12" i="117"/>
  <c r="AE12" i="117"/>
  <c r="AG12" i="117"/>
  <c r="AF12" i="117" s="1"/>
  <c r="AI12" i="117"/>
  <c r="AK12" i="117"/>
  <c r="AH12" i="117" s="1"/>
  <c r="AL12" i="117"/>
  <c r="AM12" i="117"/>
  <c r="AN12" i="117"/>
  <c r="G68" i="119"/>
  <c r="P100" i="152" l="1"/>
  <c r="O100" i="152"/>
  <c r="P52" i="152"/>
  <c r="O52" i="152"/>
  <c r="G15" i="152"/>
  <c r="O15" i="152"/>
  <c r="P15" i="152"/>
  <c r="K107" i="190" l="1"/>
  <c r="K109" i="190"/>
  <c r="I78" i="190"/>
  <c r="P14" i="122" l="1" a="1"/>
  <c r="P14" i="122" s="1"/>
  <c r="Q14" i="122" s="1"/>
  <c r="P19" i="122" a="1"/>
  <c r="P19" i="122" s="1"/>
  <c r="Q19" i="122" s="1"/>
  <c r="W48" i="139"/>
  <c r="R48" i="139" a="1"/>
  <c r="R48" i="139" s="1"/>
  <c r="U48" i="139" s="1"/>
  <c r="P48" i="139"/>
  <c r="T48" i="139" l="1"/>
  <c r="S48" i="139"/>
  <c r="Y95" i="149" l="1"/>
  <c r="N53" i="149"/>
  <c r="N46" i="149"/>
  <c r="Q95" i="149"/>
  <c r="J13" i="166"/>
  <c r="J21" i="166"/>
  <c r="H21" i="166"/>
  <c r="E21" i="166"/>
  <c r="H20" i="138"/>
  <c r="AH65" i="117"/>
  <c r="AH66" i="117"/>
  <c r="Y154" i="149" l="1"/>
  <c r="Y155" i="149"/>
  <c r="Y153" i="149"/>
  <c r="Y145" i="149"/>
  <c r="Y144" i="149"/>
  <c r="Y143" i="149"/>
  <c r="Y135" i="149"/>
  <c r="Y134" i="149"/>
  <c r="Y133" i="149"/>
  <c r="Y125" i="149"/>
  <c r="Y124" i="149"/>
  <c r="Y123" i="149"/>
  <c r="Y115" i="149"/>
  <c r="Y114" i="149"/>
  <c r="Y113" i="149"/>
  <c r="Y105" i="149"/>
  <c r="Y104" i="149"/>
  <c r="Y103" i="149"/>
  <c r="Y102" i="149"/>
  <c r="Y20" i="149"/>
  <c r="Y18" i="149"/>
  <c r="Y17" i="149"/>
  <c r="Y94" i="149"/>
  <c r="Y93" i="149"/>
  <c r="Y92" i="149"/>
  <c r="Y91" i="149"/>
  <c r="Y90" i="149"/>
  <c r="Y89" i="149"/>
  <c r="Y88" i="149"/>
  <c r="Y87" i="149"/>
  <c r="Y86" i="149"/>
  <c r="Y85" i="149"/>
  <c r="Y84" i="149"/>
  <c r="Y83" i="149"/>
  <c r="Y82" i="149"/>
  <c r="Y81" i="149"/>
  <c r="Y80" i="149"/>
  <c r="Y79" i="149"/>
  <c r="Y78" i="149"/>
  <c r="Y77" i="149"/>
  <c r="Y76" i="149"/>
  <c r="Y75" i="149"/>
  <c r="Y74" i="149"/>
  <c r="Y73" i="149"/>
  <c r="Y72" i="149"/>
  <c r="Y71" i="149"/>
  <c r="Y70" i="149"/>
  <c r="Y69" i="149"/>
  <c r="Y68" i="149"/>
  <c r="Y67" i="149"/>
  <c r="Y66" i="149"/>
  <c r="Y65" i="149"/>
  <c r="Y64" i="149"/>
  <c r="Y63" i="149"/>
  <c r="Y62" i="149"/>
  <c r="Y61" i="149"/>
  <c r="Y60" i="149"/>
  <c r="Y59" i="149"/>
  <c r="Y58" i="149"/>
  <c r="Y57" i="149"/>
  <c r="Y56" i="149"/>
  <c r="Y55" i="149"/>
  <c r="Y54" i="149"/>
  <c r="Y53" i="149"/>
  <c r="Y52" i="149"/>
  <c r="Y51" i="149"/>
  <c r="Y50" i="149"/>
  <c r="Y49" i="149"/>
  <c r="Y48" i="149"/>
  <c r="Y47" i="149"/>
  <c r="Y46" i="149"/>
  <c r="Y45" i="149"/>
  <c r="Y44" i="149"/>
  <c r="Y43" i="149"/>
  <c r="Y42" i="149"/>
  <c r="Y41" i="149"/>
  <c r="Y40" i="149"/>
  <c r="Y39" i="149"/>
  <c r="Y38" i="149"/>
  <c r="Y37" i="149"/>
  <c r="Y36" i="149"/>
  <c r="Y35" i="149"/>
  <c r="Y34" i="149"/>
  <c r="Y33" i="149"/>
  <c r="Y32" i="149"/>
  <c r="Y31" i="149"/>
  <c r="Y30" i="149"/>
  <c r="Y29" i="149"/>
  <c r="Y28" i="149"/>
  <c r="Y27" i="149"/>
  <c r="Y26" i="149"/>
  <c r="Y25" i="149"/>
  <c r="Y24" i="149"/>
  <c r="Y23" i="149"/>
  <c r="Y22" i="149"/>
  <c r="Y21" i="149"/>
  <c r="Y19" i="149"/>
  <c r="Y16" i="149"/>
  <c r="Y15" i="149"/>
  <c r="Y14" i="149"/>
  <c r="Y13" i="149"/>
  <c r="Y12" i="149"/>
  <c r="Y11" i="149"/>
  <c r="Y10" i="149"/>
  <c r="Y9" i="149"/>
  <c r="O13" i="117"/>
  <c r="AE13" i="117"/>
  <c r="AG13" i="117"/>
  <c r="AF13" i="117" s="1"/>
  <c r="AI13" i="117"/>
  <c r="AK13" i="117"/>
  <c r="AL13" i="117"/>
  <c r="AM13" i="117"/>
  <c r="AN13" i="117"/>
  <c r="AC13" i="149" a="1"/>
  <c r="AC13" i="149" s="1"/>
  <c r="AA13" i="149"/>
  <c r="V13" i="149"/>
  <c r="AC12" i="149" a="1"/>
  <c r="AC12" i="149" s="1"/>
  <c r="AA12" i="149"/>
  <c r="V12" i="149"/>
  <c r="AC11" i="149" a="1"/>
  <c r="AC11" i="149" s="1"/>
  <c r="AA11" i="149"/>
  <c r="V11" i="149"/>
  <c r="K69" i="183"/>
  <c r="J69" i="183"/>
  <c r="I69" i="183"/>
  <c r="H69" i="183"/>
  <c r="F69" i="183"/>
  <c r="K143" i="183"/>
  <c r="J143" i="183"/>
  <c r="I143" i="183"/>
  <c r="H143" i="183"/>
  <c r="F143" i="183"/>
  <c r="K132" i="183"/>
  <c r="J132" i="183"/>
  <c r="I132" i="183"/>
  <c r="H132" i="183"/>
  <c r="F132" i="183"/>
  <c r="K121" i="183"/>
  <c r="J121" i="183"/>
  <c r="I121" i="183"/>
  <c r="H121" i="183"/>
  <c r="F121" i="183"/>
  <c r="K110" i="183"/>
  <c r="J110" i="183"/>
  <c r="I110" i="183"/>
  <c r="H110" i="183"/>
  <c r="F110" i="183"/>
  <c r="K99" i="183"/>
  <c r="J99" i="183"/>
  <c r="I99" i="183"/>
  <c r="H99" i="183"/>
  <c r="F99" i="183"/>
  <c r="K88" i="183"/>
  <c r="J88" i="183"/>
  <c r="I88" i="183"/>
  <c r="H88" i="183"/>
  <c r="F88" i="183"/>
  <c r="K75" i="183"/>
  <c r="J75" i="183"/>
  <c r="I75" i="183"/>
  <c r="H75" i="183"/>
  <c r="F75" i="183"/>
  <c r="K63" i="183"/>
  <c r="J63" i="183"/>
  <c r="I63" i="183"/>
  <c r="H63" i="183"/>
  <c r="F63" i="183"/>
  <c r="K57" i="183"/>
  <c r="J57" i="183"/>
  <c r="I57" i="183"/>
  <c r="H57" i="183"/>
  <c r="F57" i="183"/>
  <c r="K51" i="183"/>
  <c r="J51" i="183"/>
  <c r="I51" i="183"/>
  <c r="H51" i="183"/>
  <c r="F51" i="183"/>
  <c r="K45" i="183"/>
  <c r="J45" i="183"/>
  <c r="I45" i="183"/>
  <c r="H45" i="183"/>
  <c r="F45" i="183"/>
  <c r="K39" i="183"/>
  <c r="J39" i="183"/>
  <c r="I39" i="183"/>
  <c r="H39" i="183"/>
  <c r="F39" i="183"/>
  <c r="K33" i="183"/>
  <c r="J33" i="183"/>
  <c r="I33" i="183"/>
  <c r="H33" i="183"/>
  <c r="F33" i="183"/>
  <c r="K27" i="183"/>
  <c r="J27" i="183"/>
  <c r="I27" i="183"/>
  <c r="H27" i="183"/>
  <c r="F27" i="183"/>
  <c r="K21" i="183"/>
  <c r="J21" i="183"/>
  <c r="I21" i="183"/>
  <c r="H21" i="183"/>
  <c r="F21" i="183"/>
  <c r="K15" i="183"/>
  <c r="J15" i="183"/>
  <c r="I15" i="183"/>
  <c r="H15" i="183"/>
  <c r="F15" i="183"/>
  <c r="K9" i="183"/>
  <c r="J9" i="183"/>
  <c r="I9" i="183"/>
  <c r="H9" i="183"/>
  <c r="F9" i="183"/>
  <c r="V8" i="149"/>
  <c r="Y8" i="149"/>
  <c r="AA8" i="149"/>
  <c r="AC8" i="149" a="1"/>
  <c r="AC8" i="149" s="1"/>
  <c r="AC9" i="149" a="1"/>
  <c r="AC9" i="149" s="1"/>
  <c r="AA9" i="149"/>
  <c r="V9" i="149"/>
  <c r="I27" i="122"/>
  <c r="I22" i="122"/>
  <c r="I16" i="122"/>
  <c r="I11" i="122"/>
  <c r="I6" i="122"/>
  <c r="I32" i="122"/>
  <c r="F749" i="164"/>
  <c r="F748" i="164"/>
  <c r="F747" i="164"/>
  <c r="C747" i="164"/>
  <c r="F729" i="164"/>
  <c r="F728" i="164"/>
  <c r="F727" i="164"/>
  <c r="C727" i="164"/>
  <c r="F709" i="164"/>
  <c r="F708" i="164"/>
  <c r="F707" i="164"/>
  <c r="C707" i="164"/>
  <c r="F689" i="164"/>
  <c r="F688" i="164"/>
  <c r="F687" i="164"/>
  <c r="C687" i="164"/>
  <c r="F669" i="164"/>
  <c r="F668" i="164"/>
  <c r="F667" i="164"/>
  <c r="C667" i="164"/>
  <c r="F649" i="164"/>
  <c r="F648" i="164"/>
  <c r="F647" i="164"/>
  <c r="C647" i="164"/>
  <c r="F629" i="164"/>
  <c r="F628" i="164"/>
  <c r="F627" i="164"/>
  <c r="C627" i="164"/>
  <c r="F609" i="164"/>
  <c r="F608" i="164"/>
  <c r="F607" i="164"/>
  <c r="C607" i="164"/>
  <c r="F589" i="164"/>
  <c r="F588" i="164"/>
  <c r="F587" i="164"/>
  <c r="C587" i="164"/>
  <c r="F569" i="164"/>
  <c r="F568" i="164"/>
  <c r="F567" i="164"/>
  <c r="C567" i="164"/>
  <c r="F549" i="164"/>
  <c r="F548" i="164"/>
  <c r="F547" i="164"/>
  <c r="C547" i="164"/>
  <c r="F529" i="164"/>
  <c r="F528" i="164"/>
  <c r="F527" i="164"/>
  <c r="C527" i="164"/>
  <c r="F509" i="164"/>
  <c r="F508" i="164"/>
  <c r="F507" i="164"/>
  <c r="C507" i="164"/>
  <c r="F489" i="164"/>
  <c r="F488" i="164"/>
  <c r="F487" i="164"/>
  <c r="C487" i="164"/>
  <c r="F469" i="164"/>
  <c r="F468" i="164"/>
  <c r="F467" i="164"/>
  <c r="C467" i="164"/>
  <c r="F449" i="164"/>
  <c r="F448" i="164"/>
  <c r="F447" i="164"/>
  <c r="C447" i="164"/>
  <c r="F429" i="164"/>
  <c r="F428" i="164"/>
  <c r="F427" i="164"/>
  <c r="C427" i="164"/>
  <c r="F409" i="164"/>
  <c r="F408" i="164"/>
  <c r="F407" i="164"/>
  <c r="C407" i="164"/>
  <c r="F389" i="164"/>
  <c r="F388" i="164"/>
  <c r="F387" i="164"/>
  <c r="C387" i="164"/>
  <c r="F369" i="164"/>
  <c r="F368" i="164"/>
  <c r="F367" i="164"/>
  <c r="C367" i="164"/>
  <c r="F349" i="164"/>
  <c r="F348" i="164"/>
  <c r="F347" i="164"/>
  <c r="C347" i="164"/>
  <c r="F329" i="164"/>
  <c r="F328" i="164"/>
  <c r="F327" i="164"/>
  <c r="C327" i="164"/>
  <c r="F309" i="164"/>
  <c r="F308" i="164"/>
  <c r="F307" i="164"/>
  <c r="C307" i="164"/>
  <c r="F289" i="164"/>
  <c r="F288" i="164"/>
  <c r="F287" i="164"/>
  <c r="C287" i="164"/>
  <c r="F269" i="164"/>
  <c r="F268" i="164"/>
  <c r="F267" i="164"/>
  <c r="C267" i="164"/>
  <c r="F249" i="164"/>
  <c r="F248" i="164"/>
  <c r="F247" i="164"/>
  <c r="C247" i="164"/>
  <c r="F229" i="164"/>
  <c r="F228" i="164"/>
  <c r="F227" i="164"/>
  <c r="C227" i="164"/>
  <c r="F209" i="164"/>
  <c r="F208" i="164"/>
  <c r="F207" i="164"/>
  <c r="C207" i="164"/>
  <c r="F531" i="177"/>
  <c r="F530" i="177"/>
  <c r="F529" i="177"/>
  <c r="C529" i="177"/>
  <c r="F513" i="177"/>
  <c r="F512" i="177"/>
  <c r="F511" i="177"/>
  <c r="C511" i="177"/>
  <c r="F495" i="177"/>
  <c r="F494" i="177"/>
  <c r="F493" i="177"/>
  <c r="C493" i="177"/>
  <c r="F477" i="177"/>
  <c r="F476" i="177"/>
  <c r="F475" i="177"/>
  <c r="C475" i="177"/>
  <c r="F459" i="177"/>
  <c r="F458" i="177"/>
  <c r="F457" i="177"/>
  <c r="C457" i="177"/>
  <c r="F441" i="177"/>
  <c r="F440" i="177"/>
  <c r="F439" i="177"/>
  <c r="C439" i="177"/>
  <c r="F423" i="177"/>
  <c r="F422" i="177"/>
  <c r="F421" i="177"/>
  <c r="C421" i="177"/>
  <c r="F405" i="177"/>
  <c r="F404" i="177"/>
  <c r="F403" i="177"/>
  <c r="C403" i="177"/>
  <c r="F387" i="177"/>
  <c r="F386" i="177"/>
  <c r="F385" i="177"/>
  <c r="C385" i="177"/>
  <c r="F369" i="177"/>
  <c r="F368" i="177"/>
  <c r="F367" i="177"/>
  <c r="C367" i="177"/>
  <c r="F351" i="177"/>
  <c r="F350" i="177"/>
  <c r="F349" i="177"/>
  <c r="C349" i="177"/>
  <c r="F333" i="177"/>
  <c r="F332" i="177"/>
  <c r="F331" i="177"/>
  <c r="C331" i="177"/>
  <c r="F315" i="177"/>
  <c r="F314" i="177"/>
  <c r="F313" i="177"/>
  <c r="C313" i="177"/>
  <c r="F297" i="177"/>
  <c r="F296" i="177"/>
  <c r="F295" i="177"/>
  <c r="C295" i="177"/>
  <c r="F279" i="177"/>
  <c r="F278" i="177"/>
  <c r="F277" i="177"/>
  <c r="C277" i="177"/>
  <c r="F261" i="177"/>
  <c r="F260" i="177"/>
  <c r="F259" i="177"/>
  <c r="C259" i="177"/>
  <c r="F243" i="177"/>
  <c r="F242" i="177"/>
  <c r="F241" i="177"/>
  <c r="C241" i="177"/>
  <c r="F225" i="177"/>
  <c r="F224" i="177"/>
  <c r="F223" i="177"/>
  <c r="C223" i="177"/>
  <c r="F207" i="177"/>
  <c r="F206" i="177"/>
  <c r="F205" i="177"/>
  <c r="C205" i="177"/>
  <c r="F189" i="177"/>
  <c r="F188" i="177"/>
  <c r="F187" i="177"/>
  <c r="C187" i="177"/>
  <c r="F763" i="161"/>
  <c r="F762" i="161"/>
  <c r="F761" i="161"/>
  <c r="C761" i="161"/>
  <c r="F737" i="161"/>
  <c r="F736" i="161"/>
  <c r="F735" i="161"/>
  <c r="C735" i="161"/>
  <c r="F711" i="161"/>
  <c r="F710" i="161"/>
  <c r="F709" i="161"/>
  <c r="C709" i="161"/>
  <c r="F685" i="161"/>
  <c r="F684" i="161"/>
  <c r="F683" i="161"/>
  <c r="C683" i="161"/>
  <c r="F659" i="161"/>
  <c r="F658" i="161"/>
  <c r="F657" i="161"/>
  <c r="C657" i="161"/>
  <c r="F633" i="161"/>
  <c r="F632" i="161"/>
  <c r="F631" i="161"/>
  <c r="C631" i="161"/>
  <c r="F607" i="161"/>
  <c r="F606" i="161"/>
  <c r="F605" i="161"/>
  <c r="C605" i="161"/>
  <c r="F581" i="161"/>
  <c r="F580" i="161"/>
  <c r="F579" i="161"/>
  <c r="C579" i="161"/>
  <c r="F555" i="161"/>
  <c r="F554" i="161"/>
  <c r="F553" i="161"/>
  <c r="C553" i="161"/>
  <c r="F529" i="161"/>
  <c r="F528" i="161"/>
  <c r="F527" i="161"/>
  <c r="C527" i="161"/>
  <c r="F503" i="161"/>
  <c r="F502" i="161"/>
  <c r="F501" i="161"/>
  <c r="C501" i="161"/>
  <c r="F477" i="161"/>
  <c r="F476" i="161"/>
  <c r="F475" i="161"/>
  <c r="C475" i="161"/>
  <c r="F451" i="161"/>
  <c r="F450" i="161"/>
  <c r="F449" i="161"/>
  <c r="C449" i="161"/>
  <c r="F425" i="161"/>
  <c r="F424" i="161"/>
  <c r="F423" i="161"/>
  <c r="C423" i="161"/>
  <c r="F399" i="161"/>
  <c r="F398" i="161"/>
  <c r="F397" i="161"/>
  <c r="C397" i="161"/>
  <c r="F373" i="161"/>
  <c r="F372" i="161"/>
  <c r="F371" i="161"/>
  <c r="C371" i="161"/>
  <c r="F347" i="161"/>
  <c r="F346" i="161"/>
  <c r="F345" i="161"/>
  <c r="C345" i="161"/>
  <c r="F321" i="161"/>
  <c r="F320" i="161"/>
  <c r="F319" i="161"/>
  <c r="C319" i="161"/>
  <c r="F295" i="161"/>
  <c r="F294" i="161"/>
  <c r="F293" i="161"/>
  <c r="C293" i="161"/>
  <c r="F560" i="165"/>
  <c r="F559" i="165"/>
  <c r="F558" i="165"/>
  <c r="C558" i="165"/>
  <c r="F541" i="165"/>
  <c r="F540" i="165"/>
  <c r="F539" i="165"/>
  <c r="C539" i="165"/>
  <c r="F522" i="165"/>
  <c r="F521" i="165"/>
  <c r="F520" i="165"/>
  <c r="C520" i="165"/>
  <c r="F503" i="165"/>
  <c r="F502" i="165"/>
  <c r="F501" i="165"/>
  <c r="C501" i="165"/>
  <c r="F484" i="165"/>
  <c r="F483" i="165"/>
  <c r="F482" i="165"/>
  <c r="C482" i="165"/>
  <c r="F465" i="165"/>
  <c r="F464" i="165"/>
  <c r="F463" i="165"/>
  <c r="C463" i="165"/>
  <c r="F446" i="165"/>
  <c r="F445" i="165"/>
  <c r="F444" i="165"/>
  <c r="C444" i="165"/>
  <c r="F427" i="165"/>
  <c r="F426" i="165"/>
  <c r="F425" i="165"/>
  <c r="C425" i="165"/>
  <c r="F408" i="165"/>
  <c r="F407" i="165"/>
  <c r="F406" i="165"/>
  <c r="C406" i="165"/>
  <c r="F389" i="165"/>
  <c r="F388" i="165"/>
  <c r="F387" i="165"/>
  <c r="C387" i="165"/>
  <c r="F370" i="165"/>
  <c r="F369" i="165"/>
  <c r="F368" i="165"/>
  <c r="C368" i="165"/>
  <c r="F351" i="165"/>
  <c r="F350" i="165"/>
  <c r="F349" i="165"/>
  <c r="C349" i="165"/>
  <c r="F332" i="165"/>
  <c r="F331" i="165"/>
  <c r="F330" i="165"/>
  <c r="C330" i="165"/>
  <c r="F313" i="165"/>
  <c r="F312" i="165"/>
  <c r="F311" i="165"/>
  <c r="C311" i="165"/>
  <c r="F294" i="165"/>
  <c r="F293" i="165"/>
  <c r="F292" i="165"/>
  <c r="C292" i="165"/>
  <c r="F275" i="165"/>
  <c r="F274" i="165"/>
  <c r="F273" i="165"/>
  <c r="C273" i="165"/>
  <c r="F256" i="165"/>
  <c r="F255" i="165"/>
  <c r="F254" i="165"/>
  <c r="C254" i="165"/>
  <c r="G14" i="144"/>
  <c r="F47" i="164"/>
  <c r="T11" i="183"/>
  <c r="K11" i="183"/>
  <c r="J11" i="183"/>
  <c r="I11" i="183"/>
  <c r="H11" i="183"/>
  <c r="F11" i="183"/>
  <c r="J12" i="166"/>
  <c r="I37" i="122" l="1"/>
  <c r="AH13" i="117"/>
  <c r="V154" i="149"/>
  <c r="AC154" i="149" a="1"/>
  <c r="AC154" i="149" s="1"/>
  <c r="AC17" i="149" a="1"/>
  <c r="AC17" i="149" s="1"/>
  <c r="AA17" i="149"/>
  <c r="V17" i="149"/>
  <c r="AC16" i="149" a="1"/>
  <c r="AC16" i="149" s="1"/>
  <c r="AA16" i="149"/>
  <c r="V16" i="149"/>
  <c r="AC15" i="149" a="1"/>
  <c r="AC15" i="149" s="1"/>
  <c r="AA15" i="149"/>
  <c r="V15" i="149"/>
  <c r="AC14" i="149" a="1"/>
  <c r="AC14" i="149" s="1"/>
  <c r="AA14" i="149"/>
  <c r="V14" i="149"/>
  <c r="AC10" i="149" a="1"/>
  <c r="AC10" i="149" s="1"/>
  <c r="AA10" i="149"/>
  <c r="V10" i="149"/>
  <c r="M106" i="149"/>
  <c r="P14" i="152" l="1"/>
  <c r="O14" i="152"/>
  <c r="K104" i="152"/>
  <c r="G99" i="152"/>
  <c r="G94" i="152"/>
  <c r="G87" i="152"/>
  <c r="G82" i="152"/>
  <c r="G75" i="152"/>
  <c r="G70" i="152"/>
  <c r="G63" i="152"/>
  <c r="G58" i="152"/>
  <c r="G51" i="152"/>
  <c r="G46" i="152"/>
  <c r="G39" i="152"/>
  <c r="G27" i="152"/>
  <c r="G22" i="152"/>
  <c r="H8" i="152"/>
  <c r="P103" i="152"/>
  <c r="O103" i="152"/>
  <c r="P98" i="152"/>
  <c r="O98" i="152"/>
  <c r="P91" i="152"/>
  <c r="O91" i="152"/>
  <c r="P86" i="152"/>
  <c r="O86" i="152"/>
  <c r="P79" i="152"/>
  <c r="O79" i="152"/>
  <c r="P74" i="152"/>
  <c r="O74" i="152"/>
  <c r="P67" i="152"/>
  <c r="O67" i="152"/>
  <c r="P62" i="152"/>
  <c r="O62" i="152"/>
  <c r="P55" i="152"/>
  <c r="O55" i="152"/>
  <c r="P50" i="152"/>
  <c r="O50" i="152"/>
  <c r="P43" i="152"/>
  <c r="O43" i="152"/>
  <c r="P38" i="152"/>
  <c r="O38" i="152"/>
  <c r="P31" i="152"/>
  <c r="O31" i="152"/>
  <c r="P26" i="152"/>
  <c r="O26" i="152"/>
  <c r="P19" i="152"/>
  <c r="O19" i="152"/>
  <c r="O16" i="152"/>
  <c r="P16" i="152"/>
  <c r="O17" i="152"/>
  <c r="P17" i="152"/>
  <c r="V18" i="149"/>
  <c r="V19" i="149"/>
  <c r="V20" i="149"/>
  <c r="V21" i="149"/>
  <c r="V22" i="149"/>
  <c r="V23" i="149"/>
  <c r="V24" i="149"/>
  <c r="V25" i="149"/>
  <c r="V26" i="149"/>
  <c r="V27" i="149"/>
  <c r="V28" i="149"/>
  <c r="V29" i="149"/>
  <c r="V30" i="149"/>
  <c r="V31" i="149"/>
  <c r="V32" i="149"/>
  <c r="V33" i="149"/>
  <c r="V34" i="149"/>
  <c r="V35" i="149"/>
  <c r="V36" i="149"/>
  <c r="V37" i="149"/>
  <c r="V38" i="149"/>
  <c r="V39" i="149"/>
  <c r="V40" i="149"/>
  <c r="V41" i="149"/>
  <c r="V42" i="149"/>
  <c r="V43" i="149"/>
  <c r="V44" i="149"/>
  <c r="V45" i="149"/>
  <c r="V46" i="149"/>
  <c r="V47" i="149"/>
  <c r="V48" i="149"/>
  <c r="V49" i="149"/>
  <c r="V50" i="149"/>
  <c r="V51" i="149"/>
  <c r="V52" i="149"/>
  <c r="V53" i="149"/>
  <c r="V54" i="149"/>
  <c r="V55" i="149"/>
  <c r="V56" i="149"/>
  <c r="V57" i="149"/>
  <c r="V58" i="149"/>
  <c r="V59" i="149"/>
  <c r="V60" i="149"/>
  <c r="V61" i="149"/>
  <c r="V62" i="149"/>
  <c r="V63" i="149"/>
  <c r="V64" i="149"/>
  <c r="V65" i="149"/>
  <c r="V66" i="149"/>
  <c r="V67" i="149"/>
  <c r="V68" i="149"/>
  <c r="V69" i="149"/>
  <c r="V70" i="149"/>
  <c r="V71" i="149"/>
  <c r="V72" i="149"/>
  <c r="V73" i="149"/>
  <c r="V74" i="149"/>
  <c r="V75" i="149"/>
  <c r="V76" i="149"/>
  <c r="V77" i="149"/>
  <c r="V78" i="149"/>
  <c r="V79" i="149"/>
  <c r="V80" i="149"/>
  <c r="V81" i="149"/>
  <c r="V82" i="149"/>
  <c r="V83" i="149"/>
  <c r="V84" i="149"/>
  <c r="V85" i="149"/>
  <c r="V86" i="149"/>
  <c r="V87" i="149"/>
  <c r="V88" i="149"/>
  <c r="V89" i="149"/>
  <c r="V90" i="149"/>
  <c r="V91" i="149"/>
  <c r="V92" i="149"/>
  <c r="V93" i="149"/>
  <c r="V94" i="149"/>
  <c r="V95" i="149"/>
  <c r="H68" i="152" l="1"/>
  <c r="H80" i="152"/>
  <c r="H92" i="152"/>
  <c r="H20" i="152"/>
  <c r="H32" i="152"/>
  <c r="H44" i="152"/>
  <c r="H56" i="152"/>
  <c r="P34" i="122" a="1"/>
  <c r="P34" i="122" s="1"/>
  <c r="Q34" i="122" s="1"/>
  <c r="P29" i="122" a="1"/>
  <c r="P29" i="122" s="1"/>
  <c r="Q29" i="122" s="1"/>
  <c r="P18" i="122" a="1"/>
  <c r="P18" i="122" s="1"/>
  <c r="Q18" i="122" s="1"/>
  <c r="P13" i="122" a="1"/>
  <c r="P13" i="122" s="1"/>
  <c r="Q13" i="122" s="1"/>
  <c r="P8" i="122" a="1"/>
  <c r="P8" i="122" s="1"/>
  <c r="Q8" i="122" s="1"/>
  <c r="K144" i="183"/>
  <c r="K145" i="183"/>
  <c r="K18" i="139"/>
  <c r="H11" i="141" s="1"/>
  <c r="F71" i="190"/>
  <c r="F70" i="190"/>
  <c r="K77" i="190"/>
  <c r="J77" i="190"/>
  <c r="I77" i="190"/>
  <c r="H77" i="190"/>
  <c r="F77" i="190"/>
  <c r="K78" i="190"/>
  <c r="J78" i="190"/>
  <c r="H78" i="190"/>
  <c r="F78" i="190"/>
  <c r="K70" i="190"/>
  <c r="J70" i="190"/>
  <c r="I70" i="190"/>
  <c r="H70" i="190"/>
  <c r="K71" i="190"/>
  <c r="J71" i="190"/>
  <c r="I71" i="190"/>
  <c r="H71" i="190"/>
  <c r="K65" i="190"/>
  <c r="J65" i="190"/>
  <c r="I65" i="190"/>
  <c r="H65" i="190"/>
  <c r="F65" i="190"/>
  <c r="K66" i="190"/>
  <c r="J66" i="190"/>
  <c r="I66" i="190"/>
  <c r="H66" i="190"/>
  <c r="F66" i="190"/>
  <c r="K59" i="190"/>
  <c r="J59" i="190"/>
  <c r="I59" i="190"/>
  <c r="H59" i="190"/>
  <c r="F59" i="190"/>
  <c r="K60" i="190"/>
  <c r="J60" i="190"/>
  <c r="I60" i="190"/>
  <c r="H60" i="190"/>
  <c r="F60" i="190"/>
  <c r="K53" i="190"/>
  <c r="J53" i="190"/>
  <c r="I53" i="190"/>
  <c r="H53" i="190"/>
  <c r="F53" i="190"/>
  <c r="K54" i="190"/>
  <c r="J54" i="190"/>
  <c r="I54" i="190"/>
  <c r="H54" i="190"/>
  <c r="F54" i="190"/>
  <c r="I12" i="183"/>
  <c r="T53" i="183"/>
  <c r="K53" i="183"/>
  <c r="J53" i="183"/>
  <c r="I53" i="183"/>
  <c r="H53" i="183"/>
  <c r="F53" i="183"/>
  <c r="T52" i="183"/>
  <c r="K52" i="183"/>
  <c r="J52" i="183"/>
  <c r="I52" i="183"/>
  <c r="H52" i="183"/>
  <c r="F52" i="183"/>
  <c r="F8" i="165"/>
  <c r="F8" i="161"/>
  <c r="F7" i="165"/>
  <c r="F27" i="165"/>
  <c r="O11" i="117" l="1"/>
  <c r="AN61" i="117"/>
  <c r="AM61" i="117"/>
  <c r="AL61" i="117"/>
  <c r="AK61" i="117"/>
  <c r="AI61" i="117"/>
  <c r="AG61" i="117"/>
  <c r="AF61" i="117" s="1"/>
  <c r="AE61" i="117"/>
  <c r="O61" i="117"/>
  <c r="AN62" i="117"/>
  <c r="AM62" i="117"/>
  <c r="AL62" i="117"/>
  <c r="AK62" i="117"/>
  <c r="AI62" i="117"/>
  <c r="AG62" i="117"/>
  <c r="AF62" i="117" s="1"/>
  <c r="AE62" i="117"/>
  <c r="O62" i="117"/>
  <c r="F10" i="190"/>
  <c r="T77" i="183"/>
  <c r="K77" i="183"/>
  <c r="J77" i="183"/>
  <c r="I77" i="183"/>
  <c r="H77" i="183"/>
  <c r="F77" i="183"/>
  <c r="T76" i="183"/>
  <c r="K76" i="183"/>
  <c r="J76" i="183"/>
  <c r="I76" i="183"/>
  <c r="H76" i="183"/>
  <c r="F76" i="183"/>
  <c r="T71" i="183"/>
  <c r="K71" i="183"/>
  <c r="J71" i="183"/>
  <c r="I71" i="183"/>
  <c r="H71" i="183"/>
  <c r="F71" i="183"/>
  <c r="T70" i="183"/>
  <c r="K70" i="183"/>
  <c r="J70" i="183"/>
  <c r="I70" i="183"/>
  <c r="H70" i="183"/>
  <c r="F70" i="183"/>
  <c r="T65" i="183"/>
  <c r="K65" i="183"/>
  <c r="J65" i="183"/>
  <c r="I65" i="183"/>
  <c r="H65" i="183"/>
  <c r="F65" i="183"/>
  <c r="T64" i="183"/>
  <c r="K64" i="183"/>
  <c r="J64" i="183"/>
  <c r="I64" i="183"/>
  <c r="H64" i="183"/>
  <c r="F64" i="183"/>
  <c r="T58" i="183"/>
  <c r="K58" i="183"/>
  <c r="J58" i="183"/>
  <c r="I58" i="183"/>
  <c r="H58" i="183"/>
  <c r="F58" i="183"/>
  <c r="T59" i="183"/>
  <c r="K59" i="183"/>
  <c r="J59" i="183"/>
  <c r="I59" i="183"/>
  <c r="H59" i="183"/>
  <c r="F59" i="183"/>
  <c r="F10" i="183"/>
  <c r="H10" i="183"/>
  <c r="I10" i="183"/>
  <c r="J10" i="183"/>
  <c r="K10" i="183"/>
  <c r="T10" i="183"/>
  <c r="F17" i="183"/>
  <c r="H17" i="183"/>
  <c r="I17" i="183"/>
  <c r="J17" i="183"/>
  <c r="K17" i="183"/>
  <c r="T17" i="183"/>
  <c r="AC57" i="149" a="1"/>
  <c r="AC57" i="149" s="1"/>
  <c r="AA57" i="149"/>
  <c r="AC56" i="149" a="1"/>
  <c r="AC56" i="149" s="1"/>
  <c r="AA56" i="149"/>
  <c r="AC55" i="149" a="1"/>
  <c r="AC55" i="149" s="1"/>
  <c r="AA55" i="149"/>
  <c r="AH62" i="117" l="1"/>
  <c r="AH61" i="117"/>
  <c r="P35" i="122" a="1"/>
  <c r="P35" i="122" s="1"/>
  <c r="Q35" i="122" s="1"/>
  <c r="P30" i="122" a="1"/>
  <c r="P30" i="122" s="1"/>
  <c r="Q30" i="122" s="1"/>
  <c r="F65" i="117"/>
  <c r="AC90" i="149" l="1" a="1"/>
  <c r="AC90" i="149" s="1"/>
  <c r="AA90" i="149"/>
  <c r="AC92" i="149" a="1"/>
  <c r="AC92" i="149" s="1"/>
  <c r="AA92" i="149"/>
  <c r="AC91" i="149" a="1"/>
  <c r="AC91" i="149" s="1"/>
  <c r="AA91" i="149"/>
  <c r="AC84" i="149" a="1"/>
  <c r="AC84" i="149" s="1"/>
  <c r="AA84" i="149"/>
  <c r="AC85" i="149" a="1"/>
  <c r="AC85" i="149" s="1"/>
  <c r="AA85" i="149"/>
  <c r="AC83" i="149" a="1"/>
  <c r="AC83" i="149" s="1"/>
  <c r="AA83" i="149"/>
  <c r="AC77" i="149" a="1"/>
  <c r="AC77" i="149" s="1"/>
  <c r="AA77" i="149"/>
  <c r="AC78" i="149" a="1"/>
  <c r="AC78" i="149" s="1"/>
  <c r="AA78" i="149"/>
  <c r="AC76" i="149" a="1"/>
  <c r="AC76" i="149" s="1"/>
  <c r="AA76" i="149"/>
  <c r="AC70" i="149" a="1"/>
  <c r="AC70" i="149" s="1"/>
  <c r="AA70" i="149"/>
  <c r="AC71" i="149" a="1"/>
  <c r="AC71" i="149" s="1"/>
  <c r="AA71" i="149"/>
  <c r="AC69" i="149" a="1"/>
  <c r="AC69" i="149" s="1"/>
  <c r="AA69" i="149"/>
  <c r="AC63" i="149" a="1"/>
  <c r="AC63" i="149" s="1"/>
  <c r="AA63" i="149"/>
  <c r="AC64" i="149" a="1"/>
  <c r="AC64" i="149" s="1"/>
  <c r="AA64" i="149"/>
  <c r="AC62" i="149" a="1"/>
  <c r="AC62" i="149" s="1"/>
  <c r="AA62" i="149"/>
  <c r="AC43" i="149" a="1"/>
  <c r="AC43" i="149" s="1"/>
  <c r="AA43" i="149"/>
  <c r="AC42" i="149" a="1"/>
  <c r="AC42" i="149" s="1"/>
  <c r="AA42" i="149"/>
  <c r="AC35" i="149" a="1"/>
  <c r="AC35" i="149" s="1"/>
  <c r="AA35" i="149"/>
  <c r="AA48" i="149"/>
  <c r="AC48" i="149" a="1"/>
  <c r="AC48" i="149" s="1"/>
  <c r="AA49" i="149"/>
  <c r="AC49" i="149" a="1"/>
  <c r="AC49" i="149" s="1"/>
  <c r="AA50" i="149"/>
  <c r="AC50" i="149" a="1"/>
  <c r="AC50" i="149" s="1"/>
  <c r="AA51" i="149"/>
  <c r="AC51" i="149" a="1"/>
  <c r="AC51" i="149" s="1"/>
  <c r="AA52" i="149"/>
  <c r="AC52" i="149" a="1"/>
  <c r="AC52" i="149" s="1"/>
  <c r="Q46" i="149"/>
  <c r="Q39" i="149"/>
  <c r="N39" i="149"/>
  <c r="Q32" i="149"/>
  <c r="AA58" i="149"/>
  <c r="AC58" i="149" a="1"/>
  <c r="AC58" i="149" s="1"/>
  <c r="AA59" i="149"/>
  <c r="AC59" i="149" a="1"/>
  <c r="AC59" i="149" s="1"/>
  <c r="AA27" i="149"/>
  <c r="AC27" i="149" a="1"/>
  <c r="AC27" i="149" s="1"/>
  <c r="AA28" i="149"/>
  <c r="AC28" i="149" a="1"/>
  <c r="AC28" i="149" s="1"/>
  <c r="AA29" i="149"/>
  <c r="AC29" i="149" a="1"/>
  <c r="AC29" i="149" s="1"/>
  <c r="AA30" i="149"/>
  <c r="AC30" i="149" a="1"/>
  <c r="AC30" i="149" s="1"/>
  <c r="AA31" i="149"/>
  <c r="AC31" i="149" a="1"/>
  <c r="AC31" i="149" s="1"/>
  <c r="T9" i="183" l="1"/>
  <c r="T12" i="183"/>
  <c r="T13" i="183"/>
  <c r="T15" i="183"/>
  <c r="T16" i="183"/>
  <c r="T18" i="183"/>
  <c r="T19" i="183"/>
  <c r="T21" i="183"/>
  <c r="T22" i="183"/>
  <c r="T23" i="183"/>
  <c r="T24" i="183"/>
  <c r="T25" i="183"/>
  <c r="T27" i="183"/>
  <c r="T28" i="183"/>
  <c r="T29" i="183"/>
  <c r="T30" i="183"/>
  <c r="T31" i="183"/>
  <c r="T33" i="183"/>
  <c r="T34" i="183"/>
  <c r="T35" i="183"/>
  <c r="T36" i="183"/>
  <c r="T37" i="183"/>
  <c r="T39" i="183"/>
  <c r="T40" i="183"/>
  <c r="T41" i="183"/>
  <c r="T42" i="183"/>
  <c r="T43" i="183"/>
  <c r="T45" i="183"/>
  <c r="T46" i="183"/>
  <c r="T47" i="183"/>
  <c r="T48" i="183"/>
  <c r="T49" i="183"/>
  <c r="T51" i="183"/>
  <c r="T54" i="183"/>
  <c r="T55" i="183"/>
  <c r="T57" i="183"/>
  <c r="T60" i="183"/>
  <c r="T61" i="183"/>
  <c r="T63" i="183"/>
  <c r="T66" i="183"/>
  <c r="T67" i="183"/>
  <c r="T69" i="183"/>
  <c r="T72" i="183"/>
  <c r="T73" i="183"/>
  <c r="T75" i="183"/>
  <c r="T78" i="183"/>
  <c r="T79" i="183"/>
  <c r="T80" i="183"/>
  <c r="T81" i="183"/>
  <c r="T82" i="183"/>
  <c r="T83" i="183"/>
  <c r="T84" i="183"/>
  <c r="T87" i="183"/>
  <c r="T88" i="183"/>
  <c r="T89" i="183"/>
  <c r="T90" i="183"/>
  <c r="T91" i="183"/>
  <c r="T92" i="183"/>
  <c r="T93" i="183"/>
  <c r="T94" i="183"/>
  <c r="T95" i="183"/>
  <c r="T98" i="183"/>
  <c r="T99" i="183"/>
  <c r="T100" i="183"/>
  <c r="T101" i="183"/>
  <c r="T102" i="183"/>
  <c r="T103" i="183"/>
  <c r="T104" i="183"/>
  <c r="T105" i="183"/>
  <c r="T106" i="183"/>
  <c r="T109" i="183"/>
  <c r="T110" i="183"/>
  <c r="T111" i="183"/>
  <c r="T112" i="183"/>
  <c r="T113" i="183"/>
  <c r="T114" i="183"/>
  <c r="T115" i="183"/>
  <c r="T116" i="183"/>
  <c r="T117" i="183"/>
  <c r="T120" i="183"/>
  <c r="T121" i="183"/>
  <c r="T122" i="183"/>
  <c r="T123" i="183"/>
  <c r="T124" i="183"/>
  <c r="T125" i="183"/>
  <c r="T126" i="183"/>
  <c r="T127" i="183"/>
  <c r="T128" i="183"/>
  <c r="T131" i="183"/>
  <c r="T132" i="183"/>
  <c r="T133" i="183"/>
  <c r="T134" i="183"/>
  <c r="T135" i="183"/>
  <c r="T136" i="183"/>
  <c r="T137" i="183"/>
  <c r="T138" i="183"/>
  <c r="T139" i="183"/>
  <c r="T142" i="183"/>
  <c r="T143" i="183"/>
  <c r="T144" i="183"/>
  <c r="T145" i="183"/>
  <c r="T146" i="183"/>
  <c r="T147" i="183"/>
  <c r="T148" i="183"/>
  <c r="T149" i="183"/>
  <c r="T150" i="183"/>
  <c r="T151" i="183"/>
  <c r="T152" i="183"/>
  <c r="T153" i="183"/>
  <c r="T154" i="183"/>
  <c r="T155" i="183"/>
  <c r="T156" i="183"/>
  <c r="T157" i="183"/>
  <c r="T158" i="183"/>
  <c r="T159" i="183"/>
  <c r="K25" i="190"/>
  <c r="J25" i="190"/>
  <c r="K24" i="190"/>
  <c r="J24" i="190"/>
  <c r="K23" i="190"/>
  <c r="J23" i="190"/>
  <c r="K22" i="190"/>
  <c r="J22" i="190"/>
  <c r="K19" i="190"/>
  <c r="J19" i="190"/>
  <c r="K18" i="190"/>
  <c r="J18" i="190"/>
  <c r="K17" i="190"/>
  <c r="J17" i="190"/>
  <c r="K16" i="190"/>
  <c r="J16" i="190"/>
  <c r="K13" i="190"/>
  <c r="J13" i="190"/>
  <c r="K12" i="190"/>
  <c r="J12" i="190"/>
  <c r="K11" i="190"/>
  <c r="J11" i="190"/>
  <c r="F23" i="190"/>
  <c r="N88" i="149"/>
  <c r="N18" i="149"/>
  <c r="Q18" i="149"/>
  <c r="AA18" i="149"/>
  <c r="AC18" i="149" a="1"/>
  <c r="AC18" i="149" s="1"/>
  <c r="AA19" i="149"/>
  <c r="AC19" i="149" a="1"/>
  <c r="AC19" i="149" s="1"/>
  <c r="AA20" i="149"/>
  <c r="AC20" i="149" a="1"/>
  <c r="AC20" i="149" s="1"/>
  <c r="AA21" i="149"/>
  <c r="AC21" i="149" a="1"/>
  <c r="AC21" i="149" s="1"/>
  <c r="AA22" i="149"/>
  <c r="AC22" i="149" a="1"/>
  <c r="AC22" i="149" s="1"/>
  <c r="AA23" i="149"/>
  <c r="AC23" i="149" a="1"/>
  <c r="AC23" i="149" s="1"/>
  <c r="AA24" i="149"/>
  <c r="AC24" i="149" a="1"/>
  <c r="AC24" i="149" s="1"/>
  <c r="N25" i="149"/>
  <c r="Q25" i="149"/>
  <c r="AA25" i="149"/>
  <c r="AC25" i="149" a="1"/>
  <c r="AC25" i="149" s="1"/>
  <c r="AA26" i="149"/>
  <c r="AC26" i="149" a="1"/>
  <c r="AC26" i="149" s="1"/>
  <c r="P11" i="152"/>
  <c r="P13" i="152"/>
  <c r="P18" i="152"/>
  <c r="P20" i="152"/>
  <c r="P21" i="152"/>
  <c r="P22" i="152"/>
  <c r="P23" i="152"/>
  <c r="P24" i="152"/>
  <c r="P25" i="152"/>
  <c r="P27" i="152"/>
  <c r="P28" i="152"/>
  <c r="P29" i="152"/>
  <c r="P30" i="152"/>
  <c r="P32" i="152"/>
  <c r="P33" i="152"/>
  <c r="P36" i="152"/>
  <c r="P37" i="152"/>
  <c r="P39" i="152"/>
  <c r="P40" i="152"/>
  <c r="P41" i="152"/>
  <c r="P42" i="152"/>
  <c r="P44" i="152"/>
  <c r="P45" i="152"/>
  <c r="P46" i="152"/>
  <c r="P47" i="152"/>
  <c r="P48" i="152"/>
  <c r="P49" i="152"/>
  <c r="P51" i="152"/>
  <c r="P53" i="152"/>
  <c r="P54" i="152"/>
  <c r="P56" i="152"/>
  <c r="P57" i="152"/>
  <c r="P58" i="152"/>
  <c r="P59" i="152"/>
  <c r="P60" i="152"/>
  <c r="P61" i="152"/>
  <c r="P63" i="152"/>
  <c r="P64" i="152"/>
  <c r="P65" i="152"/>
  <c r="P66" i="152"/>
  <c r="P68" i="152"/>
  <c r="P69" i="152"/>
  <c r="P70" i="152"/>
  <c r="P71" i="152"/>
  <c r="P72" i="152"/>
  <c r="P73" i="152"/>
  <c r="P75" i="152"/>
  <c r="P76" i="152"/>
  <c r="P77" i="152"/>
  <c r="P78" i="152"/>
  <c r="P80" i="152"/>
  <c r="P81" i="152"/>
  <c r="P82" i="152"/>
  <c r="P83" i="152"/>
  <c r="P84" i="152"/>
  <c r="P85" i="152"/>
  <c r="P87" i="152"/>
  <c r="P88" i="152"/>
  <c r="P89" i="152"/>
  <c r="P90" i="152"/>
  <c r="P92" i="152"/>
  <c r="P93" i="152"/>
  <c r="P94" i="152"/>
  <c r="P95" i="152"/>
  <c r="P96" i="152"/>
  <c r="P97" i="152"/>
  <c r="P99" i="152"/>
  <c r="P101" i="152"/>
  <c r="P102" i="152"/>
  <c r="P8" i="152"/>
  <c r="P9" i="152"/>
  <c r="O9" i="152"/>
  <c r="O11" i="152"/>
  <c r="O13" i="152"/>
  <c r="O18" i="152"/>
  <c r="O20" i="152"/>
  <c r="O21" i="152"/>
  <c r="O22" i="152"/>
  <c r="O23" i="152"/>
  <c r="O24" i="152"/>
  <c r="O25" i="152"/>
  <c r="O27" i="152"/>
  <c r="O28" i="152"/>
  <c r="O29" i="152"/>
  <c r="O30" i="152"/>
  <c r="O32" i="152"/>
  <c r="O33" i="152"/>
  <c r="O36" i="152"/>
  <c r="O37" i="152"/>
  <c r="O39" i="152"/>
  <c r="O40" i="152"/>
  <c r="O41" i="152"/>
  <c r="O42" i="152"/>
  <c r="O44" i="152"/>
  <c r="O45" i="152"/>
  <c r="O46" i="152"/>
  <c r="O47" i="152"/>
  <c r="O48" i="152"/>
  <c r="O49" i="152"/>
  <c r="O51" i="152"/>
  <c r="O53" i="152"/>
  <c r="O54" i="152"/>
  <c r="O56" i="152"/>
  <c r="O57" i="152"/>
  <c r="O58" i="152"/>
  <c r="O59" i="152"/>
  <c r="O60" i="152"/>
  <c r="O61" i="152"/>
  <c r="O63" i="152"/>
  <c r="O64" i="152"/>
  <c r="O65" i="152"/>
  <c r="O66" i="152"/>
  <c r="O68" i="152"/>
  <c r="O69" i="152"/>
  <c r="O70" i="152"/>
  <c r="O71" i="152"/>
  <c r="O72" i="152"/>
  <c r="O73" i="152"/>
  <c r="O75" i="152"/>
  <c r="O76" i="152"/>
  <c r="O77" i="152"/>
  <c r="O78" i="152"/>
  <c r="O80" i="152"/>
  <c r="O81" i="152"/>
  <c r="O82" i="152"/>
  <c r="O83" i="152"/>
  <c r="O84" i="152"/>
  <c r="O85" i="152"/>
  <c r="O87" i="152"/>
  <c r="O88" i="152"/>
  <c r="O89" i="152"/>
  <c r="O90" i="152"/>
  <c r="O92" i="152"/>
  <c r="O93" i="152"/>
  <c r="O94" i="152"/>
  <c r="O95" i="152"/>
  <c r="O96" i="152"/>
  <c r="O97" i="152"/>
  <c r="O99" i="152"/>
  <c r="O101" i="152"/>
  <c r="O102" i="152"/>
  <c r="O8" i="152"/>
  <c r="O33" i="117"/>
  <c r="O32" i="117"/>
  <c r="O31" i="117"/>
  <c r="O29" i="117"/>
  <c r="O28" i="117"/>
  <c r="O27" i="117"/>
  <c r="O26" i="117"/>
  <c r="O25" i="117"/>
  <c r="O24" i="117"/>
  <c r="O22" i="117"/>
  <c r="O21" i="117"/>
  <c r="O20" i="117"/>
  <c r="O19" i="117"/>
  <c r="O18" i="117"/>
  <c r="O17" i="117"/>
  <c r="O15" i="117"/>
  <c r="O14" i="117"/>
  <c r="O10" i="117"/>
  <c r="N146" i="149"/>
  <c r="K105" i="152" l="1"/>
  <c r="K106" i="152"/>
  <c r="J15" i="166"/>
  <c r="J14" i="166"/>
  <c r="J11" i="166"/>
  <c r="J20" i="166"/>
  <c r="F7" i="164"/>
  <c r="F8" i="164"/>
  <c r="F9" i="164"/>
  <c r="C187" i="164"/>
  <c r="C167" i="164"/>
  <c r="C147" i="164"/>
  <c r="C127" i="164"/>
  <c r="C107" i="164"/>
  <c r="C87" i="164"/>
  <c r="C67" i="164"/>
  <c r="C47" i="164"/>
  <c r="C27" i="164"/>
  <c r="C7" i="164"/>
  <c r="P5" i="122"/>
  <c r="P6" i="122" a="1"/>
  <c r="P6" i="122" s="1"/>
  <c r="Q6" i="122" s="1"/>
  <c r="P7" i="122" a="1"/>
  <c r="P7" i="122" s="1"/>
  <c r="Q7" i="122" s="1"/>
  <c r="P10" i="122" a="1"/>
  <c r="P10" i="122" s="1"/>
  <c r="Q10" i="122" s="1"/>
  <c r="P11" i="122" a="1"/>
  <c r="P11" i="122" s="1"/>
  <c r="Q11" i="122" s="1"/>
  <c r="P12" i="122" a="1"/>
  <c r="P12" i="122" s="1"/>
  <c r="Q12" i="122" s="1"/>
  <c r="P15" i="122" a="1"/>
  <c r="P15" i="122" s="1"/>
  <c r="Q15" i="122" s="1"/>
  <c r="P16" i="122" a="1"/>
  <c r="P16" i="122" s="1"/>
  <c r="Q16" i="122" s="1"/>
  <c r="P17" i="122" a="1"/>
  <c r="P17" i="122" s="1"/>
  <c r="Q17" i="122" s="1"/>
  <c r="P20" i="122" a="1"/>
  <c r="P20" i="122" s="1"/>
  <c r="Q20" i="122" s="1"/>
  <c r="P21" i="122" a="1"/>
  <c r="P21" i="122" s="1"/>
  <c r="Q21" i="122" s="1"/>
  <c r="P22" i="122" a="1"/>
  <c r="P22" i="122" s="1"/>
  <c r="Q22" i="122" s="1"/>
  <c r="P23" i="122" a="1"/>
  <c r="P23" i="122" s="1"/>
  <c r="Q23" i="122" s="1"/>
  <c r="P27" i="122" a="1"/>
  <c r="P27" i="122" s="1"/>
  <c r="Q27" i="122" s="1"/>
  <c r="P28" i="122" a="1"/>
  <c r="P28" i="122" s="1"/>
  <c r="Q28" i="122" s="1"/>
  <c r="P31" i="122" a="1"/>
  <c r="P31" i="122" s="1"/>
  <c r="Q31" i="122" s="1"/>
  <c r="P32" i="122" a="1"/>
  <c r="P32" i="122" s="1"/>
  <c r="Q32" i="122" s="1"/>
  <c r="P33" i="122" a="1"/>
  <c r="P33" i="122" s="1"/>
  <c r="Q33" i="122" s="1"/>
  <c r="P36" i="122" a="1"/>
  <c r="P36" i="122" s="1"/>
  <c r="Q36" i="122" s="1"/>
  <c r="P37" i="122" a="1"/>
  <c r="P37" i="122" s="1"/>
  <c r="Q37" i="122" s="1"/>
  <c r="AK10" i="117" l="1"/>
  <c r="AL10" i="117"/>
  <c r="AM10" i="117"/>
  <c r="AN10" i="117"/>
  <c r="AK11" i="117"/>
  <c r="AL11" i="117"/>
  <c r="AM11" i="117"/>
  <c r="AN11" i="117"/>
  <c r="AK14" i="117"/>
  <c r="AL14" i="117"/>
  <c r="AM14" i="117"/>
  <c r="AN14" i="117"/>
  <c r="AK15" i="117"/>
  <c r="AL15" i="117"/>
  <c r="AM15" i="117"/>
  <c r="AN15" i="117"/>
  <c r="AK16" i="117"/>
  <c r="AL16" i="117"/>
  <c r="AM16" i="117"/>
  <c r="AN16" i="117"/>
  <c r="AK17" i="117"/>
  <c r="AL17" i="117"/>
  <c r="AM17" i="117"/>
  <c r="AN17" i="117"/>
  <c r="AK18" i="117"/>
  <c r="AL18" i="117"/>
  <c r="AM18" i="117"/>
  <c r="AN18" i="117"/>
  <c r="AK19" i="117"/>
  <c r="AL19" i="117"/>
  <c r="AM19" i="117"/>
  <c r="AN19" i="117"/>
  <c r="AK20" i="117"/>
  <c r="AL20" i="117"/>
  <c r="AM20" i="117"/>
  <c r="AN20" i="117"/>
  <c r="AK21" i="117"/>
  <c r="AL21" i="117"/>
  <c r="AM21" i="117"/>
  <c r="AN21" i="117"/>
  <c r="AK22" i="117"/>
  <c r="AL22" i="117"/>
  <c r="AM22" i="117"/>
  <c r="AN22" i="117"/>
  <c r="AK23" i="117"/>
  <c r="AL23" i="117"/>
  <c r="AM23" i="117"/>
  <c r="AN23" i="117"/>
  <c r="AK24" i="117"/>
  <c r="AL24" i="117"/>
  <c r="AM24" i="117"/>
  <c r="AN24" i="117"/>
  <c r="AK25" i="117"/>
  <c r="AL25" i="117"/>
  <c r="AM25" i="117"/>
  <c r="AN25" i="117"/>
  <c r="AK26" i="117"/>
  <c r="AL26" i="117"/>
  <c r="AM26" i="117"/>
  <c r="AN26" i="117"/>
  <c r="AK27" i="117"/>
  <c r="AL27" i="117"/>
  <c r="AM27" i="117"/>
  <c r="AN27" i="117"/>
  <c r="AK28" i="117"/>
  <c r="AL28" i="117"/>
  <c r="AM28" i="117"/>
  <c r="AN28" i="117"/>
  <c r="AK29" i="117"/>
  <c r="AL29" i="117"/>
  <c r="AM29" i="117"/>
  <c r="AN29" i="117"/>
  <c r="AK30" i="117"/>
  <c r="AL30" i="117"/>
  <c r="AM30" i="117"/>
  <c r="AN30" i="117"/>
  <c r="AK31" i="117"/>
  <c r="AL31" i="117"/>
  <c r="AM31" i="117"/>
  <c r="AN31" i="117"/>
  <c r="AK32" i="117"/>
  <c r="AL32" i="117"/>
  <c r="AM32" i="117"/>
  <c r="AN32" i="117"/>
  <c r="AK33" i="117"/>
  <c r="AL33" i="117"/>
  <c r="AM33" i="117"/>
  <c r="AN33" i="117"/>
  <c r="AK34" i="117"/>
  <c r="AL34" i="117"/>
  <c r="AM34" i="117"/>
  <c r="AN34" i="117"/>
  <c r="AK35" i="117"/>
  <c r="AL35" i="117"/>
  <c r="AM35" i="117"/>
  <c r="AN35" i="117"/>
  <c r="AK36" i="117"/>
  <c r="AL36" i="117"/>
  <c r="AM36" i="117"/>
  <c r="AN36" i="117"/>
  <c r="AK37" i="117"/>
  <c r="AL37" i="117"/>
  <c r="AM37" i="117"/>
  <c r="AN37" i="117"/>
  <c r="AK38" i="117"/>
  <c r="AL38" i="117"/>
  <c r="AM38" i="117"/>
  <c r="AN38" i="117"/>
  <c r="AK39" i="117"/>
  <c r="AL39" i="117"/>
  <c r="AM39" i="117"/>
  <c r="AN39" i="117"/>
  <c r="AK40" i="117"/>
  <c r="AL40" i="117"/>
  <c r="AM40" i="117"/>
  <c r="AN40" i="117"/>
  <c r="AK41" i="117"/>
  <c r="AL41" i="117"/>
  <c r="AM41" i="117"/>
  <c r="AN41" i="117"/>
  <c r="AK42" i="117"/>
  <c r="AL42" i="117"/>
  <c r="AM42" i="117"/>
  <c r="AN42" i="117"/>
  <c r="AK43" i="117"/>
  <c r="AL43" i="117"/>
  <c r="AM43" i="117"/>
  <c r="AN43" i="117"/>
  <c r="AK44" i="117"/>
  <c r="AL44" i="117"/>
  <c r="AM44" i="117"/>
  <c r="AN44" i="117"/>
  <c r="AK45" i="117"/>
  <c r="AL45" i="117"/>
  <c r="AM45" i="117"/>
  <c r="AN45" i="117"/>
  <c r="AK46" i="117"/>
  <c r="AL46" i="117"/>
  <c r="AM46" i="117"/>
  <c r="AN46" i="117"/>
  <c r="AK47" i="117"/>
  <c r="AL47" i="117"/>
  <c r="AM47" i="117"/>
  <c r="AN47" i="117"/>
  <c r="AK48" i="117"/>
  <c r="AL48" i="117"/>
  <c r="AM48" i="117"/>
  <c r="AN48" i="117"/>
  <c r="AK49" i="117"/>
  <c r="AL49" i="117"/>
  <c r="AM49" i="117"/>
  <c r="AN49" i="117"/>
  <c r="AK50" i="117"/>
  <c r="AL50" i="117"/>
  <c r="AM50" i="117"/>
  <c r="AN50" i="117"/>
  <c r="AK51" i="117"/>
  <c r="AL51" i="117"/>
  <c r="AM51" i="117"/>
  <c r="AN51" i="117"/>
  <c r="AK52" i="117"/>
  <c r="AL52" i="117"/>
  <c r="AM52" i="117"/>
  <c r="AN52" i="117"/>
  <c r="AK53" i="117"/>
  <c r="AL53" i="117"/>
  <c r="AM53" i="117"/>
  <c r="AN53" i="117"/>
  <c r="AK54" i="117"/>
  <c r="AL54" i="117"/>
  <c r="AM54" i="117"/>
  <c r="AN54" i="117"/>
  <c r="AK55" i="117"/>
  <c r="AL55" i="117"/>
  <c r="AM55" i="117"/>
  <c r="AN55" i="117"/>
  <c r="AK56" i="117"/>
  <c r="AL56" i="117"/>
  <c r="AM56" i="117"/>
  <c r="AN56" i="117"/>
  <c r="AK57" i="117"/>
  <c r="AL57" i="117"/>
  <c r="AM57" i="117"/>
  <c r="AN57" i="117"/>
  <c r="AK58" i="117"/>
  <c r="AL58" i="117"/>
  <c r="AM58" i="117"/>
  <c r="AN58" i="117"/>
  <c r="AK59" i="117"/>
  <c r="AL59" i="117"/>
  <c r="AM59" i="117"/>
  <c r="AN59" i="117"/>
  <c r="AK60" i="117"/>
  <c r="AL60" i="117"/>
  <c r="AM60" i="117"/>
  <c r="AN60" i="117"/>
  <c r="AK63" i="117"/>
  <c r="AL63" i="117"/>
  <c r="AM63" i="117"/>
  <c r="AN63" i="117"/>
  <c r="AK64" i="117"/>
  <c r="AL64" i="117"/>
  <c r="AM64" i="117"/>
  <c r="AN64" i="117"/>
  <c r="AN9" i="117"/>
  <c r="AM9" i="117"/>
  <c r="AL9" i="117"/>
  <c r="AK9" i="117"/>
  <c r="AE10" i="117"/>
  <c r="AE11" i="117"/>
  <c r="AE14" i="117"/>
  <c r="AE15" i="117"/>
  <c r="AE16" i="117"/>
  <c r="AE17" i="117"/>
  <c r="AE18" i="117"/>
  <c r="AE19" i="117"/>
  <c r="AE20" i="117"/>
  <c r="AE21" i="117"/>
  <c r="AE22" i="117"/>
  <c r="AE23" i="117"/>
  <c r="AE24" i="117"/>
  <c r="AE25" i="117"/>
  <c r="AE26" i="117"/>
  <c r="AE27" i="117"/>
  <c r="AE28" i="117"/>
  <c r="AE29" i="117"/>
  <c r="AE30" i="117"/>
  <c r="AE31" i="117"/>
  <c r="AE32" i="117"/>
  <c r="AE33" i="117"/>
  <c r="AE34" i="117"/>
  <c r="AE35" i="117"/>
  <c r="AE36" i="117"/>
  <c r="AE37" i="117"/>
  <c r="AE38" i="117"/>
  <c r="AE39" i="117"/>
  <c r="AE40" i="117"/>
  <c r="AE41" i="117"/>
  <c r="AE42" i="117"/>
  <c r="AE43" i="117"/>
  <c r="AE44" i="117"/>
  <c r="AE45" i="117"/>
  <c r="AE46" i="117"/>
  <c r="AE47" i="117"/>
  <c r="AE48" i="117"/>
  <c r="AE49" i="117"/>
  <c r="AE50" i="117"/>
  <c r="AE51" i="117"/>
  <c r="AE52" i="117"/>
  <c r="AE53" i="117"/>
  <c r="AE54" i="117"/>
  <c r="AE55" i="117"/>
  <c r="AE56" i="117"/>
  <c r="AE57" i="117"/>
  <c r="AE58" i="117"/>
  <c r="AE59" i="117"/>
  <c r="AE60" i="117"/>
  <c r="AE63" i="117"/>
  <c r="AE64" i="117"/>
  <c r="AE9" i="117"/>
  <c r="AG9" i="117"/>
  <c r="AI10" i="117"/>
  <c r="AI11" i="117"/>
  <c r="AI14" i="117"/>
  <c r="AI15" i="117"/>
  <c r="AI16" i="117"/>
  <c r="AI17" i="117"/>
  <c r="AI18" i="117"/>
  <c r="AI19" i="117"/>
  <c r="AI20" i="117"/>
  <c r="AI21" i="117"/>
  <c r="AI22" i="117"/>
  <c r="AI23" i="117"/>
  <c r="AI24" i="117"/>
  <c r="AI25" i="117"/>
  <c r="AI26" i="117"/>
  <c r="AI27" i="117"/>
  <c r="AI28" i="117"/>
  <c r="AI29" i="117"/>
  <c r="AI30" i="117"/>
  <c r="AI31" i="117"/>
  <c r="AI32" i="117"/>
  <c r="AI33" i="117"/>
  <c r="AI34" i="117"/>
  <c r="AI35" i="117"/>
  <c r="AI36" i="117"/>
  <c r="AI37" i="117"/>
  <c r="AI38" i="117"/>
  <c r="AI39" i="117"/>
  <c r="AI40" i="117"/>
  <c r="AI41" i="117"/>
  <c r="AI42" i="117"/>
  <c r="AI43" i="117"/>
  <c r="AI44" i="117"/>
  <c r="AI45" i="117"/>
  <c r="AI46" i="117"/>
  <c r="AI47" i="117"/>
  <c r="AI48" i="117"/>
  <c r="AI49" i="117"/>
  <c r="AI50" i="117"/>
  <c r="AI51" i="117"/>
  <c r="AI52" i="117"/>
  <c r="AI53" i="117"/>
  <c r="AI54" i="117"/>
  <c r="AI55" i="117"/>
  <c r="AI56" i="117"/>
  <c r="AI57" i="117"/>
  <c r="AI58" i="117"/>
  <c r="AI59" i="117"/>
  <c r="AI60" i="117"/>
  <c r="AI63" i="117"/>
  <c r="AI64" i="117"/>
  <c r="AC7" i="149" a="1"/>
  <c r="AC7" i="149" s="1"/>
  <c r="AI9" i="117"/>
  <c r="AG10" i="117"/>
  <c r="AF10" i="117" s="1"/>
  <c r="AG11" i="117"/>
  <c r="AF11" i="117" s="1"/>
  <c r="AG14" i="117"/>
  <c r="AF14" i="117" s="1"/>
  <c r="AG15" i="117"/>
  <c r="AF15" i="117" s="1"/>
  <c r="AG16" i="117"/>
  <c r="AF16" i="117" s="1"/>
  <c r="AG17" i="117"/>
  <c r="AF17" i="117" s="1"/>
  <c r="AG18" i="117"/>
  <c r="AF18" i="117" s="1"/>
  <c r="AG19" i="117"/>
  <c r="AF19" i="117" s="1"/>
  <c r="AG20" i="117"/>
  <c r="AF20" i="117" s="1"/>
  <c r="AG21" i="117"/>
  <c r="AF21" i="117" s="1"/>
  <c r="AG22" i="117"/>
  <c r="AF22" i="117" s="1"/>
  <c r="AG23" i="117"/>
  <c r="AF23" i="117" s="1"/>
  <c r="AG24" i="117"/>
  <c r="AF24" i="117" s="1"/>
  <c r="AG25" i="117"/>
  <c r="AF25" i="117" s="1"/>
  <c r="AG26" i="117"/>
  <c r="AF26" i="117" s="1"/>
  <c r="AG27" i="117"/>
  <c r="AF27" i="117" s="1"/>
  <c r="AG28" i="117"/>
  <c r="AF28" i="117" s="1"/>
  <c r="AG29" i="117"/>
  <c r="AF29" i="117" s="1"/>
  <c r="AG30" i="117"/>
  <c r="AF30" i="117" s="1"/>
  <c r="AG31" i="117"/>
  <c r="AF31" i="117" s="1"/>
  <c r="AG32" i="117"/>
  <c r="AF32" i="117" s="1"/>
  <c r="AG33" i="117"/>
  <c r="AF33" i="117" s="1"/>
  <c r="AG34" i="117"/>
  <c r="AF34" i="117" s="1"/>
  <c r="AG35" i="117"/>
  <c r="AF35" i="117" s="1"/>
  <c r="AG36" i="117"/>
  <c r="AF36" i="117" s="1"/>
  <c r="AG37" i="117"/>
  <c r="AF37" i="117" s="1"/>
  <c r="AG38" i="117"/>
  <c r="AF38" i="117" s="1"/>
  <c r="AG39" i="117"/>
  <c r="AF39" i="117" s="1"/>
  <c r="AG40" i="117"/>
  <c r="AF40" i="117" s="1"/>
  <c r="AG41" i="117"/>
  <c r="AF41" i="117" s="1"/>
  <c r="AG42" i="117"/>
  <c r="AF42" i="117" s="1"/>
  <c r="AG43" i="117"/>
  <c r="AF43" i="117" s="1"/>
  <c r="AG44" i="117"/>
  <c r="AF44" i="117" s="1"/>
  <c r="AG45" i="117"/>
  <c r="AF45" i="117" s="1"/>
  <c r="AG46" i="117"/>
  <c r="AF46" i="117" s="1"/>
  <c r="AG47" i="117"/>
  <c r="AF47" i="117" s="1"/>
  <c r="AG48" i="117"/>
  <c r="AF48" i="117" s="1"/>
  <c r="AG49" i="117"/>
  <c r="AF49" i="117" s="1"/>
  <c r="AG50" i="117"/>
  <c r="AF50" i="117" s="1"/>
  <c r="AG51" i="117"/>
  <c r="AF51" i="117" s="1"/>
  <c r="AG52" i="117"/>
  <c r="AF52" i="117" s="1"/>
  <c r="AG53" i="117"/>
  <c r="AF53" i="117" s="1"/>
  <c r="AG54" i="117"/>
  <c r="AF54" i="117" s="1"/>
  <c r="AG55" i="117"/>
  <c r="AF55" i="117" s="1"/>
  <c r="AG56" i="117"/>
  <c r="AF56" i="117" s="1"/>
  <c r="AG57" i="117"/>
  <c r="AF57" i="117" s="1"/>
  <c r="AG58" i="117"/>
  <c r="AF58" i="117" s="1"/>
  <c r="AG59" i="117"/>
  <c r="AF59" i="117" s="1"/>
  <c r="AG60" i="117"/>
  <c r="AF60" i="117" s="1"/>
  <c r="AG63" i="117"/>
  <c r="AF63" i="117" s="1"/>
  <c r="AG64" i="117"/>
  <c r="AF64" i="117" s="1"/>
  <c r="Z12" i="117" l="1" a="1"/>
  <c r="Z12" i="117" s="1"/>
  <c r="AH59" i="117"/>
  <c r="AH53" i="117"/>
  <c r="AH47" i="117"/>
  <c r="AH39" i="117"/>
  <c r="AH17" i="117"/>
  <c r="AH57" i="117"/>
  <c r="AH51" i="117"/>
  <c r="AH45" i="117"/>
  <c r="AH41" i="117"/>
  <c r="AH35" i="117"/>
  <c r="AH33" i="117"/>
  <c r="AH29" i="117"/>
  <c r="AH27" i="117"/>
  <c r="AH25" i="117"/>
  <c r="AH23" i="117"/>
  <c r="AH21" i="117"/>
  <c r="AH15" i="117"/>
  <c r="AH63" i="117"/>
  <c r="AH55" i="117"/>
  <c r="AH49" i="117"/>
  <c r="AH43" i="117"/>
  <c r="AH37" i="117"/>
  <c r="AH31" i="117"/>
  <c r="AH19" i="117"/>
  <c r="AH60" i="117"/>
  <c r="AH58" i="117"/>
  <c r="AH56" i="117"/>
  <c r="AH54" i="117"/>
  <c r="AH52" i="117"/>
  <c r="AH50" i="117"/>
  <c r="AH48" i="117"/>
  <c r="AH46" i="117"/>
  <c r="AH44" i="117"/>
  <c r="AH42" i="117"/>
  <c r="AH40" i="117"/>
  <c r="AH38" i="117"/>
  <c r="AH36" i="117"/>
  <c r="AH34" i="117"/>
  <c r="AH32" i="117"/>
  <c r="AH30" i="117"/>
  <c r="AH28" i="117"/>
  <c r="AH26" i="117"/>
  <c r="AH24" i="117"/>
  <c r="AH22" i="117"/>
  <c r="AH20" i="117"/>
  <c r="AH18" i="117"/>
  <c r="AH16" i="117"/>
  <c r="AH14" i="117"/>
  <c r="AH11" i="117"/>
  <c r="AH64" i="117"/>
  <c r="AH9" i="117"/>
  <c r="AH10" i="117"/>
  <c r="Z13" i="117" a="1"/>
  <c r="Z13" i="117" s="1"/>
  <c r="Z61" i="117" a="1"/>
  <c r="Z61" i="117" s="1"/>
  <c r="AF9" i="117"/>
  <c r="X12" i="117" s="1" a="1"/>
  <c r="X12" i="117" s="1"/>
  <c r="Z62" i="117" a="1"/>
  <c r="Z62" i="117" s="1"/>
  <c r="Z59" i="117" a="1"/>
  <c r="Z59" i="117" s="1"/>
  <c r="Z58" i="117" a="1"/>
  <c r="Z58" i="117" s="1"/>
  <c r="Z57" i="117" a="1"/>
  <c r="Z57" i="117" s="1"/>
  <c r="Z52" i="117" a="1"/>
  <c r="Z52" i="117" s="1"/>
  <c r="Z64" i="117" a="1"/>
  <c r="Z64" i="117" s="1"/>
  <c r="Z49" i="117" a="1"/>
  <c r="Z49" i="117" s="1"/>
  <c r="Z63" i="117" a="1"/>
  <c r="Z63" i="117" s="1"/>
  <c r="Z45" i="117" a="1"/>
  <c r="Z45" i="117" s="1"/>
  <c r="Z40" i="117" a="1"/>
  <c r="Z40" i="117" s="1"/>
  <c r="Z38" i="117" a="1"/>
  <c r="Z38" i="117" s="1"/>
  <c r="Z33" i="117" a="1"/>
  <c r="Z33" i="117" s="1"/>
  <c r="Z31" i="117" a="1"/>
  <c r="Z31" i="117" s="1"/>
  <c r="Z26" i="117" a="1"/>
  <c r="Z26" i="117" s="1"/>
  <c r="Z19" i="117" a="1"/>
  <c r="Z19" i="117" s="1"/>
  <c r="Z47" i="117" a="1"/>
  <c r="Z47" i="117" s="1"/>
  <c r="Z42" i="117" a="1"/>
  <c r="Z42" i="117" s="1"/>
  <c r="Z35" i="117" a="1"/>
  <c r="Z35" i="117" s="1"/>
  <c r="Z28" i="117" a="1"/>
  <c r="Z28" i="117" s="1"/>
  <c r="Z21" i="117" a="1"/>
  <c r="Z21" i="117" s="1"/>
  <c r="Z16" i="117" a="1"/>
  <c r="Z16" i="117" s="1"/>
  <c r="Z14" i="117" a="1"/>
  <c r="Z14" i="117" s="1"/>
  <c r="Z56" i="117" a="1"/>
  <c r="Z56" i="117" s="1"/>
  <c r="Z54" i="117" a="1"/>
  <c r="Z54" i="117" s="1"/>
  <c r="Z25" i="117" a="1"/>
  <c r="Z25" i="117" s="1"/>
  <c r="Z23" i="117" a="1"/>
  <c r="Z23" i="117" s="1"/>
  <c r="Z18" i="117" a="1"/>
  <c r="Z18" i="117" s="1"/>
  <c r="Z11" i="117" a="1"/>
  <c r="Z11" i="117" s="1"/>
  <c r="Z51" i="117" a="1"/>
  <c r="Z51" i="117" s="1"/>
  <c r="Z44" i="117" a="1"/>
  <c r="Z44" i="117" s="1"/>
  <c r="Z37" i="117" a="1"/>
  <c r="Z37" i="117" s="1"/>
  <c r="Z32" i="117" a="1"/>
  <c r="Z32" i="117" s="1"/>
  <c r="Z30" i="117" a="1"/>
  <c r="Z30" i="117" s="1"/>
  <c r="Z41" i="117" a="1"/>
  <c r="Z41" i="117" s="1"/>
  <c r="Z39" i="117" a="1"/>
  <c r="Z39" i="117" s="1"/>
  <c r="Z34" i="117" a="1"/>
  <c r="Z34" i="117" s="1"/>
  <c r="Z27" i="117" a="1"/>
  <c r="Z27" i="117" s="1"/>
  <c r="Z20" i="117" a="1"/>
  <c r="Z20" i="117" s="1"/>
  <c r="Z60" i="117" a="1"/>
  <c r="Z60" i="117" s="1"/>
  <c r="Z53" i="117" a="1"/>
  <c r="Z53" i="117" s="1"/>
  <c r="Z48" i="117" a="1"/>
  <c r="Z48" i="117" s="1"/>
  <c r="Z46" i="117" a="1"/>
  <c r="Z46" i="117" s="1"/>
  <c r="Z17" i="117" a="1"/>
  <c r="Z17" i="117" s="1"/>
  <c r="Z15" i="117" a="1"/>
  <c r="Z15" i="117" s="1"/>
  <c r="Z10" i="117" a="1"/>
  <c r="Z10" i="117" s="1"/>
  <c r="Z55" i="117" a="1"/>
  <c r="Z55" i="117" s="1"/>
  <c r="Z50" i="117" a="1"/>
  <c r="Z50" i="117" s="1"/>
  <c r="Z43" i="117" a="1"/>
  <c r="Z43" i="117" s="1"/>
  <c r="Z36" i="117" a="1"/>
  <c r="Z36" i="117" s="1"/>
  <c r="Z29" i="117" a="1"/>
  <c r="Z29" i="117" s="1"/>
  <c r="Z24" i="117" a="1"/>
  <c r="Z24" i="117" s="1"/>
  <c r="Z22" i="117" a="1"/>
  <c r="Z22" i="117" s="1"/>
  <c r="X14" i="117" a="1"/>
  <c r="X14" i="117" s="1"/>
  <c r="AC14" i="117" s="1"/>
  <c r="X64" i="117" a="1"/>
  <c r="X64" i="117" s="1"/>
  <c r="AC64" i="117" s="1"/>
  <c r="AA12" i="117" l="1"/>
  <c r="Y12" i="117" s="1"/>
  <c r="AC12" i="117"/>
  <c r="AB12" i="117"/>
  <c r="X19" i="117" a="1"/>
  <c r="X19" i="117" s="1"/>
  <c r="AC19" i="117" s="1"/>
  <c r="X26" i="117" a="1"/>
  <c r="X26" i="117" s="1"/>
  <c r="AC26" i="117" s="1"/>
  <c r="X17" i="117" a="1"/>
  <c r="X17" i="117" s="1"/>
  <c r="AC17" i="117" s="1"/>
  <c r="X15" i="117" a="1"/>
  <c r="X15" i="117" s="1"/>
  <c r="AC15" i="117" s="1"/>
  <c r="X18" i="117" a="1"/>
  <c r="X18" i="117" s="1"/>
  <c r="AC18" i="117" s="1"/>
  <c r="X27" i="117" a="1"/>
  <c r="X27" i="117" s="1"/>
  <c r="AC27" i="117" s="1"/>
  <c r="X20" i="117" a="1"/>
  <c r="X20" i="117" s="1"/>
  <c r="AC20" i="117" s="1"/>
  <c r="X21" i="117" a="1"/>
  <c r="X21" i="117" s="1"/>
  <c r="AC21" i="117" s="1"/>
  <c r="X22" i="117" a="1"/>
  <c r="X22" i="117" s="1"/>
  <c r="AC22" i="117" s="1"/>
  <c r="X23" i="117" a="1"/>
  <c r="X23" i="117" s="1"/>
  <c r="AC23" i="117" s="1"/>
  <c r="X25" i="117" a="1"/>
  <c r="X25" i="117" s="1"/>
  <c r="AC25" i="117" s="1"/>
  <c r="X58" i="117" a="1"/>
  <c r="X58" i="117" s="1"/>
  <c r="AC58" i="117" s="1"/>
  <c r="X31" i="117" a="1"/>
  <c r="X31" i="117" s="1"/>
  <c r="AC31" i="117" s="1"/>
  <c r="X35" i="117" a="1"/>
  <c r="X35" i="117" s="1"/>
  <c r="AC35" i="117" s="1"/>
  <c r="X33" i="117" a="1"/>
  <c r="X33" i="117" s="1"/>
  <c r="AC33" i="117" s="1"/>
  <c r="X43" i="117" a="1"/>
  <c r="X43" i="117" s="1"/>
  <c r="AC43" i="117" s="1"/>
  <c r="X36" i="117" a="1"/>
  <c r="X36" i="117" s="1"/>
  <c r="AC36" i="117" s="1"/>
  <c r="X37" i="117" a="1"/>
  <c r="X37" i="117" s="1"/>
  <c r="AC37" i="117" s="1"/>
  <c r="X38" i="117" a="1"/>
  <c r="X38" i="117" s="1"/>
  <c r="AC38" i="117" s="1"/>
  <c r="X39" i="117" a="1"/>
  <c r="X39" i="117" s="1"/>
  <c r="AC39" i="117" s="1"/>
  <c r="X41" i="117" a="1"/>
  <c r="X41" i="117" s="1"/>
  <c r="AC41" i="117" s="1"/>
  <c r="X29" i="117" a="1"/>
  <c r="X29" i="117" s="1"/>
  <c r="AC29" i="117" s="1"/>
  <c r="X51" i="117" a="1"/>
  <c r="X51" i="117" s="1"/>
  <c r="AC51" i="117" s="1"/>
  <c r="X44" i="117" a="1"/>
  <c r="X44" i="117" s="1"/>
  <c r="AC44" i="117" s="1"/>
  <c r="X45" i="117" a="1"/>
  <c r="X45" i="117" s="1"/>
  <c r="AC45" i="117" s="1"/>
  <c r="X46" i="117" a="1"/>
  <c r="X46" i="117" s="1"/>
  <c r="AC46" i="117" s="1"/>
  <c r="X47" i="117" a="1"/>
  <c r="X47" i="117" s="1"/>
  <c r="AC47" i="117" s="1"/>
  <c r="X49" i="117" a="1"/>
  <c r="X49" i="117" s="1"/>
  <c r="AC49" i="117" s="1"/>
  <c r="X30" i="117" a="1"/>
  <c r="X30" i="117" s="1"/>
  <c r="AC30" i="117" s="1"/>
  <c r="X53" i="117" a="1"/>
  <c r="X53" i="117" s="1"/>
  <c r="AC53" i="117" s="1"/>
  <c r="X54" i="117" a="1"/>
  <c r="X54" i="117" s="1"/>
  <c r="AC54" i="117" s="1"/>
  <c r="X55" i="117" a="1"/>
  <c r="X55" i="117" s="1"/>
  <c r="AC55" i="117" s="1"/>
  <c r="X57" i="117" a="1"/>
  <c r="X57" i="117" s="1"/>
  <c r="AC57" i="117" s="1"/>
  <c r="X28" i="117" a="1"/>
  <c r="X28" i="117" s="1"/>
  <c r="AC28" i="117" s="1"/>
  <c r="X52" i="117" a="1"/>
  <c r="X52" i="117" s="1"/>
  <c r="AC52" i="117" s="1"/>
  <c r="X24" i="117" a="1"/>
  <c r="X24" i="117" s="1"/>
  <c r="AC24" i="117" s="1"/>
  <c r="X60" i="117" a="1"/>
  <c r="X60" i="117" s="1"/>
  <c r="AC60" i="117" s="1"/>
  <c r="X63" i="117" a="1"/>
  <c r="X63" i="117" s="1"/>
  <c r="AC63" i="117" s="1"/>
  <c r="X32" i="117" a="1"/>
  <c r="X32" i="117" s="1"/>
  <c r="AC32" i="117" s="1"/>
  <c r="X40" i="117" a="1"/>
  <c r="X40" i="117" s="1"/>
  <c r="AC40" i="117" s="1"/>
  <c r="X9" i="117" a="1"/>
  <c r="X9" i="117" s="1"/>
  <c r="AB9" i="117" s="1"/>
  <c r="X10" i="117" a="1"/>
  <c r="X10" i="117" s="1"/>
  <c r="X59" i="117" a="1"/>
  <c r="X59" i="117" s="1"/>
  <c r="AC59" i="117" s="1"/>
  <c r="X34" i="117" a="1"/>
  <c r="X34" i="117" s="1"/>
  <c r="AC34" i="117" s="1"/>
  <c r="X11" i="117" a="1"/>
  <c r="X11" i="117" s="1"/>
  <c r="AC11" i="117" s="1"/>
  <c r="X50" i="117" a="1"/>
  <c r="X50" i="117" s="1"/>
  <c r="AC50" i="117" s="1"/>
  <c r="X16" i="117" a="1"/>
  <c r="X16" i="117" s="1"/>
  <c r="AC16" i="117" s="1"/>
  <c r="X48" i="117" a="1"/>
  <c r="X48" i="117" s="1"/>
  <c r="AC48" i="117" s="1"/>
  <c r="X56" i="117" a="1"/>
  <c r="X56" i="117" s="1"/>
  <c r="AC56" i="117" s="1"/>
  <c r="X42" i="117" a="1"/>
  <c r="X42" i="117" s="1"/>
  <c r="AC42" i="117" s="1"/>
  <c r="X13" i="117" a="1"/>
  <c r="X13" i="117" s="1"/>
  <c r="AA13" i="117" s="1"/>
  <c r="Y13" i="117" s="1"/>
  <c r="X62" i="117" a="1"/>
  <c r="X62" i="117" s="1"/>
  <c r="AC62" i="117" s="1"/>
  <c r="X61" i="117" a="1"/>
  <c r="X61" i="117" s="1"/>
  <c r="AC10" i="117"/>
  <c r="AB14" i="117"/>
  <c r="AA14" i="117"/>
  <c r="Y14" i="117" s="1"/>
  <c r="AA43" i="117"/>
  <c r="Y43" i="117" s="1"/>
  <c r="AB43" i="117"/>
  <c r="AA36" i="117"/>
  <c r="Y36" i="117" s="1"/>
  <c r="AB36" i="117"/>
  <c r="AB29" i="117"/>
  <c r="AA22" i="117"/>
  <c r="Y22" i="117" s="1"/>
  <c r="AB22" i="117"/>
  <c r="AA15" i="117"/>
  <c r="Y15" i="117" s="1"/>
  <c r="AB15" i="117"/>
  <c r="AA17" i="117"/>
  <c r="Y17" i="117" s="1"/>
  <c r="AB17" i="117"/>
  <c r="AA26" i="117"/>
  <c r="Y26" i="117" s="1"/>
  <c r="AB26" i="117"/>
  <c r="AB18" i="117"/>
  <c r="AA18" i="117"/>
  <c r="Y18" i="117" s="1"/>
  <c r="AA44" i="117"/>
  <c r="Y44" i="117" s="1"/>
  <c r="AB44" i="117"/>
  <c r="AA37" i="117"/>
  <c r="Y37" i="117" s="1"/>
  <c r="AB37" i="117"/>
  <c r="AA23" i="117"/>
  <c r="Y23" i="117" s="1"/>
  <c r="AB23" i="117"/>
  <c r="AB25" i="117"/>
  <c r="AA25" i="117"/>
  <c r="Y25" i="117" s="1"/>
  <c r="AB58" i="117"/>
  <c r="AA58" i="117"/>
  <c r="Y58" i="117" s="1"/>
  <c r="AA52" i="117"/>
  <c r="Y52" i="117" s="1"/>
  <c r="AB45" i="117"/>
  <c r="AA45" i="117"/>
  <c r="Y45" i="117" s="1"/>
  <c r="AA38" i="117"/>
  <c r="Y38" i="117" s="1"/>
  <c r="AB38" i="117"/>
  <c r="AA10" i="117"/>
  <c r="Y10" i="117" s="1"/>
  <c r="AB10" i="117"/>
  <c r="AA46" i="117"/>
  <c r="Y46" i="117" s="1"/>
  <c r="AB46" i="117"/>
  <c r="AA39" i="117"/>
  <c r="Y39" i="117" s="1"/>
  <c r="AB39" i="117"/>
  <c r="AB47" i="117"/>
  <c r="AA47" i="117"/>
  <c r="Y47" i="117" s="1"/>
  <c r="AA21" i="117"/>
  <c r="Y21" i="117" s="1"/>
  <c r="AB21" i="117"/>
  <c r="AA19" i="117"/>
  <c r="Y19" i="117" s="1"/>
  <c r="AB19" i="117"/>
  <c r="AB64" i="117"/>
  <c r="AA64" i="117"/>
  <c r="Y64" i="117" s="1"/>
  <c r="AA55" i="117"/>
  <c r="Y55" i="117" s="1"/>
  <c r="AB55" i="117"/>
  <c r="AA57" i="117"/>
  <c r="Y57" i="117" s="1"/>
  <c r="AA28" i="117"/>
  <c r="Y28" i="117" s="1"/>
  <c r="AB28" i="117"/>
  <c r="AA20" i="117"/>
  <c r="Y20" i="117" s="1"/>
  <c r="AB20" i="117"/>
  <c r="AA48" i="117"/>
  <c r="Y48" i="117" s="1"/>
  <c r="AA40" i="117"/>
  <c r="Y40" i="117" s="1"/>
  <c r="AB40" i="117"/>
  <c r="AB42" i="117" l="1"/>
  <c r="AB48" i="117"/>
  <c r="AA42" i="117"/>
  <c r="Y42" i="117" s="1"/>
  <c r="AB35" i="117"/>
  <c r="AA27" i="117"/>
  <c r="Y27" i="117" s="1"/>
  <c r="AB27" i="117"/>
  <c r="AA63" i="117"/>
  <c r="Y63" i="117" s="1"/>
  <c r="AA53" i="117"/>
  <c r="Y53" i="117" s="1"/>
  <c r="AA29" i="117"/>
  <c r="Y29" i="117" s="1"/>
  <c r="AB59" i="117"/>
  <c r="AB63" i="117"/>
  <c r="AB53" i="117"/>
  <c r="AA35" i="117"/>
  <c r="Y35" i="117" s="1"/>
  <c r="AC9" i="117"/>
  <c r="AB57" i="117"/>
  <c r="AB52" i="117"/>
  <c r="AA59" i="117"/>
  <c r="Y59" i="117" s="1"/>
  <c r="AA9" i="117"/>
  <c r="Y9" i="117" s="1"/>
  <c r="AA56" i="117"/>
  <c r="Y56" i="117" s="1"/>
  <c r="AB56" i="117"/>
  <c r="AA50" i="117"/>
  <c r="Y50" i="117" s="1"/>
  <c r="AB54" i="117"/>
  <c r="AB50" i="117"/>
  <c r="AA51" i="117"/>
  <c r="Y51" i="117" s="1"/>
  <c r="AB49" i="117"/>
  <c r="AB24" i="117"/>
  <c r="AB33" i="117"/>
  <c r="AA49" i="117"/>
  <c r="Y49" i="117" s="1"/>
  <c r="AA24" i="117"/>
  <c r="Y24" i="117" s="1"/>
  <c r="AA33" i="117"/>
  <c r="Y33" i="117" s="1"/>
  <c r="AA32" i="117"/>
  <c r="Y32" i="117" s="1"/>
  <c r="AB34" i="117"/>
  <c r="AB51" i="117"/>
  <c r="AB32" i="117"/>
  <c r="AA34" i="117"/>
  <c r="Y34" i="117" s="1"/>
  <c r="AA54" i="117"/>
  <c r="Y54" i="117" s="1"/>
  <c r="AB11" i="117"/>
  <c r="AA31" i="117"/>
  <c r="Y31" i="117" s="1"/>
  <c r="AA30" i="117"/>
  <c r="Y30" i="117" s="1"/>
  <c r="AB30" i="117"/>
  <c r="AA16" i="117"/>
  <c r="Y16" i="117" s="1"/>
  <c r="AB41" i="117"/>
  <c r="AB60" i="117"/>
  <c r="AB16" i="117"/>
  <c r="AA41" i="117"/>
  <c r="Y41" i="117" s="1"/>
  <c r="AA60" i="117"/>
  <c r="Y60" i="117" s="1"/>
  <c r="AA11" i="117"/>
  <c r="Y11" i="117" s="1"/>
  <c r="AB31" i="117"/>
  <c r="AB13" i="117"/>
  <c r="AC13" i="117"/>
  <c r="AA62" i="117"/>
  <c r="Y62" i="117" s="1"/>
  <c r="AB62" i="117"/>
  <c r="AB61" i="117"/>
  <c r="AC61" i="117"/>
  <c r="AA61" i="117"/>
  <c r="Y61" i="117" s="1"/>
  <c r="F85" i="143" l="1"/>
  <c r="D46" i="143"/>
  <c r="C46" i="143"/>
  <c r="E52" i="143"/>
  <c r="C19" i="143"/>
  <c r="D30" i="143"/>
  <c r="E20" i="143"/>
  <c r="F40" i="143"/>
  <c r="C37" i="143"/>
  <c r="E33" i="143"/>
  <c r="C24" i="143"/>
  <c r="D22" i="143"/>
  <c r="D38" i="143"/>
  <c r="D54" i="143"/>
  <c r="E36" i="143"/>
  <c r="F24" i="143"/>
  <c r="F56" i="143"/>
  <c r="D25" i="143"/>
  <c r="F53" i="143"/>
  <c r="D26" i="143"/>
  <c r="D34" i="143"/>
  <c r="D42" i="143"/>
  <c r="D50" i="143"/>
  <c r="C32" i="143"/>
  <c r="E28" i="143"/>
  <c r="E44" i="143"/>
  <c r="C42" i="143"/>
  <c r="F32" i="143"/>
  <c r="F48" i="143"/>
  <c r="C23" i="143"/>
  <c r="C53" i="143"/>
  <c r="D45" i="143"/>
  <c r="F21" i="143"/>
  <c r="E79" i="143"/>
  <c r="E19" i="143"/>
  <c r="C38" i="143"/>
  <c r="D20" i="143"/>
  <c r="D24" i="143"/>
  <c r="D28" i="143"/>
  <c r="D32" i="143"/>
  <c r="D36" i="143"/>
  <c r="D40" i="143"/>
  <c r="D44" i="143"/>
  <c r="D48" i="143"/>
  <c r="D52" i="143"/>
  <c r="D56" i="143"/>
  <c r="C56" i="143"/>
  <c r="E24" i="143"/>
  <c r="E32" i="143"/>
  <c r="E40" i="143"/>
  <c r="E48" i="143"/>
  <c r="E56" i="143"/>
  <c r="F20" i="143"/>
  <c r="F28" i="143"/>
  <c r="F36" i="143"/>
  <c r="F44" i="143"/>
  <c r="F52" i="143"/>
  <c r="C50" i="143"/>
  <c r="C29" i="143"/>
  <c r="C45" i="143"/>
  <c r="C36" i="143"/>
  <c r="D33" i="143"/>
  <c r="C34" i="143"/>
  <c r="E49" i="143"/>
  <c r="F37" i="143"/>
  <c r="C81" i="143"/>
  <c r="F90" i="143"/>
  <c r="E22" i="143"/>
  <c r="E26" i="143"/>
  <c r="E30" i="143"/>
  <c r="E34" i="143"/>
  <c r="E38" i="143"/>
  <c r="E42" i="143"/>
  <c r="E46" i="143"/>
  <c r="E50" i="143"/>
  <c r="E54" i="143"/>
  <c r="C26" i="143"/>
  <c r="C54" i="143"/>
  <c r="F22" i="143"/>
  <c r="F26" i="143"/>
  <c r="F30" i="143"/>
  <c r="F34" i="143"/>
  <c r="F38" i="143"/>
  <c r="F42" i="143"/>
  <c r="F46" i="143"/>
  <c r="F50" i="143"/>
  <c r="F54" i="143"/>
  <c r="C30" i="143"/>
  <c r="C21" i="143"/>
  <c r="C25" i="143"/>
  <c r="C33" i="143"/>
  <c r="C41" i="143"/>
  <c r="C49" i="143"/>
  <c r="C57" i="143"/>
  <c r="D21" i="143"/>
  <c r="D29" i="143"/>
  <c r="D37" i="143"/>
  <c r="D53" i="143"/>
  <c r="E25" i="143"/>
  <c r="E41" i="143"/>
  <c r="E57" i="143"/>
  <c r="F29" i="143"/>
  <c r="F45" i="143"/>
  <c r="D86" i="143"/>
  <c r="C92" i="143"/>
  <c r="E98" i="143"/>
  <c r="C78" i="143"/>
  <c r="C97" i="143"/>
  <c r="D41" i="143"/>
  <c r="D49" i="143"/>
  <c r="D57" i="143"/>
  <c r="E21" i="143"/>
  <c r="E29" i="143"/>
  <c r="E37" i="143"/>
  <c r="E45" i="143"/>
  <c r="E53" i="143"/>
  <c r="C40" i="143"/>
  <c r="F25" i="143"/>
  <c r="F33" i="143"/>
  <c r="F41" i="143"/>
  <c r="F49" i="143"/>
  <c r="F57" i="143"/>
  <c r="C77" i="143"/>
  <c r="C88" i="143"/>
  <c r="D59" i="143"/>
  <c r="E90" i="143"/>
  <c r="F79" i="143"/>
  <c r="F98" i="143"/>
  <c r="C89" i="143"/>
  <c r="D80" i="143"/>
  <c r="C27" i="143"/>
  <c r="C31" i="143"/>
  <c r="C35" i="143"/>
  <c r="C39" i="143"/>
  <c r="C43" i="143"/>
  <c r="C47" i="143"/>
  <c r="C51" i="143"/>
  <c r="C55" i="143"/>
  <c r="C22" i="143"/>
  <c r="C44" i="143"/>
  <c r="D23" i="143"/>
  <c r="D27" i="143"/>
  <c r="D31" i="143"/>
  <c r="D35" i="143"/>
  <c r="D39" i="143"/>
  <c r="D43" i="143"/>
  <c r="D47" i="143"/>
  <c r="D51" i="143"/>
  <c r="D55" i="143"/>
  <c r="C20" i="143"/>
  <c r="C52" i="143"/>
  <c r="E23" i="143"/>
  <c r="E27" i="143"/>
  <c r="E31" i="143"/>
  <c r="E35" i="143"/>
  <c r="E39" i="143"/>
  <c r="E43" i="143"/>
  <c r="E47" i="143"/>
  <c r="E51" i="143"/>
  <c r="E55" i="143"/>
  <c r="C28" i="143"/>
  <c r="C48" i="143"/>
  <c r="F23" i="143"/>
  <c r="F27" i="143"/>
  <c r="F31" i="143"/>
  <c r="F35" i="143"/>
  <c r="F39" i="143"/>
  <c r="F43" i="143"/>
  <c r="F47" i="143"/>
  <c r="F51" i="143"/>
  <c r="F55" i="143"/>
  <c r="F19" i="143"/>
  <c r="C59" i="143"/>
  <c r="C79" i="143"/>
  <c r="C86" i="143"/>
  <c r="C90" i="143"/>
  <c r="C96" i="143"/>
  <c r="E59" i="143"/>
  <c r="E86" i="143"/>
  <c r="E94" i="143"/>
  <c r="F59" i="143"/>
  <c r="F86" i="143"/>
  <c r="F94" i="143"/>
  <c r="C58" i="143"/>
  <c r="C82" i="143"/>
  <c r="C93" i="143"/>
  <c r="D96" i="143"/>
  <c r="D95" i="143"/>
  <c r="C94" i="143"/>
  <c r="C98" i="143"/>
  <c r="D98" i="143"/>
  <c r="E77" i="143"/>
  <c r="E81" i="143"/>
  <c r="E88" i="143"/>
  <c r="E92" i="143"/>
  <c r="E96" i="143"/>
  <c r="D94" i="143"/>
  <c r="F77" i="143"/>
  <c r="F81" i="143"/>
  <c r="F88" i="143"/>
  <c r="F92" i="143"/>
  <c r="F96" i="143"/>
  <c r="D92" i="143"/>
  <c r="C76" i="143"/>
  <c r="C80" i="143"/>
  <c r="C87" i="143"/>
  <c r="C91" i="143"/>
  <c r="C95" i="143"/>
  <c r="C99" i="143"/>
  <c r="D76" i="143"/>
  <c r="D87" i="143"/>
  <c r="D88" i="143"/>
  <c r="D91" i="143"/>
  <c r="D99" i="143"/>
  <c r="E76" i="143"/>
  <c r="E80" i="143"/>
  <c r="E99" i="143"/>
  <c r="E91" i="143"/>
  <c r="F99" i="143"/>
  <c r="E87" i="143"/>
  <c r="E95" i="143"/>
  <c r="F80" i="143"/>
  <c r="C72" i="143"/>
  <c r="F68" i="143"/>
  <c r="E70" i="143"/>
  <c r="C67" i="143"/>
  <c r="D77" i="143"/>
  <c r="D58" i="143"/>
  <c r="D78" i="143"/>
  <c r="D82" i="143"/>
  <c r="D89" i="143"/>
  <c r="D93" i="143"/>
  <c r="D97" i="143"/>
  <c r="D79" i="143"/>
  <c r="E58" i="143"/>
  <c r="E78" i="143"/>
  <c r="E82" i="143"/>
  <c r="E89" i="143"/>
  <c r="E93" i="143"/>
  <c r="E97" i="143"/>
  <c r="D90" i="143"/>
  <c r="F91" i="143"/>
  <c r="C64" i="143"/>
  <c r="E62" i="143"/>
  <c r="F60" i="143"/>
  <c r="D70" i="143"/>
  <c r="C75" i="143"/>
  <c r="D63" i="143"/>
  <c r="F76" i="143"/>
  <c r="F87" i="143"/>
  <c r="F95" i="143"/>
  <c r="C60" i="143"/>
  <c r="C68" i="143"/>
  <c r="D74" i="143"/>
  <c r="E66" i="143"/>
  <c r="E74" i="143"/>
  <c r="F64" i="143"/>
  <c r="F72" i="143"/>
  <c r="C63" i="143"/>
  <c r="C71" i="143"/>
  <c r="D68" i="143"/>
  <c r="D67" i="143"/>
  <c r="D75" i="143"/>
  <c r="D71" i="143"/>
  <c r="E61" i="143"/>
  <c r="E65" i="143"/>
  <c r="E69" i="143"/>
  <c r="D81" i="143"/>
  <c r="F58" i="143"/>
  <c r="F78" i="143"/>
  <c r="F82" i="143"/>
  <c r="F89" i="143"/>
  <c r="F93" i="143"/>
  <c r="F97" i="143"/>
  <c r="D62" i="143"/>
  <c r="C62" i="143"/>
  <c r="C66" i="143"/>
  <c r="C70" i="143"/>
  <c r="C74" i="143"/>
  <c r="E60" i="143"/>
  <c r="E64" i="143"/>
  <c r="E68" i="143"/>
  <c r="E72" i="143"/>
  <c r="D72" i="143"/>
  <c r="F62" i="143"/>
  <c r="F66" i="143"/>
  <c r="F70" i="143"/>
  <c r="F74" i="143"/>
  <c r="C61" i="143"/>
  <c r="C65" i="143"/>
  <c r="C69" i="143"/>
  <c r="C73" i="143"/>
  <c r="D60" i="143"/>
  <c r="D61" i="143"/>
  <c r="D65" i="143"/>
  <c r="D69" i="143"/>
  <c r="D73" i="143"/>
  <c r="D66" i="143"/>
  <c r="E63" i="143"/>
  <c r="E67" i="143"/>
  <c r="E73" i="143"/>
  <c r="D64" i="143"/>
  <c r="E71" i="143"/>
  <c r="E75" i="143"/>
  <c r="F63" i="143"/>
  <c r="F67" i="143"/>
  <c r="F75" i="143"/>
  <c r="F71" i="143"/>
  <c r="D84" i="143"/>
  <c r="F61" i="143"/>
  <c r="F65" i="143"/>
  <c r="F69" i="143"/>
  <c r="F73" i="143"/>
  <c r="C84" i="143"/>
  <c r="E84" i="143"/>
  <c r="F84" i="143"/>
  <c r="C83" i="143"/>
  <c r="C85" i="143"/>
  <c r="D83" i="143"/>
  <c r="E83" i="143"/>
  <c r="D85" i="143"/>
  <c r="F83" i="143"/>
  <c r="E85" i="143"/>
  <c r="F182" i="190"/>
  <c r="M155" i="149"/>
  <c r="P155" i="149"/>
  <c r="J167" i="149" l="1"/>
  <c r="C16" i="143"/>
  <c r="Y146" i="149"/>
  <c r="Y141" i="149"/>
  <c r="Y140" i="149"/>
  <c r="Y139" i="149"/>
  <c r="V146" i="149"/>
  <c r="V145" i="149"/>
  <c r="V144" i="149"/>
  <c r="V143" i="149"/>
  <c r="V142" i="149"/>
  <c r="K187" i="190"/>
  <c r="J187" i="190"/>
  <c r="I187" i="190"/>
  <c r="H187" i="190"/>
  <c r="F187" i="190"/>
  <c r="K186" i="190"/>
  <c r="J186" i="190"/>
  <c r="I186" i="190"/>
  <c r="H186" i="190"/>
  <c r="F186" i="190"/>
  <c r="K185" i="190"/>
  <c r="J185" i="190"/>
  <c r="I185" i="190"/>
  <c r="H185" i="190"/>
  <c r="F185" i="190"/>
  <c r="K184" i="190"/>
  <c r="J184" i="190"/>
  <c r="I184" i="190"/>
  <c r="H184" i="190"/>
  <c r="F184" i="190"/>
  <c r="K183" i="190"/>
  <c r="J183" i="190"/>
  <c r="I183" i="190"/>
  <c r="H183" i="190"/>
  <c r="F183" i="190"/>
  <c r="K182" i="190"/>
  <c r="J182" i="190"/>
  <c r="I182" i="190"/>
  <c r="H182" i="190"/>
  <c r="K181" i="190"/>
  <c r="J181" i="190"/>
  <c r="I181" i="190"/>
  <c r="H181" i="190"/>
  <c r="F181" i="190"/>
  <c r="K180" i="190"/>
  <c r="J180" i="190"/>
  <c r="I180" i="190"/>
  <c r="H180" i="190"/>
  <c r="F180" i="190"/>
  <c r="K179" i="190"/>
  <c r="J179" i="190"/>
  <c r="I179" i="190"/>
  <c r="H179" i="190"/>
  <c r="F179" i="190"/>
  <c r="F178" i="190"/>
  <c r="AC157" i="149" a="1"/>
  <c r="AC157" i="149" s="1"/>
  <c r="AC156" i="149" a="1"/>
  <c r="AC156" i="149" s="1"/>
  <c r="AC155" i="149" a="1"/>
  <c r="AC155" i="149" s="1"/>
  <c r="V155" i="149"/>
  <c r="AC153" i="149" a="1"/>
  <c r="AC153" i="149" s="1"/>
  <c r="V153" i="149"/>
  <c r="AC152" i="149" a="1"/>
  <c r="AC152" i="149" s="1"/>
  <c r="V152" i="149"/>
  <c r="AC151" i="149" a="1"/>
  <c r="AC151" i="149" s="1"/>
  <c r="Y151" i="149"/>
  <c r="AC150" i="149" a="1"/>
  <c r="AC150" i="149" s="1"/>
  <c r="Y150" i="149"/>
  <c r="AC149" i="149" a="1"/>
  <c r="AC149" i="149" s="1"/>
  <c r="Y149" i="149"/>
  <c r="AC148" i="149" a="1"/>
  <c r="AC148" i="149" s="1"/>
  <c r="J145" i="183"/>
  <c r="I145" i="183"/>
  <c r="H145" i="183"/>
  <c r="F145" i="183"/>
  <c r="J144" i="183"/>
  <c r="I144" i="183"/>
  <c r="H144" i="183"/>
  <c r="F144" i="183"/>
  <c r="F189" i="164"/>
  <c r="F188" i="164"/>
  <c r="F187" i="164"/>
  <c r="F169" i="164"/>
  <c r="F168" i="164"/>
  <c r="F167" i="164"/>
  <c r="F149" i="164"/>
  <c r="F148" i="164"/>
  <c r="F147" i="164"/>
  <c r="F129" i="164"/>
  <c r="F128" i="164"/>
  <c r="F127" i="164"/>
  <c r="F109" i="164"/>
  <c r="F108" i="164"/>
  <c r="F107" i="164"/>
  <c r="F89" i="164"/>
  <c r="F88" i="164"/>
  <c r="F87" i="164"/>
  <c r="F69" i="164"/>
  <c r="F68" i="164"/>
  <c r="F67" i="164"/>
  <c r="F49" i="164"/>
  <c r="F48" i="164"/>
  <c r="F29" i="164"/>
  <c r="F28" i="164"/>
  <c r="F27" i="164"/>
  <c r="C169" i="177"/>
  <c r="C151" i="177"/>
  <c r="C133" i="177"/>
  <c r="C115" i="177"/>
  <c r="C97" i="177"/>
  <c r="C79" i="177"/>
  <c r="C61" i="177"/>
  <c r="C43" i="177"/>
  <c r="C25" i="177"/>
  <c r="C7" i="177"/>
  <c r="F171" i="177"/>
  <c r="F170" i="177"/>
  <c r="F169" i="177"/>
  <c r="F153" i="177"/>
  <c r="F152" i="177"/>
  <c r="F151" i="177"/>
  <c r="F135" i="177"/>
  <c r="F134" i="177"/>
  <c r="F133" i="177"/>
  <c r="F117" i="177"/>
  <c r="F116" i="177"/>
  <c r="F115" i="177"/>
  <c r="F99" i="177"/>
  <c r="F98" i="177"/>
  <c r="F97" i="177"/>
  <c r="F81" i="177"/>
  <c r="F80" i="177"/>
  <c r="F79" i="177"/>
  <c r="F63" i="177"/>
  <c r="F62" i="177"/>
  <c r="F61" i="177"/>
  <c r="F45" i="177"/>
  <c r="F44" i="177"/>
  <c r="F43" i="177"/>
  <c r="F27" i="177"/>
  <c r="F26" i="177"/>
  <c r="F25" i="177"/>
  <c r="F269" i="161"/>
  <c r="F268" i="161"/>
  <c r="F267" i="161"/>
  <c r="C267" i="161"/>
  <c r="F243" i="161"/>
  <c r="F242" i="161"/>
  <c r="F241" i="161"/>
  <c r="C241" i="161"/>
  <c r="F217" i="161"/>
  <c r="F216" i="161"/>
  <c r="F215" i="161"/>
  <c r="C215" i="161"/>
  <c r="F191" i="161"/>
  <c r="F190" i="161"/>
  <c r="F189" i="161"/>
  <c r="C189" i="161"/>
  <c r="F165" i="161"/>
  <c r="F164" i="161"/>
  <c r="F163" i="161"/>
  <c r="C163" i="161"/>
  <c r="F139" i="161"/>
  <c r="F138" i="161"/>
  <c r="F137" i="161"/>
  <c r="C137" i="161"/>
  <c r="F113" i="161"/>
  <c r="F112" i="161"/>
  <c r="F111" i="161"/>
  <c r="C111" i="161"/>
  <c r="F87" i="161"/>
  <c r="F86" i="161"/>
  <c r="F85" i="161"/>
  <c r="C85" i="161"/>
  <c r="F61" i="161"/>
  <c r="F60" i="161"/>
  <c r="F59" i="161"/>
  <c r="C59" i="161"/>
  <c r="F35" i="161"/>
  <c r="F34" i="161"/>
  <c r="F33" i="161"/>
  <c r="C33" i="161"/>
  <c r="F237" i="165"/>
  <c r="F236" i="165"/>
  <c r="F235" i="165"/>
  <c r="C235" i="165"/>
  <c r="F218" i="165"/>
  <c r="F217" i="165"/>
  <c r="F216" i="165"/>
  <c r="C216" i="165"/>
  <c r="F199" i="165"/>
  <c r="F198" i="165"/>
  <c r="F197" i="165"/>
  <c r="C197" i="165"/>
  <c r="F180" i="165"/>
  <c r="F179" i="165"/>
  <c r="F178" i="165"/>
  <c r="C178" i="165"/>
  <c r="F161" i="165"/>
  <c r="F160" i="165"/>
  <c r="F159" i="165"/>
  <c r="C159" i="165"/>
  <c r="F142" i="165"/>
  <c r="F141" i="165"/>
  <c r="F140" i="165"/>
  <c r="C140" i="165"/>
  <c r="F123" i="165"/>
  <c r="F122" i="165"/>
  <c r="F121" i="165"/>
  <c r="C121" i="165"/>
  <c r="F104" i="165"/>
  <c r="F103" i="165"/>
  <c r="F102" i="165"/>
  <c r="C102" i="165"/>
  <c r="F85" i="165"/>
  <c r="F84" i="165"/>
  <c r="F83" i="165"/>
  <c r="C83" i="165"/>
  <c r="F66" i="165"/>
  <c r="F65" i="165"/>
  <c r="F64" i="165"/>
  <c r="C64" i="165"/>
  <c r="M146" i="149"/>
  <c r="K188" i="190"/>
  <c r="K146" i="183"/>
  <c r="P146" i="149"/>
  <c r="J166" i="149" l="1"/>
  <c r="I158" i="183"/>
  <c r="G140" i="183"/>
  <c r="T140" i="183" s="1"/>
  <c r="G175" i="190"/>
  <c r="I200" i="190"/>
  <c r="T175" i="190"/>
  <c r="F47" i="165"/>
  <c r="F46" i="165"/>
  <c r="F45" i="165"/>
  <c r="C45" i="165"/>
  <c r="F28" i="165"/>
  <c r="F26" i="165"/>
  <c r="C26" i="165"/>
  <c r="F9" i="165"/>
  <c r="C7" i="165"/>
  <c r="C7" i="161"/>
  <c r="R9" i="139" a="1"/>
  <c r="R9" i="139" s="1"/>
  <c r="T9" i="139" s="1"/>
  <c r="R10" i="139" a="1"/>
  <c r="R10" i="139" s="1"/>
  <c r="T10" i="139" s="1"/>
  <c r="W11" i="139"/>
  <c r="R11" i="139" a="1"/>
  <c r="R11" i="139" s="1"/>
  <c r="T11" i="139" s="1"/>
  <c r="P11" i="139"/>
  <c r="S11" i="139" l="1"/>
  <c r="U11" i="139"/>
  <c r="S10" i="139"/>
  <c r="U10" i="139"/>
  <c r="S9" i="139"/>
  <c r="U9" i="139"/>
  <c r="W9" i="139"/>
  <c r="W8" i="139"/>
  <c r="X8" i="139" l="1"/>
  <c r="C8" i="139" s="1"/>
  <c r="X9" i="139"/>
  <c r="C9" i="139" s="1"/>
  <c r="K169" i="190" l="1"/>
  <c r="K168" i="190"/>
  <c r="K167" i="190"/>
  <c r="K166" i="190"/>
  <c r="K165" i="190"/>
  <c r="K164" i="190"/>
  <c r="K163" i="190"/>
  <c r="K162" i="190"/>
  <c r="K161" i="190"/>
  <c r="K151" i="190"/>
  <c r="K150" i="190"/>
  <c r="K149" i="190"/>
  <c r="K148" i="190"/>
  <c r="K147" i="190"/>
  <c r="K146" i="190"/>
  <c r="K145" i="190"/>
  <c r="K144" i="190"/>
  <c r="K143" i="190"/>
  <c r="K133" i="190"/>
  <c r="K132" i="190"/>
  <c r="K131" i="190"/>
  <c r="K130" i="190"/>
  <c r="K129" i="190"/>
  <c r="K128" i="190"/>
  <c r="K127" i="190"/>
  <c r="K126" i="190"/>
  <c r="K125" i="190"/>
  <c r="K115" i="190"/>
  <c r="K114" i="190"/>
  <c r="K113" i="190"/>
  <c r="K112" i="190"/>
  <c r="K111" i="190"/>
  <c r="K110" i="190"/>
  <c r="K108" i="190"/>
  <c r="K97" i="190"/>
  <c r="K96" i="190"/>
  <c r="K95" i="190"/>
  <c r="K94" i="190"/>
  <c r="K93" i="190"/>
  <c r="K92" i="190"/>
  <c r="K91" i="190"/>
  <c r="K90" i="190"/>
  <c r="K89" i="190"/>
  <c r="K79" i="190"/>
  <c r="K76" i="190"/>
  <c r="K75" i="190"/>
  <c r="K73" i="190"/>
  <c r="K72" i="190"/>
  <c r="K69" i="190"/>
  <c r="K67" i="190"/>
  <c r="K64" i="190"/>
  <c r="K63" i="190"/>
  <c r="K61" i="190"/>
  <c r="K58" i="190"/>
  <c r="K57" i="190"/>
  <c r="K55" i="190"/>
  <c r="K52" i="190"/>
  <c r="K51" i="190"/>
  <c r="K49" i="190"/>
  <c r="K48" i="190"/>
  <c r="K47" i="190"/>
  <c r="K46" i="190"/>
  <c r="K45" i="190"/>
  <c r="K43" i="190"/>
  <c r="K42" i="190"/>
  <c r="K41" i="190"/>
  <c r="K40" i="190"/>
  <c r="K39" i="190"/>
  <c r="K37" i="190"/>
  <c r="K36" i="190"/>
  <c r="K35" i="190"/>
  <c r="K34" i="190"/>
  <c r="K33" i="190"/>
  <c r="K31" i="190"/>
  <c r="K30" i="190"/>
  <c r="K29" i="190"/>
  <c r="K28" i="190"/>
  <c r="K27" i="190"/>
  <c r="K21" i="190"/>
  <c r="K15" i="190"/>
  <c r="K10" i="190"/>
  <c r="J169" i="190"/>
  <c r="J168" i="190"/>
  <c r="J167" i="190"/>
  <c r="J166" i="190"/>
  <c r="J165" i="190"/>
  <c r="J164" i="190"/>
  <c r="J163" i="190"/>
  <c r="J162" i="190"/>
  <c r="J161" i="190"/>
  <c r="J151" i="190"/>
  <c r="J150" i="190"/>
  <c r="J149" i="190"/>
  <c r="J148" i="190"/>
  <c r="J147" i="190"/>
  <c r="J146" i="190"/>
  <c r="J145" i="190"/>
  <c r="J144" i="190"/>
  <c r="J143" i="190"/>
  <c r="J133" i="190"/>
  <c r="J132" i="190"/>
  <c r="J131" i="190"/>
  <c r="J130" i="190"/>
  <c r="J129" i="190"/>
  <c r="J128" i="190"/>
  <c r="J127" i="190"/>
  <c r="J126" i="190"/>
  <c r="J125" i="190"/>
  <c r="J115" i="190"/>
  <c r="J114" i="190"/>
  <c r="J113" i="190"/>
  <c r="J112" i="190"/>
  <c r="J111" i="190"/>
  <c r="J110" i="190"/>
  <c r="J109" i="190"/>
  <c r="J108" i="190"/>
  <c r="J107" i="190"/>
  <c r="J97" i="190"/>
  <c r="J96" i="190"/>
  <c r="J95" i="190"/>
  <c r="J94" i="190"/>
  <c r="J93" i="190"/>
  <c r="J92" i="190"/>
  <c r="J91" i="190"/>
  <c r="J90" i="190"/>
  <c r="J89" i="190"/>
  <c r="J79" i="190"/>
  <c r="J76" i="190"/>
  <c r="J75" i="190"/>
  <c r="J73" i="190"/>
  <c r="J72" i="190"/>
  <c r="J69" i="190"/>
  <c r="J67" i="190"/>
  <c r="J64" i="190"/>
  <c r="J63" i="190"/>
  <c r="J61" i="190"/>
  <c r="J58" i="190"/>
  <c r="J57" i="190"/>
  <c r="J55" i="190"/>
  <c r="J52" i="190"/>
  <c r="J51" i="190"/>
  <c r="J49" i="190"/>
  <c r="J48" i="190"/>
  <c r="J47" i="190"/>
  <c r="J46" i="190"/>
  <c r="J45" i="190"/>
  <c r="J43" i="190"/>
  <c r="J42" i="190"/>
  <c r="J41" i="190"/>
  <c r="J40" i="190"/>
  <c r="J39" i="190"/>
  <c r="J37" i="190"/>
  <c r="J36" i="190"/>
  <c r="J35" i="190"/>
  <c r="J34" i="190"/>
  <c r="J33" i="190"/>
  <c r="J31" i="190"/>
  <c r="J30" i="190"/>
  <c r="J29" i="190"/>
  <c r="J28" i="190"/>
  <c r="J27" i="190"/>
  <c r="J21" i="190"/>
  <c r="J15" i="190"/>
  <c r="J10" i="190"/>
  <c r="I169" i="190"/>
  <c r="I168" i="190"/>
  <c r="I167" i="190"/>
  <c r="I166" i="190"/>
  <c r="I165" i="190"/>
  <c r="I164" i="190"/>
  <c r="I163" i="190"/>
  <c r="I162" i="190"/>
  <c r="I161" i="190"/>
  <c r="I151" i="190"/>
  <c r="I150" i="190"/>
  <c r="I149" i="190"/>
  <c r="I148" i="190"/>
  <c r="I147" i="190"/>
  <c r="I146" i="190"/>
  <c r="I145" i="190"/>
  <c r="I144" i="190"/>
  <c r="I143" i="190"/>
  <c r="I133" i="190"/>
  <c r="I132" i="190"/>
  <c r="I131" i="190"/>
  <c r="I130" i="190"/>
  <c r="I129" i="190"/>
  <c r="I128" i="190"/>
  <c r="I127" i="190"/>
  <c r="I126" i="190"/>
  <c r="I125" i="190"/>
  <c r="I115" i="190"/>
  <c r="I114" i="190"/>
  <c r="I113" i="190"/>
  <c r="I112" i="190"/>
  <c r="I111" i="190"/>
  <c r="I110" i="190"/>
  <c r="I109" i="190"/>
  <c r="I108" i="190"/>
  <c r="I107" i="190"/>
  <c r="I97" i="190"/>
  <c r="I96" i="190"/>
  <c r="I95" i="190"/>
  <c r="I94" i="190"/>
  <c r="I93" i="190"/>
  <c r="I92" i="190"/>
  <c r="I91" i="190"/>
  <c r="I90" i="190"/>
  <c r="I89" i="190"/>
  <c r="I79" i="190"/>
  <c r="I76" i="190"/>
  <c r="I75" i="190"/>
  <c r="I73" i="190"/>
  <c r="I72" i="190"/>
  <c r="I69" i="190"/>
  <c r="I67" i="190"/>
  <c r="I64" i="190"/>
  <c r="I63" i="190"/>
  <c r="I61" i="190"/>
  <c r="I58" i="190"/>
  <c r="I57" i="190"/>
  <c r="I55" i="190"/>
  <c r="I52" i="190"/>
  <c r="I51" i="190"/>
  <c r="I49" i="190"/>
  <c r="I48" i="190"/>
  <c r="I47" i="190"/>
  <c r="I46" i="190"/>
  <c r="I45" i="190"/>
  <c r="I43" i="190"/>
  <c r="I42" i="190"/>
  <c r="I41" i="190"/>
  <c r="I40" i="190"/>
  <c r="I39" i="190"/>
  <c r="I37" i="190"/>
  <c r="I36" i="190"/>
  <c r="I35" i="190"/>
  <c r="I34" i="190"/>
  <c r="I33" i="190"/>
  <c r="I31" i="190"/>
  <c r="I30" i="190"/>
  <c r="I29" i="190"/>
  <c r="I28" i="190"/>
  <c r="I27" i="190"/>
  <c r="I25" i="190"/>
  <c r="I24" i="190"/>
  <c r="I23" i="190"/>
  <c r="I22" i="190"/>
  <c r="I21" i="190"/>
  <c r="I19" i="190"/>
  <c r="I18" i="190"/>
  <c r="I17" i="190"/>
  <c r="I16" i="190"/>
  <c r="I15" i="190"/>
  <c r="I13" i="190"/>
  <c r="I12" i="190"/>
  <c r="I11" i="190"/>
  <c r="I10" i="190"/>
  <c r="H169" i="190"/>
  <c r="H168" i="190"/>
  <c r="H167" i="190"/>
  <c r="H166" i="190"/>
  <c r="H165" i="190"/>
  <c r="H164" i="190"/>
  <c r="H163" i="190"/>
  <c r="H162" i="190"/>
  <c r="H161" i="190"/>
  <c r="H151" i="190"/>
  <c r="H150" i="190"/>
  <c r="H149" i="190"/>
  <c r="H148" i="190"/>
  <c r="H147" i="190"/>
  <c r="H146" i="190"/>
  <c r="H145" i="190"/>
  <c r="H144" i="190"/>
  <c r="H143" i="190"/>
  <c r="H133" i="190"/>
  <c r="H132" i="190"/>
  <c r="H131" i="190"/>
  <c r="H130" i="190"/>
  <c r="H129" i="190"/>
  <c r="H128" i="190"/>
  <c r="H127" i="190"/>
  <c r="H126" i="190"/>
  <c r="H125" i="190"/>
  <c r="H115" i="190"/>
  <c r="H114" i="190"/>
  <c r="H113" i="190"/>
  <c r="H112" i="190"/>
  <c r="H111" i="190"/>
  <c r="H110" i="190"/>
  <c r="H109" i="190"/>
  <c r="H108" i="190"/>
  <c r="H107" i="190"/>
  <c r="H97" i="190"/>
  <c r="H96" i="190"/>
  <c r="H95" i="190"/>
  <c r="H94" i="190"/>
  <c r="H93" i="190"/>
  <c r="H92" i="190"/>
  <c r="H91" i="190"/>
  <c r="H90" i="190"/>
  <c r="H89" i="190"/>
  <c r="H79" i="190"/>
  <c r="H76" i="190"/>
  <c r="H75" i="190"/>
  <c r="H73" i="190"/>
  <c r="H72" i="190"/>
  <c r="H69" i="190"/>
  <c r="H67" i="190"/>
  <c r="H64" i="190"/>
  <c r="H63" i="190"/>
  <c r="H61" i="190"/>
  <c r="H58" i="190"/>
  <c r="H57" i="190"/>
  <c r="H55" i="190"/>
  <c r="H52" i="190"/>
  <c r="H51" i="190"/>
  <c r="H49" i="190"/>
  <c r="H48" i="190"/>
  <c r="H47" i="190"/>
  <c r="H46" i="190"/>
  <c r="H45" i="190"/>
  <c r="H43" i="190"/>
  <c r="H42" i="190"/>
  <c r="H41" i="190"/>
  <c r="H40" i="190"/>
  <c r="H39" i="190"/>
  <c r="H37" i="190"/>
  <c r="H36" i="190"/>
  <c r="H35" i="190"/>
  <c r="H34" i="190"/>
  <c r="H33" i="190"/>
  <c r="H31" i="190"/>
  <c r="H30" i="190"/>
  <c r="H29" i="190"/>
  <c r="H28" i="190"/>
  <c r="H27" i="190"/>
  <c r="H25" i="190"/>
  <c r="H24" i="190"/>
  <c r="H23" i="190"/>
  <c r="H22" i="190"/>
  <c r="H21" i="190"/>
  <c r="H19" i="190"/>
  <c r="H18" i="190"/>
  <c r="H17" i="190"/>
  <c r="H16" i="190"/>
  <c r="H15" i="190"/>
  <c r="H13" i="190"/>
  <c r="H12" i="190"/>
  <c r="H11" i="190"/>
  <c r="H10" i="190"/>
  <c r="F169" i="190"/>
  <c r="F168" i="190"/>
  <c r="F167" i="190"/>
  <c r="F166" i="190"/>
  <c r="F165" i="190"/>
  <c r="F164" i="190"/>
  <c r="F163" i="190"/>
  <c r="F162" i="190"/>
  <c r="F161" i="190"/>
  <c r="F160" i="190"/>
  <c r="F151" i="190"/>
  <c r="F150" i="190"/>
  <c r="F149" i="190"/>
  <c r="F148" i="190"/>
  <c r="F147" i="190"/>
  <c r="F146" i="190"/>
  <c r="F145" i="190"/>
  <c r="F144" i="190"/>
  <c r="F143" i="190"/>
  <c r="F142" i="190"/>
  <c r="F133" i="190"/>
  <c r="F132" i="190"/>
  <c r="F131" i="190"/>
  <c r="F130" i="190"/>
  <c r="F129" i="190"/>
  <c r="F128" i="190"/>
  <c r="F127" i="190"/>
  <c r="F126" i="190"/>
  <c r="F125" i="190"/>
  <c r="F124" i="190"/>
  <c r="F115" i="190"/>
  <c r="F114" i="190"/>
  <c r="F113" i="190"/>
  <c r="F112" i="190"/>
  <c r="F111" i="190"/>
  <c r="F110" i="190"/>
  <c r="F109" i="190"/>
  <c r="F108" i="190"/>
  <c r="F107" i="190"/>
  <c r="F106" i="190"/>
  <c r="F97" i="190"/>
  <c r="F96" i="190"/>
  <c r="F95" i="190"/>
  <c r="F94" i="190"/>
  <c r="F93" i="190"/>
  <c r="F92" i="190"/>
  <c r="F91" i="190"/>
  <c r="F90" i="190"/>
  <c r="F89" i="190"/>
  <c r="F88" i="190"/>
  <c r="F79" i="190"/>
  <c r="F76" i="190"/>
  <c r="F73" i="190"/>
  <c r="F72" i="190"/>
  <c r="F67" i="190"/>
  <c r="F64" i="190"/>
  <c r="F61" i="190"/>
  <c r="F58" i="190"/>
  <c r="F55" i="190"/>
  <c r="F52" i="190"/>
  <c r="F49" i="190"/>
  <c r="F48" i="190"/>
  <c r="F47" i="190"/>
  <c r="F46" i="190"/>
  <c r="F43" i="190"/>
  <c r="F42" i="190"/>
  <c r="F41" i="190"/>
  <c r="F40" i="190"/>
  <c r="F37" i="190"/>
  <c r="F36" i="190"/>
  <c r="F35" i="190"/>
  <c r="F34" i="190"/>
  <c r="F31" i="190"/>
  <c r="F30" i="190"/>
  <c r="F29" i="190"/>
  <c r="F28" i="190"/>
  <c r="F25" i="190"/>
  <c r="F24" i="190"/>
  <c r="F22" i="190"/>
  <c r="F19" i="190"/>
  <c r="F18" i="190"/>
  <c r="F17" i="190"/>
  <c r="F16" i="190"/>
  <c r="F13" i="190"/>
  <c r="F12" i="190"/>
  <c r="F11" i="190"/>
  <c r="K98" i="190"/>
  <c r="K116" i="190"/>
  <c r="K134" i="190"/>
  <c r="K152" i="190"/>
  <c r="K170" i="190"/>
  <c r="K80" i="190" l="1"/>
  <c r="I194" i="190" s="1"/>
  <c r="I199" i="190"/>
  <c r="I198" i="190"/>
  <c r="I197" i="190"/>
  <c r="I196" i="190"/>
  <c r="G85" i="190"/>
  <c r="T157" i="190"/>
  <c r="T85" i="190"/>
  <c r="G103" i="190"/>
  <c r="G157" i="190"/>
  <c r="G121" i="190"/>
  <c r="G139" i="190"/>
  <c r="T103" i="190"/>
  <c r="T121" i="190"/>
  <c r="T139" i="190"/>
  <c r="I195" i="190"/>
  <c r="I201" i="190" l="1"/>
  <c r="F79" i="183"/>
  <c r="F78" i="183"/>
  <c r="F73" i="183"/>
  <c r="F72" i="183"/>
  <c r="F67" i="183"/>
  <c r="F66" i="183"/>
  <c r="F61" i="183"/>
  <c r="F60" i="183"/>
  <c r="F55" i="183"/>
  <c r="F54" i="183"/>
  <c r="F49" i="183"/>
  <c r="F48" i="183"/>
  <c r="F47" i="183"/>
  <c r="F46" i="183"/>
  <c r="F43" i="183"/>
  <c r="F42" i="183"/>
  <c r="F41" i="183"/>
  <c r="F40" i="183"/>
  <c r="F37" i="183"/>
  <c r="F36" i="183"/>
  <c r="F35" i="183"/>
  <c r="F34" i="183"/>
  <c r="F31" i="183"/>
  <c r="F30" i="183"/>
  <c r="F29" i="183"/>
  <c r="F28" i="183"/>
  <c r="F25" i="183"/>
  <c r="F24" i="183"/>
  <c r="F23" i="183"/>
  <c r="F22" i="183"/>
  <c r="K79" i="183"/>
  <c r="J79" i="183"/>
  <c r="I79" i="183"/>
  <c r="H79" i="183"/>
  <c r="K78" i="183"/>
  <c r="J78" i="183"/>
  <c r="I78" i="183"/>
  <c r="H78" i="183"/>
  <c r="K73" i="183"/>
  <c r="J73" i="183"/>
  <c r="I73" i="183"/>
  <c r="H73" i="183"/>
  <c r="K72" i="183"/>
  <c r="J72" i="183"/>
  <c r="I72" i="183"/>
  <c r="H72" i="183"/>
  <c r="K67" i="183"/>
  <c r="J67" i="183"/>
  <c r="I67" i="183"/>
  <c r="H67" i="183"/>
  <c r="K66" i="183"/>
  <c r="J66" i="183"/>
  <c r="I66" i="183"/>
  <c r="H66" i="183"/>
  <c r="K61" i="183"/>
  <c r="J61" i="183"/>
  <c r="I61" i="183"/>
  <c r="H61" i="183"/>
  <c r="K60" i="183"/>
  <c r="J60" i="183"/>
  <c r="I60" i="183"/>
  <c r="H60" i="183"/>
  <c r="K55" i="183"/>
  <c r="J55" i="183"/>
  <c r="I55" i="183"/>
  <c r="H55" i="183"/>
  <c r="K54" i="183"/>
  <c r="J54" i="183"/>
  <c r="I54" i="183"/>
  <c r="H54" i="183"/>
  <c r="K49" i="183"/>
  <c r="J49" i="183"/>
  <c r="I49" i="183"/>
  <c r="H49" i="183"/>
  <c r="K48" i="183"/>
  <c r="J48" i="183"/>
  <c r="I48" i="183"/>
  <c r="H48" i="183"/>
  <c r="K47" i="183"/>
  <c r="J47" i="183"/>
  <c r="I47" i="183"/>
  <c r="H47" i="183"/>
  <c r="K46" i="183"/>
  <c r="J46" i="183"/>
  <c r="I46" i="183"/>
  <c r="H46" i="183"/>
  <c r="K43" i="183"/>
  <c r="J43" i="183"/>
  <c r="I43" i="183"/>
  <c r="H43" i="183"/>
  <c r="K42" i="183"/>
  <c r="J42" i="183"/>
  <c r="I42" i="183"/>
  <c r="H42" i="183"/>
  <c r="K41" i="183"/>
  <c r="J41" i="183"/>
  <c r="I41" i="183"/>
  <c r="H41" i="183"/>
  <c r="K40" i="183"/>
  <c r="J40" i="183"/>
  <c r="I40" i="183"/>
  <c r="H40" i="183"/>
  <c r="K37" i="183"/>
  <c r="J37" i="183"/>
  <c r="I37" i="183"/>
  <c r="H37" i="183"/>
  <c r="K36" i="183"/>
  <c r="J36" i="183"/>
  <c r="I36" i="183"/>
  <c r="H36" i="183"/>
  <c r="K35" i="183"/>
  <c r="J35" i="183"/>
  <c r="I35" i="183"/>
  <c r="H35" i="183"/>
  <c r="K34" i="183"/>
  <c r="J34" i="183"/>
  <c r="I34" i="183"/>
  <c r="H34" i="183"/>
  <c r="K31" i="183"/>
  <c r="J31" i="183"/>
  <c r="I31" i="183"/>
  <c r="H31" i="183"/>
  <c r="K30" i="183"/>
  <c r="J30" i="183"/>
  <c r="I30" i="183"/>
  <c r="H30" i="183"/>
  <c r="K29" i="183"/>
  <c r="J29" i="183"/>
  <c r="I29" i="183"/>
  <c r="H29" i="183"/>
  <c r="K28" i="183"/>
  <c r="J28" i="183"/>
  <c r="I28" i="183"/>
  <c r="H28" i="183"/>
  <c r="K25" i="183"/>
  <c r="J25" i="183"/>
  <c r="I25" i="183"/>
  <c r="H25" i="183"/>
  <c r="K24" i="183"/>
  <c r="J24" i="183"/>
  <c r="I24" i="183"/>
  <c r="H24" i="183"/>
  <c r="K23" i="183"/>
  <c r="J23" i="183"/>
  <c r="I23" i="183"/>
  <c r="H23" i="183"/>
  <c r="K22" i="183"/>
  <c r="J22" i="183"/>
  <c r="I22" i="183"/>
  <c r="H22" i="183"/>
  <c r="K19" i="183"/>
  <c r="J19" i="183"/>
  <c r="I19" i="183"/>
  <c r="H19" i="183"/>
  <c r="K18" i="183"/>
  <c r="J18" i="183"/>
  <c r="I18" i="183"/>
  <c r="H18" i="183"/>
  <c r="K16" i="183"/>
  <c r="J16" i="183"/>
  <c r="I16" i="183"/>
  <c r="H16" i="183"/>
  <c r="F19" i="183"/>
  <c r="F18" i="183"/>
  <c r="F16" i="183"/>
  <c r="F12" i="183"/>
  <c r="F13" i="183"/>
  <c r="Y130" i="149" l="1"/>
  <c r="Y131" i="149"/>
  <c r="V132" i="149"/>
  <c r="V133" i="149"/>
  <c r="V134" i="149"/>
  <c r="V135" i="149"/>
  <c r="V136" i="149"/>
  <c r="Y129" i="149"/>
  <c r="Y120" i="149"/>
  <c r="Y121" i="149"/>
  <c r="V122" i="149"/>
  <c r="V123" i="149"/>
  <c r="V124" i="149"/>
  <c r="V125" i="149"/>
  <c r="V126" i="149"/>
  <c r="Y119" i="149"/>
  <c r="Y110" i="149"/>
  <c r="Y111" i="149"/>
  <c r="V112" i="149"/>
  <c r="V113" i="149"/>
  <c r="V114" i="149"/>
  <c r="V115" i="149"/>
  <c r="V116" i="149"/>
  <c r="Y109" i="149"/>
  <c r="Y100" i="149"/>
  <c r="Y101" i="149"/>
  <c r="V102" i="149"/>
  <c r="V103" i="149"/>
  <c r="V104" i="149"/>
  <c r="V105" i="149"/>
  <c r="Y106" i="149"/>
  <c r="V106" i="149"/>
  <c r="Y99" i="149"/>
  <c r="V7" i="149"/>
  <c r="T86" i="183" l="1"/>
  <c r="T108" i="183"/>
  <c r="T130" i="183"/>
  <c r="T97" i="183"/>
  <c r="T119" i="183"/>
  <c r="T141" i="183"/>
  <c r="I13" i="183" l="1"/>
  <c r="H13" i="183"/>
  <c r="H12" i="183"/>
  <c r="K134" i="183"/>
  <c r="J134" i="183"/>
  <c r="I134" i="183"/>
  <c r="H134" i="183"/>
  <c r="F134" i="183"/>
  <c r="K133" i="183"/>
  <c r="J133" i="183"/>
  <c r="I133" i="183"/>
  <c r="H133" i="183"/>
  <c r="F133" i="183"/>
  <c r="K123" i="183"/>
  <c r="J123" i="183"/>
  <c r="I123" i="183"/>
  <c r="H123" i="183"/>
  <c r="F123" i="183"/>
  <c r="K122" i="183"/>
  <c r="J122" i="183"/>
  <c r="I122" i="183"/>
  <c r="H122" i="183"/>
  <c r="F122" i="183"/>
  <c r="K112" i="183"/>
  <c r="J112" i="183"/>
  <c r="I112" i="183"/>
  <c r="H112" i="183"/>
  <c r="F112" i="183"/>
  <c r="K111" i="183"/>
  <c r="J111" i="183"/>
  <c r="I111" i="183"/>
  <c r="H111" i="183"/>
  <c r="F111" i="183"/>
  <c r="K101" i="183"/>
  <c r="J101" i="183"/>
  <c r="I101" i="183"/>
  <c r="H101" i="183"/>
  <c r="F101" i="183"/>
  <c r="K100" i="183"/>
  <c r="J100" i="183"/>
  <c r="I100" i="183"/>
  <c r="H100" i="183"/>
  <c r="F100" i="183"/>
  <c r="K89" i="183"/>
  <c r="K90" i="183"/>
  <c r="J90" i="183"/>
  <c r="I90" i="183"/>
  <c r="H90" i="183"/>
  <c r="F90" i="183"/>
  <c r="F89" i="183"/>
  <c r="K135" i="183"/>
  <c r="K102" i="183"/>
  <c r="K124" i="183"/>
  <c r="K113" i="183"/>
  <c r="I157" i="183" l="1"/>
  <c r="I156" i="183"/>
  <c r="I155" i="183"/>
  <c r="I154" i="183"/>
  <c r="G129" i="183"/>
  <c r="T129" i="183" s="1"/>
  <c r="G96" i="183"/>
  <c r="T96" i="183" s="1"/>
  <c r="G107" i="183"/>
  <c r="T107" i="183" s="1"/>
  <c r="G118" i="183"/>
  <c r="T118" i="183" s="1"/>
  <c r="AC47" i="149" a="1"/>
  <c r="AC47" i="149" s="1"/>
  <c r="AA47" i="149"/>
  <c r="AC46" i="149" a="1"/>
  <c r="AC46" i="149" s="1"/>
  <c r="AA46" i="149"/>
  <c r="AC104" i="149" a="1"/>
  <c r="AC104" i="149" s="1"/>
  <c r="J89" i="183"/>
  <c r="I89" i="183"/>
  <c r="H89" i="183"/>
  <c r="K13" i="183"/>
  <c r="J13" i="183"/>
  <c r="K12" i="183"/>
  <c r="J12" i="183"/>
  <c r="AA32" i="149"/>
  <c r="AC32" i="149" a="1"/>
  <c r="AC32" i="149" s="1"/>
  <c r="AA33" i="149"/>
  <c r="AC33" i="149" a="1"/>
  <c r="AC33" i="149" s="1"/>
  <c r="AA34" i="149"/>
  <c r="AC34" i="149" a="1"/>
  <c r="AC34" i="149" s="1"/>
  <c r="AA36" i="149"/>
  <c r="AC36" i="149" a="1"/>
  <c r="AC36" i="149" s="1"/>
  <c r="AA37" i="149"/>
  <c r="AC37" i="149" a="1"/>
  <c r="AC37" i="149" s="1"/>
  <c r="AA38" i="149"/>
  <c r="AC38" i="149" a="1"/>
  <c r="AC38" i="149" s="1"/>
  <c r="AA39" i="149"/>
  <c r="AC39" i="149" a="1"/>
  <c r="AC39" i="149" s="1"/>
  <c r="AA40" i="149"/>
  <c r="AC40" i="149" a="1"/>
  <c r="AC40" i="149" s="1"/>
  <c r="AA41" i="149"/>
  <c r="AC41" i="149" a="1"/>
  <c r="AC41" i="149" s="1"/>
  <c r="AA44" i="149"/>
  <c r="AC44" i="149" a="1"/>
  <c r="AC44" i="149" s="1"/>
  <c r="AA45" i="149"/>
  <c r="AC45" i="149" a="1"/>
  <c r="AC45" i="149" s="1"/>
  <c r="AA53" i="149"/>
  <c r="AC53" i="149" a="1"/>
  <c r="AC53" i="149" s="1"/>
  <c r="AA54" i="149"/>
  <c r="AC54" i="149" a="1"/>
  <c r="AC54" i="149" s="1"/>
  <c r="AA60" i="149"/>
  <c r="AC60" i="149" a="1"/>
  <c r="AC60" i="149" s="1"/>
  <c r="AA61" i="149"/>
  <c r="AC61" i="149" a="1"/>
  <c r="AC61" i="149" s="1"/>
  <c r="AA65" i="149"/>
  <c r="AC65" i="149" a="1"/>
  <c r="AC65" i="149" s="1"/>
  <c r="AA66" i="149"/>
  <c r="AC66" i="149" a="1"/>
  <c r="AC66" i="149" s="1"/>
  <c r="AA67" i="149"/>
  <c r="AC67" i="149" a="1"/>
  <c r="AC67" i="149" s="1"/>
  <c r="AA68" i="149"/>
  <c r="AC68" i="149" a="1"/>
  <c r="AC68" i="149" s="1"/>
  <c r="AA72" i="149"/>
  <c r="AC72" i="149" a="1"/>
  <c r="AC72" i="149" s="1"/>
  <c r="AA73" i="149"/>
  <c r="AC73" i="149" a="1"/>
  <c r="AC73" i="149" s="1"/>
  <c r="AA74" i="149"/>
  <c r="AC74" i="149" a="1"/>
  <c r="AC74" i="149" s="1"/>
  <c r="AA75" i="149"/>
  <c r="AC75" i="149" a="1"/>
  <c r="AC75" i="149" s="1"/>
  <c r="AA79" i="149"/>
  <c r="AC79" i="149" a="1"/>
  <c r="AC79" i="149" s="1"/>
  <c r="AA80" i="149"/>
  <c r="AC80" i="149" a="1"/>
  <c r="AC80" i="149" s="1"/>
  <c r="AA81" i="149"/>
  <c r="AC81" i="149" a="1"/>
  <c r="AC81" i="149" s="1"/>
  <c r="AA82" i="149"/>
  <c r="AC82" i="149" a="1"/>
  <c r="AC82" i="149" s="1"/>
  <c r="AA86" i="149"/>
  <c r="AC86" i="149" a="1"/>
  <c r="AC86" i="149" s="1"/>
  <c r="AA87" i="149"/>
  <c r="AC87" i="149" a="1"/>
  <c r="AC87" i="149" s="1"/>
  <c r="AA88" i="149"/>
  <c r="AC88" i="149" a="1"/>
  <c r="AC88" i="149" s="1"/>
  <c r="AA89" i="149"/>
  <c r="AC89" i="149" a="1"/>
  <c r="AC89" i="149" s="1"/>
  <c r="AA93" i="149"/>
  <c r="AC93" i="149" a="1"/>
  <c r="AC93" i="149" s="1"/>
  <c r="AA94" i="149"/>
  <c r="AC94" i="149" a="1"/>
  <c r="AC94" i="149" s="1"/>
  <c r="AA95" i="149"/>
  <c r="AC95" i="149" a="1"/>
  <c r="AC95" i="149" s="1"/>
  <c r="AC96" i="149" a="1"/>
  <c r="AC96" i="149" s="1"/>
  <c r="AC97" i="149" a="1"/>
  <c r="AC97" i="149" s="1"/>
  <c r="AC98" i="149" a="1"/>
  <c r="AC98" i="149" s="1"/>
  <c r="AC99" i="149" a="1"/>
  <c r="AC99" i="149" s="1"/>
  <c r="AC100" i="149" a="1"/>
  <c r="AC100" i="149" s="1"/>
  <c r="AC101" i="149" a="1"/>
  <c r="AC101" i="149" s="1"/>
  <c r="AC102" i="149" a="1"/>
  <c r="AC102" i="149" s="1"/>
  <c r="AC103" i="149" a="1"/>
  <c r="AC103" i="149" s="1"/>
  <c r="AC105" i="149" a="1"/>
  <c r="AC105" i="149" s="1"/>
  <c r="AC106" i="149" a="1"/>
  <c r="AC106" i="149" s="1"/>
  <c r="AC107" i="149" a="1"/>
  <c r="AC107" i="149" s="1"/>
  <c r="AC108" i="149" a="1"/>
  <c r="AC108" i="149" s="1"/>
  <c r="AC109" i="149" a="1"/>
  <c r="AC109" i="149" s="1"/>
  <c r="AC110" i="149" a="1"/>
  <c r="AC110" i="149" s="1"/>
  <c r="AC111" i="149" a="1"/>
  <c r="AC111" i="149" s="1"/>
  <c r="AC112" i="149" a="1"/>
  <c r="AC112" i="149" s="1"/>
  <c r="AC113" i="149" a="1"/>
  <c r="AC113" i="149" s="1"/>
  <c r="AC114" i="149" a="1"/>
  <c r="AC114" i="149" s="1"/>
  <c r="AC115" i="149" a="1"/>
  <c r="AC115" i="149" s="1"/>
  <c r="AC116" i="149" a="1"/>
  <c r="AC116" i="149" s="1"/>
  <c r="AC117" i="149" a="1"/>
  <c r="AC117" i="149" s="1"/>
  <c r="AC118" i="149" a="1"/>
  <c r="AC118" i="149" s="1"/>
  <c r="AC119" i="149" a="1"/>
  <c r="AC119" i="149" s="1"/>
  <c r="AC120" i="149" a="1"/>
  <c r="AC120" i="149" s="1"/>
  <c r="AC121" i="149" a="1"/>
  <c r="AC121" i="149" s="1"/>
  <c r="AC122" i="149" a="1"/>
  <c r="AC122" i="149" s="1"/>
  <c r="AC123" i="149" a="1"/>
  <c r="AC123" i="149" s="1"/>
  <c r="AC124" i="149" a="1"/>
  <c r="AC124" i="149" s="1"/>
  <c r="AC125" i="149" a="1"/>
  <c r="AC125" i="149" s="1"/>
  <c r="AC126" i="149" a="1"/>
  <c r="AC126" i="149" s="1"/>
  <c r="AC127" i="149" a="1"/>
  <c r="AC127" i="149" s="1"/>
  <c r="AC128" i="149" a="1"/>
  <c r="AC128" i="149" s="1"/>
  <c r="AC129" i="149" a="1"/>
  <c r="AC129" i="149" s="1"/>
  <c r="AC130" i="149" a="1"/>
  <c r="AC130" i="149" s="1"/>
  <c r="AC131" i="149" a="1"/>
  <c r="AC131" i="149" s="1"/>
  <c r="AC132" i="149" a="1"/>
  <c r="AC132" i="149" s="1"/>
  <c r="AC133" i="149" a="1"/>
  <c r="AC133" i="149" s="1"/>
  <c r="AC134" i="149" a="1"/>
  <c r="AC134" i="149" s="1"/>
  <c r="AC135" i="149" a="1"/>
  <c r="AC135" i="149" s="1"/>
  <c r="AC136" i="149" a="1"/>
  <c r="AC136" i="149" s="1"/>
  <c r="AC137" i="149" a="1"/>
  <c r="AC137" i="149" s="1"/>
  <c r="AC138" i="149" a="1"/>
  <c r="AC138" i="149" s="1"/>
  <c r="AC139" i="149" a="1"/>
  <c r="AC139" i="149" s="1"/>
  <c r="AC140" i="149" a="1"/>
  <c r="AC140" i="149" s="1"/>
  <c r="AC141" i="149" a="1"/>
  <c r="AC141" i="149" s="1"/>
  <c r="AC142" i="149" a="1"/>
  <c r="AC142" i="149" s="1"/>
  <c r="AC143" i="149" a="1"/>
  <c r="AC143" i="149" s="1"/>
  <c r="AC144" i="149" a="1"/>
  <c r="AC144" i="149" s="1"/>
  <c r="AC145" i="149" a="1"/>
  <c r="AC145" i="149" s="1"/>
  <c r="AC146" i="149" a="1"/>
  <c r="AC146" i="149" s="1"/>
  <c r="AC147" i="149" a="1"/>
  <c r="AC147" i="149" s="1"/>
  <c r="AA7" i="149"/>
  <c r="R8" i="139" a="1"/>
  <c r="R8" i="139" s="1"/>
  <c r="S8" i="139" s="1"/>
  <c r="N81" i="149"/>
  <c r="N74" i="149"/>
  <c r="N67" i="149"/>
  <c r="N60" i="149"/>
  <c r="N32" i="149"/>
  <c r="N7" i="149"/>
  <c r="Q88" i="149"/>
  <c r="Q81" i="149"/>
  <c r="Q74" i="149"/>
  <c r="Q67" i="149"/>
  <c r="Q60" i="149"/>
  <c r="Q53" i="149"/>
  <c r="Q7" i="149"/>
  <c r="K91" i="183"/>
  <c r="K80" i="183" l="1"/>
  <c r="I152" i="183" s="1"/>
  <c r="N95" i="149"/>
  <c r="AB12" i="149"/>
  <c r="AB11" i="149"/>
  <c r="AB13" i="149"/>
  <c r="AB8" i="149"/>
  <c r="AB9" i="149"/>
  <c r="I4" i="185"/>
  <c r="C7" i="185"/>
  <c r="AB14" i="149"/>
  <c r="AB10" i="149"/>
  <c r="AB16" i="149"/>
  <c r="AB17" i="149"/>
  <c r="AB15" i="149"/>
  <c r="AB57" i="149"/>
  <c r="C2" i="185"/>
  <c r="AB90" i="149"/>
  <c r="AB55" i="149"/>
  <c r="AB56" i="149"/>
  <c r="AB84" i="149"/>
  <c r="AB91" i="149"/>
  <c r="AB92" i="149"/>
  <c r="AB77" i="149"/>
  <c r="AB83" i="149"/>
  <c r="AB85" i="149"/>
  <c r="AB70" i="149"/>
  <c r="AB76" i="149"/>
  <c r="AB78" i="149"/>
  <c r="AB63" i="149"/>
  <c r="AB71" i="149"/>
  <c r="AB69" i="149"/>
  <c r="AB62" i="149"/>
  <c r="AB64" i="149"/>
  <c r="AB35" i="149"/>
  <c r="AB43" i="149"/>
  <c r="AB42" i="149"/>
  <c r="AB49" i="149"/>
  <c r="AB48" i="149"/>
  <c r="AB52" i="149"/>
  <c r="AB50" i="149"/>
  <c r="AB51" i="149"/>
  <c r="AB59" i="149"/>
  <c r="AB58" i="149"/>
  <c r="AB30" i="149"/>
  <c r="AB27" i="149"/>
  <c r="AB31" i="149"/>
  <c r="AB29" i="149"/>
  <c r="AB28" i="149"/>
  <c r="AB18" i="149"/>
  <c r="AB20" i="149"/>
  <c r="AB23" i="149"/>
  <c r="AB21" i="149"/>
  <c r="AB24" i="149"/>
  <c r="AB22" i="149"/>
  <c r="AB19" i="149"/>
  <c r="AB25" i="149"/>
  <c r="AB26" i="149"/>
  <c r="U8" i="139"/>
  <c r="T8" i="139"/>
  <c r="I153" i="183"/>
  <c r="G85" i="183"/>
  <c r="T85" i="183" s="1"/>
  <c r="AB46" i="149"/>
  <c r="AB47" i="149"/>
  <c r="AB39" i="149"/>
  <c r="AB34" i="149"/>
  <c r="AB74" i="149"/>
  <c r="AB67" i="149"/>
  <c r="AB38" i="149"/>
  <c r="AB66" i="149"/>
  <c r="AB54" i="149"/>
  <c r="AB41" i="149"/>
  <c r="AB37" i="149"/>
  <c r="AB32" i="149"/>
  <c r="AB61" i="149"/>
  <c r="AB45" i="149"/>
  <c r="AB80" i="149"/>
  <c r="AB53" i="149"/>
  <c r="J161" i="149"/>
  <c r="AB7" i="149"/>
  <c r="AB73" i="149"/>
  <c r="AB60" i="149"/>
  <c r="AB33" i="149"/>
  <c r="AB40" i="149"/>
  <c r="AB72" i="149"/>
  <c r="AB89" i="149"/>
  <c r="AB65" i="149"/>
  <c r="AB36" i="149"/>
  <c r="AB75" i="149"/>
  <c r="AB68" i="149"/>
  <c r="AB44" i="149"/>
  <c r="AB86" i="149"/>
  <c r="AB95" i="149"/>
  <c r="AB82" i="149"/>
  <c r="AB94" i="149"/>
  <c r="AB88" i="149"/>
  <c r="AB79" i="149"/>
  <c r="AB87" i="149"/>
  <c r="AB81" i="149"/>
  <c r="AB93" i="149"/>
  <c r="AG195" i="149" l="1"/>
  <c r="AG193" i="149"/>
  <c r="AG191" i="149"/>
  <c r="AG189" i="149"/>
  <c r="AG187" i="149"/>
  <c r="G26" i="183" s="1"/>
  <c r="T26" i="183" s="1"/>
  <c r="AG185" i="149"/>
  <c r="AG194" i="149"/>
  <c r="AG192" i="149"/>
  <c r="AG190" i="149"/>
  <c r="AG188" i="149"/>
  <c r="AG186" i="149"/>
  <c r="G20" i="183" s="1"/>
  <c r="T20" i="183" s="1"/>
  <c r="AG184" i="149"/>
  <c r="G8" i="190" s="1"/>
  <c r="I159" i="183"/>
  <c r="G8" i="183" l="1"/>
  <c r="T62" i="190"/>
  <c r="G62" i="190"/>
  <c r="T8" i="190"/>
  <c r="T74" i="190"/>
  <c r="G74" i="190"/>
  <c r="T14" i="190"/>
  <c r="G14" i="190"/>
  <c r="T32" i="190"/>
  <c r="G32" i="190"/>
  <c r="T20" i="190"/>
  <c r="G20" i="190"/>
  <c r="G38" i="190"/>
  <c r="T38" i="190"/>
  <c r="T26" i="190"/>
  <c r="G26" i="190"/>
  <c r="G44" i="190"/>
  <c r="T44" i="190"/>
  <c r="G50" i="190"/>
  <c r="T50" i="190"/>
  <c r="T56" i="190"/>
  <c r="G56" i="190"/>
  <c r="T68" i="190"/>
  <c r="G68" i="190"/>
  <c r="M116" i="149"/>
  <c r="M136" i="149"/>
  <c r="P106" i="149"/>
  <c r="M126" i="149"/>
  <c r="P126" i="149"/>
  <c r="P116" i="149"/>
  <c r="P136" i="149"/>
  <c r="AE12" i="149" l="1" a="1"/>
  <c r="AE12" i="149" s="1"/>
  <c r="AG13" i="149"/>
  <c r="AE11" i="149" a="1"/>
  <c r="AE11" i="149" s="1"/>
  <c r="AE13" i="149" a="1"/>
  <c r="AE13" i="149" s="1"/>
  <c r="AG12" i="149"/>
  <c r="AG11" i="149"/>
  <c r="AE8" i="149" a="1"/>
  <c r="AE8" i="149" s="1"/>
  <c r="AG8" i="149"/>
  <c r="AG9" i="149"/>
  <c r="AE9" i="149" a="1"/>
  <c r="AE9" i="149" s="1"/>
  <c r="AG154" i="149"/>
  <c r="AE154" i="149" a="1"/>
  <c r="AE154" i="149" s="1"/>
  <c r="AG17" i="149"/>
  <c r="AE10" i="149" a="1"/>
  <c r="AE10" i="149" s="1"/>
  <c r="AE15" i="149" a="1"/>
  <c r="AE15" i="149" s="1"/>
  <c r="AE17" i="149" a="1"/>
  <c r="AE17" i="149" s="1"/>
  <c r="AG14" i="149"/>
  <c r="AG16" i="149"/>
  <c r="AE14" i="149" a="1"/>
  <c r="AE14" i="149" s="1"/>
  <c r="AE16" i="149" a="1"/>
  <c r="AE16" i="149" s="1"/>
  <c r="AG10" i="149"/>
  <c r="AG15" i="149"/>
  <c r="J165" i="149"/>
  <c r="J164" i="149"/>
  <c r="J163" i="149"/>
  <c r="J162" i="149"/>
  <c r="AE57" i="149" a="1"/>
  <c r="AE57" i="149" s="1"/>
  <c r="AG56" i="149"/>
  <c r="AG57" i="149"/>
  <c r="AE56" i="149" a="1"/>
  <c r="AE56" i="149" s="1"/>
  <c r="AG55" i="149"/>
  <c r="AE55" i="149" a="1"/>
  <c r="AE55" i="149" s="1"/>
  <c r="AE90" i="149" a="1"/>
  <c r="AE90" i="149" s="1"/>
  <c r="AE84" i="149" a="1"/>
  <c r="AE84" i="149" s="1"/>
  <c r="AG90" i="149"/>
  <c r="AE91" i="149" a="1"/>
  <c r="AE91" i="149" s="1"/>
  <c r="AG91" i="149"/>
  <c r="AE92" i="149" a="1"/>
  <c r="AE92" i="149" s="1"/>
  <c r="AG92" i="149"/>
  <c r="AG83" i="149"/>
  <c r="AG84" i="149"/>
  <c r="AE83" i="149" a="1"/>
  <c r="AE83" i="149" s="1"/>
  <c r="AG77" i="149"/>
  <c r="AE85" i="149" a="1"/>
  <c r="AE85" i="149" s="1"/>
  <c r="AG85" i="149"/>
  <c r="AE77" i="149" a="1"/>
  <c r="AE77" i="149" s="1"/>
  <c r="AG76" i="149"/>
  <c r="AE76" i="149" a="1"/>
  <c r="AE76" i="149" s="1"/>
  <c r="AE70" i="149" a="1"/>
  <c r="AE70" i="149" s="1"/>
  <c r="AE78" i="149" a="1"/>
  <c r="AE78" i="149" s="1"/>
  <c r="AG78" i="149"/>
  <c r="AG69" i="149"/>
  <c r="AG70" i="149"/>
  <c r="AE69" i="149" a="1"/>
  <c r="AE69" i="149" s="1"/>
  <c r="AE63" i="149" a="1"/>
  <c r="AE63" i="149" s="1"/>
  <c r="AE71" i="149" a="1"/>
  <c r="AE71" i="149" s="1"/>
  <c r="AG71" i="149"/>
  <c r="AG62" i="149"/>
  <c r="AG63" i="149"/>
  <c r="AE62" i="149" a="1"/>
  <c r="AE62" i="149" s="1"/>
  <c r="AG42" i="149"/>
  <c r="AE64" i="149" a="1"/>
  <c r="AE64" i="149" s="1"/>
  <c r="AG64" i="149"/>
  <c r="AE42" i="149" a="1"/>
  <c r="AE42" i="149" s="1"/>
  <c r="AG35" i="149"/>
  <c r="AE43" i="149" a="1"/>
  <c r="AE43" i="149" s="1"/>
  <c r="AG43" i="149"/>
  <c r="AE35" i="149" a="1"/>
  <c r="AE35" i="149" s="1"/>
  <c r="AE49" i="149" a="1"/>
  <c r="AE49" i="149" s="1"/>
  <c r="AE52" i="149" a="1"/>
  <c r="AE52" i="149" s="1"/>
  <c r="AE48" i="149" a="1"/>
  <c r="AE48" i="149" s="1"/>
  <c r="AG51" i="149"/>
  <c r="AG49" i="149"/>
  <c r="AE51" i="149" a="1"/>
  <c r="AE51" i="149" s="1"/>
  <c r="AE50" i="149" a="1"/>
  <c r="AE50" i="149" s="1"/>
  <c r="AG52" i="149"/>
  <c r="AG50" i="149"/>
  <c r="AG48" i="149"/>
  <c r="AE58" i="149" a="1"/>
  <c r="AE58" i="149" s="1"/>
  <c r="AG59" i="149"/>
  <c r="AE59" i="149" a="1"/>
  <c r="AE59" i="149" s="1"/>
  <c r="AG58" i="149"/>
  <c r="AE30" i="149" a="1"/>
  <c r="AE30" i="149" s="1"/>
  <c r="AE28" i="149" a="1"/>
  <c r="AE28" i="149" s="1"/>
  <c r="AG30" i="149"/>
  <c r="AG28" i="149"/>
  <c r="AE31" i="149" a="1"/>
  <c r="AE31" i="149" s="1"/>
  <c r="AE29" i="149" a="1"/>
  <c r="AE29" i="149" s="1"/>
  <c r="AG31" i="149"/>
  <c r="AG29" i="149"/>
  <c r="AG27" i="149"/>
  <c r="AE27" i="149" a="1"/>
  <c r="AE27" i="149" s="1"/>
  <c r="T8" i="183"/>
  <c r="AE18" i="149" a="1"/>
  <c r="AE18" i="149" s="1"/>
  <c r="AE20" i="149" a="1"/>
  <c r="AE20" i="149" s="1"/>
  <c r="AG18" i="149"/>
  <c r="AE23" i="149" a="1"/>
  <c r="AE23" i="149" s="1"/>
  <c r="AG23" i="149"/>
  <c r="AG21" i="149"/>
  <c r="AG19" i="149"/>
  <c r="AE22" i="149" a="1"/>
  <c r="AE22" i="149" s="1"/>
  <c r="AG24" i="149"/>
  <c r="AG22" i="149"/>
  <c r="AG20" i="149"/>
  <c r="AE24" i="149" a="1"/>
  <c r="AE24" i="149" s="1"/>
  <c r="AE21" i="149" a="1"/>
  <c r="AE21" i="149" s="1"/>
  <c r="AE19" i="149" a="1"/>
  <c r="AE19" i="149" s="1"/>
  <c r="AE26" i="149" a="1"/>
  <c r="AE26" i="149" s="1"/>
  <c r="AG26" i="149"/>
  <c r="AE25" i="149" a="1"/>
  <c r="AE25" i="149" s="1"/>
  <c r="AG25" i="149"/>
  <c r="AG157" i="149"/>
  <c r="AE152" i="149" a="1"/>
  <c r="AE152" i="149" s="1"/>
  <c r="AE150" i="149" a="1"/>
  <c r="AE150" i="149" s="1"/>
  <c r="AE148" i="149" a="1"/>
  <c r="AE148" i="149" s="1"/>
  <c r="AG156" i="149"/>
  <c r="AG153" i="149"/>
  <c r="AG151" i="149"/>
  <c r="AG149" i="149"/>
  <c r="AE157" i="149" a="1"/>
  <c r="AE157" i="149" s="1"/>
  <c r="AE153" i="149" a="1"/>
  <c r="AE153" i="149" s="1"/>
  <c r="AE151" i="149" a="1"/>
  <c r="AE151" i="149" s="1"/>
  <c r="AG155" i="149"/>
  <c r="AE156" i="149" a="1"/>
  <c r="AE156" i="149" s="1"/>
  <c r="AE149" i="149" a="1"/>
  <c r="AE149" i="149" s="1"/>
  <c r="AG152" i="149"/>
  <c r="AG150" i="149"/>
  <c r="AG148" i="149"/>
  <c r="AE155" i="149" a="1"/>
  <c r="AE155" i="149" s="1"/>
  <c r="AG7" i="149"/>
  <c r="AE147" i="149" a="1"/>
  <c r="AE147" i="149" s="1"/>
  <c r="AE139" i="149" a="1"/>
  <c r="AE139" i="149" s="1"/>
  <c r="AE135" i="149" a="1"/>
  <c r="AE135" i="149" s="1"/>
  <c r="AE127" i="149" a="1"/>
  <c r="AE127" i="149" s="1"/>
  <c r="AE123" i="149" a="1"/>
  <c r="AE123" i="149" s="1"/>
  <c r="AE115" i="149" a="1"/>
  <c r="AE115" i="149" s="1"/>
  <c r="AE111" i="149" a="1"/>
  <c r="AE111" i="149" s="1"/>
  <c r="AE103" i="149" a="1"/>
  <c r="AE103" i="149" s="1"/>
  <c r="AE95" i="149" a="1"/>
  <c r="AE95" i="149" s="1"/>
  <c r="AE88" i="149" a="1"/>
  <c r="AE88" i="149" s="1"/>
  <c r="AE74" i="149" a="1"/>
  <c r="AE74" i="149" s="1"/>
  <c r="AE67" i="149" a="1"/>
  <c r="AE67" i="149" s="1"/>
  <c r="AE53" i="149" a="1"/>
  <c r="AE53" i="149" s="1"/>
  <c r="AE39" i="149" a="1"/>
  <c r="AE39" i="149" s="1"/>
  <c r="AE46" i="149" a="1"/>
  <c r="AE46" i="149" s="1"/>
  <c r="AE143" i="149" a="1"/>
  <c r="AE143" i="149" s="1"/>
  <c r="AE131" i="149" a="1"/>
  <c r="AE131" i="149" s="1"/>
  <c r="AE119" i="149" a="1"/>
  <c r="AE119" i="149" s="1"/>
  <c r="AE107" i="149" a="1"/>
  <c r="AE107" i="149" s="1"/>
  <c r="AE99" i="149" a="1"/>
  <c r="AE99" i="149" s="1"/>
  <c r="AE81" i="149" a="1"/>
  <c r="AE81" i="149" s="1"/>
  <c r="AE60" i="149" a="1"/>
  <c r="AE60" i="149" s="1"/>
  <c r="AE45" i="149" a="1"/>
  <c r="AE45" i="149" s="1"/>
  <c r="AE34" i="149" a="1"/>
  <c r="AE34" i="149" s="1"/>
  <c r="AE36" i="149" a="1"/>
  <c r="AE36" i="149" s="1"/>
  <c r="AE138" i="149" a="1"/>
  <c r="AE138" i="149" s="1"/>
  <c r="AE122" i="149" a="1"/>
  <c r="AE122" i="149" s="1"/>
  <c r="AE110" i="149" a="1"/>
  <c r="AE110" i="149" s="1"/>
  <c r="AE94" i="149" a="1"/>
  <c r="AE94" i="149" s="1"/>
  <c r="AE73" i="149" a="1"/>
  <c r="AE73" i="149" s="1"/>
  <c r="AE44" i="149" a="1"/>
  <c r="AE44" i="149" s="1"/>
  <c r="AE33" i="149" a="1"/>
  <c r="AE33" i="149" s="1"/>
  <c r="AE146" i="149" a="1"/>
  <c r="AE146" i="149" s="1"/>
  <c r="AE142" i="149" a="1"/>
  <c r="AE142" i="149" s="1"/>
  <c r="AE134" i="149" a="1"/>
  <c r="AE134" i="149" s="1"/>
  <c r="AE130" i="149" a="1"/>
  <c r="AE130" i="149" s="1"/>
  <c r="AE126" i="149" a="1"/>
  <c r="AE126" i="149" s="1"/>
  <c r="AE118" i="149" a="1"/>
  <c r="AE118" i="149" s="1"/>
  <c r="AE114" i="149" a="1"/>
  <c r="AE114" i="149" s="1"/>
  <c r="AE106" i="149" a="1"/>
  <c r="AE106" i="149" s="1"/>
  <c r="AE102" i="149" a="1"/>
  <c r="AE102" i="149" s="1"/>
  <c r="AE98" i="149" a="1"/>
  <c r="AE98" i="149" s="1"/>
  <c r="AE87" i="149" a="1"/>
  <c r="AE87" i="149" s="1"/>
  <c r="AE80" i="149" a="1"/>
  <c r="AE80" i="149" s="1"/>
  <c r="AE66" i="149" a="1"/>
  <c r="AE66" i="149" s="1"/>
  <c r="AE38" i="149" a="1"/>
  <c r="AE38" i="149" s="1"/>
  <c r="AE141" i="149" a="1"/>
  <c r="AE141" i="149" s="1"/>
  <c r="AE133" i="149" a="1"/>
  <c r="AE133" i="149" s="1"/>
  <c r="AE125" i="149" a="1"/>
  <c r="AE125" i="149" s="1"/>
  <c r="AE117" i="149" a="1"/>
  <c r="AE117" i="149" s="1"/>
  <c r="AE109" i="149" a="1"/>
  <c r="AE109" i="149" s="1"/>
  <c r="AE97" i="149" a="1"/>
  <c r="AE97" i="149" s="1"/>
  <c r="AE86" i="149" a="1"/>
  <c r="AE86" i="149" s="1"/>
  <c r="AE79" i="149" a="1"/>
  <c r="AE79" i="149" s="1"/>
  <c r="AE65" i="149" a="1"/>
  <c r="AE65" i="149" s="1"/>
  <c r="AE41" i="149" a="1"/>
  <c r="AE41" i="149" s="1"/>
  <c r="AE32" i="149" a="1"/>
  <c r="AE32" i="149" s="1"/>
  <c r="AE112" i="149" a="1"/>
  <c r="AE112" i="149" s="1"/>
  <c r="AE104" i="149" a="1"/>
  <c r="AE104" i="149" s="1"/>
  <c r="AE89" i="149" a="1"/>
  <c r="AE89" i="149" s="1"/>
  <c r="AE68" i="149" a="1"/>
  <c r="AE68" i="149" s="1"/>
  <c r="AE40" i="149" a="1"/>
  <c r="AE40" i="149" s="1"/>
  <c r="AE145" i="149" a="1"/>
  <c r="AE145" i="149" s="1"/>
  <c r="AE137" i="149" a="1"/>
  <c r="AE137" i="149" s="1"/>
  <c r="AE129" i="149" a="1"/>
  <c r="AE129" i="149" s="1"/>
  <c r="AE121" i="149" a="1"/>
  <c r="AE121" i="149" s="1"/>
  <c r="AE113" i="149" a="1"/>
  <c r="AE113" i="149" s="1"/>
  <c r="AE105" i="149" a="1"/>
  <c r="AE105" i="149" s="1"/>
  <c r="AE101" i="149" a="1"/>
  <c r="AE101" i="149" s="1"/>
  <c r="AE93" i="149" a="1"/>
  <c r="AE93" i="149" s="1"/>
  <c r="AE72" i="149" a="1"/>
  <c r="AE72" i="149" s="1"/>
  <c r="AE47" i="149" a="1"/>
  <c r="AE47" i="149" s="1"/>
  <c r="AE37" i="149" a="1"/>
  <c r="AE37" i="149" s="1"/>
  <c r="AE108" i="149" a="1"/>
  <c r="AE108" i="149" s="1"/>
  <c r="AE100" i="149" a="1"/>
  <c r="AE100" i="149" s="1"/>
  <c r="AE82" i="149" a="1"/>
  <c r="AE82" i="149" s="1"/>
  <c r="AE61" i="149" a="1"/>
  <c r="AE61" i="149" s="1"/>
  <c r="AE144" i="149" a="1"/>
  <c r="AE144" i="149" s="1"/>
  <c r="AE140" i="149" a="1"/>
  <c r="AE140" i="149" s="1"/>
  <c r="AE136" i="149" a="1"/>
  <c r="AE136" i="149" s="1"/>
  <c r="AE132" i="149" a="1"/>
  <c r="AE132" i="149" s="1"/>
  <c r="AE128" i="149" a="1"/>
  <c r="AE128" i="149" s="1"/>
  <c r="AE124" i="149" a="1"/>
  <c r="AE124" i="149" s="1"/>
  <c r="AE120" i="149" a="1"/>
  <c r="AE120" i="149" s="1"/>
  <c r="AE116" i="149" a="1"/>
  <c r="AE116" i="149" s="1"/>
  <c r="AE96" i="149" a="1"/>
  <c r="AE96" i="149" s="1"/>
  <c r="AE75" i="149" a="1"/>
  <c r="AE75" i="149" s="1"/>
  <c r="AE54" i="149" a="1"/>
  <c r="AE54" i="149" s="1"/>
  <c r="AE7" i="149" a="1"/>
  <c r="AE7" i="149" s="1"/>
  <c r="AG37" i="149"/>
  <c r="AG47" i="149"/>
  <c r="AG72" i="149"/>
  <c r="AG86" i="149"/>
  <c r="AG97" i="149"/>
  <c r="AG109" i="149"/>
  <c r="AG117" i="149"/>
  <c r="AG125" i="149"/>
  <c r="AG133" i="149"/>
  <c r="AG141" i="149"/>
  <c r="AG103" i="149"/>
  <c r="AG139" i="149"/>
  <c r="AG54" i="149"/>
  <c r="AG104" i="149"/>
  <c r="AG140" i="149"/>
  <c r="AG38" i="149"/>
  <c r="AG73" i="149"/>
  <c r="AG87" i="149"/>
  <c r="AG98" i="149"/>
  <c r="AG110" i="149"/>
  <c r="AG118" i="149"/>
  <c r="AG126" i="149"/>
  <c r="AG134" i="149"/>
  <c r="AG142" i="149"/>
  <c r="AG45" i="149"/>
  <c r="AG107" i="149"/>
  <c r="AG131" i="149"/>
  <c r="AG82" i="149"/>
  <c r="AG124" i="149"/>
  <c r="AG39" i="149"/>
  <c r="AG60" i="149"/>
  <c r="AG74" i="149"/>
  <c r="AG88" i="149"/>
  <c r="AG99" i="149"/>
  <c r="AG111" i="149"/>
  <c r="AG119" i="149"/>
  <c r="AG127" i="149"/>
  <c r="AG135" i="149"/>
  <c r="AG143" i="149"/>
  <c r="AG95" i="149"/>
  <c r="AG147" i="149"/>
  <c r="AG68" i="149"/>
  <c r="AG116" i="149"/>
  <c r="AG40" i="149"/>
  <c r="AG61" i="149"/>
  <c r="AG75" i="149"/>
  <c r="AG89" i="149"/>
  <c r="AG100" i="149"/>
  <c r="AG112" i="149"/>
  <c r="AG120" i="149"/>
  <c r="AG128" i="149"/>
  <c r="AG136" i="149"/>
  <c r="AG144" i="149"/>
  <c r="AG34" i="149"/>
  <c r="AG115" i="149"/>
  <c r="AG96" i="149"/>
  <c r="AG132" i="149"/>
  <c r="AG32" i="149"/>
  <c r="AG41" i="149"/>
  <c r="AG65" i="149"/>
  <c r="AG79" i="149"/>
  <c r="AG93" i="149"/>
  <c r="AG101" i="149"/>
  <c r="AG105" i="149"/>
  <c r="AG113" i="149"/>
  <c r="AG121" i="149"/>
  <c r="AG129" i="149"/>
  <c r="AG137" i="149"/>
  <c r="AG145" i="149"/>
  <c r="AG53" i="149"/>
  <c r="AG36" i="149"/>
  <c r="AG33" i="149"/>
  <c r="AG44" i="149"/>
  <c r="AG66" i="149"/>
  <c r="AG80" i="149"/>
  <c r="AG94" i="149"/>
  <c r="AG102" i="149"/>
  <c r="AG106" i="149"/>
  <c r="AG114" i="149"/>
  <c r="AG122" i="149"/>
  <c r="AG130" i="149"/>
  <c r="AG138" i="149"/>
  <c r="AG146" i="149"/>
  <c r="AG67" i="149"/>
  <c r="AG81" i="149"/>
  <c r="AG123" i="149"/>
  <c r="AG46" i="149"/>
  <c r="AG108" i="149"/>
  <c r="J168" i="149" l="1"/>
  <c r="F13" i="123" s="1"/>
  <c r="F9" i="177" l="1"/>
  <c r="F8" i="177"/>
  <c r="F7" i="177"/>
  <c r="F9" i="161"/>
  <c r="F7" i="161"/>
  <c r="C13" i="123" l="1"/>
  <c r="J48" i="138" l="1"/>
  <c r="J19" i="166"/>
  <c r="J18" i="166"/>
  <c r="J17" i="166"/>
  <c r="J16" i="166"/>
  <c r="G15" i="144" l="1"/>
  <c r="G29" i="144"/>
  <c r="G28" i="144"/>
  <c r="I48" i="138"/>
  <c r="J37" i="138"/>
  <c r="J20" i="138"/>
  <c r="H55" i="138" l="1"/>
  <c r="F15" i="123" s="1"/>
  <c r="F17" i="123" s="1"/>
  <c r="U51" i="117" l="1"/>
  <c r="T51" i="117"/>
  <c r="S51" i="117"/>
  <c r="R51" i="117"/>
  <c r="I15" i="141" s="1"/>
  <c r="U44" i="117"/>
  <c r="L14" i="141" s="1"/>
  <c r="T44" i="117"/>
  <c r="K14" i="141" s="1"/>
  <c r="S44" i="117"/>
  <c r="J14" i="141" s="1"/>
  <c r="R44" i="117"/>
  <c r="I14" i="141" s="1"/>
  <c r="U37" i="117"/>
  <c r="L13" i="141" s="1"/>
  <c r="T37" i="117"/>
  <c r="K13" i="141" s="1"/>
  <c r="S37" i="117"/>
  <c r="J13" i="141" s="1"/>
  <c r="R37" i="117"/>
  <c r="I13" i="141" s="1"/>
  <c r="U30" i="117"/>
  <c r="L12" i="141" s="1"/>
  <c r="T30" i="117"/>
  <c r="K12" i="141" s="1"/>
  <c r="S30" i="117"/>
  <c r="J12" i="141" s="1"/>
  <c r="R30" i="117"/>
  <c r="I12" i="141" s="1"/>
  <c r="U23" i="117"/>
  <c r="L11" i="141" s="1"/>
  <c r="T23" i="117"/>
  <c r="K11" i="141" s="1"/>
  <c r="S23" i="117"/>
  <c r="J11" i="141" s="1"/>
  <c r="R23" i="117"/>
  <c r="I11" i="141" s="1"/>
  <c r="U16" i="117"/>
  <c r="L10" i="141" s="1"/>
  <c r="T16" i="117"/>
  <c r="K10" i="141" s="1"/>
  <c r="S16" i="117"/>
  <c r="J10" i="141" s="1"/>
  <c r="R16" i="117"/>
  <c r="I10" i="141" s="1"/>
  <c r="U9" i="117"/>
  <c r="L9" i="141" s="1"/>
  <c r="T9" i="117"/>
  <c r="K9" i="141" s="1"/>
  <c r="S9" i="117"/>
  <c r="J9" i="141" s="1"/>
  <c r="R9" i="117"/>
  <c r="I9" i="141" s="1"/>
  <c r="L65" i="117" l="1"/>
  <c r="K65" i="117"/>
  <c r="I65" i="117"/>
  <c r="G65" i="117"/>
  <c r="H15" i="123" l="1"/>
  <c r="H17" i="123"/>
  <c r="M48" i="138"/>
  <c r="R16" i="139" a="1"/>
  <c r="R16" i="139" s="1"/>
  <c r="R12" i="139" a="1"/>
  <c r="R12" i="139" s="1"/>
  <c r="R13" i="139" a="1"/>
  <c r="R13" i="139" s="1"/>
  <c r="R14" i="139" a="1"/>
  <c r="R14" i="139" s="1"/>
  <c r="R15" i="139" a="1"/>
  <c r="R15" i="139" s="1"/>
  <c r="R17" i="139" a="1"/>
  <c r="R17" i="139" s="1"/>
  <c r="R18" i="139" a="1"/>
  <c r="R18" i="139" s="1"/>
  <c r="R19" i="139" a="1"/>
  <c r="R19" i="139" s="1"/>
  <c r="R20" i="139" a="1"/>
  <c r="R20" i="139" s="1"/>
  <c r="R21" i="139" a="1"/>
  <c r="R21" i="139" s="1"/>
  <c r="R22" i="139" a="1"/>
  <c r="R22" i="139" s="1"/>
  <c r="R23" i="139" a="1"/>
  <c r="R23" i="139" s="1"/>
  <c r="R24" i="139" a="1"/>
  <c r="R24" i="139" s="1"/>
  <c r="R25" i="139" a="1"/>
  <c r="R25" i="139" s="1"/>
  <c r="R26" i="139" a="1"/>
  <c r="R26" i="139" s="1"/>
  <c r="R27" i="139" a="1"/>
  <c r="R27" i="139" s="1"/>
  <c r="R28" i="139" a="1"/>
  <c r="R28" i="139" s="1"/>
  <c r="R29" i="139" a="1"/>
  <c r="R29" i="139" s="1"/>
  <c r="R30" i="139" a="1"/>
  <c r="R30" i="139" s="1"/>
  <c r="R31" i="139" a="1"/>
  <c r="R31" i="139" s="1"/>
  <c r="R32" i="139" a="1"/>
  <c r="R32" i="139" s="1"/>
  <c r="R33" i="139" a="1"/>
  <c r="R33" i="139" s="1"/>
  <c r="R34" i="139" a="1"/>
  <c r="R34" i="139" s="1"/>
  <c r="R35" i="139" a="1"/>
  <c r="R35" i="139" s="1"/>
  <c r="R36" i="139" a="1"/>
  <c r="R36" i="139" s="1"/>
  <c r="R37" i="139" a="1"/>
  <c r="R37" i="139" s="1"/>
  <c r="R38" i="139" a="1"/>
  <c r="R38" i="139" s="1"/>
  <c r="R39" i="139" a="1"/>
  <c r="R39" i="139" s="1"/>
  <c r="R40" i="139" a="1"/>
  <c r="R40" i="139" s="1"/>
  <c r="R41" i="139" a="1"/>
  <c r="R41" i="139" s="1"/>
  <c r="R42" i="139" a="1"/>
  <c r="R42" i="139" s="1"/>
  <c r="R43" i="139" a="1"/>
  <c r="R43" i="139" s="1"/>
  <c r="R44" i="139" a="1"/>
  <c r="R44" i="139" s="1"/>
  <c r="R45" i="139" a="1"/>
  <c r="R45" i="139" s="1"/>
  <c r="R46" i="139" a="1"/>
  <c r="R46" i="139" s="1"/>
  <c r="R47" i="139" a="1"/>
  <c r="R47" i="139" s="1"/>
  <c r="S49" i="139" l="1"/>
  <c r="U49" i="139"/>
  <c r="T49" i="139"/>
  <c r="S24" i="139"/>
  <c r="U24" i="139"/>
  <c r="T24" i="139"/>
  <c r="S17" i="139"/>
  <c r="U17" i="139"/>
  <c r="T17" i="139"/>
  <c r="S25" i="139"/>
  <c r="U25" i="139"/>
  <c r="T25" i="139"/>
  <c r="S36" i="139"/>
  <c r="U36" i="139"/>
  <c r="T36" i="139"/>
  <c r="S15" i="139"/>
  <c r="U15" i="139"/>
  <c r="T15" i="139"/>
  <c r="S46" i="139"/>
  <c r="U46" i="139"/>
  <c r="T46" i="139"/>
  <c r="S28" i="139"/>
  <c r="U28" i="139"/>
  <c r="T28" i="139"/>
  <c r="S22" i="139"/>
  <c r="U22" i="139"/>
  <c r="T22" i="139"/>
  <c r="S14" i="139"/>
  <c r="U14" i="139"/>
  <c r="T14" i="139"/>
  <c r="S18" i="139"/>
  <c r="U18" i="139"/>
  <c r="T18" i="139"/>
  <c r="S23" i="139"/>
  <c r="U23" i="139"/>
  <c r="T23" i="139"/>
  <c r="S35" i="139"/>
  <c r="U35" i="139"/>
  <c r="T35" i="139"/>
  <c r="S27" i="139"/>
  <c r="U27" i="139"/>
  <c r="T27" i="139"/>
  <c r="S21" i="139"/>
  <c r="U21" i="139"/>
  <c r="T21" i="139"/>
  <c r="S13" i="139"/>
  <c r="U13" i="139"/>
  <c r="T13" i="139"/>
  <c r="S31" i="139"/>
  <c r="U31" i="139"/>
  <c r="T31" i="139"/>
  <c r="S30" i="139"/>
  <c r="U30" i="139"/>
  <c r="T30" i="139"/>
  <c r="S40" i="139"/>
  <c r="U40" i="139"/>
  <c r="T40" i="139"/>
  <c r="S34" i="139"/>
  <c r="U34" i="139"/>
  <c r="T34" i="139"/>
  <c r="S26" i="139"/>
  <c r="U26" i="139"/>
  <c r="T26" i="139"/>
  <c r="S12" i="139"/>
  <c r="U12" i="139"/>
  <c r="T12" i="139"/>
  <c r="S43" i="139"/>
  <c r="U43" i="139"/>
  <c r="T43" i="139"/>
  <c r="S47" i="139"/>
  <c r="U47" i="139"/>
  <c r="T47" i="139"/>
  <c r="S29" i="139"/>
  <c r="U29" i="139"/>
  <c r="T29" i="139"/>
  <c r="S45" i="139"/>
  <c r="U45" i="139"/>
  <c r="T45" i="139"/>
  <c r="S39" i="139"/>
  <c r="U39" i="139"/>
  <c r="T39" i="139"/>
  <c r="S33" i="139"/>
  <c r="U33" i="139"/>
  <c r="T33" i="139"/>
  <c r="S20" i="139"/>
  <c r="U20" i="139"/>
  <c r="T20" i="139"/>
  <c r="S16" i="139"/>
  <c r="U16" i="139"/>
  <c r="T16" i="139"/>
  <c r="S37" i="139"/>
  <c r="U37" i="139"/>
  <c r="T37" i="139"/>
  <c r="S42" i="139"/>
  <c r="U42" i="139"/>
  <c r="T42" i="139"/>
  <c r="S41" i="139"/>
  <c r="U41" i="139"/>
  <c r="T41" i="139"/>
  <c r="S44" i="139"/>
  <c r="U44" i="139"/>
  <c r="T44" i="139"/>
  <c r="S38" i="139"/>
  <c r="U38" i="139"/>
  <c r="T38" i="139"/>
  <c r="S32" i="139"/>
  <c r="U32" i="139"/>
  <c r="T32" i="139"/>
  <c r="S19" i="139"/>
  <c r="U19" i="139"/>
  <c r="T19" i="139"/>
  <c r="K8" i="139" l="1"/>
  <c r="G31" i="144"/>
  <c r="G30" i="144"/>
  <c r="G27" i="144"/>
  <c r="G26" i="144"/>
  <c r="G25" i="144"/>
  <c r="G24" i="144"/>
  <c r="G23" i="144"/>
  <c r="G22" i="144"/>
  <c r="G21" i="144"/>
  <c r="G13" i="144"/>
  <c r="G12" i="144"/>
  <c r="G11" i="144"/>
  <c r="G10" i="144"/>
  <c r="H105" i="152" l="1"/>
  <c r="N48" i="138"/>
  <c r="I37" i="138"/>
  <c r="H37" i="138"/>
  <c r="I20" i="138"/>
  <c r="H54" i="138" l="1"/>
  <c r="H13" i="123"/>
  <c r="K43" i="139" l="1"/>
  <c r="H16" i="141" s="1"/>
  <c r="K38" i="139"/>
  <c r="H15" i="141" s="1"/>
  <c r="K33" i="139"/>
  <c r="H14" i="141" s="1"/>
  <c r="K28" i="139"/>
  <c r="H13" i="141" s="1"/>
  <c r="K23" i="139"/>
  <c r="H12" i="141" s="1"/>
  <c r="K13" i="139"/>
  <c r="P9" i="139"/>
  <c r="P8" i="139"/>
  <c r="Q11" i="139" l="1"/>
  <c r="K49" i="139"/>
  <c r="C7" i="123" s="1"/>
  <c r="Q9" i="139"/>
  <c r="Q8" i="139"/>
  <c r="K59" i="119" l="1"/>
  <c r="M16" i="141" s="1"/>
  <c r="K52" i="119"/>
  <c r="M15" i="141" s="1"/>
  <c r="K45" i="119"/>
  <c r="M14" i="141" s="1"/>
  <c r="K38" i="119"/>
  <c r="K31" i="119"/>
  <c r="K24" i="119"/>
  <c r="K17" i="119"/>
  <c r="K10" i="119"/>
  <c r="M65" i="117"/>
  <c r="J65" i="117"/>
  <c r="H65" i="117"/>
  <c r="O64" i="117"/>
  <c r="O63" i="117"/>
  <c r="O60" i="117"/>
  <c r="O59" i="117"/>
  <c r="O57" i="117"/>
  <c r="O56" i="117"/>
  <c r="O55" i="117"/>
  <c r="O54" i="117"/>
  <c r="O53" i="117"/>
  <c r="O52" i="117"/>
  <c r="O50" i="117"/>
  <c r="O49" i="117"/>
  <c r="O48" i="117"/>
  <c r="O47" i="117"/>
  <c r="O46" i="117"/>
  <c r="O45" i="117"/>
  <c r="O43" i="117"/>
  <c r="O42" i="117"/>
  <c r="O41" i="117"/>
  <c r="O40" i="117"/>
  <c r="O39" i="117"/>
  <c r="O38" i="117"/>
  <c r="O36" i="117"/>
  <c r="O35" i="117"/>
  <c r="O34" i="117"/>
  <c r="M13" i="141" l="1"/>
  <c r="M12" i="141"/>
  <c r="M11" i="141"/>
  <c r="M10" i="141"/>
  <c r="F7" i="123"/>
  <c r="O65" i="117"/>
  <c r="K66" i="117" s="1"/>
  <c r="M9" i="141"/>
  <c r="M17" i="141" s="1"/>
  <c r="S58" i="117"/>
  <c r="J16" i="141" s="1"/>
  <c r="T58" i="117"/>
  <c r="K16" i="141" s="1"/>
  <c r="R58" i="117"/>
  <c r="I16" i="141" s="1"/>
  <c r="U58" i="117"/>
  <c r="L16" i="141" s="1"/>
  <c r="K15" i="141"/>
  <c r="L15" i="141"/>
  <c r="J15" i="141"/>
  <c r="H7" i="123"/>
  <c r="O66" i="117" l="1"/>
  <c r="F66" i="117"/>
  <c r="G66" i="117"/>
  <c r="L66" i="117"/>
  <c r="H66" i="117"/>
  <c r="J66" i="117"/>
  <c r="M66" i="117"/>
  <c r="I66" i="117"/>
  <c r="H8" i="143"/>
  <c r="F8" i="143" s="1"/>
  <c r="J17" i="141"/>
  <c r="K17" i="141"/>
  <c r="L17" i="141"/>
  <c r="I17" i="141"/>
  <c r="F6" i="123"/>
  <c r="H6" i="123"/>
  <c r="C8" i="143" l="1"/>
  <c r="Z9" i="117" a="1"/>
  <c r="Z9" i="117" s="1"/>
  <c r="D19" i="143" s="1"/>
  <c r="E64" i="47" l="1"/>
  <c r="C6" i="123" l="1"/>
  <c r="C10" i="123" s="1"/>
  <c r="J63" i="47" l="1"/>
  <c r="J62" i="47"/>
  <c r="J61" i="47"/>
  <c r="J60" i="47"/>
  <c r="J59" i="47"/>
  <c r="J58" i="47"/>
  <c r="J57" i="47"/>
  <c r="J56" i="47"/>
  <c r="J55" i="47"/>
  <c r="J54" i="47"/>
  <c r="J53" i="47"/>
  <c r="J52" i="47"/>
  <c r="J51" i="47"/>
  <c r="J50" i="47"/>
  <c r="J49" i="47"/>
  <c r="J48" i="47"/>
  <c r="J47" i="47"/>
  <c r="J46" i="47"/>
  <c r="J45" i="47"/>
  <c r="J44" i="47"/>
  <c r="J43" i="47"/>
  <c r="J42" i="47"/>
  <c r="J41" i="47"/>
  <c r="J40" i="47"/>
  <c r="J39" i="47"/>
  <c r="J38" i="47"/>
  <c r="J37" i="47"/>
  <c r="J36" i="47"/>
  <c r="J35" i="47"/>
  <c r="J34" i="47"/>
  <c r="J33" i="47"/>
  <c r="J32" i="47"/>
  <c r="J31" i="47"/>
  <c r="J30" i="47"/>
  <c r="J29" i="47"/>
  <c r="J28" i="47"/>
  <c r="J27" i="47"/>
  <c r="J26" i="47"/>
  <c r="J25" i="47"/>
  <c r="J24" i="47"/>
  <c r="J23" i="47"/>
  <c r="J22" i="47"/>
  <c r="J21" i="47"/>
  <c r="J20" i="47"/>
  <c r="J19" i="47"/>
  <c r="J18" i="47"/>
  <c r="J17" i="47"/>
  <c r="J16" i="47"/>
  <c r="J15" i="47"/>
  <c r="J14" i="47"/>
  <c r="J13" i="47"/>
  <c r="J12" i="47"/>
  <c r="J11" i="47"/>
  <c r="J10" i="47"/>
  <c r="L109" i="68" l="1"/>
  <c r="H109" i="68"/>
  <c r="G109" i="68"/>
  <c r="R51" i="68" s="1"/>
  <c r="F109" i="68"/>
  <c r="E109" i="68"/>
  <c r="P51" i="68" s="1"/>
  <c r="T51" i="68"/>
  <c r="S51" i="68"/>
  <c r="Q51" i="68"/>
  <c r="T44" i="68"/>
  <c r="S44" i="68"/>
  <c r="R44" i="68"/>
  <c r="Q44" i="68"/>
  <c r="P44" i="68"/>
  <c r="J44" i="68"/>
  <c r="T37" i="68"/>
  <c r="S37" i="68"/>
  <c r="R37" i="68"/>
  <c r="Q37" i="68"/>
  <c r="P37" i="68"/>
  <c r="J37" i="68"/>
  <c r="T30" i="68"/>
  <c r="S30" i="68"/>
  <c r="R30" i="68"/>
  <c r="Q30" i="68"/>
  <c r="P30" i="68"/>
  <c r="J30" i="68"/>
  <c r="T23" i="68"/>
  <c r="S23" i="68"/>
  <c r="R23" i="68"/>
  <c r="Q23" i="68"/>
  <c r="P23" i="68"/>
  <c r="J23" i="68"/>
  <c r="T16" i="68"/>
  <c r="S16" i="68"/>
  <c r="R16" i="68"/>
  <c r="Q16" i="68"/>
  <c r="P16" i="68"/>
  <c r="J16" i="68"/>
  <c r="T9" i="68"/>
  <c r="S9" i="68"/>
  <c r="R9" i="68"/>
  <c r="Q9" i="68"/>
  <c r="P9" i="68"/>
  <c r="J9" i="68"/>
  <c r="J9" i="47"/>
  <c r="J51" i="68" l="1"/>
  <c r="J109" i="68" s="1"/>
  <c r="P15" i="47" l="1"/>
  <c r="Q15" i="47"/>
  <c r="R15" i="47"/>
  <c r="S15" i="47"/>
  <c r="T15" i="47"/>
  <c r="P22" i="47"/>
  <c r="Q22" i="47"/>
  <c r="R22" i="47"/>
  <c r="S22" i="47"/>
  <c r="T22" i="47"/>
  <c r="P29" i="47"/>
  <c r="Q29" i="47"/>
  <c r="R29" i="47"/>
  <c r="S29" i="47"/>
  <c r="T29" i="47"/>
  <c r="P36" i="47"/>
  <c r="Q36" i="47"/>
  <c r="R36" i="47"/>
  <c r="S36" i="47"/>
  <c r="T36" i="47"/>
  <c r="P43" i="47"/>
  <c r="Q43" i="47"/>
  <c r="R43" i="47"/>
  <c r="S43" i="47"/>
  <c r="T43" i="47"/>
  <c r="H12" i="61"/>
  <c r="H11" i="61"/>
  <c r="H10" i="61"/>
  <c r="H9" i="61"/>
  <c r="H13" i="61"/>
  <c r="H14" i="61"/>
  <c r="T9" i="47" l="1"/>
  <c r="Q9" i="47"/>
  <c r="R9" i="47"/>
  <c r="S9" i="47"/>
  <c r="P9" i="47"/>
  <c r="P50" i="47" l="1"/>
  <c r="L64" i="47" l="1"/>
  <c r="T50" i="47" s="1"/>
  <c r="H64" i="47" l="1"/>
  <c r="G64" i="47"/>
  <c r="F64" i="47"/>
  <c r="J64" i="47" s="1"/>
  <c r="Q50" i="47" l="1"/>
  <c r="R50" i="47"/>
  <c r="S50" i="47"/>
  <c r="G50" i="183"/>
  <c r="T50" i="183" s="1"/>
  <c r="G62" i="183"/>
  <c r="T62" i="183" s="1"/>
  <c r="G68" i="183"/>
  <c r="T68" i="183" s="1"/>
  <c r="G74" i="183"/>
  <c r="T74" i="183" s="1"/>
  <c r="G44" i="183"/>
  <c r="T44" i="183" s="1"/>
  <c r="G38" i="183"/>
  <c r="T38" i="183" s="1"/>
  <c r="G32" i="183"/>
  <c r="T32" i="183" s="1"/>
  <c r="G56" i="183"/>
  <c r="T56" i="183" s="1"/>
  <c r="G14" i="183"/>
  <c r="AD13" i="149" l="1" a="1"/>
  <c r="AD13" i="149" s="1"/>
  <c r="AD12" i="149" a="1"/>
  <c r="AD12" i="149" s="1"/>
  <c r="AD11" i="149" a="1"/>
  <c r="AD11" i="149" s="1"/>
  <c r="AF13" i="149"/>
  <c r="AF12" i="149"/>
  <c r="AF11" i="149"/>
  <c r="AD8" i="149" a="1"/>
  <c r="AD8" i="149" s="1"/>
  <c r="AF8" i="149"/>
  <c r="AD9" i="149" a="1"/>
  <c r="AD9" i="149" s="1"/>
  <c r="AF9" i="149"/>
  <c r="AF154" i="149"/>
  <c r="AD154" i="149" a="1"/>
  <c r="AD154" i="149" s="1"/>
  <c r="AD17" i="149" a="1"/>
  <c r="AD17" i="149" s="1"/>
  <c r="AD16" i="149" a="1"/>
  <c r="AD16" i="149" s="1"/>
  <c r="AD15" i="149" a="1"/>
  <c r="AD15" i="149" s="1"/>
  <c r="AD14" i="149" a="1"/>
  <c r="AD14" i="149" s="1"/>
  <c r="AD10" i="149" a="1"/>
  <c r="AD10" i="149" s="1"/>
  <c r="AF17" i="149"/>
  <c r="AF16" i="149"/>
  <c r="AF15" i="149"/>
  <c r="AF14" i="149"/>
  <c r="AF10" i="149"/>
  <c r="AD57" i="149" a="1"/>
  <c r="AD57" i="149" s="1"/>
  <c r="AF57" i="149"/>
  <c r="AD56" i="149" a="1"/>
  <c r="AD56" i="149" s="1"/>
  <c r="AF55" i="149"/>
  <c r="AF56" i="149"/>
  <c r="AD55" i="149" a="1"/>
  <c r="AD55" i="149" s="1"/>
  <c r="AF90" i="149"/>
  <c r="AD90" i="149" a="1"/>
  <c r="AD90" i="149" s="1"/>
  <c r="AF92" i="149"/>
  <c r="AF91" i="149"/>
  <c r="AD92" i="149" a="1"/>
  <c r="AD92" i="149" s="1"/>
  <c r="AD91" i="149" a="1"/>
  <c r="AD91" i="149" s="1"/>
  <c r="AF84" i="149"/>
  <c r="AD84" i="149" a="1"/>
  <c r="AD84" i="149" s="1"/>
  <c r="AF85" i="149"/>
  <c r="AF83" i="149"/>
  <c r="AD85" i="149" a="1"/>
  <c r="AD85" i="149" s="1"/>
  <c r="AD83" i="149" a="1"/>
  <c r="AD83" i="149" s="1"/>
  <c r="AF77" i="149"/>
  <c r="AD77" i="149" a="1"/>
  <c r="AD77" i="149" s="1"/>
  <c r="AF78" i="149"/>
  <c r="AF76" i="149"/>
  <c r="AD78" i="149" a="1"/>
  <c r="AD78" i="149" s="1"/>
  <c r="AD76" i="149" a="1"/>
  <c r="AD76" i="149" s="1"/>
  <c r="AF70" i="149"/>
  <c r="AD70" i="149" a="1"/>
  <c r="AD70" i="149" s="1"/>
  <c r="AF71" i="149"/>
  <c r="AF69" i="149"/>
  <c r="AD71" i="149" a="1"/>
  <c r="AD71" i="149" s="1"/>
  <c r="AD69" i="149" a="1"/>
  <c r="AD69" i="149" s="1"/>
  <c r="AF63" i="149"/>
  <c r="AD63" i="149" a="1"/>
  <c r="AD63" i="149" s="1"/>
  <c r="AF64" i="149"/>
  <c r="AF62" i="149"/>
  <c r="AD64" i="149" a="1"/>
  <c r="AD64" i="149" s="1"/>
  <c r="AD62" i="149" a="1"/>
  <c r="AD62" i="149" s="1"/>
  <c r="AF43" i="149"/>
  <c r="AF42" i="149"/>
  <c r="AD43" i="149" a="1"/>
  <c r="AD43" i="149" s="1"/>
  <c r="AD42" i="149" a="1"/>
  <c r="AD42" i="149" s="1"/>
  <c r="AD35" i="149" a="1"/>
  <c r="AD35" i="149" s="1"/>
  <c r="AF35" i="149"/>
  <c r="AD52" i="149" a="1"/>
  <c r="AD52" i="149" s="1"/>
  <c r="AD48" i="149" a="1"/>
  <c r="AD48" i="149" s="1"/>
  <c r="AD49" i="149" a="1"/>
  <c r="AD49" i="149" s="1"/>
  <c r="AD50" i="149" a="1"/>
  <c r="AD50" i="149" s="1"/>
  <c r="AD51" i="149" a="1"/>
  <c r="AD51" i="149" s="1"/>
  <c r="AF52" i="149"/>
  <c r="AF48" i="149"/>
  <c r="AF49" i="149"/>
  <c r="AF50" i="149"/>
  <c r="AF51" i="149"/>
  <c r="AD58" i="149" a="1"/>
  <c r="AD58" i="149" s="1"/>
  <c r="AD59" i="149" a="1"/>
  <c r="AD59" i="149" s="1"/>
  <c r="AF58" i="149"/>
  <c r="AF59" i="149"/>
  <c r="AF27" i="149"/>
  <c r="AF28" i="149"/>
  <c r="AD29" i="149" a="1"/>
  <c r="AD29" i="149" s="1"/>
  <c r="AF30" i="149"/>
  <c r="AF31" i="149"/>
  <c r="AD27" i="149" a="1"/>
  <c r="AD27" i="149" s="1"/>
  <c r="AD28" i="149" a="1"/>
  <c r="AD28" i="149" s="1"/>
  <c r="AD30" i="149" a="1"/>
  <c r="AD30" i="149" s="1"/>
  <c r="AF29" i="149"/>
  <c r="AD31" i="149" a="1"/>
  <c r="AD31" i="149" s="1"/>
  <c r="T14" i="183"/>
  <c r="AD18" i="149" a="1"/>
  <c r="AD18" i="149" s="1"/>
  <c r="AF18" i="149"/>
  <c r="AD19" i="149" a="1"/>
  <c r="AD19" i="149" s="1"/>
  <c r="AD20" i="149" a="1"/>
  <c r="AD20" i="149" s="1"/>
  <c r="AD21" i="149" a="1"/>
  <c r="AD21" i="149" s="1"/>
  <c r="AF23" i="149"/>
  <c r="AD22" i="149" a="1"/>
  <c r="AD22" i="149" s="1"/>
  <c r="AD24" i="149" a="1"/>
  <c r="AD24" i="149" s="1"/>
  <c r="AF19" i="149"/>
  <c r="AF20" i="149"/>
  <c r="AD23" i="149" a="1"/>
  <c r="AD23" i="149" s="1"/>
  <c r="AF21" i="149"/>
  <c r="AF22" i="149"/>
  <c r="AF24" i="149"/>
  <c r="AD25" i="149" a="1"/>
  <c r="AD25" i="149" s="1"/>
  <c r="AD26" i="149" a="1"/>
  <c r="AD26" i="149" s="1"/>
  <c r="AF25" i="149"/>
  <c r="AF26" i="149"/>
  <c r="AF150" i="149"/>
  <c r="AF148" i="149"/>
  <c r="AF157" i="149"/>
  <c r="AD155" i="149" a="1"/>
  <c r="AD155" i="149" s="1"/>
  <c r="AF153" i="149"/>
  <c r="AD152" i="149" a="1"/>
  <c r="AD152" i="149" s="1"/>
  <c r="AF149" i="149"/>
  <c r="AD148" i="149" a="1"/>
  <c r="AD148" i="149" s="1"/>
  <c r="AD149" i="149" a="1"/>
  <c r="AD149" i="149" s="1"/>
  <c r="AF156" i="149"/>
  <c r="AF151" i="149"/>
  <c r="AD150" i="149" a="1"/>
  <c r="AD150" i="149" s="1"/>
  <c r="AD157" i="149" a="1"/>
  <c r="AD157" i="149" s="1"/>
  <c r="AF155" i="149"/>
  <c r="AD156" i="149" a="1"/>
  <c r="AD156" i="149" s="1"/>
  <c r="AD153" i="149" a="1"/>
  <c r="AD153" i="149" s="1"/>
  <c r="AF152" i="149"/>
  <c r="AD151" i="149" a="1"/>
  <c r="AD151" i="149" s="1"/>
  <c r="AD7" i="149" a="1"/>
  <c r="AD7" i="149" s="1"/>
  <c r="AD139" i="149" a="1"/>
  <c r="AD139" i="149" s="1"/>
  <c r="AD131" i="149" a="1"/>
  <c r="AD131" i="149" s="1"/>
  <c r="AD107" i="149" a="1"/>
  <c r="AD107" i="149" s="1"/>
  <c r="AD103" i="149" a="1"/>
  <c r="AD103" i="149" s="1"/>
  <c r="AD95" i="149" a="1"/>
  <c r="AD95" i="149" s="1"/>
  <c r="AD81" i="149" a="1"/>
  <c r="AD81" i="149" s="1"/>
  <c r="AD67" i="149" a="1"/>
  <c r="AD67" i="149" s="1"/>
  <c r="AD53" i="149" a="1"/>
  <c r="AD53" i="149" s="1"/>
  <c r="AD45" i="149" a="1"/>
  <c r="AD45" i="149" s="1"/>
  <c r="AD34" i="149" a="1"/>
  <c r="AD34" i="149" s="1"/>
  <c r="AD116" i="149" a="1"/>
  <c r="AD116" i="149" s="1"/>
  <c r="AD82" i="149" a="1"/>
  <c r="AD82" i="149" s="1"/>
  <c r="AD46" i="149" a="1"/>
  <c r="AD46" i="149" s="1"/>
  <c r="AD147" i="149" a="1"/>
  <c r="AD147" i="149" s="1"/>
  <c r="AD143" i="149" a="1"/>
  <c r="AD143" i="149" s="1"/>
  <c r="AD135" i="149" a="1"/>
  <c r="AD135" i="149" s="1"/>
  <c r="AD127" i="149" a="1"/>
  <c r="AD127" i="149" s="1"/>
  <c r="AD123" i="149" a="1"/>
  <c r="AD123" i="149" s="1"/>
  <c r="AD119" i="149" a="1"/>
  <c r="AD119" i="149" s="1"/>
  <c r="AD115" i="149" a="1"/>
  <c r="AD115" i="149" s="1"/>
  <c r="AD111" i="149" a="1"/>
  <c r="AD111" i="149" s="1"/>
  <c r="AD99" i="149" a="1"/>
  <c r="AD99" i="149" s="1"/>
  <c r="AD88" i="149" a="1"/>
  <c r="AD88" i="149" s="1"/>
  <c r="AD74" i="149" a="1"/>
  <c r="AD74" i="149" s="1"/>
  <c r="AD60" i="149" a="1"/>
  <c r="AD60" i="149" s="1"/>
  <c r="AD39" i="149" a="1"/>
  <c r="AD39" i="149" s="1"/>
  <c r="AD120" i="149" a="1"/>
  <c r="AD120" i="149" s="1"/>
  <c r="AD100" i="149" a="1"/>
  <c r="AD100" i="149" s="1"/>
  <c r="AD61" i="149" a="1"/>
  <c r="AD61" i="149" s="1"/>
  <c r="AD138" i="149" a="1"/>
  <c r="AD138" i="149" s="1"/>
  <c r="AD130" i="149" a="1"/>
  <c r="AD130" i="149" s="1"/>
  <c r="AD114" i="149" a="1"/>
  <c r="AD114" i="149" s="1"/>
  <c r="AD106" i="149" a="1"/>
  <c r="AD106" i="149" s="1"/>
  <c r="AD98" i="149" a="1"/>
  <c r="AD98" i="149" s="1"/>
  <c r="AD87" i="149" a="1"/>
  <c r="AD87" i="149" s="1"/>
  <c r="AD73" i="149" a="1"/>
  <c r="AD73" i="149" s="1"/>
  <c r="AD38" i="149" a="1"/>
  <c r="AD38" i="149" s="1"/>
  <c r="AD136" i="149" a="1"/>
  <c r="AD136" i="149" s="1"/>
  <c r="AD112" i="149" a="1"/>
  <c r="AD112" i="149" s="1"/>
  <c r="AD89" i="149" a="1"/>
  <c r="AD89" i="149" s="1"/>
  <c r="AD146" i="149" a="1"/>
  <c r="AD146" i="149" s="1"/>
  <c r="AD142" i="149" a="1"/>
  <c r="AD142" i="149" s="1"/>
  <c r="AD134" i="149" a="1"/>
  <c r="AD134" i="149" s="1"/>
  <c r="AD126" i="149" a="1"/>
  <c r="AD126" i="149" s="1"/>
  <c r="AD122" i="149" a="1"/>
  <c r="AD122" i="149" s="1"/>
  <c r="AD118" i="149" a="1"/>
  <c r="AD118" i="149" s="1"/>
  <c r="AD110" i="149" a="1"/>
  <c r="AD110" i="149" s="1"/>
  <c r="AD102" i="149" a="1"/>
  <c r="AD102" i="149" s="1"/>
  <c r="AD94" i="149" a="1"/>
  <c r="AD94" i="149" s="1"/>
  <c r="AD80" i="149" a="1"/>
  <c r="AD80" i="149" s="1"/>
  <c r="AD66" i="149" a="1"/>
  <c r="AD66" i="149" s="1"/>
  <c r="AD44" i="149" a="1"/>
  <c r="AD44" i="149" s="1"/>
  <c r="AD33" i="149" a="1"/>
  <c r="AD33" i="149" s="1"/>
  <c r="AD132" i="149" a="1"/>
  <c r="AD132" i="149" s="1"/>
  <c r="AD75" i="149" a="1"/>
  <c r="AD75" i="149" s="1"/>
  <c r="AD40" i="149" a="1"/>
  <c r="AD40" i="149" s="1"/>
  <c r="AD141" i="149" a="1"/>
  <c r="AD141" i="149" s="1"/>
  <c r="AD133" i="149" a="1"/>
  <c r="AD133" i="149" s="1"/>
  <c r="AD125" i="149" a="1"/>
  <c r="AD125" i="149" s="1"/>
  <c r="AD117" i="149" a="1"/>
  <c r="AD117" i="149" s="1"/>
  <c r="AD109" i="149" a="1"/>
  <c r="AD109" i="149" s="1"/>
  <c r="AD97" i="149" a="1"/>
  <c r="AD97" i="149" s="1"/>
  <c r="AD86" i="149" a="1"/>
  <c r="AD86" i="149" s="1"/>
  <c r="AD72" i="149" a="1"/>
  <c r="AD72" i="149" s="1"/>
  <c r="AD47" i="149" a="1"/>
  <c r="AD47" i="149" s="1"/>
  <c r="AD37" i="149" a="1"/>
  <c r="AD37" i="149" s="1"/>
  <c r="AD140" i="149" a="1"/>
  <c r="AD140" i="149" s="1"/>
  <c r="AD124" i="149" a="1"/>
  <c r="AD124" i="149" s="1"/>
  <c r="AD104" i="149" a="1"/>
  <c r="AD104" i="149" s="1"/>
  <c r="AD68" i="149" a="1"/>
  <c r="AD68" i="149" s="1"/>
  <c r="AD36" i="149" a="1"/>
  <c r="AD36" i="149" s="1"/>
  <c r="AD145" i="149" a="1"/>
  <c r="AD145" i="149" s="1"/>
  <c r="AD137" i="149" a="1"/>
  <c r="AD137" i="149" s="1"/>
  <c r="AD129" i="149" a="1"/>
  <c r="AD129" i="149" s="1"/>
  <c r="AD121" i="149" a="1"/>
  <c r="AD121" i="149" s="1"/>
  <c r="AD113" i="149" a="1"/>
  <c r="AD113" i="149" s="1"/>
  <c r="AD105" i="149" a="1"/>
  <c r="AD105" i="149" s="1"/>
  <c r="AD101" i="149" a="1"/>
  <c r="AD101" i="149" s="1"/>
  <c r="AD93" i="149" a="1"/>
  <c r="AD93" i="149" s="1"/>
  <c r="AD79" i="149" a="1"/>
  <c r="AD79" i="149" s="1"/>
  <c r="AD65" i="149" a="1"/>
  <c r="AD65" i="149" s="1"/>
  <c r="AD41" i="149" a="1"/>
  <c r="AD41" i="149" s="1"/>
  <c r="AD32" i="149" a="1"/>
  <c r="AD32" i="149" s="1"/>
  <c r="AD144" i="149" a="1"/>
  <c r="AD144" i="149" s="1"/>
  <c r="AD128" i="149" a="1"/>
  <c r="AD128" i="149" s="1"/>
  <c r="AD108" i="149" a="1"/>
  <c r="AD108" i="149" s="1"/>
  <c r="AD96" i="149" a="1"/>
  <c r="AD96" i="149" s="1"/>
  <c r="AD54" i="149" a="1"/>
  <c r="AD54" i="149" s="1"/>
  <c r="AF7" i="149"/>
  <c r="AF112" i="149"/>
  <c r="AF131" i="149"/>
  <c r="AF68" i="149"/>
  <c r="AF111" i="149"/>
  <c r="AF134" i="149"/>
  <c r="AF141" i="149"/>
  <c r="AF107" i="149"/>
  <c r="AF80" i="149"/>
  <c r="AF94" i="149"/>
  <c r="AF47" i="149"/>
  <c r="AF99" i="149"/>
  <c r="AF54" i="149"/>
  <c r="AF65" i="149"/>
  <c r="AF115" i="149"/>
  <c r="AF122" i="149"/>
  <c r="AF109" i="149"/>
  <c r="AF117" i="149"/>
  <c r="AF103" i="149"/>
  <c r="AF97" i="149"/>
  <c r="AF143" i="149"/>
  <c r="AF73" i="149"/>
  <c r="AF98" i="149"/>
  <c r="AF82" i="149"/>
  <c r="AF138" i="149"/>
  <c r="AF89" i="149"/>
  <c r="AF130" i="149"/>
  <c r="AF146" i="149"/>
  <c r="AF104" i="149"/>
  <c r="AF60" i="149"/>
  <c r="AF37" i="149"/>
  <c r="AF106" i="149"/>
  <c r="AF125" i="149"/>
  <c r="AF61" i="149"/>
  <c r="AF34" i="149"/>
  <c r="AF116" i="149"/>
  <c r="AF129" i="149"/>
  <c r="AF118" i="149"/>
  <c r="AF33" i="149"/>
  <c r="AF126" i="149"/>
  <c r="AF120" i="149"/>
  <c r="AF81" i="149"/>
  <c r="AF119" i="149"/>
  <c r="AF46" i="149"/>
  <c r="AF93" i="149"/>
  <c r="AF38" i="149"/>
  <c r="AF41" i="149"/>
  <c r="AF100" i="149"/>
  <c r="AF132" i="149"/>
  <c r="AF144" i="149"/>
  <c r="AF67" i="149"/>
  <c r="AF114" i="149"/>
  <c r="AF133" i="149"/>
  <c r="AF128" i="149"/>
  <c r="AF40" i="149"/>
  <c r="AF108" i="149"/>
  <c r="AF79" i="149"/>
  <c r="AF127" i="149"/>
  <c r="AF140" i="149"/>
  <c r="AF121" i="149"/>
  <c r="AF136" i="149"/>
  <c r="AF32" i="149"/>
  <c r="AF145" i="149"/>
  <c r="AF66" i="149"/>
  <c r="AF105" i="149"/>
  <c r="AF36" i="149"/>
  <c r="AF124" i="149"/>
  <c r="AF113" i="149"/>
  <c r="AF110" i="149"/>
  <c r="AF139" i="149"/>
  <c r="AF142" i="149"/>
  <c r="AF123" i="149"/>
  <c r="AF86" i="149"/>
  <c r="AF87" i="149"/>
  <c r="AF147" i="149"/>
  <c r="AF102" i="149"/>
  <c r="AF74" i="149"/>
  <c r="AF44" i="149"/>
  <c r="AF88" i="149"/>
  <c r="AF53" i="149"/>
  <c r="AF95" i="149"/>
  <c r="AF45" i="149"/>
  <c r="AF75" i="149"/>
  <c r="AF72" i="149"/>
  <c r="AF101" i="149"/>
  <c r="AF137" i="149"/>
  <c r="AF39" i="149"/>
  <c r="AF96" i="149"/>
  <c r="AF135" i="149"/>
  <c r="H9" i="141"/>
  <c r="P45" i="139"/>
  <c r="P24" i="139"/>
  <c r="P18" i="139"/>
  <c r="P25" i="139"/>
  <c r="P42" i="139"/>
  <c r="P34" i="139"/>
  <c r="P14" i="139"/>
  <c r="P22" i="139"/>
  <c r="P13" i="139"/>
  <c r="P16" i="139"/>
  <c r="P19" i="139"/>
  <c r="P46" i="139"/>
  <c r="P29" i="139"/>
  <c r="P40" i="139"/>
  <c r="P47" i="139"/>
  <c r="P26" i="139"/>
  <c r="P10" i="139"/>
  <c r="P28" i="139"/>
  <c r="P27" i="139"/>
  <c r="P44" i="139"/>
  <c r="P36" i="139"/>
  <c r="P39" i="139"/>
  <c r="P31" i="139"/>
  <c r="P23" i="139"/>
  <c r="P41" i="139"/>
  <c r="P12" i="139"/>
  <c r="Q12" i="139" s="1"/>
  <c r="P37" i="139"/>
  <c r="P30" i="139"/>
  <c r="P38" i="139"/>
  <c r="P32" i="139"/>
  <c r="P17" i="139"/>
  <c r="P43" i="139"/>
  <c r="P35" i="139"/>
  <c r="P15" i="139"/>
  <c r="P33" i="139"/>
  <c r="P21" i="139"/>
  <c r="P20" i="139"/>
  <c r="W46" i="139"/>
  <c r="W45" i="139"/>
  <c r="W15" i="139"/>
  <c r="W19" i="139"/>
  <c r="W43" i="139"/>
  <c r="W17" i="139"/>
  <c r="W20" i="139"/>
  <c r="W39" i="139"/>
  <c r="W13" i="139"/>
  <c r="W47" i="139"/>
  <c r="W14" i="139"/>
  <c r="W41" i="139"/>
  <c r="W49" i="139"/>
  <c r="W25" i="139"/>
  <c r="W40" i="139"/>
  <c r="W44" i="139"/>
  <c r="W42" i="139"/>
  <c r="W18" i="139"/>
  <c r="W22" i="139"/>
  <c r="W21" i="139"/>
  <c r="W23" i="139"/>
  <c r="W12" i="139"/>
  <c r="W26" i="139"/>
  <c r="W24" i="139"/>
  <c r="W16" i="139"/>
  <c r="W38" i="139"/>
  <c r="W32" i="139"/>
  <c r="W37" i="139"/>
  <c r="W31" i="139"/>
  <c r="W36" i="139"/>
  <c r="W30" i="139"/>
  <c r="W29" i="139"/>
  <c r="W28" i="139"/>
  <c r="W35" i="139"/>
  <c r="W27" i="139"/>
  <c r="W34" i="139"/>
  <c r="H10" i="141"/>
  <c r="R4" i="139"/>
  <c r="R3" i="139"/>
  <c r="R2" i="139"/>
  <c r="W33" i="139"/>
  <c r="W10" i="139"/>
  <c r="X48" i="139" l="1"/>
  <c r="C48" i="139" s="1"/>
  <c r="Q48" i="139"/>
  <c r="E7" i="185"/>
  <c r="F7" i="185"/>
  <c r="G7" i="185"/>
  <c r="I7" i="185"/>
  <c r="H7" i="185"/>
  <c r="H17" i="141"/>
  <c r="H18" i="141" s="1"/>
  <c r="X11" i="139"/>
  <c r="C11" i="139" s="1"/>
  <c r="B4" i="165"/>
  <c r="B4" i="161"/>
  <c r="B4" i="177"/>
  <c r="Q20" i="139"/>
  <c r="Q15" i="139"/>
  <c r="Q30" i="139"/>
  <c r="Q14" i="139"/>
  <c r="Q23" i="139"/>
  <c r="Q47" i="139"/>
  <c r="Q42" i="139"/>
  <c r="Q21" i="139"/>
  <c r="Q25" i="139"/>
  <c r="Q18" i="139"/>
  <c r="X10" i="139"/>
  <c r="C10" i="139" s="1"/>
  <c r="Q24" i="139"/>
  <c r="Q35" i="139"/>
  <c r="Q36" i="139"/>
  <c r="Q10" i="139"/>
  <c r="Q43" i="139"/>
  <c r="Q26" i="139"/>
  <c r="Q41" i="139"/>
  <c r="Q44" i="139"/>
  <c r="Q19" i="139"/>
  <c r="X12" i="139"/>
  <c r="C12" i="139" s="1"/>
  <c r="X27" i="139"/>
  <c r="C27" i="139" s="1"/>
  <c r="Q38" i="139"/>
  <c r="Q31" i="139"/>
  <c r="Q27" i="139"/>
  <c r="Q29" i="139"/>
  <c r="Q22" i="139"/>
  <c r="X31" i="139"/>
  <c r="C31" i="139" s="1"/>
  <c r="Q39" i="139"/>
  <c r="X28" i="139"/>
  <c r="C28" i="139" s="1"/>
  <c r="X33" i="139"/>
  <c r="C33" i="139" s="1"/>
  <c r="Q17" i="139"/>
  <c r="Q16" i="139"/>
  <c r="X32" i="139"/>
  <c r="C32" i="139" s="1"/>
  <c r="X39" i="139"/>
  <c r="C39" i="139" s="1"/>
  <c r="Q37" i="139"/>
  <c r="Q34" i="139"/>
  <c r="X16" i="139"/>
  <c r="C16" i="139" s="1"/>
  <c r="Q33" i="139"/>
  <c r="Q46" i="139"/>
  <c r="X22" i="139"/>
  <c r="C22" i="139" s="1"/>
  <c r="Q32" i="139"/>
  <c r="Q28" i="139"/>
  <c r="Q40" i="139"/>
  <c r="Q13" i="139"/>
  <c r="Q45" i="139"/>
  <c r="X30" i="139"/>
  <c r="C30" i="139" s="1"/>
  <c r="X29" i="139"/>
  <c r="C29" i="139" s="1"/>
  <c r="X23" i="139"/>
  <c r="C23" i="139" s="1"/>
  <c r="X14" i="139"/>
  <c r="C14" i="139" s="1"/>
  <c r="X17" i="139"/>
  <c r="C17" i="139" s="1"/>
  <c r="X46" i="139"/>
  <c r="C46" i="139" s="1"/>
  <c r="X44" i="139"/>
  <c r="C44" i="139" s="1"/>
  <c r="X19" i="139"/>
  <c r="C19" i="139" s="1"/>
  <c r="X15" i="139"/>
  <c r="C15" i="139" s="1"/>
  <c r="X34" i="139"/>
  <c r="C34" i="139" s="1"/>
  <c r="X36" i="139"/>
  <c r="C36" i="139" s="1"/>
  <c r="X24" i="139"/>
  <c r="C24" i="139" s="1"/>
  <c r="X18" i="139"/>
  <c r="C18" i="139" s="1"/>
  <c r="X49" i="139"/>
  <c r="X47" i="139"/>
  <c r="C47" i="139" s="1"/>
  <c r="X43" i="139"/>
  <c r="C43" i="139" s="1"/>
  <c r="X40" i="139"/>
  <c r="C40" i="139" s="1"/>
  <c r="X21" i="139"/>
  <c r="C21" i="139" s="1"/>
  <c r="X38" i="139"/>
  <c r="C38" i="139" s="1"/>
  <c r="X20" i="139"/>
  <c r="C20" i="139" s="1"/>
  <c r="X45" i="139"/>
  <c r="C45" i="139" s="1"/>
  <c r="X26" i="139"/>
  <c r="C26" i="139" s="1"/>
  <c r="X42" i="139"/>
  <c r="C42" i="139" s="1"/>
  <c r="X13" i="139"/>
  <c r="C13" i="139" s="1"/>
  <c r="X25" i="139"/>
  <c r="C25" i="139" s="1"/>
  <c r="X41" i="139"/>
  <c r="C41" i="139" s="1"/>
  <c r="X35" i="139"/>
  <c r="C35" i="139" s="1"/>
  <c r="X37" i="139"/>
  <c r="C37" i="139" s="1"/>
  <c r="J18" i="141" l="1"/>
  <c r="I18" i="141"/>
  <c r="K18" i="141"/>
  <c r="M18" i="141"/>
  <c r="L18" i="141"/>
  <c r="B4" i="164" l="1"/>
  <c r="H106" i="152" l="1"/>
  <c r="H104" i="152" s="1"/>
  <c r="G4" i="185"/>
  <c r="F4" i="185"/>
  <c r="B7" i="185"/>
  <c r="E4" i="185"/>
  <c r="C4" i="185"/>
  <c r="D4" i="185"/>
  <c r="H4" i="185"/>
  <c r="B4" i="185"/>
  <c r="D7" i="185"/>
  <c r="B10" i="185" l="1"/>
  <c r="E26" i="185" s="1"/>
  <c r="C26" i="185" l="1"/>
  <c r="I23" i="185"/>
  <c r="H23" i="185"/>
  <c r="E23" i="185"/>
  <c r="D23" i="185"/>
  <c r="D26" i="185"/>
  <c r="B23" i="185"/>
  <c r="F23" i="185"/>
  <c r="B26" i="185"/>
  <c r="C23" i="185"/>
  <c r="G23" i="185"/>
  <c r="C21" i="185"/>
  <c r="B29" i="185" l="1"/>
  <c r="G26" i="185"/>
  <c r="H26" i="185"/>
  <c r="I26" i="185"/>
  <c r="F26" i="185"/>
  <c r="C45" i="185" l="1"/>
  <c r="E45" i="185"/>
  <c r="I42" i="185"/>
  <c r="B42" i="185"/>
  <c r="G42" i="185"/>
  <c r="D42" i="185"/>
  <c r="F42" i="185"/>
  <c r="H42" i="185"/>
  <c r="B45" i="185"/>
  <c r="D45" i="185"/>
  <c r="C42" i="185"/>
  <c r="E42" i="185"/>
  <c r="C40" i="185"/>
  <c r="B48" i="185" l="1"/>
  <c r="I45" i="185"/>
  <c r="G45" i="185"/>
  <c r="F45" i="185"/>
  <c r="H45" i="185"/>
  <c r="C59" i="185" l="1"/>
  <c r="C64" i="185"/>
  <c r="I61" i="185"/>
  <c r="C61" i="185"/>
  <c r="E64" i="185"/>
  <c r="D64" i="185"/>
  <c r="E61" i="185"/>
  <c r="D61" i="185"/>
  <c r="H61" i="185"/>
  <c r="G61" i="185"/>
  <c r="B61" i="185"/>
  <c r="F61" i="185"/>
  <c r="B64" i="185"/>
  <c r="B67" i="185" l="1"/>
  <c r="C83" i="185" s="1"/>
  <c r="H64" i="185"/>
  <c r="F64" i="185"/>
  <c r="I64" i="185"/>
  <c r="G64" i="185"/>
  <c r="I80" i="185" l="1"/>
  <c r="G80" i="185"/>
  <c r="C80" i="185"/>
  <c r="F80" i="185"/>
  <c r="H80" i="185"/>
  <c r="C78" i="185"/>
  <c r="E80" i="185"/>
  <c r="B83" i="185"/>
  <c r="B80" i="185"/>
  <c r="E83" i="185"/>
  <c r="D80" i="185"/>
  <c r="D83" i="185"/>
  <c r="B86" i="185" l="1"/>
  <c r="C102" i="185" s="1"/>
  <c r="H83" i="185"/>
  <c r="I83" i="185"/>
  <c r="F83" i="185"/>
  <c r="G83" i="185"/>
  <c r="I99" i="185" l="1"/>
  <c r="E102" i="185"/>
  <c r="C97" i="185"/>
  <c r="H102" i="185" s="1"/>
  <c r="G99" i="185"/>
  <c r="C99" i="185"/>
  <c r="B102" i="185"/>
  <c r="H99" i="185"/>
  <c r="F99" i="185"/>
  <c r="D102" i="185"/>
  <c r="E99" i="185"/>
  <c r="D99" i="185"/>
  <c r="B99" i="185"/>
  <c r="B105" i="185" l="1"/>
  <c r="C121" i="185" s="1"/>
  <c r="G102" i="185"/>
  <c r="F102" i="185"/>
  <c r="I102" i="185"/>
  <c r="I118" i="185" l="1"/>
  <c r="E121" i="185"/>
  <c r="C116" i="185"/>
  <c r="I121" i="185" s="1"/>
  <c r="G118" i="185"/>
  <c r="D118" i="185"/>
  <c r="B121" i="185"/>
  <c r="H118" i="185"/>
  <c r="B118" i="185"/>
  <c r="C118" i="185"/>
  <c r="F118" i="185"/>
  <c r="D121" i="185"/>
  <c r="E118" i="185"/>
  <c r="B124" i="185" l="1"/>
  <c r="C140" i="185" s="1"/>
  <c r="F121" i="185"/>
  <c r="G121" i="185"/>
  <c r="H121" i="185"/>
  <c r="I137" i="185" l="1"/>
  <c r="E140" i="185"/>
  <c r="C135" i="185"/>
  <c r="I140" i="185" s="1"/>
  <c r="G137" i="185"/>
  <c r="D140" i="185"/>
  <c r="E137" i="185"/>
  <c r="D137" i="185"/>
  <c r="C137" i="185"/>
  <c r="B140" i="185"/>
  <c r="H137" i="185"/>
  <c r="F137" i="185"/>
  <c r="B137" i="185"/>
  <c r="B143" i="185" l="1"/>
  <c r="H140" i="185"/>
  <c r="G140" i="185"/>
  <c r="F140" i="185"/>
  <c r="B156" i="185" l="1"/>
  <c r="H156" i="185"/>
  <c r="E159" i="185"/>
  <c r="F156" i="185"/>
  <c r="C156" i="185"/>
  <c r="B159" i="185"/>
  <c r="D159" i="185"/>
  <c r="D156" i="185"/>
  <c r="C154" i="185"/>
  <c r="I156" i="185"/>
  <c r="E156" i="185"/>
  <c r="C159" i="185"/>
  <c r="G156" i="185"/>
  <c r="B162" i="185" l="1"/>
  <c r="F159" i="185"/>
  <c r="H159" i="185"/>
  <c r="I159" i="185"/>
  <c r="G159" i="185"/>
  <c r="B175" i="185" l="1"/>
  <c r="E175" i="185"/>
  <c r="C178" i="185"/>
  <c r="I175" i="185"/>
  <c r="C175" i="185"/>
  <c r="B178" i="185"/>
  <c r="C173" i="185"/>
  <c r="G175" i="185"/>
  <c r="D175" i="185"/>
  <c r="D178" i="185"/>
  <c r="H175" i="185"/>
  <c r="F175" i="185"/>
  <c r="E178" i="185"/>
  <c r="B181" i="185" l="1"/>
  <c r="F178" i="185"/>
  <c r="G178" i="185"/>
  <c r="H178" i="185"/>
  <c r="I178" i="185"/>
  <c r="B197" i="185" l="1"/>
  <c r="C192" i="185"/>
  <c r="C197" i="185"/>
  <c r="I194" i="185"/>
  <c r="H194" i="185"/>
  <c r="F194" i="185"/>
  <c r="C194" i="185"/>
  <c r="B194" i="185"/>
  <c r="G194" i="185"/>
  <c r="E197" i="185"/>
  <c r="E194" i="185"/>
  <c r="D194" i="185"/>
  <c r="D197" i="185"/>
  <c r="B200" i="185" l="1"/>
  <c r="I197" i="185"/>
  <c r="H197" i="185"/>
  <c r="F197" i="185"/>
  <c r="G197" i="185"/>
  <c r="G213" i="185" l="1"/>
  <c r="F213" i="185"/>
  <c r="C216" i="185"/>
  <c r="E216" i="185"/>
  <c r="D216" i="185"/>
  <c r="H213" i="185"/>
  <c r="E213" i="185"/>
  <c r="I213" i="185"/>
  <c r="C213" i="185"/>
  <c r="C211" i="185"/>
  <c r="D213" i="185"/>
  <c r="B213" i="185"/>
  <c r="B216" i="185"/>
  <c r="B219" i="185" l="1"/>
  <c r="I216" i="185"/>
  <c r="G216" i="185"/>
  <c r="F216" i="185"/>
  <c r="H216" i="185"/>
  <c r="C230" i="185" l="1"/>
  <c r="C235" i="185"/>
  <c r="D232" i="185"/>
  <c r="G232" i="185"/>
  <c r="D235" i="185"/>
  <c r="B235" i="185"/>
  <c r="B232" i="185"/>
  <c r="F232" i="185"/>
  <c r="E232" i="185"/>
  <c r="C232" i="185"/>
  <c r="H232" i="185"/>
  <c r="I232" i="185"/>
  <c r="E235" i="185"/>
  <c r="B238" i="185" l="1"/>
  <c r="G235" i="185"/>
  <c r="F235" i="185"/>
  <c r="I235" i="185"/>
  <c r="H235" i="185"/>
  <c r="B254" i="185" l="1"/>
  <c r="D251" i="185"/>
  <c r="B251" i="185"/>
  <c r="E251" i="185"/>
  <c r="C249" i="185"/>
  <c r="F251" i="185"/>
  <c r="D254" i="185"/>
  <c r="E254" i="185"/>
  <c r="C254" i="185"/>
  <c r="C251" i="185"/>
  <c r="G251" i="185"/>
  <c r="I251" i="185"/>
  <c r="H251" i="185"/>
  <c r="B257" i="185" l="1"/>
  <c r="H254" i="185"/>
  <c r="G254" i="185"/>
  <c r="F254" i="185"/>
  <c r="I254" i="185"/>
  <c r="D270" i="185" l="1"/>
  <c r="B273" i="185"/>
  <c r="B270" i="185"/>
  <c r="D273" i="185"/>
  <c r="C273" i="185"/>
  <c r="H270" i="185"/>
  <c r="E270" i="185"/>
  <c r="I270" i="185"/>
  <c r="C268" i="185"/>
  <c r="F270" i="185"/>
  <c r="E273" i="185"/>
  <c r="G270" i="185"/>
  <c r="C270" i="185"/>
  <c r="B276" i="185" l="1"/>
  <c r="G273" i="185"/>
  <c r="H273" i="185"/>
  <c r="I273" i="185"/>
  <c r="F273" i="185"/>
  <c r="G289" i="185" l="1"/>
  <c r="H289" i="185"/>
  <c r="C292" i="185"/>
  <c r="C289" i="185"/>
  <c r="E292" i="185"/>
  <c r="B292" i="185"/>
  <c r="I289" i="185"/>
  <c r="E289" i="185"/>
  <c r="D292" i="185"/>
  <c r="C287" i="185"/>
  <c r="D289" i="185"/>
  <c r="F289" i="185"/>
  <c r="B289" i="185"/>
  <c r="B295" i="185" l="1"/>
  <c r="F292" i="185"/>
  <c r="G292" i="185"/>
  <c r="I292" i="185"/>
  <c r="H292" i="185"/>
  <c r="B311" i="185" l="1"/>
  <c r="E311" i="185"/>
  <c r="I308" i="185"/>
  <c r="D308" i="185"/>
  <c r="G308" i="185"/>
  <c r="E308" i="185"/>
  <c r="H308" i="185"/>
  <c r="B308" i="185"/>
  <c r="C308" i="185"/>
  <c r="D311" i="185"/>
  <c r="C306" i="185"/>
  <c r="F308" i="185"/>
  <c r="C311" i="185"/>
  <c r="B314" i="185" l="1"/>
  <c r="H311" i="185"/>
  <c r="G311" i="185"/>
  <c r="I311" i="185"/>
  <c r="F311" i="185"/>
  <c r="E330" i="185" l="1"/>
  <c r="B327" i="185"/>
  <c r="F327" i="185"/>
  <c r="B330" i="185"/>
  <c r="E327" i="185"/>
  <c r="D330" i="185"/>
  <c r="C327" i="185"/>
  <c r="C330" i="185"/>
  <c r="D327" i="185"/>
  <c r="I327" i="185"/>
  <c r="G327" i="185"/>
  <c r="H327" i="185"/>
  <c r="C325" i="185"/>
  <c r="B333" i="185" l="1"/>
  <c r="G330" i="185"/>
  <c r="I330" i="185"/>
  <c r="H330" i="185"/>
  <c r="F330" i="185"/>
  <c r="F346" i="185" l="1"/>
  <c r="D346" i="185"/>
  <c r="C349" i="185"/>
  <c r="I346" i="185"/>
  <c r="D349" i="185"/>
  <c r="C344" i="185"/>
  <c r="G346" i="185"/>
  <c r="E346" i="185"/>
  <c r="E349" i="185"/>
  <c r="B346" i="185"/>
  <c r="C346" i="185"/>
  <c r="B349" i="185"/>
  <c r="H346" i="185"/>
  <c r="B352" i="185" l="1"/>
  <c r="I349" i="185"/>
  <c r="F349" i="185"/>
  <c r="G349" i="185"/>
  <c r="H349" i="185"/>
  <c r="D368" i="185" l="1"/>
  <c r="B368" i="185"/>
  <c r="C365" i="185"/>
  <c r="H365" i="185"/>
  <c r="C368" i="185"/>
  <c r="E368" i="185"/>
  <c r="G365" i="185"/>
  <c r="B365" i="185"/>
  <c r="I365" i="185"/>
  <c r="C363" i="185"/>
  <c r="E365" i="185"/>
  <c r="D365" i="185"/>
  <c r="F365" i="185"/>
  <c r="B371" i="185" l="1"/>
  <c r="F368" i="185"/>
  <c r="H368" i="185"/>
  <c r="G368" i="185"/>
  <c r="I368" i="185"/>
  <c r="I384" i="185" l="1"/>
  <c r="B384" i="185"/>
  <c r="E387" i="185"/>
  <c r="C387" i="185"/>
  <c r="G384" i="185"/>
  <c r="C382" i="185"/>
  <c r="F384" i="185"/>
  <c r="D387" i="185"/>
  <c r="D384" i="185"/>
  <c r="B387" i="185"/>
  <c r="H384" i="185"/>
  <c r="E384" i="185"/>
  <c r="C384" i="185"/>
  <c r="B390" i="185" l="1"/>
  <c r="F387" i="185"/>
  <c r="G387" i="185"/>
  <c r="I387" i="185"/>
  <c r="H387" i="185"/>
  <c r="H403" i="185" l="1"/>
  <c r="D406" i="185"/>
  <c r="B403" i="185"/>
  <c r="C406" i="185"/>
  <c r="C401" i="185"/>
  <c r="I403" i="185"/>
  <c r="G403" i="185"/>
  <c r="F403" i="185"/>
  <c r="B406" i="185"/>
  <c r="E406" i="185"/>
  <c r="C403" i="185"/>
  <c r="E403" i="185"/>
  <c r="D403" i="185"/>
  <c r="B409" i="185" l="1"/>
  <c r="F406" i="185"/>
  <c r="H406" i="185"/>
  <c r="I406" i="185"/>
  <c r="G406" i="185"/>
  <c r="I422" i="185" l="1"/>
  <c r="B425" i="185"/>
  <c r="C420" i="185"/>
  <c r="G422" i="185"/>
  <c r="D425" i="185"/>
  <c r="D422" i="185"/>
  <c r="C422" i="185"/>
  <c r="E422" i="185"/>
  <c r="E425" i="185"/>
  <c r="C425" i="185"/>
  <c r="F422" i="185"/>
  <c r="H422" i="185"/>
  <c r="B422" i="185"/>
  <c r="B428" i="185" l="1"/>
  <c r="I425" i="185"/>
  <c r="G425" i="185"/>
  <c r="H425" i="185"/>
  <c r="F425" i="185"/>
  <c r="C444" i="185" l="1"/>
  <c r="B441" i="185"/>
  <c r="B444" i="185"/>
  <c r="E441" i="185"/>
  <c r="D441" i="185"/>
  <c r="E444" i="185"/>
  <c r="H441" i="185"/>
  <c r="C439" i="185"/>
  <c r="F441" i="185"/>
  <c r="D444" i="185"/>
  <c r="G441" i="185"/>
  <c r="I441" i="185"/>
  <c r="C441" i="185"/>
  <c r="B447" i="185" l="1"/>
  <c r="F444" i="185"/>
  <c r="H444" i="185"/>
  <c r="I444" i="185"/>
  <c r="G444" i="185"/>
  <c r="G460" i="185" l="1"/>
  <c r="C463" i="185"/>
  <c r="E460" i="185"/>
  <c r="D463" i="185"/>
  <c r="F460" i="185"/>
  <c r="D460" i="185"/>
  <c r="H460" i="185"/>
  <c r="B463" i="185"/>
  <c r="B460" i="185"/>
  <c r="C460" i="185"/>
  <c r="C458" i="185"/>
  <c r="I460" i="185"/>
  <c r="E463" i="185"/>
  <c r="B466" i="185" l="1"/>
  <c r="F463" i="185"/>
  <c r="H463" i="185"/>
  <c r="I463" i="185"/>
  <c r="G463" i="185"/>
  <c r="D479" i="185" l="1"/>
  <c r="C482" i="185"/>
  <c r="E479" i="185"/>
  <c r="B479" i="185"/>
  <c r="H479" i="185"/>
  <c r="D482" i="185"/>
  <c r="G479" i="185"/>
  <c r="I479" i="185"/>
  <c r="E482" i="185"/>
  <c r="B482" i="185"/>
  <c r="C479" i="185"/>
  <c r="C477" i="185"/>
  <c r="F479" i="185"/>
  <c r="B485" i="185" l="1"/>
  <c r="I482" i="185"/>
  <c r="H482" i="185"/>
  <c r="G482" i="185"/>
  <c r="F482" i="185"/>
  <c r="E498" i="185" l="1"/>
  <c r="B501" i="185"/>
  <c r="D501" i="185"/>
  <c r="F498" i="185"/>
  <c r="C498" i="185"/>
  <c r="D498" i="185"/>
  <c r="G498" i="185"/>
  <c r="I498" i="185"/>
  <c r="C496" i="185"/>
  <c r="B498" i="185"/>
  <c r="H498" i="185"/>
  <c r="C501" i="185"/>
  <c r="E501" i="185"/>
  <c r="B504" i="185" l="1"/>
  <c r="I501" i="185"/>
  <c r="F501" i="185"/>
  <c r="H501" i="185"/>
  <c r="G501" i="185"/>
  <c r="F517" i="185" l="1"/>
  <c r="C515" i="185"/>
  <c r="G517" i="185"/>
  <c r="B520" i="185"/>
  <c r="D517" i="185"/>
  <c r="I517" i="185"/>
  <c r="B517" i="185"/>
  <c r="H517" i="185"/>
  <c r="C520" i="185"/>
  <c r="C517" i="185"/>
  <c r="E520" i="185"/>
  <c r="D520" i="185"/>
  <c r="E517" i="185"/>
  <c r="B523" i="185" l="1"/>
  <c r="H520" i="185"/>
  <c r="G520" i="185"/>
  <c r="I520" i="185"/>
  <c r="F520" i="185"/>
  <c r="D536" i="185" l="1"/>
  <c r="B536" i="185"/>
  <c r="C539" i="185"/>
  <c r="E536" i="185"/>
  <c r="H536" i="185"/>
  <c r="C536" i="185"/>
  <c r="G536" i="185"/>
  <c r="I536" i="185"/>
  <c r="D539" i="185"/>
  <c r="B539" i="185"/>
  <c r="F536" i="185"/>
  <c r="C534" i="185"/>
  <c r="E539" i="185"/>
  <c r="B542" i="185" l="1"/>
  <c r="I539" i="185"/>
  <c r="H539" i="185"/>
  <c r="F539" i="185"/>
  <c r="G539" i="185"/>
  <c r="E558" i="185" l="1"/>
  <c r="G555" i="185"/>
  <c r="B555" i="185"/>
  <c r="I555" i="185"/>
  <c r="D558" i="185"/>
  <c r="C558" i="185"/>
  <c r="F555" i="185"/>
  <c r="B558" i="185"/>
  <c r="C555" i="185"/>
  <c r="E555" i="185"/>
  <c r="C553" i="185"/>
  <c r="H555" i="185"/>
  <c r="D555" i="185"/>
  <c r="B561" i="185" l="1"/>
  <c r="I558" i="185"/>
  <c r="G558" i="185"/>
  <c r="F558" i="185"/>
  <c r="H558" i="18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<sst xmlns="http://schemas.openxmlformats.org/spreadsheetml/2006/main" count="5191" uniqueCount="484">
  <si>
    <t>No</t>
    <phoneticPr fontId="1"/>
  </si>
  <si>
    <t>作成日：令和〇〇年〇〇月〇〇日</t>
    <rPh sb="0" eb="3">
      <t>サクセイビ</t>
    </rPh>
    <rPh sb="4" eb="6">
      <t>レイワ</t>
    </rPh>
    <rPh sb="8" eb="9">
      <t>ネン</t>
    </rPh>
    <rPh sb="11" eb="12">
      <t>ガツ</t>
    </rPh>
    <rPh sb="14" eb="15">
      <t>ニチ</t>
    </rPh>
    <phoneticPr fontId="1"/>
  </si>
  <si>
    <t>脱炭素先行地域の対象となる地域の規模、範囲をあらわす下表を埋めてください。</t>
    <rPh sb="16" eb="18">
      <t>キボ</t>
    </rPh>
    <rPh sb="26" eb="28">
      <t>カヒョウ</t>
    </rPh>
    <rPh sb="29" eb="30">
      <t>ウ</t>
    </rPh>
    <phoneticPr fontId="1"/>
  </si>
  <si>
    <t>提案地方公共団体内
全域に対する
割合(%)</t>
    <rPh sb="0" eb="2">
      <t>テイアン</t>
    </rPh>
    <rPh sb="2" eb="4">
      <t>チホウ</t>
    </rPh>
    <rPh sb="4" eb="8">
      <t>コウキョウダンタイ</t>
    </rPh>
    <rPh sb="8" eb="9">
      <t>ナイ</t>
    </rPh>
    <rPh sb="10" eb="12">
      <t>ゼンイキ</t>
    </rPh>
    <rPh sb="13" eb="14">
      <t>タイ</t>
    </rPh>
    <rPh sb="17" eb="19">
      <t>ワリアイ</t>
    </rPh>
    <phoneticPr fontId="1"/>
  </si>
  <si>
    <t>提案地方公共団体内
全域の数値</t>
    <rPh sb="0" eb="9">
      <t>テイアンチホウコウキョウダンタイナイ</t>
    </rPh>
    <rPh sb="10" eb="12">
      <t>ゼンイキ</t>
    </rPh>
    <rPh sb="13" eb="15">
      <t>スウチ</t>
    </rPh>
    <phoneticPr fontId="1"/>
  </si>
  <si>
    <t>民
生
需
要
家
数</t>
    <rPh sb="0" eb="1">
      <t>タミ</t>
    </rPh>
    <rPh sb="2" eb="3">
      <t>ナマ</t>
    </rPh>
    <rPh sb="4" eb="5">
      <t>ジュ</t>
    </rPh>
    <rPh sb="6" eb="7">
      <t>カナメ</t>
    </rPh>
    <rPh sb="8" eb="9">
      <t>ケ</t>
    </rPh>
    <rPh sb="10" eb="11">
      <t>スウ</t>
    </rPh>
    <phoneticPr fontId="1"/>
  </si>
  <si>
    <t>住宅</t>
    <rPh sb="0" eb="2">
      <t>ジュウタク</t>
    </rPh>
    <phoneticPr fontId="1"/>
  </si>
  <si>
    <t>公共施設</t>
    <rPh sb="0" eb="4">
      <t>コウキョウシセツ</t>
    </rPh>
    <phoneticPr fontId="1"/>
  </si>
  <si>
    <t>先行地域全体</t>
    <rPh sb="0" eb="2">
      <t>センコウ</t>
    </rPh>
    <rPh sb="2" eb="4">
      <t>チイキ</t>
    </rPh>
    <rPh sb="4" eb="6">
      <t>ゼンタイ</t>
    </rPh>
    <phoneticPr fontId="1"/>
  </si>
  <si>
    <t>2.2 対象とする地域の位置・範囲</t>
    <rPh sb="4" eb="6">
      <t>タイショウ</t>
    </rPh>
    <rPh sb="9" eb="11">
      <t>チイキ</t>
    </rPh>
    <rPh sb="12" eb="14">
      <t>イチ</t>
    </rPh>
    <rPh sb="15" eb="17">
      <t>ハンイ</t>
    </rPh>
    <phoneticPr fontId="1"/>
  </si>
  <si>
    <t>取組の規模</t>
    <rPh sb="0" eb="2">
      <t>トリクミ</t>
    </rPh>
    <rPh sb="3" eb="5">
      <t>キボ</t>
    </rPh>
    <phoneticPr fontId="1"/>
  </si>
  <si>
    <t>入力不要（自動計算）</t>
    <rPh sb="0" eb="4">
      <t>ニュウリョクフヨウ</t>
    </rPh>
    <rPh sb="5" eb="9">
      <t>ジドウケイサン</t>
    </rPh>
    <phoneticPr fontId="1"/>
  </si>
  <si>
    <t>要入力箇所</t>
    <rPh sb="0" eb="1">
      <t>ヨウ</t>
    </rPh>
    <rPh sb="1" eb="5">
      <t>ニュウリョクカショ</t>
    </rPh>
    <phoneticPr fontId="1"/>
  </si>
  <si>
    <t>Word版様式1への貼付箇所</t>
    <rPh sb="4" eb="5">
      <t>バン</t>
    </rPh>
    <rPh sb="5" eb="7">
      <t>ヨウシキ</t>
    </rPh>
    <rPh sb="10" eb="12">
      <t>ハリツケ</t>
    </rPh>
    <rPh sb="12" eb="14">
      <t>カショ</t>
    </rPh>
    <phoneticPr fontId="1"/>
  </si>
  <si>
    <t>【太陽光発電】</t>
    <rPh sb="1" eb="6">
      <t>タイヨウコウハツデン</t>
    </rPh>
    <phoneticPr fontId="1"/>
  </si>
  <si>
    <t>設置場所</t>
    <rPh sb="0" eb="4">
      <t>セッチバショ</t>
    </rPh>
    <phoneticPr fontId="1"/>
  </si>
  <si>
    <t>設置者</t>
    <rPh sb="0" eb="3">
      <t>セッチシャ</t>
    </rPh>
    <phoneticPr fontId="1"/>
  </si>
  <si>
    <t>オンサイト・
オフサイト</t>
    <phoneticPr fontId="1"/>
  </si>
  <si>
    <t>設置方法</t>
    <rPh sb="0" eb="4">
      <t>セッチホウホウ</t>
    </rPh>
    <phoneticPr fontId="1"/>
  </si>
  <si>
    <t>数量</t>
    <rPh sb="0" eb="2">
      <t>スウリョウ</t>
    </rPh>
    <phoneticPr fontId="1"/>
  </si>
  <si>
    <t>設備能力(kW)</t>
    <rPh sb="0" eb="4">
      <t>セツビノウリョク</t>
    </rPh>
    <phoneticPr fontId="1"/>
  </si>
  <si>
    <t>導入時期</t>
    <rPh sb="0" eb="4">
      <t>ドウニュウジキ</t>
    </rPh>
    <phoneticPr fontId="1"/>
  </si>
  <si>
    <t>戸建住宅</t>
  </si>
  <si>
    <t>家庭(その他)</t>
  </si>
  <si>
    <t>オフィスビル</t>
  </si>
  <si>
    <t>商業施設</t>
  </si>
  <si>
    <t>宿泊施設</t>
  </si>
  <si>
    <t>公共施設</t>
  </si>
  <si>
    <t>公共(その他)</t>
  </si>
  <si>
    <t>遊休地</t>
  </si>
  <si>
    <t>遊休農地</t>
  </si>
  <si>
    <t>ため池</t>
  </si>
  <si>
    <t>その他</t>
  </si>
  <si>
    <t>合計</t>
    <rPh sb="0" eb="2">
      <t>ゴウケイ</t>
    </rPh>
    <phoneticPr fontId="1"/>
  </si>
  <si>
    <t>発電方式</t>
    <rPh sb="0" eb="4">
      <t>ハツデンホウシキ</t>
    </rPh>
    <phoneticPr fontId="1"/>
  </si>
  <si>
    <t>2.4 再エネ等の電力供給に関する状況（施設名・施設数、調達方法 、電力供給量）</t>
    <rPh sb="20" eb="23">
      <t>シセツメイ</t>
    </rPh>
    <phoneticPr fontId="1"/>
  </si>
  <si>
    <t xml:space="preserve">各電力需要家に供給する再エネ電力の状況を下表に 記載してください。 なるべく下表に収まるように分類ください。なお、施設数が多く下表に収まらない場合など、必要に応じ行を追加してください。なお、行追加の際は、かならず空白行をコピーしたうえで、「コピーしたセルの挿入」からおこなってください。
</t>
    <rPh sb="38" eb="40">
      <t>カヒョウ</t>
    </rPh>
    <rPh sb="41" eb="42">
      <t>オサ</t>
    </rPh>
    <rPh sb="47" eb="49">
      <t>ブンルイ</t>
    </rPh>
    <phoneticPr fontId="1"/>
  </si>
  <si>
    <t>調達方法(kWh/年)</t>
    <rPh sb="0" eb="4">
      <t>チョウタツホウホウ</t>
    </rPh>
    <rPh sb="9" eb="10">
      <t>ネン</t>
    </rPh>
    <phoneticPr fontId="1"/>
  </si>
  <si>
    <t>対象</t>
    <rPh sb="0" eb="2">
      <t>タイショウ</t>
    </rPh>
    <phoneticPr fontId="1"/>
  </si>
  <si>
    <t>施設名</t>
    <rPh sb="0" eb="3">
      <t>シセツメイ</t>
    </rPh>
    <phoneticPr fontId="1"/>
  </si>
  <si>
    <t>施設数</t>
    <rPh sb="0" eb="3">
      <t>シセツスウ</t>
    </rPh>
    <phoneticPr fontId="1"/>
  </si>
  <si>
    <t>自家消費等</t>
    <rPh sb="0" eb="4">
      <t>ジカショウヒ</t>
    </rPh>
    <rPh sb="4" eb="5">
      <t>ナド</t>
    </rPh>
    <phoneticPr fontId="1"/>
  </si>
  <si>
    <t>相対契約</t>
    <rPh sb="0" eb="4">
      <t>アイタイケイヤク</t>
    </rPh>
    <phoneticPr fontId="1"/>
  </si>
  <si>
    <t>電力メニュー</t>
    <rPh sb="0" eb="2">
      <t>デンリョク</t>
    </rPh>
    <phoneticPr fontId="1"/>
  </si>
  <si>
    <t>証書</t>
    <rPh sb="0" eb="2">
      <t>ショウショ</t>
    </rPh>
    <phoneticPr fontId="1"/>
  </si>
  <si>
    <t>(kWh/年)</t>
    <phoneticPr fontId="1"/>
  </si>
  <si>
    <t>(小計)自家消費等</t>
    <rPh sb="1" eb="3">
      <t>ショウケイ</t>
    </rPh>
    <rPh sb="4" eb="8">
      <t>ジカショウヒ</t>
    </rPh>
    <rPh sb="8" eb="9">
      <t>ナド</t>
    </rPh>
    <phoneticPr fontId="1"/>
  </si>
  <si>
    <t>(小計)相対契約</t>
    <rPh sb="4" eb="8">
      <t>アイタイケイヤク</t>
    </rPh>
    <phoneticPr fontId="1"/>
  </si>
  <si>
    <t>(小計)電力メニュー</t>
    <rPh sb="4" eb="6">
      <t>デンリョク</t>
    </rPh>
    <phoneticPr fontId="1"/>
  </si>
  <si>
    <t>(小計)証書</t>
    <rPh sb="4" eb="6">
      <t>ショウショ</t>
    </rPh>
    <phoneticPr fontId="1"/>
  </si>
  <si>
    <t>民生・家庭(戸建住宅)</t>
  </si>
  <si>
    <t>民生・家庭(その他)</t>
  </si>
  <si>
    <t>民生・業務その他(オフィスビル)</t>
  </si>
  <si>
    <t>民生・業務その他(商業施設)</t>
  </si>
  <si>
    <t>民生・業務その他(宿泊施設)</t>
  </si>
  <si>
    <t>民生・業務その他(その他)</t>
  </si>
  <si>
    <t>公共(公共施設)</t>
  </si>
  <si>
    <t>※行追加の際は、かならず空白行をコピーしたうえで、「コピーしたセルの挿入」からおこなってください。</t>
    <phoneticPr fontId="1"/>
  </si>
  <si>
    <t>区分</t>
    <rPh sb="0" eb="2">
      <t>クブン</t>
    </rPh>
    <phoneticPr fontId="1"/>
  </si>
  <si>
    <t>試算方法</t>
    <rPh sb="0" eb="4">
      <t>シサンホウホウ</t>
    </rPh>
    <phoneticPr fontId="1"/>
  </si>
  <si>
    <t>直近電力
需要量
(kWh/年)</t>
    <rPh sb="0" eb="2">
      <t>チョッキン</t>
    </rPh>
    <rPh sb="2" eb="4">
      <t>デンリョク</t>
    </rPh>
    <rPh sb="5" eb="7">
      <t>ジュヨウ</t>
    </rPh>
    <rPh sb="7" eb="8">
      <t>リョウ</t>
    </rPh>
    <rPh sb="14" eb="15">
      <t>ネン</t>
    </rPh>
    <phoneticPr fontId="1"/>
  </si>
  <si>
    <t>X.X 再エネ等の電力供給に関する状況（施設名・施設数、 調達方法 、 電力供給量）</t>
    <rPh sb="20" eb="23">
      <t>シセツメイ</t>
    </rPh>
    <phoneticPr fontId="1"/>
  </si>
  <si>
    <t>各電力需要家に供給する再エネ電力の状況を下表に 記載してください。 なるべく下表に収まるように分類ください。なお、施設数が多く下表に収まらない場合など、</t>
    <rPh sb="38" eb="40">
      <t>カヒョウ</t>
    </rPh>
    <rPh sb="41" eb="42">
      <t>オサ</t>
    </rPh>
    <rPh sb="47" eb="49">
      <t>ブンルイ</t>
    </rPh>
    <phoneticPr fontId="1"/>
  </si>
  <si>
    <t>必要に応じ行を追加してください。なお、行追加の際は、かならず空白行をコピーしたうえで、「コピーしたセルの挿入」からおこなってください。</t>
    <phoneticPr fontId="1"/>
  </si>
  <si>
    <t>【再エネ等の電力供給に関する状況】</t>
    <phoneticPr fontId="1"/>
  </si>
  <si>
    <t>【省エネによる電力削減に関する状況】</t>
    <phoneticPr fontId="1"/>
  </si>
  <si>
    <t>再エネ等の電力供給元
(発電主体)</t>
    <rPh sb="0" eb="1">
      <t>サイ</t>
    </rPh>
    <rPh sb="3" eb="4">
      <t>ナド</t>
    </rPh>
    <rPh sb="5" eb="10">
      <t>デンリョクキョウキュウモト</t>
    </rPh>
    <rPh sb="12" eb="16">
      <t>ハツデンシュタイ</t>
    </rPh>
    <phoneticPr fontId="1"/>
  </si>
  <si>
    <t>電力供給量
(kWh/年)</t>
    <rPh sb="0" eb="5">
      <t>デンリョクキョウキュウリョウ</t>
    </rPh>
    <rPh sb="11" eb="12">
      <t>ネン</t>
    </rPh>
    <phoneticPr fontId="1"/>
  </si>
  <si>
    <t>取組内容</t>
    <rPh sb="0" eb="1">
      <t>ト</t>
    </rPh>
    <rPh sb="1" eb="2">
      <t>ク</t>
    </rPh>
    <rPh sb="2" eb="4">
      <t>ナイヨウ</t>
    </rPh>
    <phoneticPr fontId="1"/>
  </si>
  <si>
    <t>省エネによる
電力削減量
(kWh/年)</t>
    <rPh sb="0" eb="1">
      <t>ショウ</t>
    </rPh>
    <rPh sb="7" eb="12">
      <t>デンリョクサクゲンリョウ</t>
    </rPh>
    <rPh sb="18" eb="19">
      <t>ネン</t>
    </rPh>
    <phoneticPr fontId="1"/>
  </si>
  <si>
    <t>(小計)省エネによる
電力削減量
(kWh/年)</t>
    <rPh sb="1" eb="3">
      <t>ショウケイ</t>
    </rPh>
    <rPh sb="4" eb="5">
      <t>ショウ</t>
    </rPh>
    <rPh sb="11" eb="16">
      <t>デンリョクサクゲンリョウ</t>
    </rPh>
    <rPh sb="22" eb="23">
      <t>ネン</t>
    </rPh>
    <phoneticPr fontId="1"/>
  </si>
  <si>
    <t>コメント・補足等ある場合は以下に記載のこと</t>
    <rPh sb="5" eb="7">
      <t>ホソク</t>
    </rPh>
    <rPh sb="7" eb="8">
      <t>ナド</t>
    </rPh>
    <rPh sb="10" eb="12">
      <t>バアイ</t>
    </rPh>
    <rPh sb="13" eb="15">
      <t>イカ</t>
    </rPh>
    <rPh sb="16" eb="18">
      <t>キサイ</t>
    </rPh>
    <phoneticPr fontId="1"/>
  </si>
  <si>
    <r>
      <t>X.X 再エネ等の電力供給に関する状況（実施場所</t>
    </r>
    <r>
      <rPr>
        <b/>
        <sz val="12"/>
        <color theme="0" tint="-0.34998626667073579"/>
        <rFont val="游ゴシック"/>
        <family val="3"/>
        <charset val="128"/>
        <scheme val="minor"/>
      </rPr>
      <t>・施設数</t>
    </r>
    <r>
      <rPr>
        <b/>
        <sz val="12"/>
        <color theme="1"/>
        <rFont val="游ゴシック"/>
        <family val="3"/>
        <charset val="128"/>
        <scheme val="minor"/>
      </rPr>
      <t>、 調達方法 、 電力供給量）</t>
    </r>
    <phoneticPr fontId="1"/>
  </si>
  <si>
    <t>各電力需要家に供給する再エネ電力の状況を下表に 記載してください。 なるべく下表に収まるように分類ください。なお、施設数が多く下表に収まらない場合など、必要に応じ行を追加してください。</t>
    <rPh sb="38" eb="40">
      <t>カヒョウ</t>
    </rPh>
    <rPh sb="41" eb="42">
      <t>オサ</t>
    </rPh>
    <rPh sb="47" eb="49">
      <t>ブンルイ</t>
    </rPh>
    <phoneticPr fontId="1"/>
  </si>
  <si>
    <t>行追加の際は、かならず空白行をコピーしたうえで、「コピーしたセルの挿入」からおこなってください。</t>
    <phoneticPr fontId="1"/>
  </si>
  <si>
    <t>実施場所</t>
    <rPh sb="0" eb="4">
      <t>ジッシバショ</t>
    </rPh>
    <phoneticPr fontId="1"/>
  </si>
  <si>
    <t>AA</t>
    <phoneticPr fontId="1"/>
  </si>
  <si>
    <t>BB</t>
    <phoneticPr fontId="1"/>
  </si>
  <si>
    <t>c</t>
    <phoneticPr fontId="1"/>
  </si>
  <si>
    <t>各電力需要家における電力削減の取組状況を下表に記載してください。</t>
    <phoneticPr fontId="1"/>
  </si>
  <si>
    <t>なお、施設数が多く下表に収まらない場合など、必要に応じ、参考資料を添付してください。</t>
    <phoneticPr fontId="1"/>
  </si>
  <si>
    <t>また行追加の際は、かならず空白行をコピーしたうえで、「コピーしたセルの挿入」からおこなってください。</t>
    <phoneticPr fontId="1"/>
  </si>
  <si>
    <t>省エネによる</t>
    <rPh sb="0" eb="1">
      <t>ショウ</t>
    </rPh>
    <phoneticPr fontId="1"/>
  </si>
  <si>
    <t>電力削減量</t>
    <rPh sb="0" eb="5">
      <t>デンリョクサクゲンリョウ</t>
    </rPh>
    <phoneticPr fontId="1"/>
  </si>
  <si>
    <t>(1) 実施する取組の具体的内容</t>
    <rPh sb="4" eb="6">
      <t>ジッシ</t>
    </rPh>
    <rPh sb="8" eb="10">
      <t>トリクミ</t>
    </rPh>
    <rPh sb="11" eb="16">
      <t>グタイテキナイヨウ</t>
    </rPh>
    <phoneticPr fontId="1"/>
  </si>
  <si>
    <t>電力需要量に係る実質ゼロを達成するための取組内容</t>
    <rPh sb="0" eb="5">
      <t>デンリョクジュヨウリョウ</t>
    </rPh>
    <rPh sb="6" eb="7">
      <t>カカ</t>
    </rPh>
    <rPh sb="8" eb="10">
      <t>ジッシツ</t>
    </rPh>
    <rPh sb="13" eb="15">
      <t>タッセイ</t>
    </rPh>
    <rPh sb="20" eb="24">
      <t>トリクミナイヨウ</t>
    </rPh>
    <phoneticPr fontId="1"/>
  </si>
  <si>
    <t>種類</t>
    <rPh sb="0" eb="2">
      <t>シュルイ</t>
    </rPh>
    <phoneticPr fontId="1"/>
  </si>
  <si>
    <t>電力需要量
(kWh/年)</t>
    <rPh sb="0" eb="5">
      <t>デンリョクジュヨウリョウ</t>
    </rPh>
    <rPh sb="11" eb="12">
      <t>ネン</t>
    </rPh>
    <phoneticPr fontId="1"/>
  </si>
  <si>
    <t>再エネ等の供給量(kWh/年)</t>
    <rPh sb="0" eb="1">
      <t>サイ</t>
    </rPh>
    <rPh sb="3" eb="4">
      <t>ナド</t>
    </rPh>
    <rPh sb="5" eb="7">
      <t>キョウキュウ</t>
    </rPh>
    <rPh sb="7" eb="8">
      <t>リョウ</t>
    </rPh>
    <rPh sb="13" eb="14">
      <t>ネン</t>
    </rPh>
    <phoneticPr fontId="1"/>
  </si>
  <si>
    <t>省エネによる電力削減量
(kWh/年)</t>
    <rPh sb="0" eb="1">
      <t>ショウ</t>
    </rPh>
    <rPh sb="6" eb="11">
      <t>デンリョクサクゲンリョウ</t>
    </rPh>
    <rPh sb="17" eb="18">
      <t>ネン</t>
    </rPh>
    <phoneticPr fontId="1"/>
  </si>
  <si>
    <t>①</t>
    <phoneticPr fontId="1"/>
  </si>
  <si>
    <t>民生・家庭</t>
    <rPh sb="0" eb="2">
      <t>ミンセイ</t>
    </rPh>
    <rPh sb="3" eb="5">
      <t>カテイ</t>
    </rPh>
    <phoneticPr fontId="1"/>
  </si>
  <si>
    <t>②</t>
    <phoneticPr fontId="1"/>
  </si>
  <si>
    <t>民生・業務その他</t>
    <rPh sb="0" eb="2">
      <t>ミンセイ</t>
    </rPh>
    <rPh sb="3" eb="5">
      <t>ギョウム</t>
    </rPh>
    <rPh sb="7" eb="8">
      <t>タ</t>
    </rPh>
    <phoneticPr fontId="1"/>
  </si>
  <si>
    <t>③</t>
    <phoneticPr fontId="1"/>
  </si>
  <si>
    <t>公共</t>
    <rPh sb="0" eb="2">
      <t>コウキョウ</t>
    </rPh>
    <phoneticPr fontId="1"/>
  </si>
  <si>
    <t>再エネ等の電力供給量（先行地域の需要家に供給されるものに限る。）のうち、脱炭素先行地域がある地
方公共団体内に設置された再エネ発電設備で発電される再エネ電力量の割合を記載してください。
その際、下式の分子の値は、再エネ等の電力供給量から地方公共団体外から調達する量を引いた値を記入してください。</t>
    <phoneticPr fontId="1"/>
  </si>
  <si>
    <t>【「実質ゼロ」の計算結果】</t>
    <rPh sb="2" eb="4">
      <t>ジッシツ</t>
    </rPh>
    <rPh sb="8" eb="12">
      <t>ケイサンケッカ</t>
    </rPh>
    <phoneticPr fontId="1"/>
  </si>
  <si>
    <t>＝</t>
    <phoneticPr fontId="1"/>
  </si>
  <si>
    <t>＋</t>
    <phoneticPr fontId="1"/>
  </si>
  <si>
    <t>÷</t>
    <phoneticPr fontId="1"/>
  </si>
  <si>
    <t>×100</t>
    <phoneticPr fontId="1"/>
  </si>
  <si>
    <t xml:space="preserve">(※２) </t>
    <phoneticPr fontId="1"/>
  </si>
  <si>
    <t>市域外から調達する量（A）</t>
    <rPh sb="0" eb="3">
      <t>シイキガイ</t>
    </rPh>
    <rPh sb="5" eb="7">
      <t>チョウタツ</t>
    </rPh>
    <rPh sb="9" eb="10">
      <t>リョウ</t>
    </rPh>
    <phoneticPr fontId="1"/>
  </si>
  <si>
    <t>調達方法</t>
    <rPh sb="0" eb="4">
      <t>チョウタツホウホウ</t>
    </rPh>
    <phoneticPr fontId="1"/>
  </si>
  <si>
    <t>主な供給先
(先行地域の電力需要家等)</t>
    <rPh sb="0" eb="1">
      <t>オモ</t>
    </rPh>
    <rPh sb="2" eb="4">
      <t>キョウキュウ</t>
    </rPh>
    <rPh sb="4" eb="5">
      <t>サキ</t>
    </rPh>
    <rPh sb="7" eb="11">
      <t>センコウチイキ</t>
    </rPh>
    <rPh sb="12" eb="17">
      <t>デンリョクジュヨウカ</t>
    </rPh>
    <rPh sb="17" eb="18">
      <t>ナド</t>
    </rPh>
    <phoneticPr fontId="1"/>
  </si>
  <si>
    <t>ー</t>
    <phoneticPr fontId="1"/>
  </si>
  <si>
    <t>事業内容</t>
    <rPh sb="0" eb="2">
      <t>ジギョウ</t>
    </rPh>
    <rPh sb="2" eb="4">
      <t>ナイヨウ</t>
    </rPh>
    <phoneticPr fontId="1"/>
  </si>
  <si>
    <t>温室効果ガス
排出削減量
(t-CO2/年)</t>
    <rPh sb="0" eb="2">
      <t>オンシツ</t>
    </rPh>
    <rPh sb="2" eb="4">
      <t>コウカ</t>
    </rPh>
    <rPh sb="7" eb="9">
      <t>ハイシュツ</t>
    </rPh>
    <rPh sb="9" eb="12">
      <t>サクゲンリョウ</t>
    </rPh>
    <rPh sb="20" eb="21">
      <t>ネン</t>
    </rPh>
    <phoneticPr fontId="1"/>
  </si>
  <si>
    <t>(小計)
温室効果ガス
排出削減量
(t-CO2/年)</t>
    <rPh sb="1" eb="3">
      <t>ショウケイ</t>
    </rPh>
    <rPh sb="5" eb="7">
      <t>オンシツ</t>
    </rPh>
    <rPh sb="7" eb="9">
      <t>コウカ</t>
    </rPh>
    <rPh sb="12" eb="14">
      <t>ハイシュツ</t>
    </rPh>
    <rPh sb="14" eb="16">
      <t>サクゲン</t>
    </rPh>
    <rPh sb="16" eb="17">
      <t>リョウ</t>
    </rPh>
    <phoneticPr fontId="1"/>
  </si>
  <si>
    <t>①運輸部門（自動車・交通 /EV・FCV・EVスタンド等）</t>
  </si>
  <si>
    <t>②産業部門（工業、農林水産業等）</t>
  </si>
  <si>
    <t>③熱利用・供給</t>
  </si>
  <si>
    <t>④非エネルギー起源（廃棄物・下水処理）</t>
  </si>
  <si>
    <t>⑤CO2 貯留（森林吸収源等）</t>
  </si>
  <si>
    <t>(2) 　事業費の額（各年度）、活用を想定している国の事業（交付金、補助金等）</t>
    <phoneticPr fontId="1"/>
  </si>
  <si>
    <t>計画の実施に必要となる事業内容及び事業費を年度別に記載してください。また、活用を予定している国の事業（交付金、補助金等）を前広に記載してください。</t>
    <phoneticPr fontId="1"/>
  </si>
  <si>
    <t>年度</t>
    <rPh sb="0" eb="2">
      <t>ネンド</t>
    </rPh>
    <phoneticPr fontId="1"/>
  </si>
  <si>
    <t>取組No</t>
    <rPh sb="0" eb="2">
      <t>トリクミ</t>
    </rPh>
    <phoneticPr fontId="1"/>
  </si>
  <si>
    <t>事業内容</t>
    <rPh sb="0" eb="4">
      <t>ジギョウナイヨウ</t>
    </rPh>
    <phoneticPr fontId="1"/>
  </si>
  <si>
    <t>事業費
（千円）</t>
    <rPh sb="0" eb="3">
      <t>ジギョウヒ</t>
    </rPh>
    <rPh sb="5" eb="7">
      <t>センエン</t>
    </rPh>
    <phoneticPr fontId="1"/>
  </si>
  <si>
    <t>活用を想定している国の事業
（交付金、補助金等）の名称</t>
    <phoneticPr fontId="1"/>
  </si>
  <si>
    <t>交付(補助)主体</t>
    <rPh sb="0" eb="2">
      <t>コウフ</t>
    </rPh>
    <rPh sb="3" eb="5">
      <t>ホジョ</t>
    </rPh>
    <rPh sb="6" eb="8">
      <t>シュタイ</t>
    </rPh>
    <phoneticPr fontId="1"/>
  </si>
  <si>
    <t>補助率</t>
    <rPh sb="0" eb="3">
      <t>ホジョリツ</t>
    </rPh>
    <phoneticPr fontId="1"/>
  </si>
  <si>
    <t>必要額
（千円）</t>
    <rPh sb="0" eb="3">
      <t>ヒツヨウガク</t>
    </rPh>
    <rPh sb="5" eb="7">
      <t>センエン</t>
    </rPh>
    <phoneticPr fontId="1"/>
  </si>
  <si>
    <t>令和4年度</t>
  </si>
  <si>
    <t>【オンサイト】
泉PT「朝日」エリア戸建て住宅における太陽光発電設備・蓄電池・HEMS設置21戸</t>
    <phoneticPr fontId="1"/>
  </si>
  <si>
    <t>●●省</t>
    <rPh sb="2" eb="3">
      <t>ショウ</t>
    </rPh>
    <phoneticPr fontId="1"/>
  </si>
  <si>
    <t>【充電設備等】
泉PT「朝日」エリア戸建住宅におけるEV充電設備21戸</t>
    <phoneticPr fontId="1"/>
  </si>
  <si>
    <t>●●省</t>
    <phoneticPr fontId="1"/>
  </si>
  <si>
    <t>【ZEH】
泉PT「朝日」エリア戸建住宅の『ZEH』による整備21戸</t>
    <phoneticPr fontId="1"/>
  </si>
  <si>
    <t>令和5年度</t>
  </si>
  <si>
    <t>【オンサイト】
泉PT「朝日」エリア戸建て住宅における太陽光発電設備・蓄電池・HEMS設置150戸</t>
    <phoneticPr fontId="1"/>
  </si>
  <si>
    <t>地域脱炭素移行・再エネ推進交付金</t>
    <phoneticPr fontId="1"/>
  </si>
  <si>
    <t>【EV充電設備】
泉PT「朝日」エリア戸建て住宅におけるEV充電設備150戸</t>
    <phoneticPr fontId="1"/>
  </si>
  <si>
    <t>【ZEH】
④泉PT「朝日」エリア戸建住宅の『ZEH』による整備150戸</t>
    <phoneticPr fontId="1"/>
  </si>
  <si>
    <t>【オンサイト】
大学キャンパス内への太陽光発電設備（1,000kW）の設置</t>
    <phoneticPr fontId="1"/>
  </si>
  <si>
    <t xml:space="preserve">
【ZEB】
⑤放射光研究拠点施設のZEB Readyでの整備（将来的にNearly ZEBを目指す）</t>
    <phoneticPr fontId="1"/>
  </si>
  <si>
    <t>国立大学法人施設整備費補助金</t>
    <phoneticPr fontId="1"/>
  </si>
  <si>
    <t>文部科学省</t>
    <phoneticPr fontId="1"/>
  </si>
  <si>
    <t>【ZEB】
⑥青葉山ユニバースのZEB Readyでの整備（将来的にNearly ZEBを目指す）</t>
    <phoneticPr fontId="1"/>
  </si>
  <si>
    <t>産学連携推進事業費補助金</t>
    <phoneticPr fontId="1"/>
  </si>
  <si>
    <t>経済産業省</t>
    <phoneticPr fontId="1"/>
  </si>
  <si>
    <t>分類</t>
    <rPh sb="0" eb="2">
      <t>ブンルイ</t>
    </rPh>
    <phoneticPr fontId="1"/>
  </si>
  <si>
    <t>区分１</t>
    <rPh sb="0" eb="2">
      <t>クブン</t>
    </rPh>
    <phoneticPr fontId="1"/>
  </si>
  <si>
    <t>区分２</t>
    <rPh sb="0" eb="2">
      <t>クブン</t>
    </rPh>
    <phoneticPr fontId="1"/>
  </si>
  <si>
    <t>区分３</t>
    <rPh sb="0" eb="2">
      <t>クブン</t>
    </rPh>
    <phoneticPr fontId="1"/>
  </si>
  <si>
    <t>既存住宅</t>
    <rPh sb="0" eb="2">
      <t>キソン</t>
    </rPh>
    <rPh sb="2" eb="4">
      <t>ジュウタク</t>
    </rPh>
    <phoneticPr fontId="1"/>
  </si>
  <si>
    <t>新築住宅</t>
    <rPh sb="0" eb="4">
      <t>シンチクジュウタク</t>
    </rPh>
    <phoneticPr fontId="1"/>
  </si>
  <si>
    <t>民間事業者</t>
    <rPh sb="0" eb="5">
      <t>ミンカンジギョウシャ</t>
    </rPh>
    <phoneticPr fontId="1"/>
  </si>
  <si>
    <t>新築</t>
    <rPh sb="0" eb="2">
      <t>シンチク</t>
    </rPh>
    <phoneticPr fontId="1"/>
  </si>
  <si>
    <t>既存</t>
    <rPh sb="0" eb="2">
      <t>キソン</t>
    </rPh>
    <phoneticPr fontId="1"/>
  </si>
  <si>
    <t>建替</t>
    <rPh sb="0" eb="1">
      <t>タ</t>
    </rPh>
    <rPh sb="1" eb="2">
      <t>カ</t>
    </rPh>
    <phoneticPr fontId="1"/>
  </si>
  <si>
    <t>2.3(2) 新規の再エネ発電設備の導入予定</t>
  </si>
  <si>
    <t>2.4 【民生部門の電力需要家の状況（対象・施設数、直近年度の電力需要量 等）】</t>
  </si>
  <si>
    <t>2.4 民生部門の電力消費に伴うCO2排出の実質ゼロの取組</t>
    <rPh sb="4" eb="8">
      <t>ミンセイブモン</t>
    </rPh>
    <rPh sb="9" eb="13">
      <t>デンリョクショウヒ</t>
    </rPh>
    <rPh sb="14" eb="15">
      <t>トモナ</t>
    </rPh>
    <rPh sb="19" eb="21">
      <t>ハイシュツ</t>
    </rPh>
    <rPh sb="22" eb="24">
      <t>ジッシツ</t>
    </rPh>
    <rPh sb="27" eb="28">
      <t>ト</t>
    </rPh>
    <rPh sb="28" eb="29">
      <t>ク</t>
    </rPh>
    <phoneticPr fontId="1"/>
  </si>
  <si>
    <t>2.4 省エネによる電力削減に関する状況（実施場所・施設数、取組内容 、電力削減量）</t>
  </si>
  <si>
    <t>2.5 民生部門電力以外の排出削減等の取組</t>
    <rPh sb="4" eb="6">
      <t>ミンセイ</t>
    </rPh>
    <rPh sb="6" eb="8">
      <t>ブモン</t>
    </rPh>
    <rPh sb="8" eb="10">
      <t>デンリョク</t>
    </rPh>
    <rPh sb="10" eb="12">
      <t>イガイ</t>
    </rPh>
    <rPh sb="13" eb="15">
      <t>ハイシュツ</t>
    </rPh>
    <rPh sb="15" eb="17">
      <t>サクゲン</t>
    </rPh>
    <rPh sb="17" eb="18">
      <t>ナド</t>
    </rPh>
    <rPh sb="19" eb="21">
      <t>トリクミ</t>
    </rPh>
    <phoneticPr fontId="1"/>
  </si>
  <si>
    <r>
      <t>取組対象となる民生需要家が</t>
    </r>
    <r>
      <rPr>
        <b/>
        <sz val="11"/>
        <color theme="1"/>
        <rFont val="ＭＳ ゴシック"/>
        <family val="3"/>
        <charset val="128"/>
      </rPr>
      <t>先行地域内のすべての民生需要家である場合</t>
    </r>
    <r>
      <rPr>
        <sz val="11"/>
        <color theme="1"/>
        <rFont val="ＭＳ ゴシック"/>
        <family val="3"/>
        <charset val="128"/>
      </rPr>
      <t>、
以下の表に取組対象の需要家数・需要量を記載してください</t>
    </r>
    <rPh sb="13" eb="15">
      <t>トリクミ</t>
    </rPh>
    <rPh sb="15" eb="17">
      <t>ハンイ</t>
    </rPh>
    <rPh sb="18" eb="20">
      <t>タイショウ</t>
    </rPh>
    <rPh sb="23" eb="25">
      <t>ミンセイ</t>
    </rPh>
    <rPh sb="25" eb="28">
      <t>ジュヨウカ</t>
    </rPh>
    <rPh sb="29" eb="31">
      <t>センコウ</t>
    </rPh>
    <rPh sb="31" eb="33">
      <t>チイキナイミンセイジュヨウイエバアイ</t>
    </rPh>
    <phoneticPr fontId="1"/>
  </si>
  <si>
    <r>
      <rPr>
        <b/>
        <sz val="11"/>
        <color theme="1"/>
        <rFont val="ＭＳ ゴシック"/>
        <family val="3"/>
        <charset val="128"/>
      </rPr>
      <t>取組対象となる民生需要家が先行地域内のすべての民生需要家ではない場合、</t>
    </r>
    <r>
      <rPr>
        <sz val="11"/>
        <color theme="1"/>
        <rFont val="ＭＳ ゴシック"/>
        <family val="3"/>
        <charset val="128"/>
      </rPr>
      <t xml:space="preserve">
以下の表に先行地域全体と取組対象の需要家数・需要量を分けて記載してください</t>
    </r>
    <rPh sb="36" eb="38">
      <t>イカ</t>
    </rPh>
    <rPh sb="39" eb="40">
      <t>ヒョウ</t>
    </rPh>
    <rPh sb="41" eb="47">
      <t>センコウチイキゼンタイ</t>
    </rPh>
    <rPh sb="48" eb="52">
      <t>トリクミタイショウ</t>
    </rPh>
    <rPh sb="53" eb="57">
      <t>ジュヨウカスウ</t>
    </rPh>
    <rPh sb="58" eb="61">
      <t>ジュヨウリョウ</t>
    </rPh>
    <rPh sb="62" eb="63">
      <t>ワ</t>
    </rPh>
    <rPh sb="65" eb="67">
      <t>キサイ</t>
    </rPh>
    <phoneticPr fontId="1"/>
  </si>
  <si>
    <t>取組対象</t>
    <rPh sb="0" eb="4">
      <t>トリクミタイショウ</t>
    </rPh>
    <phoneticPr fontId="1"/>
  </si>
  <si>
    <t>再エネ等の電力供給量のうち脱炭素先行地域がある地方公共団体で発電して消費する再エネ電力量の割合（※１）</t>
    <rPh sb="0" eb="1">
      <t>サイ</t>
    </rPh>
    <rPh sb="3" eb="4">
      <t>ナド</t>
    </rPh>
    <rPh sb="5" eb="7">
      <t>デンリョク</t>
    </rPh>
    <rPh sb="7" eb="9">
      <t>キョウキュウ</t>
    </rPh>
    <rPh sb="9" eb="10">
      <t>リョウ</t>
    </rPh>
    <rPh sb="13" eb="14">
      <t>ダツ</t>
    </rPh>
    <rPh sb="14" eb="16">
      <t>タンソ</t>
    </rPh>
    <rPh sb="16" eb="18">
      <t>センコウ</t>
    </rPh>
    <rPh sb="18" eb="20">
      <t>チイキ</t>
    </rPh>
    <rPh sb="23" eb="25">
      <t>チホウ</t>
    </rPh>
    <rPh sb="25" eb="27">
      <t>コウキョウ</t>
    </rPh>
    <rPh sb="27" eb="29">
      <t>ダンタイ</t>
    </rPh>
    <rPh sb="30" eb="32">
      <t>ハツデン</t>
    </rPh>
    <rPh sb="34" eb="36">
      <t>ショウヒ</t>
    </rPh>
    <rPh sb="38" eb="39">
      <t>サイ</t>
    </rPh>
    <rPh sb="41" eb="43">
      <t>デンリョク</t>
    </rPh>
    <rPh sb="43" eb="44">
      <t>リョウ</t>
    </rPh>
    <rPh sb="45" eb="47">
      <t>ワリアイ</t>
    </rPh>
    <phoneticPr fontId="1"/>
  </si>
  <si>
    <t>脱炭素先行地域がある地方公共団体内に設置された再エネ発電設備で発電した再エネ電力であって、自家消費、相対契約、トラッキング付き証書・FIT特定卸等により再エネ電源が特定されているもののうち、先行地域内の電力需要家が消費するもの</t>
    <phoneticPr fontId="1"/>
  </si>
  <si>
    <t>【再エネ等の電力供給量のうち脱炭素先行地域がある地方公共団体で発電して消費する再エネ電力量の割合（地産地消割合）】</t>
    <phoneticPr fontId="1"/>
  </si>
  <si>
    <t>再エネ等の電力供給量（先行地域の需要家に供給されるものに限る。）のうち、脱炭素先行地域がある地方公共団体内に設置された再エネ発電設備で発電される再エネ電力量の割合が算出されます。</t>
    <rPh sb="82" eb="84">
      <t>サンシュツ</t>
    </rPh>
    <phoneticPr fontId="1"/>
  </si>
  <si>
    <t>発電量
(kWh/年)</t>
    <rPh sb="0" eb="2">
      <t>ハツデン</t>
    </rPh>
    <rPh sb="2" eb="3">
      <t>リョウ</t>
    </rPh>
    <rPh sb="9" eb="10">
      <t>ネン</t>
    </rPh>
    <phoneticPr fontId="1"/>
  </si>
  <si>
    <t>(小計)
設備能力
(kW)</t>
    <rPh sb="1" eb="3">
      <t>ショウケイ</t>
    </rPh>
    <rPh sb="5" eb="9">
      <t>セツビノウリョク</t>
    </rPh>
    <phoneticPr fontId="1"/>
  </si>
  <si>
    <t>(小計)
発電量
(kWh/年)</t>
    <rPh sb="1" eb="3">
      <t>ショウケイ</t>
    </rPh>
    <rPh sb="5" eb="7">
      <t>ハツデン</t>
    </rPh>
    <rPh sb="7" eb="8">
      <t>リョウ</t>
    </rPh>
    <rPh sb="14" eb="15">
      <t>ネン</t>
    </rPh>
    <phoneticPr fontId="1"/>
  </si>
  <si>
    <t>(小計)
直近電力需要量
(kWh/年)</t>
    <rPh sb="1" eb="3">
      <t>ショウケイ</t>
    </rPh>
    <rPh sb="5" eb="7">
      <t>チョッキン</t>
    </rPh>
    <rPh sb="7" eb="9">
      <t>デンリョク</t>
    </rPh>
    <rPh sb="9" eb="11">
      <t>ジュヨウ</t>
    </rPh>
    <rPh sb="11" eb="12">
      <t>リョウ</t>
    </rPh>
    <phoneticPr fontId="1"/>
  </si>
  <si>
    <t>所管府省庁</t>
    <rPh sb="0" eb="2">
      <t>ショカン</t>
    </rPh>
    <rPh sb="2" eb="5">
      <t>フショウチョウ</t>
    </rPh>
    <phoneticPr fontId="1"/>
  </si>
  <si>
    <t>再エネメニュー</t>
    <rPh sb="0" eb="1">
      <t>サイ</t>
    </rPh>
    <phoneticPr fontId="1"/>
  </si>
  <si>
    <r>
      <t>脱炭素先行地域がある地方公共団体内に設置された再エネ発電設備で発電して先行地域内の電力需要家が消費する再エネ電力量（※２）</t>
    </r>
    <r>
      <rPr>
        <b/>
        <sz val="11"/>
        <color theme="1"/>
        <rFont val="ＭＳ ゴシック"/>
        <family val="3"/>
        <charset val="128"/>
      </rPr>
      <t>（B）-（A）</t>
    </r>
    <rPh sb="0" eb="1">
      <t>ダツ</t>
    </rPh>
    <rPh sb="1" eb="3">
      <t>タンソ</t>
    </rPh>
    <rPh sb="3" eb="5">
      <t>センコウ</t>
    </rPh>
    <rPh sb="5" eb="7">
      <t>チイキ</t>
    </rPh>
    <rPh sb="10" eb="12">
      <t>チホウ</t>
    </rPh>
    <rPh sb="12" eb="14">
      <t>コウキョウ</t>
    </rPh>
    <rPh sb="14" eb="16">
      <t>ダンタイ</t>
    </rPh>
    <rPh sb="16" eb="17">
      <t>ナイ</t>
    </rPh>
    <rPh sb="18" eb="20">
      <t>セッチ</t>
    </rPh>
    <rPh sb="23" eb="24">
      <t>サイ</t>
    </rPh>
    <rPh sb="26" eb="28">
      <t>ハツデン</t>
    </rPh>
    <rPh sb="28" eb="30">
      <t>セツビ</t>
    </rPh>
    <rPh sb="31" eb="33">
      <t>ハツデン</t>
    </rPh>
    <rPh sb="35" eb="37">
      <t>センコウ</t>
    </rPh>
    <rPh sb="37" eb="39">
      <t>チイキ</t>
    </rPh>
    <rPh sb="39" eb="40">
      <t>ナイ</t>
    </rPh>
    <rPh sb="41" eb="43">
      <t>デンリョク</t>
    </rPh>
    <rPh sb="43" eb="46">
      <t>ジュヨウカ</t>
    </rPh>
    <rPh sb="47" eb="49">
      <t>ショウヒ</t>
    </rPh>
    <rPh sb="51" eb="52">
      <t>サイ</t>
    </rPh>
    <rPh sb="54" eb="56">
      <t>デンリョク</t>
    </rPh>
    <rPh sb="56" eb="57">
      <t>リョウ</t>
    </rPh>
    <phoneticPr fontId="1"/>
  </si>
  <si>
    <r>
      <t>2.4(1) 【「実質ゼロ」の計算結果】式の【再エネ等の電力供給量】</t>
    </r>
    <r>
      <rPr>
        <b/>
        <sz val="11"/>
        <color theme="1"/>
        <rFont val="ＭＳ ゴシック"/>
        <family val="3"/>
        <charset val="128"/>
      </rPr>
      <t>（B）</t>
    </r>
    <phoneticPr fontId="1"/>
  </si>
  <si>
    <t>(※１) 上限100%</t>
    <phoneticPr fontId="1"/>
  </si>
  <si>
    <t>2.3 脱炭素先行地域の再エネポテンシャルの状況</t>
    <phoneticPr fontId="1"/>
  </si>
  <si>
    <t>状況</t>
    <rPh sb="0" eb="2">
      <t>ジョウキョウ</t>
    </rPh>
    <phoneticPr fontId="1"/>
  </si>
  <si>
    <t>その手法</t>
    <rPh sb="2" eb="4">
      <t>シュホウ</t>
    </rPh>
    <phoneticPr fontId="1"/>
  </si>
  <si>
    <t>－</t>
  </si>
  <si>
    <t>小水力発電</t>
    <rPh sb="0" eb="3">
      <t>ショウスイリョク</t>
    </rPh>
    <rPh sb="3" eb="5">
      <t>ハツデン</t>
    </rPh>
    <phoneticPr fontId="1"/>
  </si>
  <si>
    <t>風力発電</t>
    <rPh sb="0" eb="2">
      <t>フウリョク</t>
    </rPh>
    <rPh sb="2" eb="4">
      <t>ハツデン</t>
    </rPh>
    <phoneticPr fontId="1"/>
  </si>
  <si>
    <t>【廃棄物発電】</t>
    <rPh sb="1" eb="4">
      <t>ハイキブツ</t>
    </rPh>
    <rPh sb="4" eb="6">
      <t>ハツデン</t>
    </rPh>
    <phoneticPr fontId="1"/>
  </si>
  <si>
    <t>太陽光発電</t>
    <rPh sb="0" eb="5">
      <t>タイヨウコウハツデン</t>
    </rPh>
    <phoneticPr fontId="1"/>
  </si>
  <si>
    <t>共同提案者(民間事業者、団体等)</t>
    <rPh sb="0" eb="2">
      <t>キョウドウ</t>
    </rPh>
    <rPh sb="2" eb="5">
      <t>テイアンシャ</t>
    </rPh>
    <rPh sb="6" eb="8">
      <t>ミンカン</t>
    </rPh>
    <rPh sb="8" eb="11">
      <t>ジギョウシャ</t>
    </rPh>
    <rPh sb="12" eb="14">
      <t>ダンタイ</t>
    </rPh>
    <rPh sb="14" eb="15">
      <t>トウ</t>
    </rPh>
    <phoneticPr fontId="1"/>
  </si>
  <si>
    <t>除外理由</t>
    <rPh sb="0" eb="4">
      <t>ジョガイリユウ</t>
    </rPh>
    <phoneticPr fontId="1"/>
  </si>
  <si>
    <t>除外量(kW)</t>
    <rPh sb="0" eb="3">
      <t>ジョガイリョウ</t>
    </rPh>
    <phoneticPr fontId="1"/>
  </si>
  <si>
    <t>再エネ種別</t>
    <rPh sb="0" eb="1">
      <t>サイ</t>
    </rPh>
    <rPh sb="3" eb="5">
      <t>シュベツ</t>
    </rPh>
    <phoneticPr fontId="1"/>
  </si>
  <si>
    <t>2.3(3)活用可能な既存の再エネ発電設備の状況</t>
    <phoneticPr fontId="1"/>
  </si>
  <si>
    <t>電源</t>
    <rPh sb="0" eb="2">
      <t>デンゲン</t>
    </rPh>
    <phoneticPr fontId="1"/>
  </si>
  <si>
    <t>供給方法（供給主体）等</t>
    <rPh sb="0" eb="2">
      <t>キョウキュウ</t>
    </rPh>
    <rPh sb="2" eb="4">
      <t>ホウホウ</t>
    </rPh>
    <rPh sb="5" eb="7">
      <t>キョウキュウ</t>
    </rPh>
    <rPh sb="7" eb="9">
      <t>シュタイ</t>
    </rPh>
    <rPh sb="10" eb="11">
      <t>ナド</t>
    </rPh>
    <phoneticPr fontId="1"/>
  </si>
  <si>
    <t>第４回　脱炭素先行地域計画提案書（様式１）</t>
    <rPh sb="0" eb="1">
      <t>ダイ</t>
    </rPh>
    <rPh sb="2" eb="3">
      <t>カイ</t>
    </rPh>
    <rPh sb="4" eb="7">
      <t>ダツタンソ</t>
    </rPh>
    <rPh sb="7" eb="11">
      <t>センコウチイキ</t>
    </rPh>
    <rPh sb="11" eb="16">
      <t>ケイカクテイアンショ</t>
    </rPh>
    <rPh sb="17" eb="19">
      <t>ヨウシキ</t>
    </rPh>
    <phoneticPr fontId="1"/>
  </si>
  <si>
    <t>調査状況</t>
    <rPh sb="0" eb="4">
      <t>チョウサジョウキョウ</t>
    </rPh>
    <phoneticPr fontId="1"/>
  </si>
  <si>
    <t>導入コスト</t>
    <rPh sb="0" eb="2">
      <t>ドウニュウ</t>
    </rPh>
    <phoneticPr fontId="1"/>
  </si>
  <si>
    <t>電源の詳細仕様</t>
    <rPh sb="0" eb="2">
      <t>デンゲン</t>
    </rPh>
    <rPh sb="3" eb="5">
      <t>ショウサイ</t>
    </rPh>
    <rPh sb="5" eb="7">
      <t>シヨウ</t>
    </rPh>
    <phoneticPr fontId="1"/>
  </si>
  <si>
    <t>発電方式</t>
    <rPh sb="0" eb="2">
      <t>ハツデン</t>
    </rPh>
    <rPh sb="2" eb="4">
      <t>ホウシキ</t>
    </rPh>
    <phoneticPr fontId="1"/>
  </si>
  <si>
    <t>廃棄物発電</t>
    <rPh sb="0" eb="5">
      <t>ハイキブツハツデン</t>
    </rPh>
    <phoneticPr fontId="1"/>
  </si>
  <si>
    <t>設備全体の能力(kW)</t>
    <rPh sb="0" eb="4">
      <t>セツビゼンタイ</t>
    </rPh>
    <rPh sb="5" eb="7">
      <t>ノウリョク</t>
    </rPh>
    <phoneticPr fontId="1"/>
  </si>
  <si>
    <t>設備全体の
発電量(kWh/年)</t>
    <rPh sb="0" eb="4">
      <t>セツビゼンタイ</t>
    </rPh>
    <rPh sb="6" eb="9">
      <t>ハツデンリョウ</t>
    </rPh>
    <rPh sb="14" eb="15">
      <t>ネン</t>
    </rPh>
    <phoneticPr fontId="1"/>
  </si>
  <si>
    <t>バイオマス
比率</t>
    <rPh sb="6" eb="8">
      <t>ヒリツ</t>
    </rPh>
    <phoneticPr fontId="1"/>
  </si>
  <si>
    <t>設備のバイオマス発電量
(kWh/年)</t>
    <rPh sb="0" eb="2">
      <t>セツビ</t>
    </rPh>
    <rPh sb="8" eb="11">
      <t>ハツデンリョウ</t>
    </rPh>
    <rPh sb="17" eb="18">
      <t>ネン</t>
    </rPh>
    <phoneticPr fontId="1"/>
  </si>
  <si>
    <t>系統接続検討状況</t>
    <rPh sb="0" eb="2">
      <t>ケイトウ</t>
    </rPh>
    <rPh sb="2" eb="4">
      <t>セツゾク</t>
    </rPh>
    <rPh sb="4" eb="6">
      <t>ケントウ</t>
    </rPh>
    <rPh sb="6" eb="8">
      <t>ジョウキョウ</t>
    </rPh>
    <phoneticPr fontId="1"/>
  </si>
  <si>
    <t>資料調査</t>
    <rPh sb="0" eb="2">
      <t>シリョウ</t>
    </rPh>
    <rPh sb="2" eb="4">
      <t>チョウサ</t>
    </rPh>
    <phoneticPr fontId="1"/>
  </si>
  <si>
    <t>実地調査</t>
    <rPh sb="0" eb="2">
      <t>ジッチ</t>
    </rPh>
    <rPh sb="2" eb="4">
      <t>チョウサ</t>
    </rPh>
    <phoneticPr fontId="1"/>
  </si>
  <si>
    <t>（単独の場合）</t>
    <rPh sb="1" eb="3">
      <t>タンドク</t>
    </rPh>
    <rPh sb="4" eb="6">
      <t>バアイ</t>
    </rPh>
    <phoneticPr fontId="1"/>
  </si>
  <si>
    <t>（一括プロセスの場合）</t>
    <rPh sb="1" eb="3">
      <t>イッカツ</t>
    </rPh>
    <rPh sb="8" eb="10">
      <t>バアイ</t>
    </rPh>
    <phoneticPr fontId="1"/>
  </si>
  <si>
    <t>民生電力以外</t>
    <rPh sb="0" eb="2">
      <t>ミンセイ</t>
    </rPh>
    <rPh sb="2" eb="4">
      <t>デンリョク</t>
    </rPh>
    <rPh sb="4" eb="6">
      <t>イガイ</t>
    </rPh>
    <phoneticPr fontId="1"/>
  </si>
  <si>
    <t>民生電力</t>
    <rPh sb="0" eb="2">
      <t>ミンセイ</t>
    </rPh>
    <rPh sb="2" eb="4">
      <t>デンリョク</t>
    </rPh>
    <phoneticPr fontId="1"/>
  </si>
  <si>
    <t>事業費（年度合計）（千円）</t>
    <rPh sb="0" eb="2">
      <t>ジギョウ</t>
    </rPh>
    <rPh sb="2" eb="3">
      <t>ヒ</t>
    </rPh>
    <rPh sb="4" eb="6">
      <t>ネンド</t>
    </rPh>
    <rPh sb="6" eb="8">
      <t>ゴウケイ</t>
    </rPh>
    <rPh sb="10" eb="12">
      <t>センエン</t>
    </rPh>
    <phoneticPr fontId="1"/>
  </si>
  <si>
    <t>部門別事業費
（千円）</t>
    <rPh sb="0" eb="3">
      <t>ブモンベツ</t>
    </rPh>
    <rPh sb="3" eb="6">
      <t>ジギョウヒ</t>
    </rPh>
    <rPh sb="8" eb="10">
      <t>センエン</t>
    </rPh>
    <phoneticPr fontId="1"/>
  </si>
  <si>
    <t>活用を予定している国の事業
（交付金、補助金等）の名称</t>
    <rPh sb="0" eb="2">
      <t>カツヨウ</t>
    </rPh>
    <rPh sb="3" eb="5">
      <t>ヨテイ</t>
    </rPh>
    <rPh sb="9" eb="10">
      <t>クニ</t>
    </rPh>
    <rPh sb="11" eb="13">
      <t>ジギョウ</t>
    </rPh>
    <rPh sb="15" eb="17">
      <t>コウフ</t>
    </rPh>
    <rPh sb="17" eb="18">
      <t>キン</t>
    </rPh>
    <rPh sb="19" eb="22">
      <t>ホジョキン</t>
    </rPh>
    <rPh sb="22" eb="23">
      <t>トウ</t>
    </rPh>
    <rPh sb="25" eb="27">
      <t>メイショウ</t>
    </rPh>
    <phoneticPr fontId="1"/>
  </si>
  <si>
    <t>事業費（千円）</t>
    <rPh sb="0" eb="3">
      <t>ジギョウヒ</t>
    </rPh>
    <rPh sb="4" eb="6">
      <t>センエン</t>
    </rPh>
    <phoneticPr fontId="1"/>
  </si>
  <si>
    <t>住民</t>
    <rPh sb="0" eb="2">
      <t>ジュウミン</t>
    </rPh>
    <phoneticPr fontId="1"/>
  </si>
  <si>
    <t>必要な合意プロセス</t>
    <rPh sb="0" eb="2">
      <t>ヒツヨウ</t>
    </rPh>
    <rPh sb="3" eb="5">
      <t>ゴウイ</t>
    </rPh>
    <phoneticPr fontId="1"/>
  </si>
  <si>
    <t>※可能な限り上記表におさまるように入力してください。</t>
    <rPh sb="1" eb="3">
      <t>カノウ</t>
    </rPh>
    <rPh sb="4" eb="5">
      <t>カギ</t>
    </rPh>
    <rPh sb="6" eb="8">
      <t>ジョウキ</t>
    </rPh>
    <rPh sb="8" eb="9">
      <t>ヒョウ</t>
    </rPh>
    <rPh sb="17" eb="19">
      <t>ニュウリョク</t>
    </rPh>
    <phoneticPr fontId="1"/>
  </si>
  <si>
    <t>不要な(余った)行は削除したうえで、Wordの該当箇所に図で貼り付けてください。</t>
    <phoneticPr fontId="1"/>
  </si>
  <si>
    <t xml:space="preserve">電力需要家の状況を下表に記載してください。 </t>
    <phoneticPr fontId="1"/>
  </si>
  <si>
    <t>なお、施設数が多く下表に収まらない場合など、必要に応じ行を追加してください。</t>
    <phoneticPr fontId="1"/>
  </si>
  <si>
    <t>令和6年度</t>
  </si>
  <si>
    <t>民生電力</t>
    <rPh sb="0" eb="4">
      <t>ミンセイデンリョク</t>
    </rPh>
    <phoneticPr fontId="1"/>
  </si>
  <si>
    <t>年度合計</t>
    <rPh sb="0" eb="4">
      <t>ネンドゴウケイ</t>
    </rPh>
    <phoneticPr fontId="1"/>
  </si>
  <si>
    <t>部門別</t>
    <rPh sb="0" eb="3">
      <t>ブモンベツ</t>
    </rPh>
    <phoneticPr fontId="1"/>
  </si>
  <si>
    <t>令和7年度</t>
  </si>
  <si>
    <t>令和8年度</t>
  </si>
  <si>
    <t>令和9年度</t>
  </si>
  <si>
    <t>令和10年度</t>
  </si>
  <si>
    <t>令和11年度</t>
  </si>
  <si>
    <t>令和12年度</t>
  </si>
  <si>
    <t>計画の実施に必要となる事業内容及び事業費を年度別に記載してください。</t>
    <phoneticPr fontId="1"/>
  </si>
  <si>
    <t>また、活用を予定している国の事業（交付金、補助金等）を前広に記載してください。</t>
    <phoneticPr fontId="1"/>
  </si>
  <si>
    <t>民生電力以外</t>
    <rPh sb="0" eb="6">
      <t>ミンセイデンリョクイガイ</t>
    </rPh>
    <phoneticPr fontId="1"/>
  </si>
  <si>
    <t>懸念点</t>
    <rPh sb="0" eb="3">
      <t>ケネンテン</t>
    </rPh>
    <phoneticPr fontId="1"/>
  </si>
  <si>
    <t>懸念点への対策</t>
    <rPh sb="0" eb="3">
      <t>ケネンテン</t>
    </rPh>
    <rPh sb="5" eb="7">
      <t>タイサク</t>
    </rPh>
    <phoneticPr fontId="1"/>
  </si>
  <si>
    <t>その他企業等（ペレット製造事業者（○○○株式会社）、林業組合）</t>
    <rPh sb="2" eb="3">
      <t>タ</t>
    </rPh>
    <rPh sb="3" eb="5">
      <t>キギョウ</t>
    </rPh>
    <rPh sb="5" eb="6">
      <t>トウ</t>
    </rPh>
    <rPh sb="11" eb="13">
      <t>セイゾウ</t>
    </rPh>
    <rPh sb="13" eb="15">
      <t>ジギョウ</t>
    </rPh>
    <rPh sb="15" eb="16">
      <t>シャ</t>
    </rPh>
    <rPh sb="20" eb="24">
      <t>カブシキガイシャ</t>
    </rPh>
    <rPh sb="26" eb="28">
      <t>リンギョウ</t>
    </rPh>
    <rPh sb="28" eb="30">
      <t>クミアイ</t>
    </rPh>
    <phoneticPr fontId="1"/>
  </si>
  <si>
    <t>送配電事業者（○○○株式会社）</t>
    <rPh sb="0" eb="1">
      <t>ソウ</t>
    </rPh>
    <rPh sb="1" eb="3">
      <t>ハイデン</t>
    </rPh>
    <rPh sb="3" eb="5">
      <t>ジギョウ</t>
    </rPh>
    <rPh sb="5" eb="6">
      <t>シャ</t>
    </rPh>
    <rPh sb="10" eb="14">
      <t>カブシキガイシャ</t>
    </rPh>
    <phoneticPr fontId="1"/>
  </si>
  <si>
    <t>金融機関（○○○銀行）</t>
    <rPh sb="0" eb="2">
      <t>キンユウ</t>
    </rPh>
    <rPh sb="2" eb="4">
      <t>キカン</t>
    </rPh>
    <rPh sb="8" eb="10">
      <t>ギンコウ</t>
    </rPh>
    <phoneticPr fontId="1"/>
  </si>
  <si>
    <t>地域新電力（○○○株式会社）</t>
    <rPh sb="0" eb="2">
      <t>チイキ</t>
    </rPh>
    <rPh sb="2" eb="3">
      <t>シン</t>
    </rPh>
    <rPh sb="3" eb="5">
      <t>デンリョク</t>
    </rPh>
    <rPh sb="9" eb="13">
      <t>カブシキガイシャ</t>
    </rPh>
    <phoneticPr fontId="1"/>
  </si>
  <si>
    <t>再エネ発電事業者（○○○株式会社）</t>
    <rPh sb="0" eb="1">
      <t>サイ</t>
    </rPh>
    <rPh sb="3" eb="5">
      <t>ハツデン</t>
    </rPh>
    <rPh sb="5" eb="8">
      <t>ジギョウシャ</t>
    </rPh>
    <phoneticPr fontId="1"/>
  </si>
  <si>
    <t>ＰＰＡ事業者</t>
    <rPh sb="3" eb="6">
      <t>ジギョウシャ</t>
    </rPh>
    <phoneticPr fontId="1"/>
  </si>
  <si>
    <t>〇〇(合意形成対象者名に書き換え)</t>
    <rPh sb="3" eb="10">
      <t>ゴウイケイセイタイショウシャ</t>
    </rPh>
    <rPh sb="10" eb="11">
      <t>メイ</t>
    </rPh>
    <rPh sb="12" eb="13">
      <t>カ</t>
    </rPh>
    <rPh sb="14" eb="15">
      <t>カ</t>
    </rPh>
    <phoneticPr fontId="1"/>
  </si>
  <si>
    <t>(選択してください)</t>
    <rPh sb="1" eb="3">
      <t>センタク</t>
    </rPh>
    <phoneticPr fontId="1"/>
  </si>
  <si>
    <t>対象施設数</t>
    <rPh sb="0" eb="2">
      <t>タイショウ</t>
    </rPh>
    <rPh sb="2" eb="4">
      <t>シセツ</t>
    </rPh>
    <rPh sb="4" eb="5">
      <t>スウ</t>
    </rPh>
    <phoneticPr fontId="1"/>
  </si>
  <si>
    <t>↑Wordへの貼付時はここまでをコピーしてください</t>
    <phoneticPr fontId="1"/>
  </si>
  <si>
    <t>2.4 需要家との合意プロセス(民生・業務その他)</t>
    <rPh sb="4" eb="7">
      <t>ジュヨウカ</t>
    </rPh>
    <rPh sb="9" eb="11">
      <t>ゴウイ</t>
    </rPh>
    <phoneticPr fontId="1"/>
  </si>
  <si>
    <t>2.4 需要家との合意プロセス(公共)</t>
    <rPh sb="4" eb="7">
      <t>ジュヨウカ</t>
    </rPh>
    <rPh sb="9" eb="11">
      <t>ゴウイ</t>
    </rPh>
    <rPh sb="16" eb="18">
      <t>コウキョウ</t>
    </rPh>
    <phoneticPr fontId="1"/>
  </si>
  <si>
    <t>CO2削減量(t-CO2/年)</t>
    <rPh sb="3" eb="5">
      <t>サクゲン</t>
    </rPh>
    <rPh sb="5" eb="6">
      <t>リョウ</t>
    </rPh>
    <rPh sb="13" eb="14">
      <t>ネン</t>
    </rPh>
    <phoneticPr fontId="1"/>
  </si>
  <si>
    <t>【その他発電設備（廃棄物発電は本表下の表に記載ください）】</t>
    <rPh sb="3" eb="4">
      <t>タ</t>
    </rPh>
    <rPh sb="4" eb="8">
      <t>ハツデンセツビ</t>
    </rPh>
    <rPh sb="9" eb="12">
      <t>ハイキブツ</t>
    </rPh>
    <rPh sb="12" eb="14">
      <t>ハツデン</t>
    </rPh>
    <rPh sb="15" eb="17">
      <t>ホンピョウ</t>
    </rPh>
    <rPh sb="17" eb="18">
      <t>シタ</t>
    </rPh>
    <rPh sb="19" eb="20">
      <t>ヒョウ</t>
    </rPh>
    <rPh sb="21" eb="23">
      <t>キサイ</t>
    </rPh>
    <phoneticPr fontId="1"/>
  </si>
  <si>
    <t>地区代表者</t>
    <rPh sb="0" eb="5">
      <t>チクダイヒョウシャ</t>
    </rPh>
    <phoneticPr fontId="1"/>
  </si>
  <si>
    <t>「その他」の場合のプロセス</t>
    <phoneticPr fontId="1"/>
  </si>
  <si>
    <t>地方公共団体
導入可能量①
（kW）</t>
    <rPh sb="0" eb="6">
      <t>チホウコウキョウダンタイ</t>
    </rPh>
    <rPh sb="7" eb="12">
      <t>ドウニュウカノウリョウ</t>
    </rPh>
    <phoneticPr fontId="1"/>
  </si>
  <si>
    <t>考慮すべき事項②
（経済合理性・支障の有無等）</t>
    <rPh sb="0" eb="2">
      <t>コウリョ</t>
    </rPh>
    <rPh sb="5" eb="7">
      <t>ジコウ</t>
    </rPh>
    <rPh sb="10" eb="12">
      <t>ケイザイ</t>
    </rPh>
    <rPh sb="12" eb="14">
      <t>ゴウリ</t>
    </rPh>
    <rPh sb="14" eb="15">
      <t>セイ</t>
    </rPh>
    <rPh sb="16" eb="18">
      <t>シショウ</t>
    </rPh>
    <rPh sb="19" eb="21">
      <t>ウム</t>
    </rPh>
    <rPh sb="21" eb="22">
      <t>ナド</t>
    </rPh>
    <phoneticPr fontId="1"/>
  </si>
  <si>
    <t>除外後の導入可能量
（①－②）
(kW)</t>
    <rPh sb="0" eb="3">
      <t>ジョガイゴ</t>
    </rPh>
    <rPh sb="4" eb="9">
      <t>ドウニュウカノウリョウ</t>
    </rPh>
    <phoneticPr fontId="1"/>
  </si>
  <si>
    <t>地熱発電</t>
    <rPh sb="0" eb="4">
      <t>チネツハツデン</t>
    </rPh>
    <phoneticPr fontId="1"/>
  </si>
  <si>
    <t>先行地域の電力需要家へ供給される電力量(kWh/年)</t>
    <phoneticPr fontId="1"/>
  </si>
  <si>
    <t>当該地方公共団体の域外から調達する量の内訳</t>
    <rPh sb="0" eb="2">
      <t>トウガイ</t>
    </rPh>
    <rPh sb="2" eb="8">
      <t>チホウコウキョウダンタイ</t>
    </rPh>
    <rPh sb="9" eb="11">
      <t>イキガイ</t>
    </rPh>
    <rPh sb="13" eb="15">
      <t>チョウタツ</t>
    </rPh>
    <rPh sb="17" eb="18">
      <t>リョウ</t>
    </rPh>
    <rPh sb="19" eb="21">
      <t>ウチワケ</t>
    </rPh>
    <phoneticPr fontId="1"/>
  </si>
  <si>
    <t>活用可能な既存の再エネ発電量（kWh/年）</t>
    <rPh sb="5" eb="7">
      <t>キゾン</t>
    </rPh>
    <rPh sb="8" eb="9">
      <t>サイ</t>
    </rPh>
    <rPh sb="11" eb="13">
      <t>ハツデン</t>
    </rPh>
    <rPh sb="13" eb="14">
      <t>リョウ</t>
    </rPh>
    <rPh sb="19" eb="20">
      <t>ネン</t>
    </rPh>
    <phoneticPr fontId="1"/>
  </si>
  <si>
    <t>上記のうち先行地域へ供給する電力量（kWh/年）</t>
    <rPh sb="0" eb="2">
      <t>ジョウキ</t>
    </rPh>
    <rPh sb="5" eb="9">
      <t>センコウチイキ</t>
    </rPh>
    <rPh sb="10" eb="12">
      <t>キョウキュウ</t>
    </rPh>
    <rPh sb="14" eb="17">
      <t>デンリョクリョウ</t>
    </rPh>
    <phoneticPr fontId="1"/>
  </si>
  <si>
    <t>発電量のうち先行地域へ供給する電力量(kWh/年)</t>
    <rPh sb="0" eb="3">
      <t>ハツデンリョウ</t>
    </rPh>
    <rPh sb="6" eb="10">
      <t>センコウチイキ</t>
    </rPh>
    <rPh sb="11" eb="13">
      <t>キョウキュウ</t>
    </rPh>
    <rPh sb="15" eb="17">
      <t>デンリョク</t>
    </rPh>
    <rPh sb="17" eb="18">
      <t>リョウ</t>
    </rPh>
    <phoneticPr fontId="1"/>
  </si>
  <si>
    <t>バイオマス発電量のうち先行地域へ供給する電力量(kWh/年)</t>
    <rPh sb="5" eb="8">
      <t>ハツデンリョウ</t>
    </rPh>
    <rPh sb="11" eb="15">
      <t>センコウチイキ</t>
    </rPh>
    <rPh sb="16" eb="18">
      <t>キョウキュウ</t>
    </rPh>
    <rPh sb="20" eb="22">
      <t>デンリョク</t>
    </rPh>
    <rPh sb="22" eb="23">
      <t>リョウ</t>
    </rPh>
    <phoneticPr fontId="1"/>
  </si>
  <si>
    <t>【合計値】</t>
    <rPh sb="1" eb="3">
      <t>ゴウケイ</t>
    </rPh>
    <rPh sb="3" eb="4">
      <t>アタイ</t>
    </rPh>
    <phoneticPr fontId="1"/>
  </si>
  <si>
    <t>先行地域のある地方公共団体内</t>
    <rPh sb="0" eb="2">
      <t>センコウ</t>
    </rPh>
    <rPh sb="2" eb="4">
      <t>チイキ</t>
    </rPh>
    <rPh sb="7" eb="9">
      <t>チホウ</t>
    </rPh>
    <rPh sb="9" eb="11">
      <t>コウキョウ</t>
    </rPh>
    <rPh sb="11" eb="13">
      <t>ダンタイ</t>
    </rPh>
    <rPh sb="13" eb="14">
      <t>ナイ</t>
    </rPh>
    <phoneticPr fontId="1"/>
  </si>
  <si>
    <t>当該地方公共団体の域外</t>
    <rPh sb="0" eb="2">
      <t>トウガイ</t>
    </rPh>
    <phoneticPr fontId="1"/>
  </si>
  <si>
    <t>2.3(3)利用可能な既存の再エネ発電量のうち、先行地域に供給される電力量合計（kWh/年）</t>
    <rPh sb="6" eb="8">
      <t>リヨウ</t>
    </rPh>
    <rPh sb="8" eb="10">
      <t>カノウ</t>
    </rPh>
    <rPh sb="11" eb="13">
      <t>キゾン</t>
    </rPh>
    <rPh sb="14" eb="15">
      <t>サイ</t>
    </rPh>
    <rPh sb="17" eb="19">
      <t>ハツデン</t>
    </rPh>
    <rPh sb="19" eb="20">
      <t>リョウ</t>
    </rPh>
    <rPh sb="24" eb="26">
      <t>センコウ</t>
    </rPh>
    <rPh sb="26" eb="28">
      <t>チイキ</t>
    </rPh>
    <rPh sb="28" eb="30">
      <t>キョウキュウ</t>
    </rPh>
    <rPh sb="33" eb="36">
      <t>デンリョクリョウ</t>
    </rPh>
    <rPh sb="37" eb="39">
      <t>ゴウケイ</t>
    </rPh>
    <rPh sb="44" eb="45">
      <t>ネン</t>
    </rPh>
    <phoneticPr fontId="1"/>
  </si>
  <si>
    <t>2.3(2)新規再エネ導入量合計（kWh/年）</t>
    <rPh sb="6" eb="8">
      <t>シンキ</t>
    </rPh>
    <rPh sb="8" eb="9">
      <t>サイ</t>
    </rPh>
    <rPh sb="11" eb="13">
      <t>ドウニュウ</t>
    </rPh>
    <rPh sb="13" eb="14">
      <t>リョウ</t>
    </rPh>
    <rPh sb="14" eb="16">
      <t>ゴウケイ</t>
    </rPh>
    <rPh sb="21" eb="22">
      <t>ネン</t>
    </rPh>
    <phoneticPr fontId="1"/>
  </si>
  <si>
    <t>【参考情報】</t>
    <rPh sb="1" eb="3">
      <t>サンコウ</t>
    </rPh>
    <rPh sb="3" eb="5">
      <t>ジョウホウ</t>
    </rPh>
    <phoneticPr fontId="1"/>
  </si>
  <si>
    <t>自家消費、相対契約、再エネ電力メニュー、証書の電力供給量の合計</t>
    <rPh sb="0" eb="4">
      <t>ジカショウヒ</t>
    </rPh>
    <rPh sb="5" eb="7">
      <t>アイタイ</t>
    </rPh>
    <rPh sb="7" eb="9">
      <t>ケイヤク</t>
    </rPh>
    <rPh sb="10" eb="11">
      <t>サイ</t>
    </rPh>
    <rPh sb="13" eb="15">
      <t>デンリョク</t>
    </rPh>
    <rPh sb="20" eb="22">
      <t>ショウショ</t>
    </rPh>
    <rPh sb="23" eb="25">
      <t>デンリョク</t>
    </rPh>
    <rPh sb="25" eb="28">
      <t>キョウキュウリョウ</t>
    </rPh>
    <rPh sb="29" eb="31">
      <t>ゴウケイ</t>
    </rPh>
    <phoneticPr fontId="1"/>
  </si>
  <si>
    <t>【省エネによる電力削減に関する状況】</t>
    <rPh sb="1" eb="2">
      <t>ショウ</t>
    </rPh>
    <rPh sb="7" eb="9">
      <t>デンリョク</t>
    </rPh>
    <rPh sb="9" eb="11">
      <t>サクゲン</t>
    </rPh>
    <rPh sb="12" eb="13">
      <t>カン</t>
    </rPh>
    <rPh sb="15" eb="17">
      <t>ジョウキョウ</t>
    </rPh>
    <phoneticPr fontId="1"/>
  </si>
  <si>
    <t>【再エネ等の電力調達に関する状況】</t>
    <rPh sb="1" eb="2">
      <t>サイ</t>
    </rPh>
    <rPh sb="4" eb="5">
      <t>ナド</t>
    </rPh>
    <rPh sb="6" eb="8">
      <t>デンリョク</t>
    </rPh>
    <rPh sb="8" eb="10">
      <t>チョウタツ</t>
    </rPh>
    <rPh sb="11" eb="12">
      <t>カン</t>
    </rPh>
    <rPh sb="14" eb="16">
      <t>ジョウキョウ</t>
    </rPh>
    <phoneticPr fontId="1"/>
  </si>
  <si>
    <t>【民生部門の電力需要家の状況】</t>
    <phoneticPr fontId="1"/>
  </si>
  <si>
    <t>再エネ等の電力供給量のうち当該地方公共団体の域外から調達する量（kWh/年）</t>
    <rPh sb="0" eb="1">
      <t>サイ</t>
    </rPh>
    <rPh sb="3" eb="4">
      <t>ナド</t>
    </rPh>
    <rPh sb="5" eb="7">
      <t>デンリョク</t>
    </rPh>
    <rPh sb="7" eb="10">
      <t>キョウキュウリョウ</t>
    </rPh>
    <rPh sb="13" eb="15">
      <t>トウガイ</t>
    </rPh>
    <rPh sb="15" eb="21">
      <t>チホウコウキョウダンタイ</t>
    </rPh>
    <rPh sb="22" eb="24">
      <t>イキガイ</t>
    </rPh>
    <rPh sb="26" eb="28">
      <t>チョウタツ</t>
    </rPh>
    <rPh sb="30" eb="31">
      <t>リョウ</t>
    </rPh>
    <phoneticPr fontId="1"/>
  </si>
  <si>
    <t>割合（％）
（電力供給量に対する割合）</t>
    <rPh sb="0" eb="2">
      <t>ワリアイ</t>
    </rPh>
    <rPh sb="7" eb="9">
      <t>デンリョク</t>
    </rPh>
    <rPh sb="9" eb="11">
      <t>キョウキュウ</t>
    </rPh>
    <rPh sb="11" eb="12">
      <t>リョウ</t>
    </rPh>
    <rPh sb="13" eb="14">
      <t>タイ</t>
    </rPh>
    <rPh sb="16" eb="18">
      <t>ワリアイ</t>
    </rPh>
    <phoneticPr fontId="1"/>
  </si>
  <si>
    <t>先行地域のある地方公共団体内で調達する再エネ等電力証書
（kWh/年）</t>
    <rPh sb="19" eb="20">
      <t>サイ</t>
    </rPh>
    <rPh sb="22" eb="23">
      <t>ナド</t>
    </rPh>
    <rPh sb="23" eb="25">
      <t>デンリョク</t>
    </rPh>
    <rPh sb="24" eb="25">
      <t>ハツデン</t>
    </rPh>
    <rPh sb="25" eb="27">
      <t>ショウショ</t>
    </rPh>
    <phoneticPr fontId="1"/>
  </si>
  <si>
    <t>上記のうち証書以外の当該地方公共団体の域外から調達する再エネ電力量（kWh/年）</t>
    <rPh sb="0" eb="2">
      <t>ジョウキ</t>
    </rPh>
    <rPh sb="5" eb="7">
      <t>ショウショ</t>
    </rPh>
    <rPh sb="7" eb="9">
      <t>イガイ</t>
    </rPh>
    <rPh sb="27" eb="28">
      <t>サイ</t>
    </rPh>
    <rPh sb="30" eb="32">
      <t>デンリョク</t>
    </rPh>
    <phoneticPr fontId="1"/>
  </si>
  <si>
    <t>直近電力需要量の合計</t>
    <rPh sb="8" eb="10">
      <t>ゴウケイ</t>
    </rPh>
    <phoneticPr fontId="1"/>
  </si>
  <si>
    <t>省エネによる電力削減量の合計</t>
    <rPh sb="0" eb="1">
      <t>ショウ</t>
    </rPh>
    <rPh sb="6" eb="8">
      <t>デンリョク</t>
    </rPh>
    <rPh sb="8" eb="10">
      <t>サクゲン</t>
    </rPh>
    <rPh sb="10" eb="11">
      <t>リョウ</t>
    </rPh>
    <rPh sb="12" eb="14">
      <t>ゴウケイ</t>
    </rPh>
    <phoneticPr fontId="1"/>
  </si>
  <si>
    <t>（上記の合計）先行地域に供給される新規再エネ導入量及び既存の再エネ発電量合計（kWh/年）</t>
    <rPh sb="1" eb="3">
      <t>ジョウキ</t>
    </rPh>
    <rPh sb="4" eb="6">
      <t>ゴウケイ</t>
    </rPh>
    <rPh sb="7" eb="9">
      <t>センコウ</t>
    </rPh>
    <rPh sb="9" eb="11">
      <t>チイキ</t>
    </rPh>
    <rPh sb="12" eb="14">
      <t>キョウキュウ</t>
    </rPh>
    <rPh sb="17" eb="19">
      <t>シンキ</t>
    </rPh>
    <rPh sb="19" eb="20">
      <t>サイ</t>
    </rPh>
    <rPh sb="22" eb="24">
      <t>ドウニュウ</t>
    </rPh>
    <rPh sb="24" eb="25">
      <t>リョウ</t>
    </rPh>
    <rPh sb="25" eb="26">
      <t>オヨ</t>
    </rPh>
    <rPh sb="36" eb="38">
      <t>ゴウケイ</t>
    </rPh>
    <phoneticPr fontId="1"/>
  </si>
  <si>
    <t>先行地域の上記に占める
割合(%)</t>
    <phoneticPr fontId="1"/>
  </si>
  <si>
    <t>提案地方公共団体全体の民生電力需要量（kWh/年）</t>
    <rPh sb="0" eb="2">
      <t>テイアン</t>
    </rPh>
    <rPh sb="2" eb="4">
      <t>チホウ</t>
    </rPh>
    <rPh sb="4" eb="6">
      <t>コウキョウ</t>
    </rPh>
    <rPh sb="6" eb="8">
      <t>ダンタイ</t>
    </rPh>
    <rPh sb="8" eb="10">
      <t>ゼンタイ</t>
    </rPh>
    <rPh sb="11" eb="13">
      <t>ミンセイ</t>
    </rPh>
    <rPh sb="13" eb="15">
      <t>デンリョク</t>
    </rPh>
    <rPh sb="15" eb="17">
      <t>ジュヨウ</t>
    </rPh>
    <rPh sb="17" eb="18">
      <t>リョウ</t>
    </rPh>
    <phoneticPr fontId="1"/>
  </si>
  <si>
    <t>現在の
合意形成
進捗度</t>
    <rPh sb="0" eb="2">
      <t>ゲンザイ</t>
    </rPh>
    <rPh sb="9" eb="12">
      <t>シンチョクド</t>
    </rPh>
    <phoneticPr fontId="1"/>
  </si>
  <si>
    <t>⑥その他</t>
    <rPh sb="3" eb="4">
      <t>タ</t>
    </rPh>
    <phoneticPr fontId="1"/>
  </si>
  <si>
    <t>現在の
合意形成
進捗度</t>
    <rPh sb="0" eb="2">
      <t>ゲンザイ</t>
    </rPh>
    <rPh sb="4" eb="6">
      <t>ゴウイ</t>
    </rPh>
    <rPh sb="6" eb="8">
      <t>ケイセイ</t>
    </rPh>
    <rPh sb="9" eb="11">
      <t>シンチョク</t>
    </rPh>
    <rPh sb="11" eb="12">
      <t>ド</t>
    </rPh>
    <phoneticPr fontId="1"/>
  </si>
  <si>
    <t>太陽光発電</t>
    <rPh sb="0" eb="3">
      <t>タイヨウコウ</t>
    </rPh>
    <rPh sb="3" eb="5">
      <t>ハツデン</t>
    </rPh>
    <phoneticPr fontId="1"/>
  </si>
  <si>
    <t>地熱発電</t>
    <rPh sb="0" eb="2">
      <t>チネツ</t>
    </rPh>
    <rPh sb="2" eb="4">
      <t>ハツデン</t>
    </rPh>
    <phoneticPr fontId="1"/>
  </si>
  <si>
    <t>バイオマス発電</t>
    <rPh sb="5" eb="7">
      <t>ハツデン</t>
    </rPh>
    <phoneticPr fontId="1"/>
  </si>
  <si>
    <t>廃棄物発電（バイオマス発電量）</t>
    <rPh sb="0" eb="3">
      <t>ハイキブツ</t>
    </rPh>
    <rPh sb="3" eb="5">
      <t>ハツデン</t>
    </rPh>
    <rPh sb="11" eb="14">
      <t>ハツデンリョウ</t>
    </rPh>
    <phoneticPr fontId="1"/>
  </si>
  <si>
    <t>【電源別新規再エネ導入量合計（kWh/年）】</t>
    <rPh sb="1" eb="3">
      <t>デンゲン</t>
    </rPh>
    <rPh sb="3" eb="4">
      <t>ベツ</t>
    </rPh>
    <rPh sb="4" eb="6">
      <t>シンキ</t>
    </rPh>
    <rPh sb="6" eb="7">
      <t>サイ</t>
    </rPh>
    <rPh sb="9" eb="12">
      <t>ドウニュウリョウ</t>
    </rPh>
    <rPh sb="12" eb="14">
      <t>ゴウケイ</t>
    </rPh>
    <rPh sb="19" eb="20">
      <t>ネン</t>
    </rPh>
    <phoneticPr fontId="1"/>
  </si>
  <si>
    <t>新規再エネ導入量 合計</t>
    <rPh sb="0" eb="2">
      <t>シンキ</t>
    </rPh>
    <rPh sb="2" eb="3">
      <t>サイ</t>
    </rPh>
    <rPh sb="5" eb="8">
      <t>ドウニュウリョウ</t>
    </rPh>
    <rPh sb="9" eb="11">
      <t>ゴウケイ</t>
    </rPh>
    <phoneticPr fontId="1"/>
  </si>
  <si>
    <t>住宅（戸）</t>
    <rPh sb="0" eb="2">
      <t>ジュウタク</t>
    </rPh>
    <rPh sb="3" eb="4">
      <t>コ</t>
    </rPh>
    <phoneticPr fontId="1"/>
  </si>
  <si>
    <t>公共施設（箇所）</t>
    <rPh sb="0" eb="4">
      <t>コウキョウシセツ</t>
    </rPh>
    <rPh sb="5" eb="7">
      <t>カショ</t>
    </rPh>
    <phoneticPr fontId="1"/>
  </si>
  <si>
    <t>民間施設（箇所）</t>
    <rPh sb="0" eb="4">
      <t>ミンカンシセツ</t>
    </rPh>
    <rPh sb="5" eb="7">
      <t>カショ</t>
    </rPh>
    <phoneticPr fontId="1"/>
  </si>
  <si>
    <t>その他（箇所）</t>
    <rPh sb="2" eb="3">
      <t>タ</t>
    </rPh>
    <rPh sb="4" eb="6">
      <t>カショ</t>
    </rPh>
    <phoneticPr fontId="1"/>
  </si>
  <si>
    <t>住宅
（戸）</t>
    <rPh sb="0" eb="2">
      <t>ジュウタク</t>
    </rPh>
    <rPh sb="4" eb="5">
      <t>コ</t>
    </rPh>
    <phoneticPr fontId="1"/>
  </si>
  <si>
    <t>公共
施設
（箇所）</t>
    <rPh sb="0" eb="2">
      <t>コウキョウ</t>
    </rPh>
    <rPh sb="3" eb="5">
      <t>シセツ</t>
    </rPh>
    <rPh sb="7" eb="9">
      <t>カショ</t>
    </rPh>
    <phoneticPr fontId="1"/>
  </si>
  <si>
    <t>民間施設
（箇所）</t>
    <rPh sb="0" eb="4">
      <t>ミンカンシセツ</t>
    </rPh>
    <rPh sb="6" eb="8">
      <t>カショ</t>
    </rPh>
    <phoneticPr fontId="1"/>
  </si>
  <si>
    <t>その他
（箇所）</t>
    <rPh sb="2" eb="3">
      <t>タ</t>
    </rPh>
    <phoneticPr fontId="1"/>
  </si>
  <si>
    <t>エリア面積(㎢)</t>
    <rPh sb="3" eb="5">
      <t>メンセキ</t>
    </rPh>
    <phoneticPr fontId="1"/>
  </si>
  <si>
    <t>民生部門の電力需要量
(kWh/年)</t>
    <rPh sb="0" eb="4">
      <t>ミンセイブモン</t>
    </rPh>
    <rPh sb="5" eb="10">
      <t>デンリョクジュヨウリョウ</t>
    </rPh>
    <rPh sb="16" eb="17">
      <t>ネン</t>
    </rPh>
    <phoneticPr fontId="1"/>
  </si>
  <si>
    <t>再エネなどの電力供給量
(kWh/年)</t>
    <rPh sb="0" eb="1">
      <t>サイ</t>
    </rPh>
    <rPh sb="6" eb="11">
      <t>デンリョクキョウキュウリョウ</t>
    </rPh>
    <phoneticPr fontId="1"/>
  </si>
  <si>
    <t>省エネによる電力削減量
(kWh/年)</t>
    <rPh sb="0" eb="1">
      <t>ショウ</t>
    </rPh>
    <rPh sb="6" eb="11">
      <t>デンリョクサクゲンリョウ</t>
    </rPh>
    <phoneticPr fontId="1"/>
  </si>
  <si>
    <t>現在の合意形成進捗度</t>
  </si>
  <si>
    <t>現在の合意形成進捗度</t>
    <phoneticPr fontId="1"/>
  </si>
  <si>
    <t>設備導入の実現可能性</t>
    <rPh sb="0" eb="2">
      <t>セツビ</t>
    </rPh>
    <rPh sb="2" eb="4">
      <t>ドウニュウ</t>
    </rPh>
    <rPh sb="5" eb="7">
      <t>ジツゲン</t>
    </rPh>
    <rPh sb="7" eb="10">
      <t>カノウセイ</t>
    </rPh>
    <phoneticPr fontId="1"/>
  </si>
  <si>
    <t>契約電力区分</t>
    <rPh sb="0" eb="2">
      <t>ケイヤク</t>
    </rPh>
    <rPh sb="2" eb="4">
      <t>デンリョク</t>
    </rPh>
    <rPh sb="4" eb="6">
      <t>クブン</t>
    </rPh>
    <phoneticPr fontId="1"/>
  </si>
  <si>
    <t>バイオマス
比率（％）</t>
    <rPh sb="6" eb="8">
      <t>ヒリツ</t>
    </rPh>
    <phoneticPr fontId="1"/>
  </si>
  <si>
    <t>設備全体の発電量
(kWh/年)</t>
    <rPh sb="0" eb="2">
      <t>セツビ</t>
    </rPh>
    <rPh sb="2" eb="4">
      <t>ゼンタイ</t>
    </rPh>
    <rPh sb="5" eb="7">
      <t>ハツデン</t>
    </rPh>
    <rPh sb="7" eb="8">
      <t>リョウ</t>
    </rPh>
    <rPh sb="14" eb="15">
      <t>ネン</t>
    </rPh>
    <phoneticPr fontId="1"/>
  </si>
  <si>
    <t>基幹設備</t>
    <rPh sb="0" eb="2">
      <t>キカン</t>
    </rPh>
    <rPh sb="2" eb="4">
      <t>セツビ</t>
    </rPh>
    <phoneticPr fontId="1"/>
  </si>
  <si>
    <t>施設番号</t>
    <rPh sb="0" eb="2">
      <t>シセツ</t>
    </rPh>
    <rPh sb="2" eb="4">
      <t>バンゴウ</t>
    </rPh>
    <phoneticPr fontId="1"/>
  </si>
  <si>
    <t>REPOSや衛星写真確認</t>
    <rPh sb="6" eb="8">
      <t>エイセイ</t>
    </rPh>
    <rPh sb="8" eb="10">
      <t>シャシン</t>
    </rPh>
    <rPh sb="10" eb="12">
      <t>カクニン</t>
    </rPh>
    <phoneticPr fontId="1"/>
  </si>
  <si>
    <t>合意形成対象者</t>
    <rPh sb="0" eb="2">
      <t>ゴウイ</t>
    </rPh>
    <rPh sb="2" eb="4">
      <t>ケイセイ</t>
    </rPh>
    <rPh sb="4" eb="7">
      <t>タイショウシャ</t>
    </rPh>
    <phoneticPr fontId="1"/>
  </si>
  <si>
    <t>合意形成に向けた主な説明項目</t>
    <rPh sb="0" eb="2">
      <t>ゴウイ</t>
    </rPh>
    <rPh sb="2" eb="4">
      <t>ケイセイ</t>
    </rPh>
    <rPh sb="5" eb="6">
      <t>ム</t>
    </rPh>
    <rPh sb="8" eb="9">
      <t>オモ</t>
    </rPh>
    <rPh sb="10" eb="12">
      <t>セツメイ</t>
    </rPh>
    <rPh sb="12" eb="14">
      <t>コウモク</t>
    </rPh>
    <phoneticPr fontId="1"/>
  </si>
  <si>
    <t>施設番号</t>
    <rPh sb="0" eb="4">
      <t>シセツバンゴウ</t>
    </rPh>
    <phoneticPr fontId="1"/>
  </si>
  <si>
    <t>契約電力区分</t>
    <rPh sb="0" eb="6">
      <t>ケイヤクデンリョククブン</t>
    </rPh>
    <phoneticPr fontId="1"/>
  </si>
  <si>
    <t>設備導入の
実現可能性</t>
    <rPh sb="0" eb="4">
      <t>セツビドウニュウ</t>
    </rPh>
    <rPh sb="6" eb="11">
      <t>ジツゲンカノウセイ</t>
    </rPh>
    <phoneticPr fontId="1"/>
  </si>
  <si>
    <t>FS調査実施項目</t>
    <rPh sb="4" eb="6">
      <t>ジッシ</t>
    </rPh>
    <rPh sb="6" eb="8">
      <t>コウモク</t>
    </rPh>
    <phoneticPr fontId="1"/>
  </si>
  <si>
    <t>－</t>
    <phoneticPr fontId="1"/>
  </si>
  <si>
    <t>【地熱発電】</t>
    <rPh sb="1" eb="3">
      <t>チネツ</t>
    </rPh>
    <rPh sb="3" eb="5">
      <t>ハツデン</t>
    </rPh>
    <phoneticPr fontId="1"/>
  </si>
  <si>
    <t>【バイオマス発電】</t>
    <rPh sb="6" eb="8">
      <t>ハツデン</t>
    </rPh>
    <phoneticPr fontId="1"/>
  </si>
  <si>
    <t>【小水力発電】</t>
    <rPh sb="1" eb="2">
      <t>ショウ</t>
    </rPh>
    <rPh sb="2" eb="4">
      <t>スイリョク</t>
    </rPh>
    <rPh sb="4" eb="6">
      <t>ハツデン</t>
    </rPh>
    <phoneticPr fontId="1"/>
  </si>
  <si>
    <t>小水力発電</t>
    <rPh sb="0" eb="5">
      <t>ショウスイリョクハツデン</t>
    </rPh>
    <phoneticPr fontId="1"/>
  </si>
  <si>
    <t>風力発電</t>
    <rPh sb="0" eb="4">
      <t>フウリョクハツデン</t>
    </rPh>
    <phoneticPr fontId="1"/>
  </si>
  <si>
    <t>契約電力
区分</t>
    <rPh sb="0" eb="2">
      <t>ケイヤク</t>
    </rPh>
    <rPh sb="2" eb="4">
      <t>デンリョク</t>
    </rPh>
    <rPh sb="5" eb="7">
      <t>クブン</t>
    </rPh>
    <phoneticPr fontId="1"/>
  </si>
  <si>
    <t>【風力発電】</t>
    <rPh sb="1" eb="2">
      <t>カゼ</t>
    </rPh>
    <rPh sb="3" eb="5">
      <t>ハツデン</t>
    </rPh>
    <phoneticPr fontId="1"/>
  </si>
  <si>
    <t>別表</t>
    <rPh sb="0" eb="2">
      <t>ベッピョウ</t>
    </rPh>
    <phoneticPr fontId="1"/>
  </si>
  <si>
    <t/>
  </si>
  <si>
    <t>周辺環境への
影響と対策</t>
    <rPh sb="0" eb="2">
      <t>シュウヘン</t>
    </rPh>
    <rPh sb="2" eb="4">
      <t>カンキョウ</t>
    </rPh>
    <rPh sb="7" eb="9">
      <t>エイキョウ</t>
    </rPh>
    <rPh sb="10" eb="12">
      <t>タイサク</t>
    </rPh>
    <phoneticPr fontId="1"/>
  </si>
  <si>
    <t>先行地域の
コンセプト</t>
    <rPh sb="0" eb="2">
      <t>センコウ</t>
    </rPh>
    <rPh sb="2" eb="4">
      <t>チイキ</t>
    </rPh>
    <phoneticPr fontId="1"/>
  </si>
  <si>
    <t>業務その他（その他）</t>
    <phoneticPr fontId="1"/>
  </si>
  <si>
    <t>【風力発電】</t>
    <rPh sb="1" eb="3">
      <t>フウリョク</t>
    </rPh>
    <rPh sb="3" eb="5">
      <t>ハツデン</t>
    </rPh>
    <phoneticPr fontId="1"/>
  </si>
  <si>
    <t>バイオマス
発電量
(kWh/年)</t>
    <rPh sb="6" eb="8">
      <t>ハツデン</t>
    </rPh>
    <rPh sb="8" eb="9">
      <t>リョウ</t>
    </rPh>
    <rPh sb="15" eb="16">
      <t>ネン</t>
    </rPh>
    <phoneticPr fontId="1"/>
  </si>
  <si>
    <t>2.3(2) 新規の再エネ発電設備の導入予定(合意形成)</t>
    <rPh sb="23" eb="25">
      <t>ゴウイ</t>
    </rPh>
    <rPh sb="25" eb="27">
      <t>ケイセイ</t>
    </rPh>
    <phoneticPr fontId="1"/>
  </si>
  <si>
    <t>対策案・代替案の検討状況</t>
    <rPh sb="0" eb="2">
      <t>タイサク</t>
    </rPh>
    <rPh sb="2" eb="3">
      <t>アン</t>
    </rPh>
    <rPh sb="4" eb="7">
      <t>ダイタイアン</t>
    </rPh>
    <rPh sb="8" eb="10">
      <t>ケントウ</t>
    </rPh>
    <rPh sb="10" eb="12">
      <t>ジョウキョウ</t>
    </rPh>
    <phoneticPr fontId="1"/>
  </si>
  <si>
    <t>懸念事項</t>
    <rPh sb="0" eb="4">
      <t>ケネンジコウ</t>
    </rPh>
    <phoneticPr fontId="1"/>
  </si>
  <si>
    <t>合意形成の今後の予定</t>
    <rPh sb="0" eb="4">
      <t>ゴウイケイセイ</t>
    </rPh>
    <rPh sb="5" eb="7">
      <t>コンゴ</t>
    </rPh>
    <rPh sb="8" eb="10">
      <t>ヨテイ</t>
    </rPh>
    <phoneticPr fontId="1"/>
  </si>
  <si>
    <t>3-2</t>
    <phoneticPr fontId="1"/>
  </si>
  <si>
    <t>合意形成の進捗状況の補足</t>
    <rPh sb="0" eb="2">
      <t>ゴウイ</t>
    </rPh>
    <rPh sb="2" eb="4">
      <t>ケイセイ</t>
    </rPh>
    <rPh sb="5" eb="7">
      <t>シンチョク</t>
    </rPh>
    <rPh sb="7" eb="9">
      <t>ジョウキョウ</t>
    </rPh>
    <rPh sb="10" eb="12">
      <t>ホソク</t>
    </rPh>
    <phoneticPr fontId="1"/>
  </si>
  <si>
    <t>3-1</t>
    <phoneticPr fontId="1"/>
  </si>
  <si>
    <t>系統協議における懸念事項と今後の予定</t>
    <phoneticPr fontId="1"/>
  </si>
  <si>
    <t>FS調査の今後の予定</t>
    <rPh sb="2" eb="4">
      <t>チョウサ</t>
    </rPh>
    <rPh sb="5" eb="7">
      <t>コンゴ</t>
    </rPh>
    <rPh sb="8" eb="10">
      <t>ヨテイ</t>
    </rPh>
    <phoneticPr fontId="1"/>
  </si>
  <si>
    <t>1-2</t>
    <phoneticPr fontId="1"/>
  </si>
  <si>
    <t>FS調査の資料／実地調査の具体的な内容と結果</t>
    <rPh sb="2" eb="4">
      <t>チョウサ</t>
    </rPh>
    <rPh sb="5" eb="7">
      <t>シリョウ</t>
    </rPh>
    <rPh sb="8" eb="10">
      <t>ジッチ</t>
    </rPh>
    <rPh sb="10" eb="12">
      <t>チョウサ</t>
    </rPh>
    <rPh sb="13" eb="15">
      <t>グタイ</t>
    </rPh>
    <rPh sb="15" eb="16">
      <t>テキ</t>
    </rPh>
    <rPh sb="17" eb="19">
      <t>ナイヨウ</t>
    </rPh>
    <rPh sb="20" eb="22">
      <t>ケッカ</t>
    </rPh>
    <phoneticPr fontId="1"/>
  </si>
  <si>
    <t>1-1</t>
    <phoneticPr fontId="1"/>
  </si>
  <si>
    <t>1</t>
    <phoneticPr fontId="1"/>
  </si>
  <si>
    <t>補足事項</t>
    <rPh sb="0" eb="2">
      <t>ホソク</t>
    </rPh>
    <rPh sb="2" eb="4">
      <t>ジコウ</t>
    </rPh>
    <phoneticPr fontId="1"/>
  </si>
  <si>
    <t>項</t>
    <rPh sb="0" eb="1">
      <t>コウ</t>
    </rPh>
    <phoneticPr fontId="1"/>
  </si>
  <si>
    <t>[補足情報」</t>
    <rPh sb="1" eb="3">
      <t>ホソク</t>
    </rPh>
    <rPh sb="3" eb="5">
      <t>ジョウホウ</t>
    </rPh>
    <phoneticPr fontId="1"/>
  </si>
  <si>
    <t>FS調査実施状況</t>
    <rPh sb="2" eb="4">
      <t>チョウサ</t>
    </rPh>
    <rPh sb="4" eb="6">
      <t>ジッシ</t>
    </rPh>
    <rPh sb="6" eb="8">
      <t>ジョウキョウ</t>
    </rPh>
    <phoneticPr fontId="1"/>
  </si>
  <si>
    <t>設備導入の
実現可能性</t>
    <rPh sb="0" eb="2">
      <t>セツビ</t>
    </rPh>
    <rPh sb="2" eb="4">
      <t>ドウニュウ</t>
    </rPh>
    <rPh sb="6" eb="8">
      <t>ジツゲン</t>
    </rPh>
    <rPh sb="8" eb="10">
      <t>カノウ</t>
    </rPh>
    <rPh sb="10" eb="11">
      <t>セイ</t>
    </rPh>
    <phoneticPr fontId="1"/>
  </si>
  <si>
    <t>[基礎情報」</t>
    <rPh sb="1" eb="3">
      <t>キソ</t>
    </rPh>
    <rPh sb="3" eb="5">
      <t>ジョウホウ</t>
    </rPh>
    <phoneticPr fontId="1"/>
  </si>
  <si>
    <t>別表
(累計)</t>
    <rPh sb="0" eb="2">
      <t>ベッピョウ</t>
    </rPh>
    <phoneticPr fontId="1"/>
  </si>
  <si>
    <t>FS</t>
    <phoneticPr fontId="1"/>
  </si>
  <si>
    <t>合意形成</t>
    <rPh sb="0" eb="4">
      <t>ゴウイケイセイ</t>
    </rPh>
    <phoneticPr fontId="1"/>
  </si>
  <si>
    <t>直近電力需要量(kWh/年)</t>
    <phoneticPr fontId="1"/>
  </si>
  <si>
    <t>再エネ導入可能量を踏まえた脱炭素先行地域がある地方公共団体内における新規導入予定の再エネ発電設備（脱炭素先行地域内に供給するものに限る。）について、
FS調査、系統接続検討状況を、各関係者との再エネ種類ごと、施設ごとに下表に記載してください。</t>
    <rPh sb="0" eb="1">
      <t>サイ</t>
    </rPh>
    <rPh sb="3" eb="8">
      <t>ドウニュウカノウリョウ</t>
    </rPh>
    <rPh sb="9" eb="10">
      <t>フ</t>
    </rPh>
    <rPh sb="90" eb="94">
      <t>カクカンケイシャ</t>
    </rPh>
    <rPh sb="104" eb="106">
      <t>シセツ</t>
    </rPh>
    <phoneticPr fontId="1"/>
  </si>
  <si>
    <t>2.3(2) 新規の再エネ発電設備の導入予定(FS調査、系統接続検討状況)</t>
    <phoneticPr fontId="1"/>
  </si>
  <si>
    <t>通し番号
対象</t>
    <rPh sb="0" eb="1">
      <t>トオ</t>
    </rPh>
    <rPh sb="2" eb="4">
      <t>バンゴウ</t>
    </rPh>
    <rPh sb="5" eb="7">
      <t>タイショウ</t>
    </rPh>
    <phoneticPr fontId="1"/>
  </si>
  <si>
    <t>通し番号
施設名</t>
    <rPh sb="0" eb="1">
      <t>トオ</t>
    </rPh>
    <rPh sb="2" eb="4">
      <t>バンゴウ</t>
    </rPh>
    <rPh sb="5" eb="8">
      <t>シセツメイ</t>
    </rPh>
    <phoneticPr fontId="1"/>
  </si>
  <si>
    <t>住宅</t>
    <rPh sb="0" eb="2">
      <t>ジュウタク</t>
    </rPh>
    <phoneticPr fontId="1"/>
  </si>
  <si>
    <t>民生・業務その他</t>
    <rPh sb="0" eb="2">
      <t>ミンセイ</t>
    </rPh>
    <rPh sb="3" eb="5">
      <t>ギョウム</t>
    </rPh>
    <rPh sb="7" eb="8">
      <t>タ</t>
    </rPh>
    <phoneticPr fontId="1"/>
  </si>
  <si>
    <t>公共</t>
    <rPh sb="0" eb="2">
      <t>コウキョウ</t>
    </rPh>
    <phoneticPr fontId="1"/>
  </si>
  <si>
    <t>リスト
(住宅)
参照先</t>
    <rPh sb="5" eb="7">
      <t>ジュウタク</t>
    </rPh>
    <rPh sb="9" eb="12">
      <t>サンショウサキ</t>
    </rPh>
    <phoneticPr fontId="1"/>
  </si>
  <si>
    <t>リスト
(民生・業務その他)
参照先</t>
    <rPh sb="5" eb="7">
      <t>ミンセイ</t>
    </rPh>
    <rPh sb="8" eb="10">
      <t>ギョウム</t>
    </rPh>
    <rPh sb="12" eb="13">
      <t>タ</t>
    </rPh>
    <rPh sb="15" eb="18">
      <t>サンショウサキ</t>
    </rPh>
    <phoneticPr fontId="1"/>
  </si>
  <si>
    <t>リスト
(公共)
参照先</t>
    <rPh sb="5" eb="7">
      <t>コウキョウ</t>
    </rPh>
    <rPh sb="9" eb="12">
      <t>サンショウサキ</t>
    </rPh>
    <phoneticPr fontId="1"/>
  </si>
  <si>
    <t>合意に向けた進捗度</t>
    <phoneticPr fontId="1"/>
  </si>
  <si>
    <t>合意に向けた進捗度</t>
    <rPh sb="0" eb="2">
      <t>ゴウイ</t>
    </rPh>
    <rPh sb="3" eb="4">
      <t>ム</t>
    </rPh>
    <rPh sb="6" eb="8">
      <t>シンチョク</t>
    </rPh>
    <rPh sb="8" eb="9">
      <t>ド</t>
    </rPh>
    <phoneticPr fontId="1"/>
  </si>
  <si>
    <t>再エネ導入可能量を踏まえた脱炭素先行地域がある地方公共団体内における新規導入予定の再エネ発電設備（脱炭素先行地域内に供給するものに限る。）について、
設置場所、設置者、設置方法、設置容量、導入時期、FS調査や合意に向けた進捗度等を、再エネ種類ごとに下表に記載してください。</t>
    <rPh sb="0" eb="1">
      <t>サイ</t>
    </rPh>
    <rPh sb="3" eb="8">
      <t>ドウニュウカノウリョウ</t>
    </rPh>
    <rPh sb="9" eb="10">
      <t>フ</t>
    </rPh>
    <phoneticPr fontId="1"/>
  </si>
  <si>
    <t>再エネ設備導入における合意に向けた進捗度</t>
    <rPh sb="0" eb="1">
      <t>サイ</t>
    </rPh>
    <rPh sb="3" eb="5">
      <t>セツビ</t>
    </rPh>
    <rPh sb="5" eb="7">
      <t>ドウニュウ</t>
    </rPh>
    <phoneticPr fontId="1"/>
  </si>
  <si>
    <t>再エネ導入可能量を踏まえた脱炭素先行地域がある地方公共団体内における新規導入予定の再エネ発電設備（脱炭素先行地域内に供給するものに限る。）について、
合意に向けた進捗度を、各関係者との再エネ種類ごと、施設ごとに下表に記載してください。</t>
    <rPh sb="0" eb="1">
      <t>サイ</t>
    </rPh>
    <rPh sb="3" eb="8">
      <t>ドウニュウカノウリョウ</t>
    </rPh>
    <rPh sb="9" eb="10">
      <t>フ</t>
    </rPh>
    <rPh sb="86" eb="90">
      <t>カクカンケイシャ</t>
    </rPh>
    <rPh sb="100" eb="102">
      <t>シセツ</t>
    </rPh>
    <phoneticPr fontId="1"/>
  </si>
  <si>
    <t>2.5 民生部門電力以外の排出削減等の取組の合意形成状況</t>
    <rPh sb="4" eb="6">
      <t>ミンセイ</t>
    </rPh>
    <rPh sb="6" eb="8">
      <t>ブモン</t>
    </rPh>
    <rPh sb="8" eb="10">
      <t>デンリョク</t>
    </rPh>
    <rPh sb="10" eb="12">
      <t>イガイ</t>
    </rPh>
    <rPh sb="13" eb="15">
      <t>ハイシュツ</t>
    </rPh>
    <rPh sb="15" eb="17">
      <t>サクゲン</t>
    </rPh>
    <rPh sb="17" eb="18">
      <t>ナド</t>
    </rPh>
    <rPh sb="19" eb="21">
      <t>トリクミ</t>
    </rPh>
    <rPh sb="22" eb="28">
      <t>ゴウイケイセイジョウキョウ</t>
    </rPh>
    <phoneticPr fontId="1"/>
  </si>
  <si>
    <t>【その他発電】</t>
    <rPh sb="3" eb="4">
      <t>ホカ</t>
    </rPh>
    <rPh sb="4" eb="6">
      <t>ハツデン</t>
    </rPh>
    <phoneticPr fontId="1"/>
  </si>
  <si>
    <t>【その他発電】</t>
    <rPh sb="3" eb="4">
      <t>タ</t>
    </rPh>
    <rPh sb="4" eb="6">
      <t>ハツデン</t>
    </rPh>
    <phoneticPr fontId="1"/>
  </si>
  <si>
    <t>上記以外の発電方式に該当する場合は、以下に発電方式名と詳細を記載ください</t>
    <rPh sb="21" eb="25">
      <t>ハツデンホウシキ</t>
    </rPh>
    <rPh sb="25" eb="26">
      <t>メイ</t>
    </rPh>
    <rPh sb="27" eb="29">
      <t>ショウサイ</t>
    </rPh>
    <phoneticPr fontId="1"/>
  </si>
  <si>
    <t>その他発電</t>
    <rPh sb="2" eb="3">
      <t>タ</t>
    </rPh>
    <rPh sb="3" eb="5">
      <t>ハツデン</t>
    </rPh>
    <phoneticPr fontId="1"/>
  </si>
  <si>
    <t>バイオマス
発電量(kWh/年)</t>
    <rPh sb="6" eb="9">
      <t>ハツデンリョウ</t>
    </rPh>
    <phoneticPr fontId="1"/>
  </si>
  <si>
    <t>計算用⇒</t>
    <rPh sb="0" eb="3">
      <t>ケイサンヨウ</t>
    </rPh>
    <phoneticPr fontId="1"/>
  </si>
  <si>
    <t>REPOSや衛星写真確認</t>
    <phoneticPr fontId="1"/>
  </si>
  <si>
    <t>（一括検討プロセスの場合）</t>
    <rPh sb="1" eb="3">
      <t>イッカツ</t>
    </rPh>
    <rPh sb="3" eb="5">
      <t>ケントウ</t>
    </rPh>
    <rPh sb="10" eb="12">
      <t>バアイ</t>
    </rPh>
    <phoneticPr fontId="1"/>
  </si>
  <si>
    <t>（一括検討プロセスの場合）</t>
    <phoneticPr fontId="1"/>
  </si>
  <si>
    <t>記述</t>
    <phoneticPr fontId="1"/>
  </si>
  <si>
    <t>供給元</t>
    <rPh sb="0" eb="3">
      <t>キョウキュウモト</t>
    </rPh>
    <phoneticPr fontId="1"/>
  </si>
  <si>
    <t>供給量</t>
    <rPh sb="0" eb="3">
      <t>キョウキュウリョウ</t>
    </rPh>
    <phoneticPr fontId="1"/>
  </si>
  <si>
    <t>供給元
単一</t>
    <rPh sb="0" eb="3">
      <t>キョウキュウモト</t>
    </rPh>
    <rPh sb="4" eb="6">
      <t>タンイツ</t>
    </rPh>
    <phoneticPr fontId="1"/>
  </si>
  <si>
    <t>No</t>
    <phoneticPr fontId="1"/>
  </si>
  <si>
    <t>供給先</t>
    <rPh sb="0" eb="3">
      <t>キョウキュウサキ</t>
    </rPh>
    <phoneticPr fontId="1"/>
  </si>
  <si>
    <t>域外調達量</t>
    <rPh sb="0" eb="5">
      <t>イキガイチョウタツリョウ</t>
    </rPh>
    <phoneticPr fontId="1"/>
  </si>
  <si>
    <t>供給量</t>
    <rPh sb="0" eb="2">
      <t>キョウキュウ</t>
    </rPh>
    <rPh sb="2" eb="3">
      <t>リョウ</t>
    </rPh>
    <phoneticPr fontId="1"/>
  </si>
  <si>
    <t>調達方法</t>
    <rPh sb="0" eb="4">
      <t>チョウタツホウホウ</t>
    </rPh>
    <phoneticPr fontId="1"/>
  </si>
  <si>
    <t>該当行</t>
    <rPh sb="0" eb="2">
      <t>ガイトウ</t>
    </rPh>
    <rPh sb="2" eb="3">
      <t>ギョウ</t>
    </rPh>
    <phoneticPr fontId="1"/>
  </si>
  <si>
    <t>通し番号</t>
    <rPh sb="0" eb="1">
      <t>トオ</t>
    </rPh>
    <rPh sb="2" eb="4">
      <t>バンゴウ</t>
    </rPh>
    <phoneticPr fontId="1"/>
  </si>
  <si>
    <t>2.4 需要家との合意プロセス(住宅)</t>
    <rPh sb="4" eb="7">
      <t>ジュヨウカ</t>
    </rPh>
    <rPh sb="9" eb="11">
      <t>ゴウイ</t>
    </rPh>
    <rPh sb="16" eb="18">
      <t>ジュウタク</t>
    </rPh>
    <phoneticPr fontId="1"/>
  </si>
  <si>
    <t>主として取組を実施する
範囲内外</t>
    <rPh sb="0" eb="1">
      <t>シュ</t>
    </rPh>
    <rPh sb="4" eb="6">
      <t>トリクミ</t>
    </rPh>
    <rPh sb="7" eb="9">
      <t>ジッシ</t>
    </rPh>
    <rPh sb="12" eb="14">
      <t>ハンイ</t>
    </rPh>
    <rPh sb="14" eb="15">
      <t>ナイ</t>
    </rPh>
    <rPh sb="15" eb="16">
      <t>ガイ</t>
    </rPh>
    <phoneticPr fontId="1"/>
  </si>
  <si>
    <t>【民生部門の電力需要家の状況（対象・施設数、直近年度の電力需要量等）】の表に記載の建物単位ごとに、需要家となる合意形成対象者との調整状況を記載してください。
必要に応じて、行や表を追加・削除してください。必要な合意プロセスで"その他"を選択した場合は、"「その他」の場合のプロセス"列に詳細を記載ください。
※懸念事項及びその対応策については、本エクセルには記載いただきますが、様式１(Word)に貼付する必要はありません。</t>
    <rPh sb="36" eb="37">
      <t>ヒョウ</t>
    </rPh>
    <rPh sb="79" eb="81">
      <t>ヒツヨウ</t>
    </rPh>
    <rPh sb="82" eb="83">
      <t>オウ</t>
    </rPh>
    <rPh sb="86" eb="87">
      <t>ギョウ</t>
    </rPh>
    <rPh sb="88" eb="89">
      <t>ヒョウ</t>
    </rPh>
    <rPh sb="90" eb="92">
      <t>ツイカ</t>
    </rPh>
    <rPh sb="93" eb="95">
      <t>サクジョ</t>
    </rPh>
    <rPh sb="102" eb="104">
      <t>ヒツヨウ</t>
    </rPh>
    <rPh sb="105" eb="107">
      <t>ゴウイ</t>
    </rPh>
    <rPh sb="115" eb="116">
      <t>タ</t>
    </rPh>
    <rPh sb="118" eb="120">
      <t>センタク</t>
    </rPh>
    <rPh sb="122" eb="124">
      <t>バアイ</t>
    </rPh>
    <rPh sb="130" eb="131">
      <t>タ</t>
    </rPh>
    <rPh sb="133" eb="135">
      <t>バアイ</t>
    </rPh>
    <rPh sb="141" eb="142">
      <t>レツ</t>
    </rPh>
    <rPh sb="143" eb="145">
      <t>ショウサイ</t>
    </rPh>
    <rPh sb="146" eb="148">
      <t>キサイ</t>
    </rPh>
    <rPh sb="172" eb="173">
      <t>ホン</t>
    </rPh>
    <rPh sb="179" eb="181">
      <t>キサイ</t>
    </rPh>
    <rPh sb="199" eb="201">
      <t>ハリツケ</t>
    </rPh>
    <phoneticPr fontId="1"/>
  </si>
  <si>
    <t>再エネ情報提供システム（REPOS）などの算出ツールや衛星写真の活用、独自の調査により算出した脱炭素先行地域がある地方公共団体内の再エネ賦存量のうち、生態系をはじめとした自然環境や景観等への影響を回避又は極力低減するとともに、災害防止や経済合理性、その他支障の有無も踏まえ、除外すべきものを除いた上で、実際に導入可能な量がどの程度あるかを、再エネの種類ごとに定量的に記載してください。「考慮すべき事項」の記載している情報に補記する内容があれば、再エネ種別ごとに記載するようにしてください。</t>
    <phoneticPr fontId="1"/>
  </si>
  <si>
    <t>共同提案者(地方公共団体)</t>
    <rPh sb="0" eb="2">
      <t>キョウドウ</t>
    </rPh>
    <rPh sb="2" eb="5">
      <t>テイアンシャ</t>
    </rPh>
    <phoneticPr fontId="1"/>
  </si>
  <si>
    <t>主たる提案者(地方公共団体)</t>
    <rPh sb="0" eb="1">
      <t>シュ</t>
    </rPh>
    <rPh sb="3" eb="6">
      <t>テイアンシャ</t>
    </rPh>
    <phoneticPr fontId="1"/>
  </si>
  <si>
    <t>取組ごとに関係者となる、合意形成対象者との調整状況を記載してください。
必要に応じて、行や表を追加・削除してください。必要な合意プロセスで"その他"を選択した場合は、"「その他」の場合のプロセス"列に詳細を記載ください。
※懸念事項及びその対応策については、本エクセルには記載いただきますが、様式１(Word)に貼付する必要はありません。</t>
    <rPh sb="26" eb="28">
      <t>キサイ</t>
    </rPh>
    <phoneticPr fontId="1"/>
  </si>
  <si>
    <t>2.8 事業費の額（各年度）、活用を想定している国の事業（交付金、補助金等）</t>
    <phoneticPr fontId="1"/>
  </si>
  <si>
    <t>全体</t>
    <rPh sb="0" eb="2">
      <t>ゼンタイ</t>
    </rPh>
    <phoneticPr fontId="1"/>
  </si>
  <si>
    <t>部門</t>
    <rPh sb="0" eb="2">
      <t>ブモン</t>
    </rPh>
    <phoneticPr fontId="1"/>
  </si>
  <si>
    <t>部門別年間必要額
（千円）</t>
    <rPh sb="0" eb="3">
      <t>ブモンベツ</t>
    </rPh>
    <rPh sb="3" eb="5">
      <t>ネンカン</t>
    </rPh>
    <rPh sb="10" eb="12">
      <t>センエン</t>
    </rPh>
    <phoneticPr fontId="1"/>
  </si>
  <si>
    <t>計算用</t>
    <rPh sb="0" eb="3">
      <t>ケイサンヨウ</t>
    </rPh>
    <phoneticPr fontId="1"/>
  </si>
  <si>
    <t>再エネ等の電力供給元
(発電主体)</t>
    <phoneticPr fontId="1"/>
  </si>
  <si>
    <t>電力供給量
(kWh/年)</t>
    <phoneticPr fontId="1"/>
  </si>
  <si>
    <r>
      <t xml:space="preserve">割合（％）
</t>
    </r>
    <r>
      <rPr>
        <b/>
        <sz val="12"/>
        <rFont val="ＭＳ ゴシック"/>
        <family val="3"/>
        <charset val="128"/>
      </rPr>
      <t>（電力需要量に対する割合）</t>
    </r>
    <rPh sb="0" eb="2">
      <t>ワリアイ</t>
    </rPh>
    <rPh sb="7" eb="9">
      <t>デンリョク</t>
    </rPh>
    <rPh sb="9" eb="12">
      <t>ジュヨウリョウ</t>
    </rPh>
    <rPh sb="13" eb="14">
      <t>タイ</t>
    </rPh>
    <rPh sb="16" eb="18">
      <t>ワリアイ</t>
    </rPh>
    <phoneticPr fontId="1"/>
  </si>
  <si>
    <t>脱炭素先行地域及び当該地域がある地方公共団体において既に導入している、又は、導入することが決定している（契約済、着工済等）再エネ発電設備（脱炭素先行地域内に供給するものに限る）
について、その種別に設置場所、設置容量等を記載してください。</t>
    <phoneticPr fontId="1"/>
  </si>
  <si>
    <t>地域の特性に応じ、民生部門の電力以外で、地球温暖化対策計画とも整合する温室効果ガスの削減に資する取組を
少なくとも１つ以上記載してください。</t>
    <phoneticPr fontId="1"/>
  </si>
  <si>
    <t>合計(kWh/年)</t>
    <rPh sb="0" eb="2">
      <t>ゴウケイ</t>
    </rPh>
    <rPh sb="7" eb="8">
      <t>ネン</t>
    </rPh>
    <phoneticPr fontId="1"/>
  </si>
  <si>
    <t>民生部門の電力需要量(kWh/年)</t>
    <rPh sb="0" eb="2">
      <t>ミンセイ</t>
    </rPh>
    <rPh sb="2" eb="4">
      <t>ブモン</t>
    </rPh>
    <rPh sb="5" eb="7">
      <t>デンリョク</t>
    </rPh>
    <rPh sb="7" eb="9">
      <t>ジュヨウ</t>
    </rPh>
    <rPh sb="9" eb="10">
      <t>リョウ</t>
    </rPh>
    <rPh sb="15" eb="16">
      <t>ネン</t>
    </rPh>
    <phoneticPr fontId="1"/>
  </si>
  <si>
    <t>民生部門の
電力需要量
(kWh/年)</t>
    <rPh sb="0" eb="2">
      <t>ミンセイ</t>
    </rPh>
    <rPh sb="2" eb="4">
      <t>ブモン</t>
    </rPh>
    <rPh sb="6" eb="8">
      <t>デンリョク</t>
    </rPh>
    <rPh sb="8" eb="10">
      <t>ジュヨウ</t>
    </rPh>
    <rPh sb="10" eb="11">
      <t>リョウ</t>
    </rPh>
    <rPh sb="17" eb="18">
      <t>ネン</t>
    </rPh>
    <phoneticPr fontId="1"/>
  </si>
  <si>
    <t>設置場所</t>
  </si>
  <si>
    <t>施設番号</t>
  </si>
  <si>
    <t>基幹設備</t>
  </si>
  <si>
    <t>設置者</t>
  </si>
  <si>
    <t>オンサイト・
オフサイト</t>
  </si>
  <si>
    <t>施設数</t>
  </si>
  <si>
    <t>設備能力(kW)</t>
  </si>
  <si>
    <t>発電量
(kWh/年)</t>
  </si>
  <si>
    <t>契約電力区分</t>
  </si>
  <si>
    <t>導入時期</t>
  </si>
  <si>
    <t>設備導入の
実現可能性</t>
  </si>
  <si>
    <t>FS調査実施状況</t>
  </si>
  <si>
    <t>系統接続検討状況</t>
  </si>
  <si>
    <t>REPOSや衛星写真確認</t>
  </si>
  <si>
    <t>資料調査</t>
  </si>
  <si>
    <t>実地調査</t>
  </si>
  <si>
    <t>（単独の場合）</t>
  </si>
  <si>
    <t>（一括プロセスの場合）</t>
  </si>
  <si>
    <t>懸念事項の対応策</t>
    <phoneticPr fontId="1"/>
  </si>
  <si>
    <t>懸念事項</t>
    <phoneticPr fontId="1"/>
  </si>
  <si>
    <t>懸念事項への対策</t>
    <rPh sb="6" eb="8">
      <t>タイサク</t>
    </rPh>
    <phoneticPr fontId="1"/>
  </si>
  <si>
    <r>
      <t xml:space="preserve">施設番号
</t>
    </r>
    <r>
      <rPr>
        <b/>
        <sz val="8"/>
        <color rgb="FFFF0000"/>
        <rFont val="ＭＳ ゴシック"/>
        <family val="3"/>
        <charset val="128"/>
      </rPr>
      <t>「太陽光-1」のように、電源種と数値で記載ください</t>
    </r>
    <rPh sb="0" eb="4">
      <t>シセツバンゴウ</t>
    </rPh>
    <rPh sb="6" eb="9">
      <t>タイヨウコウ</t>
    </rPh>
    <rPh sb="17" eb="20">
      <t>デンゲンシュ</t>
    </rPh>
    <rPh sb="21" eb="23">
      <t>スウチ</t>
    </rPh>
    <rPh sb="24" eb="26">
      <t>キサイ</t>
    </rPh>
    <phoneticPr fontId="1"/>
  </si>
  <si>
    <r>
      <t xml:space="preserve">施設番号
</t>
    </r>
    <r>
      <rPr>
        <b/>
        <sz val="9"/>
        <color rgb="FFFF0000"/>
        <rFont val="ＭＳ ゴシック"/>
        <family val="3"/>
        <charset val="128"/>
      </rPr>
      <t>「小水力-1」のように、電源種と数値で記載ください</t>
    </r>
    <rPh sb="0" eb="4">
      <t>シセツバンゴウ</t>
    </rPh>
    <rPh sb="6" eb="9">
      <t>ショウスイリョク</t>
    </rPh>
    <phoneticPr fontId="1"/>
  </si>
  <si>
    <r>
      <t xml:space="preserve">施設番号
</t>
    </r>
    <r>
      <rPr>
        <b/>
        <sz val="9"/>
        <color rgb="FFFF0000"/>
        <rFont val="ＭＳ ゴシック"/>
        <family val="3"/>
        <charset val="128"/>
      </rPr>
      <t>「風力-1」のように、電源種と数値で記載ください</t>
    </r>
    <rPh sb="0" eb="4">
      <t>シセツバンゴウ</t>
    </rPh>
    <rPh sb="6" eb="8">
      <t>フウリョク</t>
    </rPh>
    <phoneticPr fontId="1"/>
  </si>
  <si>
    <r>
      <t xml:space="preserve">施設番号
</t>
    </r>
    <r>
      <rPr>
        <b/>
        <sz val="9"/>
        <color rgb="FFFF0000"/>
        <rFont val="ＭＳ ゴシック"/>
        <family val="3"/>
        <charset val="128"/>
      </rPr>
      <t>「地熱-1」のように、電源種と数値で記載ください</t>
    </r>
    <rPh sb="0" eb="4">
      <t>シセツバンゴウ</t>
    </rPh>
    <rPh sb="6" eb="8">
      <t>チネツ</t>
    </rPh>
    <phoneticPr fontId="1"/>
  </si>
  <si>
    <r>
      <t xml:space="preserve">施設番号
</t>
    </r>
    <r>
      <rPr>
        <b/>
        <sz val="9"/>
        <color rgb="FFFF0000"/>
        <rFont val="ＭＳ ゴシック"/>
        <family val="3"/>
        <charset val="128"/>
      </rPr>
      <t>「バイオマス-1」のように、電源種と数値で記載ください</t>
    </r>
    <rPh sb="0" eb="4">
      <t>シセツバンゴウ</t>
    </rPh>
    <phoneticPr fontId="1"/>
  </si>
  <si>
    <r>
      <t xml:space="preserve">施設番号
</t>
    </r>
    <r>
      <rPr>
        <b/>
        <sz val="9"/>
        <color rgb="FFFF0000"/>
        <rFont val="ＭＳ ゴシック"/>
        <family val="3"/>
        <charset val="128"/>
      </rPr>
      <t>「廃棄物-1」のように、電源種と数値で記載ください</t>
    </r>
    <rPh sb="0" eb="4">
      <t>シセツバンゴウ</t>
    </rPh>
    <rPh sb="6" eb="9">
      <t>ハイキブツ</t>
    </rPh>
    <phoneticPr fontId="1"/>
  </si>
  <si>
    <r>
      <t xml:space="preserve">施設番号
</t>
    </r>
    <r>
      <rPr>
        <b/>
        <sz val="9"/>
        <color rgb="FFFF0000"/>
        <rFont val="ＭＳ ゴシック"/>
        <family val="3"/>
        <charset val="128"/>
      </rPr>
      <t>「〇〇-1」のように、電源種と数値で記載ください</t>
    </r>
    <rPh sb="0" eb="4">
      <t>シセツバンゴウ</t>
    </rPh>
    <phoneticPr fontId="1"/>
  </si>
  <si>
    <t>民生部門の
電力需要家</t>
    <rPh sb="0" eb="2">
      <t>ミンセイ</t>
    </rPh>
    <rPh sb="2" eb="4">
      <t>ブモン</t>
    </rPh>
    <rPh sb="6" eb="10">
      <t>デンリョクジュヨウ</t>
    </rPh>
    <rPh sb="10" eb="11">
      <t>イエ</t>
    </rPh>
    <phoneticPr fontId="1"/>
  </si>
  <si>
    <t>懸念事項の対応策</t>
    <rPh sb="5" eb="8">
      <t>タイオウサク</t>
    </rPh>
    <phoneticPr fontId="1"/>
  </si>
  <si>
    <t>3.1 関係者との連携体制と合意形成状況</t>
    <phoneticPr fontId="1"/>
  </si>
  <si>
    <t>各関係者との取組を進めるに当たっての「懸念事項」と「懸念事項への対応策」があれば、シートに記入してください。</t>
    <phoneticPr fontId="1"/>
  </si>
  <si>
    <t>その他発電</t>
    <rPh sb="2" eb="5">
      <t>タハツデン</t>
    </rPh>
    <phoneticPr fontId="1"/>
  </si>
  <si>
    <t>第4回脱炭素先行地域　表作成ツール　改訂履歴</t>
    <rPh sb="18" eb="20">
      <t>カイテイ</t>
    </rPh>
    <phoneticPr fontId="1"/>
  </si>
  <si>
    <t>改訂版</t>
    <rPh sb="0" eb="3">
      <t>カイテイバン</t>
    </rPh>
    <phoneticPr fontId="1"/>
  </si>
  <si>
    <t>公開日</t>
    <rPh sb="0" eb="3">
      <t>コウカイビ</t>
    </rPh>
    <phoneticPr fontId="1"/>
  </si>
  <si>
    <t>改訂対象シート名</t>
    <rPh sb="0" eb="2">
      <t>カイテイ</t>
    </rPh>
    <rPh sb="2" eb="4">
      <t>タイショウ</t>
    </rPh>
    <rPh sb="7" eb="8">
      <t>メイ</t>
    </rPh>
    <phoneticPr fontId="1"/>
  </si>
  <si>
    <t>改訂対象欄</t>
    <rPh sb="0" eb="2">
      <t>カイテイ</t>
    </rPh>
    <rPh sb="2" eb="4">
      <t>タイショウ</t>
    </rPh>
    <rPh sb="4" eb="5">
      <t>ラン</t>
    </rPh>
    <phoneticPr fontId="1"/>
  </si>
  <si>
    <t>Ver.1.1</t>
    <phoneticPr fontId="1"/>
  </si>
  <si>
    <t>2.3再エネ導入可能量</t>
    <rPh sb="3" eb="4">
      <t>サイ</t>
    </rPh>
    <rPh sb="6" eb="8">
      <t>ドウニュウ</t>
    </rPh>
    <rPh sb="8" eb="11">
      <t>カノウリョウ</t>
    </rPh>
    <phoneticPr fontId="1"/>
  </si>
  <si>
    <t>D列12行目から22行目</t>
    <rPh sb="1" eb="2">
      <t>レツ</t>
    </rPh>
    <rPh sb="4" eb="6">
      <t>ギョウメ</t>
    </rPh>
    <rPh sb="10" eb="11">
      <t>ギョウ</t>
    </rPh>
    <rPh sb="11" eb="12">
      <t>メ</t>
    </rPh>
    <phoneticPr fontId="1"/>
  </si>
  <si>
    <t>プルダウンの内容を変更。</t>
    <rPh sb="6" eb="8">
      <t>ナイヨウ</t>
    </rPh>
    <rPh sb="9" eb="11">
      <t>ヘンコウ</t>
    </rPh>
    <phoneticPr fontId="1"/>
  </si>
  <si>
    <t>2.3(2)新規再エネ導入予定（FS調査、系統接続検討状況）</t>
    <rPh sb="6" eb="8">
      <t>シンキ</t>
    </rPh>
    <rPh sb="8" eb="9">
      <t>サイ</t>
    </rPh>
    <rPh sb="11" eb="13">
      <t>ドウニュウ</t>
    </rPh>
    <rPh sb="13" eb="15">
      <t>ヨテイ</t>
    </rPh>
    <rPh sb="18" eb="20">
      <t>チョウサ</t>
    </rPh>
    <rPh sb="21" eb="23">
      <t>ケイトウ</t>
    </rPh>
    <rPh sb="23" eb="25">
      <t>セツゾク</t>
    </rPh>
    <rPh sb="25" eb="27">
      <t>ケントウ</t>
    </rPh>
    <rPh sb="27" eb="29">
      <t>ジョウキョウ</t>
    </rPh>
    <phoneticPr fontId="1"/>
  </si>
  <si>
    <t>27行目から31行目</t>
    <rPh sb="2" eb="4">
      <t>ギョウメ</t>
    </rPh>
    <rPh sb="8" eb="10">
      <t>ギョウメ</t>
    </rPh>
    <phoneticPr fontId="1"/>
  </si>
  <si>
    <t>太陽光発電のオフィスビル欄のシートの保護を解除。</t>
    <rPh sb="0" eb="3">
      <t>タイヨウコウ</t>
    </rPh>
    <rPh sb="3" eb="5">
      <t>ハツデン</t>
    </rPh>
    <rPh sb="12" eb="13">
      <t>ラン</t>
    </rPh>
    <rPh sb="18" eb="20">
      <t>ホゴ</t>
    </rPh>
    <rPh sb="21" eb="23">
      <t>カイジョ</t>
    </rPh>
    <phoneticPr fontId="1"/>
  </si>
  <si>
    <t>2.3(3)活用可能な既存の再エネ</t>
    <rPh sb="6" eb="8">
      <t>カツヨウ</t>
    </rPh>
    <rPh sb="8" eb="10">
      <t>カノウ</t>
    </rPh>
    <rPh sb="11" eb="13">
      <t>キソン</t>
    </rPh>
    <rPh sb="14" eb="15">
      <t>サイ</t>
    </rPh>
    <phoneticPr fontId="1"/>
  </si>
  <si>
    <t>L列45行目から47行目</t>
    <rPh sb="1" eb="2">
      <t>レツ</t>
    </rPh>
    <rPh sb="4" eb="6">
      <t>ギョウメ</t>
    </rPh>
    <rPh sb="10" eb="12">
      <t>ギョウメ</t>
    </rPh>
    <phoneticPr fontId="1"/>
  </si>
  <si>
    <t>文字列を入力した際、「数値で入力してください」と表示される不具合を解消。</t>
    <rPh sb="0" eb="3">
      <t>モジレツ</t>
    </rPh>
    <rPh sb="4" eb="6">
      <t>ニュウリョク</t>
    </rPh>
    <rPh sb="8" eb="9">
      <t>サイ</t>
    </rPh>
    <rPh sb="11" eb="13">
      <t>スウチ</t>
    </rPh>
    <rPh sb="14" eb="16">
      <t>ニュウリョク</t>
    </rPh>
    <rPh sb="24" eb="26">
      <t>ヒョウジ</t>
    </rPh>
    <rPh sb="29" eb="32">
      <t>フグアイ</t>
    </rPh>
    <rPh sb="33" eb="35">
      <t>カイショウ</t>
    </rPh>
    <phoneticPr fontId="1"/>
  </si>
  <si>
    <t>2.4需要家合意形成状況(住宅)</t>
    <rPh sb="3" eb="6">
      <t>ジュヨウカ</t>
    </rPh>
    <rPh sb="6" eb="8">
      <t>ゴウイ</t>
    </rPh>
    <rPh sb="8" eb="10">
      <t>ケイセイ</t>
    </rPh>
    <rPh sb="10" eb="12">
      <t>ジョウキョウ</t>
    </rPh>
    <rPh sb="13" eb="15">
      <t>ジュウタク</t>
    </rPh>
    <phoneticPr fontId="1"/>
  </si>
  <si>
    <t>-</t>
    <phoneticPr fontId="1"/>
  </si>
  <si>
    <t>記載用の表を追加。</t>
    <rPh sb="0" eb="2">
      <t>キサイ</t>
    </rPh>
    <rPh sb="2" eb="3">
      <t>ヨウ</t>
    </rPh>
    <rPh sb="4" eb="5">
      <t>ヒョウ</t>
    </rPh>
    <rPh sb="6" eb="8">
      <t>ツイカ</t>
    </rPh>
    <phoneticPr fontId="1"/>
  </si>
  <si>
    <t>2.4需要家合意形成状況(民生・業務その他)</t>
    <rPh sb="3" eb="6">
      <t>ジュヨウカ</t>
    </rPh>
    <rPh sb="6" eb="8">
      <t>ゴウイ</t>
    </rPh>
    <rPh sb="8" eb="10">
      <t>ケイセイ</t>
    </rPh>
    <rPh sb="10" eb="12">
      <t>ジョウキョウ</t>
    </rPh>
    <rPh sb="13" eb="15">
      <t>ミンセイ</t>
    </rPh>
    <rPh sb="16" eb="18">
      <t>ギョウム</t>
    </rPh>
    <rPh sb="20" eb="21">
      <t>タ</t>
    </rPh>
    <phoneticPr fontId="1"/>
  </si>
  <si>
    <t>2.4需要家合意形成状況(公共)</t>
    <rPh sb="3" eb="6">
      <t>ジュヨウカ</t>
    </rPh>
    <rPh sb="6" eb="8">
      <t>ゴウイ</t>
    </rPh>
    <rPh sb="8" eb="10">
      <t>ケイセイ</t>
    </rPh>
    <rPh sb="10" eb="12">
      <t>ジョウキョウ</t>
    </rPh>
    <rPh sb="13" eb="15">
      <t>コウキョウ</t>
    </rPh>
    <phoneticPr fontId="1"/>
  </si>
  <si>
    <t>2.3新規再エネ導入予定（設備情報）</t>
    <rPh sb="3" eb="5">
      <t>シンキ</t>
    </rPh>
    <rPh sb="5" eb="6">
      <t>サイ</t>
    </rPh>
    <rPh sb="8" eb="10">
      <t>ドウニュウ</t>
    </rPh>
    <rPh sb="10" eb="12">
      <t>ヨテイ</t>
    </rPh>
    <rPh sb="13" eb="15">
      <t>セツビ</t>
    </rPh>
    <rPh sb="15" eb="17">
      <t>ジョウホウ</t>
    </rPh>
    <phoneticPr fontId="1"/>
  </si>
  <si>
    <t>行をコピーして挿入した際に、プルダウンが選択不可となる不具合を解消。</t>
    <rPh sb="0" eb="1">
      <t>ギョウ</t>
    </rPh>
    <rPh sb="7" eb="9">
      <t>ソウニュウ</t>
    </rPh>
    <rPh sb="11" eb="12">
      <t>サイ</t>
    </rPh>
    <rPh sb="20" eb="22">
      <t>センタク</t>
    </rPh>
    <rPh sb="22" eb="24">
      <t>フカ</t>
    </rPh>
    <rPh sb="27" eb="30">
      <t>フグアイ</t>
    </rPh>
    <rPh sb="31" eb="33">
      <t>カイショウ</t>
    </rPh>
    <phoneticPr fontId="1"/>
  </si>
  <si>
    <t>2.4民生電力需要量</t>
    <rPh sb="3" eb="5">
      <t>ミンセイ</t>
    </rPh>
    <rPh sb="5" eb="7">
      <t>デンリョク</t>
    </rPh>
    <rPh sb="7" eb="10">
      <t>ジュヨウリョウ</t>
    </rPh>
    <phoneticPr fontId="1"/>
  </si>
  <si>
    <t>注意喚起</t>
    <rPh sb="0" eb="2">
      <t>チュウイ</t>
    </rPh>
    <rPh sb="2" eb="4">
      <t>カンキ</t>
    </rPh>
    <phoneticPr fontId="1"/>
  </si>
  <si>
    <t>Excelの操作中に、左記のような「注意メッセージ」が出ることがあります。</t>
    <rPh sb="6" eb="8">
      <t>ソウサ</t>
    </rPh>
    <rPh sb="8" eb="9">
      <t>チュウ</t>
    </rPh>
    <rPh sb="11" eb="13">
      <t>サキ</t>
    </rPh>
    <rPh sb="18" eb="20">
      <t>チュウイ</t>
    </rPh>
    <rPh sb="27" eb="28">
      <t>デ</t>
    </rPh>
    <phoneticPr fontId="1"/>
  </si>
  <si>
    <t>その際は、必ず「OK」を選択してください。</t>
    <rPh sb="2" eb="3">
      <t>サイ</t>
    </rPh>
    <rPh sb="5" eb="6">
      <t>カナラ</t>
    </rPh>
    <rPh sb="12" eb="14">
      <t>センタク</t>
    </rPh>
    <phoneticPr fontId="1"/>
  </si>
  <si>
    <t>「キャンセル」を選択すると、行追加・削除の動作が止まる恐れがあります。</t>
    <rPh sb="8" eb="10">
      <t>センタク</t>
    </rPh>
    <rPh sb="14" eb="17">
      <t>ギョウツイカ</t>
    </rPh>
    <rPh sb="18" eb="20">
      <t>サクジョ</t>
    </rPh>
    <rPh sb="21" eb="23">
      <t>ドウサ</t>
    </rPh>
    <rPh sb="24" eb="25">
      <t>ト</t>
    </rPh>
    <rPh sb="27" eb="28">
      <t>オソ</t>
    </rPh>
    <phoneticPr fontId="1"/>
  </si>
  <si>
    <t>Ver1.2</t>
    <phoneticPr fontId="1"/>
  </si>
  <si>
    <t>別表が表示されない不具合を解消。</t>
    <rPh sb="0" eb="2">
      <t>ベッピョウ</t>
    </rPh>
    <rPh sb="3" eb="5">
      <t>ヒョウジ</t>
    </rPh>
    <rPh sb="9" eb="12">
      <t>フグアイ</t>
    </rPh>
    <rPh sb="13" eb="15">
      <t>カイショウ</t>
    </rPh>
    <phoneticPr fontId="1"/>
  </si>
  <si>
    <t>C列</t>
    <rPh sb="1" eb="2">
      <t>レツ</t>
    </rPh>
    <phoneticPr fontId="1"/>
  </si>
  <si>
    <t>一部のExcel環境で"#NAME?"と表示される際に対応できるよう該当部分の保護を解除。</t>
    <rPh sb="0" eb="2">
      <t>イチブ</t>
    </rPh>
    <rPh sb="8" eb="10">
      <t>カンキョウ</t>
    </rPh>
    <rPh sb="20" eb="22">
      <t>ヒョウジ</t>
    </rPh>
    <rPh sb="25" eb="26">
      <t>サイ</t>
    </rPh>
    <rPh sb="27" eb="29">
      <t>タイオウ</t>
    </rPh>
    <rPh sb="34" eb="36">
      <t>ガイトウ</t>
    </rPh>
    <rPh sb="36" eb="38">
      <t>ブブン</t>
    </rPh>
    <rPh sb="39" eb="41">
      <t>ホゴ</t>
    </rPh>
    <rPh sb="42" eb="44">
      <t>カイジョ</t>
    </rPh>
    <phoneticPr fontId="1"/>
  </si>
  <si>
    <t>3.1関係者との合意形成状況</t>
    <rPh sb="3" eb="6">
      <t>カンケイシャ</t>
    </rPh>
    <rPh sb="8" eb="10">
      <t>ゴウイ</t>
    </rPh>
    <rPh sb="10" eb="12">
      <t>ケイセイ</t>
    </rPh>
    <rPh sb="12" eb="14">
      <t>ジョウキョウ</t>
    </rPh>
    <phoneticPr fontId="1"/>
  </si>
  <si>
    <t>記入欄の行の高さの調整ができない不具合を解消。</t>
    <rPh sb="0" eb="3">
      <t>キニュウラン</t>
    </rPh>
    <rPh sb="4" eb="5">
      <t>ギョウ</t>
    </rPh>
    <rPh sb="6" eb="7">
      <t>タカ</t>
    </rPh>
    <rPh sb="9" eb="11">
      <t>チョウセイ</t>
    </rPh>
    <rPh sb="16" eb="19">
      <t>フグアイ</t>
    </rPh>
    <rPh sb="20" eb="22">
      <t>カイショウ</t>
    </rPh>
    <phoneticPr fontId="1"/>
  </si>
  <si>
    <t>改訂内容</t>
    <rPh sb="0" eb="2">
      <t>カイテイ</t>
    </rPh>
    <rPh sb="2" eb="4">
      <t>ナイヨウ</t>
    </rPh>
    <phoneticPr fontId="1"/>
  </si>
  <si>
    <t>Ver1.3</t>
    <phoneticPr fontId="1"/>
  </si>
  <si>
    <t>2.4電力供給状況</t>
    <phoneticPr fontId="1"/>
  </si>
  <si>
    <t>2.4実質ゼロ(サマリ)</t>
    <phoneticPr fontId="1"/>
  </si>
  <si>
    <t>吹き出しの移動・削除ができない不具合を解消。</t>
    <rPh sb="0" eb="1">
      <t>フ</t>
    </rPh>
    <rPh sb="2" eb="3">
      <t>ダ</t>
    </rPh>
    <rPh sb="5" eb="7">
      <t>イドウ</t>
    </rPh>
    <rPh sb="8" eb="10">
      <t>サクジョ</t>
    </rPh>
    <rPh sb="15" eb="18">
      <t>フグアイ</t>
    </rPh>
    <rPh sb="19" eb="21">
      <t>カイショウ</t>
    </rPh>
    <phoneticPr fontId="1"/>
  </si>
  <si>
    <t>行を追加・削除できない不具合を解消。</t>
    <rPh sb="0" eb="1">
      <t>ギョウ</t>
    </rPh>
    <rPh sb="2" eb="4">
      <t>ツイカ</t>
    </rPh>
    <rPh sb="5" eb="7">
      <t>サクジョ</t>
    </rPh>
    <rPh sb="11" eb="14">
      <t>フグアイ</t>
    </rPh>
    <rPh sb="15" eb="17">
      <t>カイショウ</t>
    </rPh>
    <phoneticPr fontId="1"/>
  </si>
  <si>
    <t>2.4実質ゼロ(計算結果)</t>
    <phoneticPr fontId="1"/>
  </si>
  <si>
    <t>その他発電</t>
    <phoneticPr fontId="1"/>
  </si>
  <si>
    <t>2.8活用想定補助金</t>
    <phoneticPr fontId="1"/>
  </si>
  <si>
    <t>表内をオートフィルなどで埋めた際に、非表示行に値が入力される問題を解消。</t>
    <rPh sb="0" eb="2">
      <t>ヒョウナイ</t>
    </rPh>
    <rPh sb="12" eb="13">
      <t>ウ</t>
    </rPh>
    <rPh sb="25" eb="27">
      <t>ニュウリョク</t>
    </rPh>
    <rPh sb="30" eb="32">
      <t>モンダイ</t>
    </rPh>
    <rPh sb="33" eb="35">
      <t>カイショウ</t>
    </rPh>
    <phoneticPr fontId="1"/>
  </si>
  <si>
    <t>C15</t>
    <phoneticPr fontId="1"/>
  </si>
  <si>
    <t>参照先セルを修正</t>
    <rPh sb="0" eb="3">
      <t>サンショウサキ</t>
    </rPh>
    <rPh sb="6" eb="8">
      <t>シュウセイ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</si>
</sst>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
    <numFmt numFmtId="177" formatCode="####&quot;年度&quot;"/>
    <numFmt numFmtId="178" formatCode="#,###&quot;kWh/年&quot;"/>
    <numFmt numFmtId="179" formatCode="#,###\ &quot;kWh/年&quot;"/>
    <numFmt numFmtId="180" formatCode="0_);[Red]\(0\)"/>
    <numFmt numFmtId="181" formatCode="0.00_);[Red]\(0.00\)"/>
    <numFmt numFmtId="182" formatCode="#,###"/>
    <numFmt numFmtId="183" formatCode="0.0_);[Red]\(0.0\)"/>
    <numFmt numFmtId="184" formatCode="#,##0&quot; 戸&quot;"/>
    <numFmt numFmtId="185" formatCode="#,##0&quot; kWh/年&quot;"/>
    <numFmt numFmtId="186" formatCode="#,##0.0"/>
  </numFmts>
  <fonts count="68"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6"/>
      <name val="游ゴシック"/>
      <family val="2"/>
      <charset val="128"/>
      <scheme val="minor"/>
    </font>
    <font>
      <b/>
      <sz val="11"/>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1"/>
      <color theme="0"/>
      <name val="游ゴシック"/>
      <family val="2"/>
      <charset val="128"/>
      <scheme val="minor"/>
    </font>
    <font>
      <b/>
      <sz val="11"/>
      <name val="游ゴシック"/>
      <family val="3"/>
      <charset val="128"/>
      <scheme val="minor"/>
    </font>
    <font>
      <sz val="11"/>
      <color theme="0" tint="-0.499984740745262"/>
      <name val="游ゴシック"/>
      <family val="2"/>
      <charset val="128"/>
      <scheme val="minor"/>
    </font>
    <font>
      <sz val="11"/>
      <color theme="0" tint="-0.499984740745262"/>
      <name val="游ゴシック"/>
      <family val="3"/>
      <charset val="128"/>
      <scheme val="minor"/>
    </font>
    <font>
      <sz val="11"/>
      <name val="游ゴシック"/>
      <family val="2"/>
      <charset val="128"/>
      <scheme val="minor"/>
    </font>
    <font>
      <b/>
      <sz val="12"/>
      <color theme="0" tint="-0.34998626667073579"/>
      <name val="游ゴシック"/>
      <family val="3"/>
      <charset val="128"/>
      <scheme val="minor"/>
    </font>
    <font>
      <sz val="11"/>
      <color theme="1"/>
      <name val="ＭＳ ゴシック"/>
      <family val="3"/>
      <charset val="128"/>
    </font>
    <font>
      <b/>
      <sz val="11"/>
      <color theme="1"/>
      <name val="ＭＳ ゴシック"/>
      <family val="3"/>
      <charset val="128"/>
    </font>
    <font>
      <b/>
      <sz val="12"/>
      <color theme="1"/>
      <name val="ＭＳ ゴシック"/>
      <family val="3"/>
      <charset val="128"/>
    </font>
    <font>
      <sz val="11"/>
      <name val="ＭＳ ゴシック"/>
      <family val="3"/>
      <charset val="128"/>
    </font>
    <font>
      <sz val="11"/>
      <color theme="0"/>
      <name val="ＭＳ ゴシック"/>
      <family val="3"/>
      <charset val="128"/>
    </font>
    <font>
      <b/>
      <sz val="10"/>
      <color theme="1"/>
      <name val="ＭＳ ゴシック"/>
      <family val="3"/>
      <charset val="128"/>
    </font>
    <font>
      <sz val="11"/>
      <color theme="6"/>
      <name val="ＭＳ ゴシック"/>
      <family val="3"/>
      <charset val="128"/>
    </font>
    <font>
      <b/>
      <sz val="11"/>
      <name val="ＭＳ ゴシック"/>
      <family val="3"/>
      <charset val="128"/>
    </font>
    <font>
      <b/>
      <sz val="12"/>
      <name val="ＭＳ ゴシック"/>
      <family val="3"/>
      <charset val="128"/>
    </font>
    <font>
      <sz val="14"/>
      <color theme="1"/>
      <name val="ＭＳ ゴシック"/>
      <family val="3"/>
      <charset val="128"/>
    </font>
    <font>
      <sz val="18"/>
      <color theme="1"/>
      <name val="ＭＳ ゴシック"/>
      <family val="3"/>
      <charset val="128"/>
    </font>
    <font>
      <b/>
      <sz val="22"/>
      <color theme="1"/>
      <name val="ＭＳ ゴシック"/>
      <family val="3"/>
      <charset val="128"/>
    </font>
    <font>
      <b/>
      <sz val="18"/>
      <color theme="1"/>
      <name val="ＭＳ ゴシック"/>
      <family val="3"/>
      <charset val="128"/>
    </font>
    <font>
      <sz val="11"/>
      <color theme="1"/>
      <name val="ＭＳ ゴシック"/>
      <family val="3"/>
    </font>
    <font>
      <b/>
      <sz val="11"/>
      <color theme="1"/>
      <name val="ＭＳ ゴシック"/>
      <family val="3"/>
    </font>
    <font>
      <sz val="16"/>
      <color theme="1"/>
      <name val="ＭＳ ゴシック"/>
      <family val="3"/>
      <charset val="128"/>
    </font>
    <font>
      <b/>
      <sz val="11"/>
      <name val="ＭＳ ゴシック"/>
      <family val="3"/>
    </font>
    <font>
      <b/>
      <sz val="12"/>
      <color theme="1"/>
      <name val="ＭＳ ゴシック"/>
      <family val="3"/>
    </font>
    <font>
      <sz val="16"/>
      <color theme="0"/>
      <name val="ＭＳ ゴシック"/>
      <family val="3"/>
      <charset val="128"/>
    </font>
    <font>
      <sz val="16"/>
      <name val="ＭＳ ゴシック"/>
      <family val="3"/>
      <charset val="128"/>
    </font>
    <font>
      <b/>
      <sz val="12"/>
      <name val="ＭＳ ゴシック"/>
      <family val="3"/>
    </font>
    <font>
      <sz val="22"/>
      <color theme="1"/>
      <name val="ＭＳ ゴシック"/>
      <family val="3"/>
    </font>
    <font>
      <sz val="12"/>
      <color theme="1"/>
      <name val="ＭＳ ゴシック"/>
      <family val="3"/>
    </font>
    <font>
      <sz val="12"/>
      <color theme="1"/>
      <name val="ＭＳ ゴシック"/>
      <family val="3"/>
      <charset val="128"/>
    </font>
    <font>
      <sz val="11"/>
      <name val="游ゴシック"/>
      <family val="3"/>
      <charset val="128"/>
      <scheme val="minor"/>
    </font>
    <font>
      <b/>
      <sz val="11"/>
      <color theme="1"/>
      <name val="游ゴシック"/>
      <family val="2"/>
      <charset val="128"/>
      <scheme val="minor"/>
    </font>
    <font>
      <sz val="11"/>
      <color theme="0" tint="-0.14999847407452621"/>
      <name val="游ゴシック"/>
      <family val="2"/>
      <charset val="128"/>
      <scheme val="minor"/>
    </font>
    <font>
      <sz val="18"/>
      <name val="ＭＳ ゴシック"/>
      <family val="3"/>
      <charset val="128"/>
    </font>
    <font>
      <sz val="10"/>
      <color theme="1"/>
      <name val="ＭＳ ゴシック"/>
      <family val="3"/>
      <charset val="128"/>
    </font>
    <font>
      <sz val="10"/>
      <color theme="1"/>
      <name val="ＭＳ ゴシック"/>
      <family val="3"/>
    </font>
    <font>
      <sz val="8"/>
      <color theme="1"/>
      <name val="ＭＳ ゴシック"/>
      <family val="3"/>
    </font>
    <font>
      <sz val="8"/>
      <color theme="1"/>
      <name val="ＭＳ ゴシック"/>
      <family val="3"/>
      <charset val="128"/>
    </font>
    <font>
      <sz val="9"/>
      <color theme="1"/>
      <name val="ＭＳ ゴシック"/>
      <family val="3"/>
    </font>
    <font>
      <sz val="12"/>
      <color theme="0" tint="-0.499984740745262"/>
      <name val="ＭＳ ゴシック"/>
      <family val="3"/>
      <charset val="128"/>
    </font>
    <font>
      <b/>
      <sz val="12"/>
      <color rgb="FFFF0000"/>
      <name val="游ゴシック"/>
      <family val="3"/>
      <charset val="128"/>
      <scheme val="minor"/>
    </font>
    <font>
      <sz val="16"/>
      <color theme="1"/>
      <name val="游ゴシック"/>
      <family val="3"/>
      <charset val="128"/>
      <scheme val="minor"/>
    </font>
    <font>
      <b/>
      <sz val="20"/>
      <color rgb="FFFF0000"/>
      <name val="游ゴシック"/>
      <family val="3"/>
      <charset val="128"/>
      <scheme val="minor"/>
    </font>
    <font>
      <sz val="16"/>
      <color theme="1"/>
      <name val="游ゴシック"/>
      <family val="2"/>
      <charset val="128"/>
      <scheme val="minor"/>
    </font>
    <font>
      <sz val="12"/>
      <color theme="1"/>
      <name val="游ゴシック"/>
      <family val="3"/>
      <charset val="128"/>
      <scheme val="minor"/>
    </font>
    <font>
      <sz val="16"/>
      <name val="游ゴシック"/>
      <family val="3"/>
      <charset val="128"/>
      <scheme val="minor"/>
    </font>
    <font>
      <b/>
      <sz val="18"/>
      <color rgb="FFFF0000"/>
      <name val="游ゴシック"/>
      <family val="3"/>
      <charset val="128"/>
      <scheme val="minor"/>
    </font>
    <font>
      <sz val="18"/>
      <color theme="1"/>
      <name val="游ゴシック"/>
      <family val="3"/>
      <charset val="128"/>
      <scheme val="minor"/>
    </font>
    <font>
      <b/>
      <sz val="16"/>
      <color rgb="FFFF0000"/>
      <name val="游ゴシック"/>
      <family val="3"/>
      <charset val="128"/>
      <scheme val="minor"/>
    </font>
    <font>
      <sz val="16"/>
      <color rgb="FFFF0000"/>
      <name val="ＭＳ ゴシック"/>
      <family val="3"/>
      <charset val="128"/>
    </font>
    <font>
      <sz val="14"/>
      <color rgb="FFFF0000"/>
      <name val="ＭＳ ゴシック"/>
      <family val="3"/>
      <charset val="128"/>
    </font>
    <font>
      <sz val="11"/>
      <color theme="0" tint="-0.34998626667073579"/>
      <name val="游ゴシック"/>
      <family val="3"/>
      <charset val="128"/>
      <scheme val="minor"/>
    </font>
    <font>
      <sz val="8"/>
      <color theme="0" tint="-0.34998626667073579"/>
      <name val="游ゴシック"/>
      <family val="3"/>
      <charset val="128"/>
      <scheme val="minor"/>
    </font>
    <font>
      <b/>
      <sz val="14"/>
      <color theme="1"/>
      <name val="ＭＳ ゴシック"/>
      <family val="3"/>
      <charset val="128"/>
    </font>
    <font>
      <b/>
      <sz val="14"/>
      <name val="ＭＳ ゴシック"/>
      <family val="3"/>
      <charset val="128"/>
    </font>
    <font>
      <b/>
      <sz val="8"/>
      <color rgb="FFFF0000"/>
      <name val="ＭＳ ゴシック"/>
      <family val="3"/>
      <charset val="128"/>
    </font>
    <font>
      <b/>
      <sz val="9"/>
      <color rgb="FFFF0000"/>
      <name val="ＭＳ ゴシック"/>
      <family val="3"/>
      <charset val="128"/>
    </font>
    <font>
      <sz val="16"/>
      <color theme="1"/>
      <name val="ＭＳ ゴシック"/>
      <family val="3"/>
    </font>
    <font>
      <sz val="14"/>
      <color theme="1"/>
      <name val="游ゴシック"/>
      <family val="3"/>
      <charset val="128"/>
      <scheme val="minor"/>
    </font>
    <font>
      <sz val="10"/>
      <name val="Arial"/>
      <family val="2"/>
    </font>
  </fonts>
  <fills count="11">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34998626667073579"/>
        <bgColor indexed="64"/>
      </patternFill>
    </fill>
    <fill>
      <patternFill patternType="solid">
        <fgColor theme="0" tint="-4.9989318521683403E-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double">
        <color indexed="64"/>
      </bottom>
      <diagonal/>
    </border>
    <border>
      <left/>
      <right/>
      <top/>
      <bottom style="dotted">
        <color auto="1"/>
      </bottom>
      <diagonal/>
    </border>
    <border>
      <left/>
      <right/>
      <top style="dotted">
        <color auto="1"/>
      </top>
      <bottom/>
      <diagonal/>
    </border>
    <border>
      <left style="thin">
        <color indexed="64"/>
      </left>
      <right/>
      <top/>
      <bottom style="medium">
        <color indexed="64"/>
      </bottom>
      <diagonal/>
    </border>
    <border diagonalUp="1">
      <left/>
      <right/>
      <top/>
      <bottom style="thin">
        <color indexed="64"/>
      </bottom>
      <diagonal style="thin">
        <color indexed="64"/>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Up="1">
      <left style="thin">
        <color indexed="64"/>
      </left>
      <right style="thin">
        <color indexed="64"/>
      </right>
      <top style="thin">
        <color indexed="64"/>
      </top>
      <bottom style="thin">
        <color indexed="64"/>
      </bottom>
      <diagonal style="thin">
        <color indexed="64"/>
      </diagonal>
    </border>
    <border>
      <left style="dotted">
        <color auto="1"/>
      </left>
      <right style="dotted">
        <color auto="1"/>
      </right>
      <top style="dotted">
        <color auto="1"/>
      </top>
      <bottom style="dotted">
        <color auto="1"/>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left style="thin">
        <color indexed="64"/>
      </left>
      <right style="medium">
        <color indexed="64"/>
      </right>
      <top style="double">
        <color indexed="64"/>
      </top>
      <bottom style="medium">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diagonalUp="1">
      <left style="thin">
        <color indexed="64"/>
      </left>
      <right style="thin">
        <color indexed="64"/>
      </right>
      <top/>
      <bottom style="thin">
        <color indexed="64"/>
      </bottom>
      <diagonal style="hair">
        <color indexed="64"/>
      </diagonal>
    </border>
    <border>
      <left/>
      <right/>
      <top style="thin">
        <color indexed="64"/>
      </top>
      <bottom style="dotted">
        <color auto="1"/>
      </bottom>
      <diagonal/>
    </border>
    <border>
      <left style="thin">
        <color indexed="64"/>
      </left>
      <right style="thin">
        <color indexed="64"/>
      </right>
      <top/>
      <bottom style="medium">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ashDotDot">
        <color auto="1"/>
      </top>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double">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s>
  <cellStyleXfs count="5">
    <xf numFmtId="0" fontId="0"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67" fillId="0" borderId="0"/>
  </cellStyleXfs>
  <cellXfs count="946">
    <xf numFmtId="0" fontId="0" fillId="0" borderId="0" xfId="0">
      <alignment vertical="center"/>
    </xf>
    <xf numFmtId="0" fontId="5" fillId="0" borderId="0" xfId="0" applyFont="1">
      <alignment vertical="center"/>
    </xf>
    <xf numFmtId="0" fontId="0" fillId="0" borderId="1" xfId="0" applyBorder="1" applyAlignment="1">
      <alignment vertical="center" wrapText="1"/>
    </xf>
    <xf numFmtId="0" fontId="0" fillId="0" borderId="0" xfId="0" applyAlignment="1">
      <alignment horizontal="center" vertical="center"/>
    </xf>
    <xf numFmtId="0" fontId="6" fillId="0" borderId="0" xfId="0" applyFont="1">
      <alignment vertical="center"/>
    </xf>
    <xf numFmtId="0" fontId="0" fillId="0" borderId="1" xfId="0" applyBorder="1">
      <alignment vertical="center"/>
    </xf>
    <xf numFmtId="0" fontId="4" fillId="0" borderId="0" xfId="0" applyFont="1">
      <alignment vertical="center"/>
    </xf>
    <xf numFmtId="178" fontId="5" fillId="0" borderId="23" xfId="0" applyNumberFormat="1" applyFont="1" applyBorder="1">
      <alignment vertical="center"/>
    </xf>
    <xf numFmtId="177" fontId="0" fillId="0" borderId="13" xfId="0" applyNumberFormat="1" applyBorder="1">
      <alignment vertical="center"/>
    </xf>
    <xf numFmtId="177" fontId="0" fillId="0" borderId="6" xfId="0" applyNumberFormat="1" applyBorder="1">
      <alignment vertical="center"/>
    </xf>
    <xf numFmtId="0" fontId="5" fillId="2" borderId="1" xfId="0" applyFont="1" applyFill="1" applyBorder="1" applyAlignment="1">
      <alignment horizontal="center" vertical="center" wrapText="1"/>
    </xf>
    <xf numFmtId="0" fontId="9" fillId="0" borderId="0" xfId="0" applyFont="1">
      <alignment vertical="center"/>
    </xf>
    <xf numFmtId="0" fontId="8" fillId="0" borderId="0" xfId="0" applyFont="1">
      <alignment vertical="center"/>
    </xf>
    <xf numFmtId="0" fontId="5" fillId="2" borderId="18" xfId="0" applyFont="1" applyFill="1" applyBorder="1" applyAlignment="1">
      <alignment horizontal="center" vertical="center"/>
    </xf>
    <xf numFmtId="0" fontId="0" fillId="0" borderId="0" xfId="0" applyAlignment="1">
      <alignment vertical="center" wrapText="1"/>
    </xf>
    <xf numFmtId="0" fontId="5" fillId="2" borderId="18"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12" fillId="0" borderId="0" xfId="0" applyFont="1">
      <alignment vertical="center"/>
    </xf>
    <xf numFmtId="0" fontId="5" fillId="2" borderId="3" xfId="0" applyFont="1" applyFill="1" applyBorder="1" applyAlignment="1">
      <alignment horizontal="centerContinuous" vertical="center"/>
    </xf>
    <xf numFmtId="0" fontId="5" fillId="2" borderId="1" xfId="0" applyFont="1" applyFill="1" applyBorder="1" applyAlignment="1">
      <alignment horizontal="centerContinuous" vertical="center"/>
    </xf>
    <xf numFmtId="38" fontId="0" fillId="0" borderId="24" xfId="3" applyFont="1" applyBorder="1" applyAlignment="1">
      <alignment vertical="center"/>
    </xf>
    <xf numFmtId="38" fontId="0" fillId="0" borderId="26" xfId="3" applyFont="1" applyBorder="1" applyAlignment="1">
      <alignment vertical="center"/>
    </xf>
    <xf numFmtId="0" fontId="0" fillId="4" borderId="0" xfId="0" applyFill="1">
      <alignment vertical="center"/>
    </xf>
    <xf numFmtId="0" fontId="5" fillId="2" borderId="19" xfId="0" applyFont="1" applyFill="1" applyBorder="1" applyAlignment="1">
      <alignment horizontal="centerContinuous" vertical="center"/>
    </xf>
    <xf numFmtId="0" fontId="5" fillId="2" borderId="34" xfId="0" applyFont="1" applyFill="1" applyBorder="1" applyAlignment="1">
      <alignment horizontal="center" vertical="center" wrapText="1"/>
    </xf>
    <xf numFmtId="0" fontId="5" fillId="2" borderId="1" xfId="0" applyFont="1" applyFill="1" applyBorder="1">
      <alignment vertical="center"/>
    </xf>
    <xf numFmtId="0" fontId="0" fillId="0" borderId="36" xfId="0" applyBorder="1">
      <alignment vertical="center"/>
    </xf>
    <xf numFmtId="0" fontId="0" fillId="0" borderId="37" xfId="0" applyBorder="1">
      <alignment vertical="center"/>
    </xf>
    <xf numFmtId="0" fontId="5" fillId="2" borderId="8" xfId="0" applyFont="1" applyFill="1" applyBorder="1" applyAlignment="1">
      <alignment horizontal="center" vertical="center"/>
    </xf>
    <xf numFmtId="178" fontId="3" fillId="0" borderId="4" xfId="0" applyNumberFormat="1" applyFont="1" applyBorder="1" applyProtection="1">
      <alignment vertical="center"/>
      <protection locked="0"/>
    </xf>
    <xf numFmtId="178" fontId="3" fillId="0" borderId="8" xfId="0" applyNumberFormat="1" applyFont="1" applyBorder="1" applyProtection="1">
      <alignment vertical="center"/>
      <protection locked="0"/>
    </xf>
    <xf numFmtId="178" fontId="3" fillId="0" borderId="35" xfId="0" applyNumberFormat="1" applyFont="1" applyBorder="1" applyProtection="1">
      <alignment vertical="center"/>
      <protection locked="0"/>
    </xf>
    <xf numFmtId="178" fontId="5" fillId="0" borderId="38" xfId="0" applyNumberFormat="1" applyFont="1" applyBorder="1">
      <alignment vertical="center"/>
    </xf>
    <xf numFmtId="178" fontId="8" fillId="0" borderId="14" xfId="0" applyNumberFormat="1" applyFont="1" applyBorder="1" applyAlignment="1" applyProtection="1">
      <alignment vertical="center" wrapText="1"/>
      <protection locked="0"/>
    </xf>
    <xf numFmtId="0" fontId="0" fillId="0" borderId="20" xfId="0" applyBorder="1">
      <alignment vertical="center"/>
    </xf>
    <xf numFmtId="0" fontId="0" fillId="0" borderId="22" xfId="0" applyBorder="1">
      <alignment vertical="center"/>
    </xf>
    <xf numFmtId="0" fontId="0" fillId="0" borderId="21" xfId="0" applyBorder="1">
      <alignment vertical="center"/>
    </xf>
    <xf numFmtId="0" fontId="5" fillId="0" borderId="8" xfId="0" applyFont="1" applyBorder="1" applyAlignment="1">
      <alignment horizontal="centerContinuous" vertical="center" wrapText="1"/>
    </xf>
    <xf numFmtId="178" fontId="5" fillId="0" borderId="12" xfId="0" applyNumberFormat="1" applyFont="1" applyBorder="1">
      <alignment vertical="center"/>
    </xf>
    <xf numFmtId="0" fontId="5" fillId="2" borderId="11" xfId="0" applyFont="1" applyFill="1" applyBorder="1" applyAlignment="1">
      <alignment horizontal="center" vertical="center" wrapText="1"/>
    </xf>
    <xf numFmtId="0" fontId="0" fillId="0" borderId="1" xfId="0" applyBorder="1" applyAlignment="1" applyProtection="1">
      <alignment vertical="center" wrapText="1"/>
      <protection locked="0"/>
    </xf>
    <xf numFmtId="0" fontId="5" fillId="0" borderId="27" xfId="0" applyFont="1" applyBorder="1" applyAlignment="1">
      <alignment horizontal="center" vertical="center" wrapText="1"/>
    </xf>
    <xf numFmtId="0" fontId="5" fillId="2" borderId="31" xfId="0" applyFont="1" applyFill="1" applyBorder="1" applyAlignment="1">
      <alignment horizontal="center" vertical="center" wrapText="1"/>
    </xf>
    <xf numFmtId="0" fontId="5" fillId="0" borderId="39" xfId="0" applyFont="1" applyBorder="1" applyAlignment="1">
      <alignment vertical="center" wrapText="1"/>
    </xf>
    <xf numFmtId="0" fontId="5" fillId="2" borderId="32" xfId="0" applyFont="1" applyFill="1" applyBorder="1" applyAlignment="1">
      <alignment horizontal="center" vertical="center" wrapText="1"/>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5" xfId="0" applyBorder="1">
      <alignment vertical="center"/>
    </xf>
    <xf numFmtId="0" fontId="0" fillId="0" borderId="40" xfId="0" applyBorder="1">
      <alignment vertical="center"/>
    </xf>
    <xf numFmtId="0" fontId="5" fillId="0" borderId="16" xfId="0" applyFont="1" applyBorder="1" applyAlignment="1" applyProtection="1">
      <alignment horizontal="left" vertical="center"/>
      <protection locked="0" hidden="1"/>
    </xf>
    <xf numFmtId="0" fontId="0" fillId="0" borderId="1" xfId="0" applyBorder="1" applyAlignment="1" applyProtection="1">
      <alignment vertical="center" wrapText="1"/>
      <protection locked="0" hidden="1"/>
    </xf>
    <xf numFmtId="178" fontId="3" fillId="0" borderId="1" xfId="0" applyNumberFormat="1" applyFont="1" applyBorder="1" applyProtection="1">
      <alignment vertical="center"/>
      <protection locked="0" hidden="1"/>
    </xf>
    <xf numFmtId="178" fontId="0" fillId="0" borderId="1" xfId="0" applyNumberFormat="1" applyBorder="1" applyAlignment="1" applyProtection="1">
      <alignment vertical="center" wrapText="1"/>
      <protection locked="0" hidden="1"/>
    </xf>
    <xf numFmtId="0" fontId="5" fillId="0" borderId="32" xfId="0" applyFont="1" applyBorder="1" applyProtection="1">
      <alignment vertical="center"/>
      <protection locked="0" hidden="1"/>
    </xf>
    <xf numFmtId="0" fontId="5" fillId="0" borderId="12" xfId="0" applyFont="1" applyBorder="1" applyProtection="1">
      <alignment vertical="center"/>
      <protection locked="0" hidden="1"/>
    </xf>
    <xf numFmtId="0" fontId="5" fillId="0" borderId="1" xfId="0" applyFont="1" applyBorder="1" applyProtection="1">
      <alignment vertical="center"/>
      <protection locked="0" hidden="1"/>
    </xf>
    <xf numFmtId="179" fontId="0" fillId="0" borderId="16" xfId="0" applyNumberFormat="1" applyBorder="1" applyProtection="1">
      <alignment vertical="center"/>
      <protection hidden="1"/>
    </xf>
    <xf numFmtId="0" fontId="5" fillId="0" borderId="46" xfId="0" applyFont="1" applyBorder="1" applyAlignment="1">
      <alignment vertical="center" wrapText="1"/>
    </xf>
    <xf numFmtId="38" fontId="0" fillId="0" borderId="1" xfId="3" applyFont="1" applyBorder="1" applyAlignment="1">
      <alignment vertical="center" wrapText="1"/>
    </xf>
    <xf numFmtId="0" fontId="0" fillId="0" borderId="7" xfId="0" applyBorder="1" applyAlignment="1">
      <alignment vertical="center" wrapText="1"/>
    </xf>
    <xf numFmtId="38" fontId="0" fillId="0" borderId="7" xfId="3" applyFont="1" applyBorder="1" applyAlignment="1">
      <alignment vertical="center" wrapText="1"/>
    </xf>
    <xf numFmtId="0" fontId="0" fillId="0" borderId="47" xfId="0" applyBorder="1" applyAlignment="1">
      <alignment vertical="center" wrapText="1"/>
    </xf>
    <xf numFmtId="180" fontId="0" fillId="0" borderId="1" xfId="0" applyNumberFormat="1" applyBorder="1">
      <alignment vertical="center"/>
    </xf>
    <xf numFmtId="180" fontId="0" fillId="0" borderId="7" xfId="0" applyNumberFormat="1" applyBorder="1">
      <alignment vertical="center"/>
    </xf>
    <xf numFmtId="0" fontId="0" fillId="5" borderId="0" xfId="0" applyFill="1">
      <alignment vertical="center"/>
    </xf>
    <xf numFmtId="0" fontId="0" fillId="0" borderId="4" xfId="0" applyBorder="1" applyProtection="1">
      <alignment vertical="center"/>
      <protection locked="0" hidden="1"/>
    </xf>
    <xf numFmtId="0" fontId="0" fillId="0" borderId="4" xfId="0" applyBorder="1" applyAlignment="1" applyProtection="1">
      <alignment vertical="center" wrapText="1"/>
      <protection locked="0" hidden="1"/>
    </xf>
    <xf numFmtId="0" fontId="0" fillId="0" borderId="5" xfId="0" applyBorder="1" applyProtection="1">
      <alignment vertical="center"/>
      <protection locked="0" hidden="1"/>
    </xf>
    <xf numFmtId="0" fontId="0" fillId="0" borderId="5" xfId="0" applyBorder="1" applyAlignment="1" applyProtection="1">
      <alignment vertical="center" wrapText="1"/>
      <protection locked="0" hidden="1"/>
    </xf>
    <xf numFmtId="179" fontId="0" fillId="0" borderId="12" xfId="0" applyNumberFormat="1" applyBorder="1" applyAlignment="1" applyProtection="1">
      <alignment vertical="center" wrapText="1"/>
      <protection hidden="1"/>
    </xf>
    <xf numFmtId="179" fontId="0" fillId="0" borderId="32" xfId="0" applyNumberFormat="1" applyBorder="1" applyAlignment="1" applyProtection="1">
      <alignment vertical="center" wrapText="1"/>
      <protection hidden="1"/>
    </xf>
    <xf numFmtId="179" fontId="0" fillId="0" borderId="16" xfId="0" applyNumberFormat="1" applyBorder="1" applyAlignment="1" applyProtection="1">
      <alignment vertical="center" wrapText="1"/>
      <protection hidden="1"/>
    </xf>
    <xf numFmtId="179" fontId="5" fillId="0" borderId="12" xfId="0" applyNumberFormat="1" applyFont="1" applyBorder="1" applyAlignment="1">
      <alignment vertical="center" wrapText="1"/>
    </xf>
    <xf numFmtId="0" fontId="0" fillId="0" borderId="0" xfId="0" applyProtection="1">
      <alignment vertical="center"/>
      <protection locked="0"/>
    </xf>
    <xf numFmtId="0" fontId="12" fillId="0" borderId="0" xfId="0" applyFont="1" applyProtection="1">
      <alignment vertical="center"/>
      <protection locked="0"/>
    </xf>
    <xf numFmtId="0" fontId="8" fillId="0" borderId="0" xfId="0" applyFont="1" applyProtection="1">
      <alignment vertical="center"/>
      <protection locked="0"/>
    </xf>
    <xf numFmtId="0" fontId="0" fillId="0" borderId="1" xfId="0" applyBorder="1" applyAlignment="1">
      <alignment horizontal="left" vertical="center" wrapText="1"/>
    </xf>
    <xf numFmtId="0" fontId="0" fillId="0" borderId="7" xfId="0" applyBorder="1" applyAlignment="1">
      <alignment horizontal="left" vertical="center" wrapText="1"/>
    </xf>
    <xf numFmtId="181" fontId="0" fillId="0" borderId="1" xfId="3" applyNumberFormat="1" applyFont="1" applyBorder="1" applyAlignment="1">
      <alignment vertical="center" wrapText="1"/>
    </xf>
    <xf numFmtId="181" fontId="0" fillId="0" borderId="7" xfId="3" applyNumberFormat="1" applyFont="1" applyBorder="1" applyAlignment="1">
      <alignment vertical="center" wrapText="1"/>
    </xf>
    <xf numFmtId="0" fontId="5" fillId="2" borderId="16"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0" fillId="0" borderId="37" xfId="0" applyBorder="1" applyAlignment="1">
      <alignment vertical="center" wrapText="1"/>
    </xf>
    <xf numFmtId="0" fontId="4" fillId="0" borderId="42" xfId="0" applyFont="1" applyBorder="1">
      <alignment vertical="center"/>
    </xf>
    <xf numFmtId="0" fontId="4" fillId="0" borderId="44" xfId="0" applyFont="1" applyBorder="1">
      <alignment vertical="center"/>
    </xf>
    <xf numFmtId="0" fontId="4" fillId="0" borderId="36" xfId="0" applyFont="1" applyBorder="1">
      <alignment vertical="center"/>
    </xf>
    <xf numFmtId="0" fontId="14" fillId="0" borderId="0" xfId="0" applyFont="1">
      <alignment vertical="center"/>
    </xf>
    <xf numFmtId="0" fontId="14" fillId="5" borderId="0" xfId="0" applyFont="1" applyFill="1">
      <alignment vertical="center"/>
    </xf>
    <xf numFmtId="0" fontId="14" fillId="4" borderId="0" xfId="0" applyFont="1" applyFill="1">
      <alignment vertical="center"/>
    </xf>
    <xf numFmtId="0" fontId="14" fillId="0" borderId="40" xfId="0" applyFont="1" applyBorder="1">
      <alignment vertical="center"/>
    </xf>
    <xf numFmtId="0" fontId="14" fillId="0" borderId="37" xfId="0" applyFont="1" applyBorder="1">
      <alignment vertical="center"/>
    </xf>
    <xf numFmtId="0" fontId="14" fillId="0" borderId="42" xfId="0" applyFont="1" applyBorder="1">
      <alignment vertical="center"/>
    </xf>
    <xf numFmtId="0" fontId="14" fillId="0" borderId="0" xfId="0" applyFont="1" applyAlignment="1">
      <alignment vertical="center" wrapText="1"/>
    </xf>
    <xf numFmtId="0" fontId="14" fillId="0" borderId="47" xfId="0" applyFont="1" applyBorder="1" applyAlignment="1">
      <alignment vertical="center" wrapText="1"/>
    </xf>
    <xf numFmtId="0" fontId="14" fillId="0" borderId="37" xfId="0" applyFont="1" applyBorder="1" applyAlignment="1">
      <alignment vertical="center" wrapText="1"/>
    </xf>
    <xf numFmtId="0" fontId="14" fillId="0" borderId="43" xfId="0" applyFont="1" applyBorder="1">
      <alignment vertical="center"/>
    </xf>
    <xf numFmtId="0" fontId="14" fillId="0" borderId="1" xfId="0" applyFont="1" applyBorder="1" applyAlignment="1" applyProtection="1">
      <alignment vertical="center" wrapText="1"/>
      <protection locked="0"/>
    </xf>
    <xf numFmtId="0" fontId="14" fillId="0" borderId="0" xfId="0" applyFont="1" applyProtection="1">
      <alignment vertical="center"/>
      <protection locked="0"/>
    </xf>
    <xf numFmtId="0" fontId="14" fillId="0" borderId="42" xfId="0" applyFont="1" applyBorder="1" applyProtection="1">
      <alignment vertical="center"/>
      <protection locked="0"/>
    </xf>
    <xf numFmtId="0" fontId="14" fillId="0" borderId="1" xfId="0" applyFont="1" applyBorder="1" applyProtection="1">
      <alignment vertical="center"/>
      <protection locked="0"/>
    </xf>
    <xf numFmtId="0" fontId="14" fillId="0" borderId="1" xfId="0" applyFont="1" applyBorder="1" applyAlignment="1" applyProtection="1">
      <alignment horizontal="left" vertical="center" wrapText="1"/>
      <protection locked="0"/>
    </xf>
    <xf numFmtId="0" fontId="14" fillId="0" borderId="43" xfId="0" applyFont="1" applyBorder="1" applyProtection="1">
      <alignment vertical="center"/>
      <protection locked="0"/>
    </xf>
    <xf numFmtId="0" fontId="14" fillId="0" borderId="16" xfId="0" applyFont="1" applyBorder="1" applyAlignment="1" applyProtection="1">
      <alignment vertical="center" wrapText="1"/>
      <protection locked="0"/>
    </xf>
    <xf numFmtId="0" fontId="14" fillId="0" borderId="16" xfId="0" applyFont="1" applyBorder="1" applyAlignment="1" applyProtection="1">
      <alignment horizontal="left" vertical="center" wrapText="1"/>
      <protection locked="0"/>
    </xf>
    <xf numFmtId="0" fontId="14" fillId="0" borderId="36" xfId="0" applyFont="1" applyBorder="1">
      <alignment vertical="center"/>
    </xf>
    <xf numFmtId="0" fontId="14" fillId="0" borderId="45" xfId="0" applyFont="1" applyBorder="1">
      <alignment vertical="center"/>
    </xf>
    <xf numFmtId="0" fontId="16" fillId="0" borderId="0" xfId="0" applyFont="1">
      <alignment vertical="center"/>
    </xf>
    <xf numFmtId="0" fontId="17" fillId="0" borderId="0" xfId="0" applyFo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0" fontId="18" fillId="0" borderId="0" xfId="0" applyFont="1">
      <alignment vertical="center"/>
    </xf>
    <xf numFmtId="0" fontId="18" fillId="0" borderId="0" xfId="0" applyFont="1" applyProtection="1">
      <alignment vertical="center"/>
      <protection locked="0"/>
    </xf>
    <xf numFmtId="0" fontId="14" fillId="0" borderId="41" xfId="0" applyFont="1" applyBorder="1">
      <alignment vertical="center"/>
    </xf>
    <xf numFmtId="0" fontId="15" fillId="2" borderId="48" xfId="0" applyFont="1" applyFill="1" applyBorder="1" applyAlignment="1">
      <alignment horizontal="center" vertical="center" wrapText="1"/>
    </xf>
    <xf numFmtId="0" fontId="15" fillId="2" borderId="49" xfId="0" applyFont="1" applyFill="1" applyBorder="1" applyAlignment="1">
      <alignment horizontal="center" vertical="center" wrapText="1"/>
    </xf>
    <xf numFmtId="0" fontId="15" fillId="2" borderId="18" xfId="0" applyFont="1" applyFill="1" applyBorder="1" applyAlignment="1">
      <alignment horizontal="centerContinuous" vertical="center"/>
    </xf>
    <xf numFmtId="0" fontId="15" fillId="2" borderId="3" xfId="0" applyFont="1" applyFill="1" applyBorder="1" applyAlignment="1">
      <alignment horizontal="centerContinuous" vertical="center"/>
    </xf>
    <xf numFmtId="0" fontId="15" fillId="2" borderId="19" xfId="0" applyFont="1" applyFill="1" applyBorder="1" applyAlignment="1">
      <alignment horizontal="centerContinuous" vertical="center"/>
    </xf>
    <xf numFmtId="0" fontId="15" fillId="2" borderId="17" xfId="0" applyFont="1" applyFill="1" applyBorder="1" applyAlignment="1">
      <alignment horizontal="center" vertical="center" wrapText="1"/>
    </xf>
    <xf numFmtId="0" fontId="15" fillId="2" borderId="34" xfId="0" applyFont="1" applyFill="1" applyBorder="1" applyAlignment="1">
      <alignment horizontal="center" vertical="center" wrapText="1"/>
    </xf>
    <xf numFmtId="0" fontId="15" fillId="2" borderId="1" xfId="0" applyFont="1" applyFill="1" applyBorder="1" applyAlignment="1">
      <alignment horizontal="centerContinuous" vertical="center"/>
    </xf>
    <xf numFmtId="0" fontId="15" fillId="2" borderId="9"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8" xfId="0" applyFont="1" applyFill="1" applyBorder="1" applyAlignment="1">
      <alignment horizontal="center" vertical="center"/>
    </xf>
    <xf numFmtId="0" fontId="15" fillId="0" borderId="15" xfId="0" applyFont="1" applyBorder="1" applyAlignment="1" applyProtection="1">
      <alignment horizontal="left" vertical="center"/>
      <protection locked="0" hidden="1"/>
    </xf>
    <xf numFmtId="0" fontId="14" fillId="0" borderId="1" xfId="0" applyFont="1" applyBorder="1" applyAlignment="1" applyProtection="1">
      <alignment vertical="center" wrapText="1"/>
      <protection locked="0" hidden="1"/>
    </xf>
    <xf numFmtId="178" fontId="14" fillId="0" borderId="1" xfId="0" applyNumberFormat="1" applyFont="1" applyBorder="1" applyAlignment="1" applyProtection="1">
      <alignment vertical="center" shrinkToFit="1"/>
      <protection locked="0" hidden="1"/>
    </xf>
    <xf numFmtId="0" fontId="14" fillId="0" borderId="4" xfId="0" applyFont="1" applyBorder="1" applyProtection="1">
      <alignment vertical="center"/>
      <protection locked="0" hidden="1"/>
    </xf>
    <xf numFmtId="179" fontId="14" fillId="5" borderId="1" xfId="0" applyNumberFormat="1" applyFont="1" applyFill="1" applyBorder="1" applyAlignment="1" applyProtection="1">
      <alignment vertical="center" shrinkToFit="1"/>
      <protection hidden="1"/>
    </xf>
    <xf numFmtId="0" fontId="14" fillId="0" borderId="5" xfId="0" applyFont="1" applyBorder="1" applyProtection="1">
      <alignment vertical="center"/>
      <protection locked="0" hidden="1"/>
    </xf>
    <xf numFmtId="178" fontId="14" fillId="0" borderId="14" xfId="0" applyNumberFormat="1" applyFont="1" applyBorder="1" applyAlignment="1" applyProtection="1">
      <alignment vertical="center" shrinkToFit="1"/>
      <protection locked="0" hidden="1"/>
    </xf>
    <xf numFmtId="178" fontId="14" fillId="0" borderId="4" xfId="0" applyNumberFormat="1" applyFont="1" applyBorder="1" applyProtection="1">
      <alignment vertical="center"/>
      <protection locked="0"/>
    </xf>
    <xf numFmtId="178" fontId="18" fillId="0" borderId="14" xfId="0" applyNumberFormat="1" applyFont="1" applyBorder="1" applyAlignment="1" applyProtection="1">
      <alignment vertical="center" wrapText="1"/>
      <protection locked="0"/>
    </xf>
    <xf numFmtId="0" fontId="15" fillId="0" borderId="17" xfId="0" applyFont="1" applyBorder="1" applyProtection="1">
      <alignment vertical="center"/>
      <protection locked="0" hidden="1"/>
    </xf>
    <xf numFmtId="0" fontId="14" fillId="0" borderId="4" xfId="0" applyFont="1" applyBorder="1" applyAlignment="1" applyProtection="1">
      <alignment vertical="center" wrapText="1"/>
      <protection locked="0" hidden="1"/>
    </xf>
    <xf numFmtId="0" fontId="14" fillId="0" borderId="5" xfId="0" applyFont="1" applyBorder="1" applyAlignment="1" applyProtection="1">
      <alignment vertical="center" wrapText="1"/>
      <protection locked="0" hidden="1"/>
    </xf>
    <xf numFmtId="178" fontId="14" fillId="0" borderId="8" xfId="0" applyNumberFormat="1" applyFont="1" applyBorder="1" applyProtection="1">
      <alignment vertical="center"/>
      <protection locked="0"/>
    </xf>
    <xf numFmtId="0" fontId="14" fillId="0" borderId="16" xfId="0" applyFont="1" applyBorder="1" applyAlignment="1" applyProtection="1">
      <alignment vertical="center" wrapText="1"/>
      <protection locked="0" hidden="1"/>
    </xf>
    <xf numFmtId="178" fontId="14" fillId="0" borderId="16" xfId="0" applyNumberFormat="1" applyFont="1" applyBorder="1" applyAlignment="1" applyProtection="1">
      <alignment vertical="center" shrinkToFit="1"/>
      <protection locked="0" hidden="1"/>
    </xf>
    <xf numFmtId="0" fontId="14" fillId="0" borderId="29" xfId="0" applyFont="1" applyBorder="1" applyAlignment="1" applyProtection="1">
      <alignment vertical="center" wrapText="1"/>
      <protection locked="0" hidden="1"/>
    </xf>
    <xf numFmtId="179" fontId="14" fillId="5" borderId="16" xfId="0" applyNumberFormat="1" applyFont="1" applyFill="1" applyBorder="1" applyAlignment="1" applyProtection="1">
      <alignment vertical="center" shrinkToFit="1"/>
      <protection hidden="1"/>
    </xf>
    <xf numFmtId="0" fontId="14" fillId="0" borderId="31" xfId="0" applyFont="1" applyBorder="1" applyAlignment="1" applyProtection="1">
      <alignment vertical="center" wrapText="1"/>
      <protection locked="0" hidden="1"/>
    </xf>
    <xf numFmtId="178" fontId="14" fillId="0" borderId="25" xfId="0" applyNumberFormat="1" applyFont="1" applyBorder="1" applyAlignment="1" applyProtection="1">
      <alignment vertical="center" shrinkToFit="1"/>
      <protection locked="0" hidden="1"/>
    </xf>
    <xf numFmtId="0" fontId="20" fillId="0" borderId="0" xfId="0" applyFont="1">
      <alignment vertical="center"/>
    </xf>
    <xf numFmtId="0" fontId="20" fillId="0" borderId="42" xfId="0" applyFont="1" applyBorder="1">
      <alignment vertical="center"/>
    </xf>
    <xf numFmtId="0" fontId="15" fillId="0" borderId="50" xfId="0" applyFont="1" applyBorder="1" applyAlignment="1">
      <alignment horizontal="centerContinuous" vertical="center" wrapText="1"/>
    </xf>
    <xf numFmtId="0" fontId="15" fillId="0" borderId="51" xfId="0" applyFont="1" applyBorder="1" applyAlignment="1">
      <alignment horizontal="center" vertical="center" wrapText="1"/>
    </xf>
    <xf numFmtId="178" fontId="15" fillId="5" borderId="52" xfId="0" applyNumberFormat="1" applyFont="1" applyFill="1" applyBorder="1" applyAlignment="1">
      <alignment vertical="center" shrinkToFit="1"/>
    </xf>
    <xf numFmtId="0" fontId="15" fillId="0" borderId="53" xfId="0" applyFont="1" applyBorder="1" applyAlignment="1">
      <alignment vertical="center" wrapText="1"/>
    </xf>
    <xf numFmtId="179" fontId="15" fillId="5" borderId="52" xfId="0" applyNumberFormat="1" applyFont="1" applyFill="1" applyBorder="1" applyAlignment="1">
      <alignment vertical="center" shrinkToFit="1"/>
    </xf>
    <xf numFmtId="0" fontId="15" fillId="0" borderId="54" xfId="0" applyFont="1" applyBorder="1" applyAlignment="1">
      <alignment vertical="center" wrapText="1"/>
    </xf>
    <xf numFmtId="178" fontId="15" fillId="0" borderId="55" xfId="0" applyNumberFormat="1" applyFont="1" applyBorder="1" applyAlignment="1">
      <alignment vertical="center" shrinkToFit="1"/>
    </xf>
    <xf numFmtId="178" fontId="15" fillId="0" borderId="38" xfId="0" applyNumberFormat="1" applyFont="1" applyBorder="1">
      <alignment vertical="center"/>
    </xf>
    <xf numFmtId="178" fontId="15" fillId="0" borderId="23" xfId="0" applyNumberFormat="1" applyFont="1" applyBorder="1">
      <alignment vertical="center"/>
    </xf>
    <xf numFmtId="0" fontId="20" fillId="0" borderId="44" xfId="0" applyFont="1" applyBorder="1">
      <alignment vertical="center"/>
    </xf>
    <xf numFmtId="0" fontId="20" fillId="0" borderId="36" xfId="0" applyFont="1" applyBorder="1">
      <alignment vertical="center"/>
    </xf>
    <xf numFmtId="0" fontId="21" fillId="0" borderId="0" xfId="0" applyFont="1">
      <alignment vertical="center"/>
    </xf>
    <xf numFmtId="0" fontId="14" fillId="0" borderId="20" xfId="0" applyFont="1" applyBorder="1">
      <alignment vertical="center"/>
    </xf>
    <xf numFmtId="0" fontId="14" fillId="0" borderId="22" xfId="0" applyFont="1" applyBorder="1">
      <alignment vertical="center"/>
    </xf>
    <xf numFmtId="0" fontId="14" fillId="0" borderId="21" xfId="0" applyFont="1" applyBorder="1">
      <alignment vertical="center"/>
    </xf>
    <xf numFmtId="0" fontId="14" fillId="0" borderId="16" xfId="0" applyFont="1" applyBorder="1" applyProtection="1">
      <alignment vertical="center"/>
      <protection locked="0"/>
    </xf>
    <xf numFmtId="0" fontId="18" fillId="0" borderId="42" xfId="0" applyFont="1" applyBorder="1" applyProtection="1">
      <alignment vertical="center"/>
      <protection locked="0"/>
    </xf>
    <xf numFmtId="0" fontId="14" fillId="0" borderId="0" xfId="0" applyFont="1" applyAlignment="1" applyProtection="1">
      <alignment horizontal="center" vertical="center"/>
      <protection locked="0"/>
    </xf>
    <xf numFmtId="3" fontId="23" fillId="0" borderId="1" xfId="0" applyNumberFormat="1" applyFont="1" applyBorder="1" applyAlignment="1" applyProtection="1">
      <alignment horizontal="center" vertical="center" wrapText="1"/>
      <protection locked="0"/>
    </xf>
    <xf numFmtId="3" fontId="23" fillId="0" borderId="12" xfId="0" applyNumberFormat="1" applyFont="1" applyBorder="1" applyAlignment="1" applyProtection="1">
      <alignment horizontal="center" vertical="center" wrapText="1"/>
      <protection locked="0"/>
    </xf>
    <xf numFmtId="0" fontId="27" fillId="0" borderId="0" xfId="0" applyFont="1" applyProtection="1">
      <alignment vertical="center"/>
      <protection locked="0"/>
    </xf>
    <xf numFmtId="0" fontId="27" fillId="0" borderId="42" xfId="0" applyFont="1" applyBorder="1" applyProtection="1">
      <alignment vertical="center"/>
      <protection locked="0"/>
    </xf>
    <xf numFmtId="3" fontId="23" fillId="0" borderId="16" xfId="0" applyNumberFormat="1" applyFont="1" applyBorder="1" applyAlignment="1" applyProtection="1">
      <alignment horizontal="center" vertical="center" wrapText="1"/>
      <protection locked="0"/>
    </xf>
    <xf numFmtId="0" fontId="14" fillId="3" borderId="32" xfId="0" applyFont="1" applyFill="1" applyBorder="1" applyProtection="1">
      <alignment vertical="center"/>
      <protection locked="0"/>
    </xf>
    <xf numFmtId="0" fontId="15" fillId="0" borderId="0" xfId="0" applyFont="1">
      <alignment vertical="center"/>
    </xf>
    <xf numFmtId="0" fontId="14" fillId="0" borderId="1" xfId="0" applyFont="1" applyBorder="1" applyAlignment="1">
      <alignment vertical="center" wrapText="1"/>
    </xf>
    <xf numFmtId="0" fontId="14" fillId="0" borderId="44" xfId="0" applyFont="1" applyBorder="1">
      <alignment vertical="center"/>
    </xf>
    <xf numFmtId="0" fontId="27" fillId="0" borderId="0" xfId="0" applyFont="1">
      <alignment vertical="center"/>
    </xf>
    <xf numFmtId="0" fontId="21" fillId="0" borderId="36" xfId="0" applyFont="1" applyBorder="1">
      <alignment vertical="center"/>
    </xf>
    <xf numFmtId="0" fontId="16" fillId="0" borderId="0" xfId="0" applyFont="1" applyAlignment="1">
      <alignment vertical="center" wrapText="1"/>
    </xf>
    <xf numFmtId="0" fontId="14"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5" xfId="0" applyFont="1" applyBorder="1" applyAlignment="1" applyProtection="1">
      <alignment vertical="center" wrapText="1"/>
      <protection locked="0"/>
    </xf>
    <xf numFmtId="0" fontId="14" fillId="0" borderId="31" xfId="0" applyFont="1" applyBorder="1" applyAlignment="1" applyProtection="1">
      <alignment vertical="center" wrapText="1"/>
      <protection locked="0"/>
    </xf>
    <xf numFmtId="183" fontId="14" fillId="0" borderId="4" xfId="0" applyNumberFormat="1" applyFont="1" applyBorder="1" applyProtection="1">
      <alignment vertical="center"/>
      <protection locked="0"/>
    </xf>
    <xf numFmtId="183" fontId="14" fillId="0" borderId="8" xfId="0" applyNumberFormat="1" applyFont="1" applyBorder="1" applyProtection="1">
      <alignment vertical="center"/>
      <protection locked="0"/>
    </xf>
    <xf numFmtId="180" fontId="18" fillId="0" borderId="14" xfId="0" applyNumberFormat="1" applyFont="1" applyBorder="1" applyAlignment="1" applyProtection="1">
      <alignment vertical="center" wrapText="1"/>
      <protection locked="0"/>
    </xf>
    <xf numFmtId="0" fontId="14" fillId="0" borderId="1" xfId="0" applyFont="1" applyBorder="1" applyAlignment="1">
      <alignment horizontal="center" vertical="center" wrapText="1"/>
    </xf>
    <xf numFmtId="0" fontId="14" fillId="0" borderId="32" xfId="0" applyFont="1" applyBorder="1" applyProtection="1">
      <alignment vertical="center"/>
      <protection locked="0"/>
    </xf>
    <xf numFmtId="0" fontId="14" fillId="0" borderId="4" xfId="0" applyFont="1" applyBorder="1" applyAlignment="1">
      <alignment horizontal="center" vertical="center"/>
    </xf>
    <xf numFmtId="0" fontId="27" fillId="0" borderId="36" xfId="0" applyFont="1" applyBorder="1">
      <alignment vertical="center"/>
    </xf>
    <xf numFmtId="0" fontId="30" fillId="0" borderId="36" xfId="0" applyFont="1" applyBorder="1">
      <alignment vertical="center"/>
    </xf>
    <xf numFmtId="0" fontId="23" fillId="0" borderId="1" xfId="0" applyFont="1" applyBorder="1" applyAlignment="1" applyProtection="1">
      <alignment vertical="center" wrapText="1"/>
      <protection locked="0"/>
    </xf>
    <xf numFmtId="182" fontId="14" fillId="0" borderId="1" xfId="0" applyNumberFormat="1" applyFont="1" applyBorder="1" applyAlignment="1" applyProtection="1">
      <alignment vertical="center" shrinkToFit="1"/>
      <protection locked="0"/>
    </xf>
    <xf numFmtId="182" fontId="14" fillId="0" borderId="16" xfId="0" applyNumberFormat="1" applyFont="1" applyBorder="1" applyAlignment="1" applyProtection="1">
      <alignment vertical="center" shrinkToFit="1"/>
      <protection locked="0"/>
    </xf>
    <xf numFmtId="3" fontId="14" fillId="0" borderId="1" xfId="0" applyNumberFormat="1" applyFont="1" applyBorder="1" applyAlignment="1" applyProtection="1">
      <alignment vertical="center" shrinkToFit="1"/>
      <protection locked="0"/>
    </xf>
    <xf numFmtId="3" fontId="14" fillId="0" borderId="16" xfId="0" applyNumberFormat="1" applyFont="1" applyBorder="1" applyAlignment="1" applyProtection="1">
      <alignment vertical="center" shrinkToFit="1"/>
      <protection locked="0"/>
    </xf>
    <xf numFmtId="0" fontId="27" fillId="0" borderId="0" xfId="0" applyFont="1" applyAlignment="1">
      <alignment horizontal="left" vertical="center" wrapText="1"/>
    </xf>
    <xf numFmtId="0" fontId="15" fillId="0" borderId="0" xfId="0" applyFont="1" applyAlignment="1">
      <alignment vertical="center" wrapText="1"/>
    </xf>
    <xf numFmtId="0" fontId="14" fillId="0" borderId="37" xfId="0" applyFont="1" applyBorder="1" applyAlignment="1">
      <alignment horizontal="left" vertical="center"/>
    </xf>
    <xf numFmtId="176" fontId="14" fillId="0" borderId="1" xfId="0" applyNumberFormat="1" applyFont="1" applyBorder="1">
      <alignment vertical="center"/>
    </xf>
    <xf numFmtId="0" fontId="27" fillId="0" borderId="4" xfId="0" applyFont="1" applyBorder="1" applyAlignment="1">
      <alignment horizontal="center" vertical="center"/>
    </xf>
    <xf numFmtId="0" fontId="37" fillId="0" borderId="1" xfId="0" applyFont="1" applyBorder="1" applyAlignment="1" applyProtection="1">
      <alignment vertical="center" wrapText="1"/>
      <protection locked="0"/>
    </xf>
    <xf numFmtId="0" fontId="37" fillId="0" borderId="1" xfId="0" applyFont="1" applyBorder="1" applyProtection="1">
      <alignment vertical="center"/>
      <protection locked="0"/>
    </xf>
    <xf numFmtId="178" fontId="37" fillId="0" borderId="1" xfId="0" applyNumberFormat="1" applyFont="1" applyBorder="1" applyAlignment="1" applyProtection="1">
      <alignment vertical="center" wrapText="1"/>
      <protection locked="0"/>
    </xf>
    <xf numFmtId="0" fontId="37" fillId="0" borderId="16" xfId="0" applyFont="1" applyBorder="1" applyAlignment="1" applyProtection="1">
      <alignment vertical="center" wrapText="1"/>
      <protection locked="0"/>
    </xf>
    <xf numFmtId="178" fontId="37" fillId="0" borderId="16" xfId="0" applyNumberFormat="1" applyFont="1" applyBorder="1" applyAlignment="1" applyProtection="1">
      <alignment vertical="center" wrapText="1"/>
      <protection locked="0"/>
    </xf>
    <xf numFmtId="3" fontId="37" fillId="0" borderId="1" xfId="0" applyNumberFormat="1" applyFont="1" applyBorder="1" applyProtection="1">
      <alignment vertical="center"/>
      <protection locked="0"/>
    </xf>
    <xf numFmtId="3" fontId="37" fillId="0" borderId="1" xfId="0" applyNumberFormat="1" applyFont="1" applyBorder="1" applyAlignment="1" applyProtection="1">
      <alignment vertical="center" wrapText="1"/>
      <protection locked="0"/>
    </xf>
    <xf numFmtId="0" fontId="26" fillId="0" borderId="0" xfId="0" applyFont="1" applyAlignment="1">
      <alignment horizontal="center" vertical="center"/>
    </xf>
    <xf numFmtId="0" fontId="25" fillId="0" borderId="0" xfId="0" applyFont="1" applyAlignment="1">
      <alignment horizontal="center" vertical="center"/>
    </xf>
    <xf numFmtId="3" fontId="37" fillId="0" borderId="1" xfId="0" applyNumberFormat="1" applyFont="1" applyBorder="1" applyAlignment="1" applyProtection="1">
      <alignment vertical="center" shrinkToFit="1"/>
      <protection locked="0"/>
    </xf>
    <xf numFmtId="0" fontId="0" fillId="0" borderId="44" xfId="0" applyBorder="1">
      <alignment vertical="center"/>
    </xf>
    <xf numFmtId="9" fontId="37" fillId="0" borderId="1" xfId="0" applyNumberFormat="1" applyFont="1" applyBorder="1" applyAlignment="1" applyProtection="1">
      <alignment vertical="center" wrapText="1"/>
      <protection locked="0"/>
    </xf>
    <xf numFmtId="0" fontId="0" fillId="0" borderId="0" xfId="0" quotePrefix="1" applyAlignment="1">
      <alignment horizontal="center" vertical="center"/>
    </xf>
    <xf numFmtId="183" fontId="14" fillId="0" borderId="1" xfId="0" applyNumberFormat="1" applyFont="1" applyBorder="1" applyProtection="1">
      <alignment vertical="center"/>
      <protection locked="0"/>
    </xf>
    <xf numFmtId="183" fontId="14" fillId="0" borderId="12" xfId="0" applyNumberFormat="1" applyFont="1" applyBorder="1" applyProtection="1">
      <alignment vertical="center"/>
      <protection locked="0"/>
    </xf>
    <xf numFmtId="0" fontId="17" fillId="0" borderId="32" xfId="0" applyFont="1" applyBorder="1" applyAlignment="1">
      <alignment horizontal="center" vertical="center" wrapText="1"/>
    </xf>
    <xf numFmtId="0" fontId="0" fillId="2" borderId="1" xfId="0" applyFill="1" applyBorder="1" applyAlignment="1">
      <alignment horizontal="center" vertical="center" wrapText="1"/>
    </xf>
    <xf numFmtId="3" fontId="37" fillId="0" borderId="16" xfId="0" applyNumberFormat="1" applyFont="1" applyBorder="1" applyAlignment="1" applyProtection="1">
      <alignment vertical="center" shrinkToFit="1"/>
      <protection locked="0"/>
    </xf>
    <xf numFmtId="0" fontId="23" fillId="0" borderId="32" xfId="0" applyFont="1" applyBorder="1" applyProtection="1">
      <alignment vertical="center"/>
      <protection locked="0"/>
    </xf>
    <xf numFmtId="3" fontId="23" fillId="0" borderId="1" xfId="0" applyNumberFormat="1" applyFont="1" applyBorder="1" applyAlignment="1" applyProtection="1">
      <alignment vertical="center" shrinkToFit="1"/>
      <protection locked="0"/>
    </xf>
    <xf numFmtId="0" fontId="23" fillId="0" borderId="16" xfId="0" applyFont="1" applyBorder="1" applyAlignment="1" applyProtection="1">
      <alignment vertical="center" wrapText="1"/>
      <protection locked="0"/>
    </xf>
    <xf numFmtId="3" fontId="23" fillId="0" borderId="16" xfId="0" applyNumberFormat="1" applyFont="1" applyBorder="1" applyAlignment="1" applyProtection="1">
      <alignment vertical="center" shrinkToFit="1"/>
      <protection locked="0"/>
    </xf>
    <xf numFmtId="0" fontId="23" fillId="0" borderId="29" xfId="0" applyFont="1" applyBorder="1" applyAlignment="1" applyProtection="1">
      <alignment vertical="center" wrapText="1"/>
      <protection locked="0"/>
    </xf>
    <xf numFmtId="0" fontId="17" fillId="0" borderId="12" xfId="0" applyFont="1" applyBorder="1" applyAlignment="1">
      <alignment horizontal="center" vertical="center" wrapText="1"/>
    </xf>
    <xf numFmtId="3" fontId="14" fillId="3" borderId="4" xfId="0" applyNumberFormat="1" applyFont="1" applyFill="1" applyBorder="1" applyAlignment="1" applyProtection="1">
      <alignment vertical="center" shrinkToFit="1"/>
      <protection locked="0"/>
    </xf>
    <xf numFmtId="3" fontId="14" fillId="3" borderId="1" xfId="0" applyNumberFormat="1" applyFont="1" applyFill="1" applyBorder="1" applyAlignment="1" applyProtection="1">
      <alignment vertical="center" shrinkToFit="1"/>
      <protection locked="0"/>
    </xf>
    <xf numFmtId="3" fontId="14" fillId="3" borderId="4" xfId="0" applyNumberFormat="1" applyFont="1" applyFill="1" applyBorder="1" applyAlignment="1" applyProtection="1">
      <alignment horizontal="right" vertical="center" shrinkToFit="1"/>
      <protection locked="0"/>
    </xf>
    <xf numFmtId="3" fontId="14" fillId="3" borderId="1" xfId="0" applyNumberFormat="1" applyFont="1" applyFill="1" applyBorder="1" applyAlignment="1" applyProtection="1">
      <alignment horizontal="right" vertical="center" shrinkToFit="1"/>
      <protection locked="0"/>
    </xf>
    <xf numFmtId="0" fontId="37" fillId="0" borderId="1" xfId="0" applyFont="1" applyBorder="1" applyAlignment="1" applyProtection="1">
      <alignment horizontal="center" vertical="center"/>
      <protection locked="0"/>
    </xf>
    <xf numFmtId="0" fontId="0" fillId="6" borderId="1" xfId="0" applyFill="1" applyBorder="1" applyAlignment="1">
      <alignment horizontal="center" vertical="center" wrapText="1"/>
    </xf>
    <xf numFmtId="0" fontId="5" fillId="6" borderId="1" xfId="0" applyFont="1" applyFill="1" applyBorder="1" applyAlignment="1">
      <alignment horizontal="center" vertical="center" wrapText="1"/>
    </xf>
    <xf numFmtId="0" fontId="56" fillId="0" borderId="0" xfId="0" applyFont="1">
      <alignment vertical="center"/>
    </xf>
    <xf numFmtId="0" fontId="0" fillId="0" borderId="32" xfId="0" applyBorder="1">
      <alignment vertical="center"/>
    </xf>
    <xf numFmtId="0" fontId="0" fillId="0" borderId="12" xfId="0" applyBorder="1">
      <alignment vertical="center"/>
    </xf>
    <xf numFmtId="0" fontId="14" fillId="0" borderId="32" xfId="0" applyFont="1" applyBorder="1">
      <alignment vertical="center"/>
    </xf>
    <xf numFmtId="0" fontId="0" fillId="0" borderId="16" xfId="0" applyBorder="1" applyAlignment="1">
      <alignment horizontal="center" vertical="center"/>
    </xf>
    <xf numFmtId="0" fontId="17" fillId="0" borderId="36" xfId="0" applyFont="1" applyBorder="1" applyAlignment="1">
      <alignment horizontal="center" vertical="center" wrapText="1"/>
    </xf>
    <xf numFmtId="0" fontId="39" fillId="0" borderId="36" xfId="0" applyFont="1" applyBorder="1" applyAlignment="1">
      <alignment horizontal="center" vertical="center" wrapText="1"/>
    </xf>
    <xf numFmtId="0" fontId="17" fillId="0" borderId="0" xfId="0" applyFont="1" applyAlignment="1">
      <alignment horizontal="center" vertical="center" wrapText="1"/>
    </xf>
    <xf numFmtId="0" fontId="39" fillId="0" borderId="0" xfId="0" applyFont="1" applyAlignment="1">
      <alignment horizontal="center" vertical="center" wrapText="1"/>
    </xf>
    <xf numFmtId="0" fontId="0" fillId="0" borderId="16" xfId="0" applyBorder="1">
      <alignment vertical="center"/>
    </xf>
    <xf numFmtId="0" fontId="17" fillId="0" borderId="16" xfId="0" applyFont="1" applyBorder="1" applyAlignment="1">
      <alignment horizontal="center" vertical="center" wrapText="1"/>
    </xf>
    <xf numFmtId="0" fontId="0" fillId="0" borderId="0" xfId="0" applyAlignment="1">
      <alignment horizontal="left" vertical="center"/>
    </xf>
    <xf numFmtId="0" fontId="0" fillId="0" borderId="0" xfId="0" applyAlignment="1">
      <alignment vertical="top"/>
    </xf>
    <xf numFmtId="0" fontId="0" fillId="0" borderId="71" xfId="0" applyBorder="1">
      <alignment vertical="center"/>
    </xf>
    <xf numFmtId="0" fontId="0" fillId="0" borderId="71" xfId="0" applyBorder="1" applyAlignment="1">
      <alignment vertical="center" wrapText="1"/>
    </xf>
    <xf numFmtId="0" fontId="0" fillId="0" borderId="71" xfId="0" applyBorder="1" applyAlignment="1">
      <alignment horizontal="center" vertical="center"/>
    </xf>
    <xf numFmtId="0" fontId="0" fillId="0" borderId="72" xfId="0" applyBorder="1">
      <alignment vertical="center"/>
    </xf>
    <xf numFmtId="0" fontId="0" fillId="0" borderId="72" xfId="0" applyBorder="1" applyAlignment="1">
      <alignment vertical="center" wrapText="1"/>
    </xf>
    <xf numFmtId="0" fontId="0" fillId="0" borderId="72" xfId="0" applyBorder="1" applyAlignment="1">
      <alignment horizontal="center" vertical="center"/>
    </xf>
    <xf numFmtId="0" fontId="3" fillId="0" borderId="0" xfId="0" applyFont="1" applyAlignment="1">
      <alignment vertical="top"/>
    </xf>
    <xf numFmtId="0" fontId="37" fillId="0" borderId="1" xfId="0" applyFont="1" applyBorder="1" applyAlignment="1" applyProtection="1">
      <alignment horizontal="center" vertical="center" wrapText="1"/>
      <protection locked="0"/>
    </xf>
    <xf numFmtId="0" fontId="14" fillId="0" borderId="16" xfId="0" applyFont="1" applyBorder="1" applyAlignment="1">
      <alignment horizontal="center" vertical="center" wrapText="1"/>
    </xf>
    <xf numFmtId="0" fontId="23" fillId="0" borderId="4" xfId="0" applyFont="1" applyBorder="1" applyAlignment="1" applyProtection="1">
      <alignment vertical="center" wrapText="1"/>
      <protection locked="0"/>
    </xf>
    <xf numFmtId="3" fontId="0" fillId="0" borderId="0" xfId="0" applyNumberFormat="1" applyProtection="1">
      <alignment vertical="center"/>
      <protection locked="0"/>
    </xf>
    <xf numFmtId="3" fontId="37" fillId="0" borderId="1" xfId="0" applyNumberFormat="1" applyFont="1" applyBorder="1" applyAlignment="1" applyProtection="1">
      <alignment horizontal="center" vertical="center"/>
      <protection locked="0"/>
    </xf>
    <xf numFmtId="0" fontId="14" fillId="0" borderId="37" xfId="0" applyFont="1" applyBorder="1" applyAlignment="1">
      <alignment horizontal="left" vertical="center" wrapText="1"/>
    </xf>
    <xf numFmtId="0" fontId="27" fillId="0" borderId="37" xfId="0" applyFont="1" applyBorder="1">
      <alignment vertical="center"/>
    </xf>
    <xf numFmtId="0" fontId="14" fillId="0" borderId="42" xfId="0" applyFont="1" applyBorder="1" applyAlignment="1">
      <alignment horizontal="left" vertical="center" wrapText="1"/>
    </xf>
    <xf numFmtId="0" fontId="37" fillId="0" borderId="1" xfId="0" applyFont="1" applyBorder="1" applyAlignment="1" applyProtection="1">
      <alignment horizontal="left" vertical="center"/>
      <protection locked="0"/>
    </xf>
    <xf numFmtId="0" fontId="37" fillId="0" borderId="16" xfId="0" applyFont="1" applyBorder="1" applyAlignment="1" applyProtection="1">
      <alignment horizontal="center" vertical="center"/>
      <protection locked="0"/>
    </xf>
    <xf numFmtId="3" fontId="37" fillId="0" borderId="16" xfId="0" applyNumberFormat="1" applyFont="1" applyBorder="1" applyAlignment="1" applyProtection="1">
      <alignment horizontal="center" vertical="center"/>
      <protection locked="0"/>
    </xf>
    <xf numFmtId="3" fontId="16" fillId="0" borderId="1" xfId="0" applyNumberFormat="1" applyFont="1" applyBorder="1" applyAlignment="1">
      <alignment vertical="center" wrapText="1"/>
    </xf>
    <xf numFmtId="3" fontId="14" fillId="0" borderId="1" xfId="0" applyNumberFormat="1" applyFont="1" applyBorder="1" applyAlignment="1" applyProtection="1">
      <alignment horizontal="center" vertical="center" shrinkToFit="1"/>
      <protection locked="0"/>
    </xf>
    <xf numFmtId="3" fontId="14" fillId="0" borderId="16" xfId="0" applyNumberFormat="1" applyFont="1" applyBorder="1" applyAlignment="1" applyProtection="1">
      <alignment horizontal="center" vertical="center" shrinkToFit="1"/>
      <protection locked="0"/>
    </xf>
    <xf numFmtId="0" fontId="14" fillId="0" borderId="1" xfId="0" applyFont="1" applyBorder="1" applyAlignment="1" applyProtection="1">
      <alignment horizontal="center" vertical="center" wrapText="1"/>
      <protection locked="0"/>
    </xf>
    <xf numFmtId="0" fontId="16" fillId="0" borderId="0" xfId="0" applyFont="1" applyAlignment="1">
      <alignment horizontal="center" vertical="center" wrapText="1"/>
    </xf>
    <xf numFmtId="0" fontId="14" fillId="0" borderId="56" xfId="0" applyFont="1" applyBorder="1">
      <alignment vertical="center"/>
    </xf>
    <xf numFmtId="0" fontId="14" fillId="0" borderId="57" xfId="0" applyFont="1" applyBorder="1">
      <alignment vertical="center"/>
    </xf>
    <xf numFmtId="0" fontId="14" fillId="0" borderId="57" xfId="0" applyFont="1" applyBorder="1" applyAlignment="1">
      <alignment horizontal="center" vertical="center"/>
    </xf>
    <xf numFmtId="0" fontId="14" fillId="0" borderId="58" xfId="0" applyFont="1" applyBorder="1">
      <alignment vertical="center"/>
    </xf>
    <xf numFmtId="0" fontId="14" fillId="0" borderId="59" xfId="0" applyFont="1" applyBorder="1">
      <alignment vertical="center"/>
    </xf>
    <xf numFmtId="0" fontId="14" fillId="0" borderId="60" xfId="0" applyFont="1" applyBorder="1">
      <alignment vertical="center"/>
    </xf>
    <xf numFmtId="0" fontId="14" fillId="0" borderId="5" xfId="0" applyFont="1" applyBorder="1" applyAlignment="1">
      <alignment horizontal="center" vertical="center"/>
    </xf>
    <xf numFmtId="0" fontId="14" fillId="0" borderId="1" xfId="0" applyFont="1" applyBorder="1" applyAlignment="1">
      <alignment horizontal="center" vertical="center"/>
    </xf>
    <xf numFmtId="0" fontId="17" fillId="0" borderId="60" xfId="0" applyFont="1" applyBorder="1">
      <alignment vertical="center"/>
    </xf>
    <xf numFmtId="0" fontId="18" fillId="0" borderId="59" xfId="0" applyFont="1" applyBorder="1">
      <alignment vertical="center"/>
    </xf>
    <xf numFmtId="0" fontId="29" fillId="0" borderId="31" xfId="0" applyFont="1" applyBorder="1" applyAlignment="1">
      <alignment horizontal="center" vertical="center" wrapText="1"/>
    </xf>
    <xf numFmtId="0" fontId="23" fillId="0" borderId="1" xfId="0" applyFont="1" applyBorder="1" applyAlignment="1">
      <alignment vertical="center" wrapText="1"/>
    </xf>
    <xf numFmtId="0" fontId="14" fillId="0" borderId="32" xfId="0" applyFont="1" applyBorder="1" applyAlignment="1">
      <alignment horizontal="center" vertical="center" wrapText="1"/>
    </xf>
    <xf numFmtId="0" fontId="32" fillId="0" borderId="34" xfId="0" applyFont="1" applyBorder="1" applyAlignment="1">
      <alignment horizontal="center" vertical="center" wrapText="1"/>
    </xf>
    <xf numFmtId="0" fontId="23" fillId="0" borderId="12" xfId="0" applyFont="1" applyBorder="1" applyAlignment="1">
      <alignment vertical="center" wrapText="1"/>
    </xf>
    <xf numFmtId="0" fontId="23" fillId="0" borderId="11" xfId="0" applyFont="1" applyBorder="1" applyAlignment="1">
      <alignment vertical="center" wrapText="1"/>
    </xf>
    <xf numFmtId="0" fontId="18" fillId="0" borderId="32" xfId="0" applyFont="1" applyBorder="1" applyAlignment="1">
      <alignment horizontal="center" vertical="center" wrapText="1"/>
    </xf>
    <xf numFmtId="0" fontId="18" fillId="0" borderId="12" xfId="0" applyFont="1" applyBorder="1" applyAlignment="1">
      <alignment horizontal="center" vertical="center" wrapText="1"/>
    </xf>
    <xf numFmtId="0" fontId="32" fillId="0" borderId="11" xfId="0" applyFont="1" applyBorder="1" applyAlignment="1">
      <alignment horizontal="center" vertical="center" wrapText="1"/>
    </xf>
    <xf numFmtId="0" fontId="33" fillId="0" borderId="0" xfId="0" applyFont="1" applyAlignment="1">
      <alignment horizontal="center" vertical="center" wrapText="1"/>
    </xf>
    <xf numFmtId="0" fontId="14" fillId="0" borderId="12" xfId="0" applyFont="1" applyBorder="1" applyAlignment="1">
      <alignment horizontal="center" vertical="center" wrapText="1"/>
    </xf>
    <xf numFmtId="0" fontId="20" fillId="0" borderId="59" xfId="0" applyFont="1" applyBorder="1">
      <alignment vertical="center"/>
    </xf>
    <xf numFmtId="0" fontId="15" fillId="0" borderId="64" xfId="0" applyFont="1" applyBorder="1" applyAlignment="1">
      <alignment horizontal="center" vertical="center" wrapText="1"/>
    </xf>
    <xf numFmtId="0" fontId="14" fillId="0" borderId="61" xfId="0" applyFont="1" applyBorder="1">
      <alignment vertical="center"/>
    </xf>
    <xf numFmtId="0" fontId="14" fillId="0" borderId="62" xfId="0" applyFont="1" applyBorder="1">
      <alignment vertical="center"/>
    </xf>
    <xf numFmtId="0" fontId="21" fillId="0" borderId="62" xfId="0" applyFont="1" applyBorder="1">
      <alignment vertical="center"/>
    </xf>
    <xf numFmtId="0" fontId="14" fillId="0" borderId="62" xfId="0" applyFont="1" applyBorder="1" applyAlignment="1">
      <alignment horizontal="center" vertical="center" wrapText="1"/>
    </xf>
    <xf numFmtId="178" fontId="14" fillId="0" borderId="62" xfId="0" applyNumberFormat="1" applyFont="1" applyBorder="1">
      <alignment vertical="center"/>
    </xf>
    <xf numFmtId="0" fontId="14" fillId="0" borderId="62" xfId="0" applyFont="1" applyBorder="1" applyAlignment="1">
      <alignment vertical="center" wrapText="1"/>
    </xf>
    <xf numFmtId="178" fontId="14" fillId="0" borderId="63" xfId="0" applyNumberFormat="1" applyFont="1" applyBorder="1">
      <alignment vertical="center"/>
    </xf>
    <xf numFmtId="0" fontId="15" fillId="0" borderId="0" xfId="0" applyFont="1" applyAlignment="1">
      <alignment horizontal="center" vertical="center" wrapText="1"/>
    </xf>
    <xf numFmtId="38" fontId="14" fillId="0" borderId="0" xfId="3" applyFont="1" applyBorder="1" applyAlignment="1" applyProtection="1">
      <alignment vertical="center" wrapText="1"/>
      <protection hidden="1"/>
    </xf>
    <xf numFmtId="182" fontId="14" fillId="0" borderId="1" xfId="0" applyNumberFormat="1" applyFont="1" applyBorder="1" applyAlignment="1" applyProtection="1">
      <alignment vertical="center" shrinkToFit="1"/>
      <protection hidden="1"/>
    </xf>
    <xf numFmtId="3" fontId="15" fillId="0" borderId="1" xfId="3" applyNumberFormat="1" applyFont="1" applyFill="1" applyBorder="1" applyAlignment="1" applyProtection="1">
      <alignment vertical="center" shrinkToFit="1"/>
    </xf>
    <xf numFmtId="0" fontId="23" fillId="0" borderId="0" xfId="0" applyFont="1" applyAlignment="1">
      <alignment horizontal="center" vertical="center" wrapText="1"/>
    </xf>
    <xf numFmtId="3" fontId="0" fillId="0" borderId="0" xfId="0" applyNumberFormat="1">
      <alignment vertical="center"/>
    </xf>
    <xf numFmtId="0" fontId="0" fillId="0" borderId="0" xfId="0" applyAlignment="1">
      <alignment horizontal="centerContinuous" vertical="center"/>
    </xf>
    <xf numFmtId="0" fontId="27" fillId="0" borderId="0" xfId="0" applyFont="1" applyAlignment="1">
      <alignment horizontal="centerContinuous" vertical="center"/>
    </xf>
    <xf numFmtId="0" fontId="27" fillId="0" borderId="1" xfId="0" applyFont="1" applyBorder="1" applyAlignment="1" applyProtection="1">
      <alignment horizontal="center" vertical="center"/>
      <protection locked="0"/>
    </xf>
    <xf numFmtId="0" fontId="23" fillId="0" borderId="0" xfId="0" applyFont="1" applyAlignment="1">
      <alignment vertical="center" wrapText="1"/>
    </xf>
    <xf numFmtId="0" fontId="23" fillId="0" borderId="0" xfId="0" applyFont="1" applyAlignment="1">
      <alignment horizontal="left" vertical="center" wrapText="1"/>
    </xf>
    <xf numFmtId="0" fontId="16" fillId="0" borderId="40" xfId="0" applyFont="1" applyBorder="1">
      <alignment vertical="center"/>
    </xf>
    <xf numFmtId="0" fontId="24" fillId="0" borderId="42" xfId="0" applyFont="1" applyBorder="1">
      <alignment vertical="center"/>
    </xf>
    <xf numFmtId="0" fontId="37" fillId="0" borderId="4" xfId="0" applyFont="1" applyBorder="1" applyAlignment="1">
      <alignment horizontal="centerContinuous" vertical="center" wrapText="1"/>
    </xf>
    <xf numFmtId="0" fontId="37" fillId="0" borderId="5" xfId="0" applyFont="1" applyBorder="1" applyAlignment="1">
      <alignment horizontal="centerContinuous" vertical="center" wrapText="1"/>
    </xf>
    <xf numFmtId="0" fontId="37" fillId="0" borderId="5" xfId="0" applyFont="1" applyBorder="1" applyAlignment="1">
      <alignment horizontal="centerContinuous" vertical="center"/>
    </xf>
    <xf numFmtId="0" fontId="37" fillId="0" borderId="1" xfId="0" applyFont="1" applyBorder="1" applyAlignment="1">
      <alignment horizontal="center" vertical="center" wrapText="1"/>
    </xf>
    <xf numFmtId="0" fontId="37" fillId="0" borderId="1" xfId="0" applyFont="1" applyBorder="1" applyAlignment="1">
      <alignment horizontal="center" vertical="center"/>
    </xf>
    <xf numFmtId="180" fontId="16" fillId="0" borderId="1" xfId="0" applyNumberFormat="1" applyFont="1" applyBorder="1" applyAlignment="1">
      <alignment horizontal="center" vertical="center" shrinkToFit="1"/>
    </xf>
    <xf numFmtId="0" fontId="16" fillId="0" borderId="46" xfId="0" applyFont="1" applyBorder="1" applyAlignment="1">
      <alignment vertical="center" wrapText="1"/>
    </xf>
    <xf numFmtId="0" fontId="16" fillId="0" borderId="46" xfId="0" applyFont="1" applyBorder="1">
      <alignment vertical="center"/>
    </xf>
    <xf numFmtId="0" fontId="20" fillId="0" borderId="43" xfId="0" applyFont="1" applyBorder="1">
      <alignment vertical="center"/>
    </xf>
    <xf numFmtId="0" fontId="14" fillId="0" borderId="37" xfId="0" applyFont="1" applyBorder="1" applyAlignment="1">
      <alignment horizontal="center" vertical="center"/>
    </xf>
    <xf numFmtId="0" fontId="36" fillId="0" borderId="1" xfId="0" applyFont="1" applyBorder="1" applyAlignment="1">
      <alignment horizontal="centerContinuous" vertical="center" wrapText="1"/>
    </xf>
    <xf numFmtId="0" fontId="16" fillId="0" borderId="1" xfId="0" applyFont="1" applyBorder="1" applyAlignment="1">
      <alignment horizontal="center" vertical="center" wrapText="1"/>
    </xf>
    <xf numFmtId="0" fontId="16" fillId="0" borderId="46" xfId="0" applyFont="1" applyBorder="1" applyAlignment="1">
      <alignment horizontal="center" vertical="center"/>
    </xf>
    <xf numFmtId="3" fontId="16" fillId="0" borderId="1" xfId="0" applyNumberFormat="1" applyFont="1" applyBorder="1" applyAlignment="1">
      <alignment vertical="center" shrinkToFit="1"/>
    </xf>
    <xf numFmtId="0" fontId="20" fillId="0" borderId="36" xfId="0" applyFont="1" applyBorder="1" applyAlignment="1">
      <alignment horizontal="center" vertical="center"/>
    </xf>
    <xf numFmtId="0" fontId="20" fillId="0" borderId="0" xfId="0" applyFont="1" applyAlignment="1">
      <alignment horizontal="center" vertical="center"/>
    </xf>
    <xf numFmtId="3" fontId="16" fillId="0" borderId="1" xfId="0" applyNumberFormat="1" applyFont="1" applyBorder="1">
      <alignment vertical="center"/>
    </xf>
    <xf numFmtId="0" fontId="14" fillId="0" borderId="65" xfId="0" applyFont="1" applyBorder="1">
      <alignment vertical="center"/>
    </xf>
    <xf numFmtId="0" fontId="41" fillId="0" borderId="42" xfId="0" applyFont="1" applyBorder="1" applyAlignment="1">
      <alignment horizontal="left" vertical="center"/>
    </xf>
    <xf numFmtId="3" fontId="23" fillId="0" borderId="1" xfId="0" applyNumberFormat="1" applyFont="1" applyBorder="1">
      <alignment vertical="center"/>
    </xf>
    <xf numFmtId="0" fontId="14" fillId="0" borderId="36" xfId="0" applyFont="1" applyBorder="1" applyAlignment="1">
      <alignment horizontal="center" vertical="center"/>
    </xf>
    <xf numFmtId="9" fontId="37" fillId="0" borderId="1" xfId="0" applyNumberFormat="1" applyFont="1" applyBorder="1" applyProtection="1">
      <alignment vertical="center"/>
      <protection locked="0"/>
    </xf>
    <xf numFmtId="178" fontId="37" fillId="0" borderId="1" xfId="0" applyNumberFormat="1" applyFont="1" applyBorder="1" applyAlignment="1" applyProtection="1">
      <alignment vertical="center" shrinkToFit="1"/>
      <protection locked="0"/>
    </xf>
    <xf numFmtId="0" fontId="14" fillId="0" borderId="0" xfId="0" applyFont="1" applyAlignment="1">
      <alignment horizontal="center" vertical="center" wrapText="1"/>
    </xf>
    <xf numFmtId="0" fontId="59" fillId="0" borderId="0" xfId="0" applyFont="1">
      <alignment vertical="center"/>
    </xf>
    <xf numFmtId="0" fontId="27" fillId="0" borderId="0" xfId="0" applyFont="1" applyAlignment="1">
      <alignment vertical="center" wrapText="1"/>
    </xf>
    <xf numFmtId="0" fontId="27" fillId="0" borderId="0" xfId="0" applyFont="1" applyAlignment="1">
      <alignment horizontal="center" vertical="center" wrapText="1"/>
    </xf>
    <xf numFmtId="0" fontId="14" fillId="0" borderId="37" xfId="0" applyFont="1" applyBorder="1" applyAlignment="1">
      <alignment horizontal="center" vertical="center" wrapText="1"/>
    </xf>
    <xf numFmtId="0" fontId="14" fillId="0" borderId="41" xfId="0" applyFont="1" applyBorder="1" applyAlignment="1">
      <alignment vertical="center" wrapText="1"/>
    </xf>
    <xf numFmtId="0" fontId="14" fillId="0" borderId="30" xfId="0" applyFont="1" applyBorder="1" applyAlignment="1">
      <alignment horizontal="center" vertical="center"/>
    </xf>
    <xf numFmtId="0" fontId="14" fillId="0" borderId="29" xfId="0" applyFont="1" applyBorder="1" applyAlignment="1">
      <alignment horizontal="center" vertical="center" wrapText="1"/>
    </xf>
    <xf numFmtId="0" fontId="60" fillId="0" borderId="0" xfId="0" applyFont="1" applyAlignment="1">
      <alignment vertical="center" wrapText="1"/>
    </xf>
    <xf numFmtId="0" fontId="59" fillId="0" borderId="0" xfId="0" applyFont="1" applyAlignment="1">
      <alignment vertical="center" wrapText="1"/>
    </xf>
    <xf numFmtId="0" fontId="14" fillId="3" borderId="16" xfId="0" applyFont="1" applyFill="1" applyBorder="1">
      <alignment vertical="center"/>
    </xf>
    <xf numFmtId="0" fontId="14" fillId="0" borderId="1" xfId="0" applyFont="1" applyBorder="1">
      <alignment vertical="center"/>
    </xf>
    <xf numFmtId="0" fontId="14" fillId="0" borderId="1" xfId="0" applyFont="1" applyBorder="1" applyAlignment="1">
      <alignment horizontal="left" vertical="center" wrapText="1"/>
    </xf>
    <xf numFmtId="3" fontId="14" fillId="0" borderId="1" xfId="0" applyNumberFormat="1" applyFont="1" applyBorder="1" applyAlignment="1">
      <alignment vertical="center" shrinkToFit="1"/>
    </xf>
    <xf numFmtId="3" fontId="14" fillId="0" borderId="16" xfId="0" applyNumberFormat="1" applyFont="1" applyBorder="1" applyAlignment="1">
      <alignment horizontal="center" vertical="center" shrinkToFit="1"/>
    </xf>
    <xf numFmtId="3" fontId="14" fillId="5" borderId="16" xfId="0" applyNumberFormat="1" applyFont="1" applyFill="1" applyBorder="1" applyAlignment="1">
      <alignment vertical="center" shrinkToFit="1"/>
    </xf>
    <xf numFmtId="0" fontId="14" fillId="3" borderId="32" xfId="0" applyFont="1" applyFill="1" applyBorder="1">
      <alignment vertical="center"/>
    </xf>
    <xf numFmtId="0" fontId="27" fillId="0" borderId="42" xfId="0" applyFont="1" applyBorder="1">
      <alignment vertical="center"/>
    </xf>
    <xf numFmtId="3" fontId="14" fillId="0" borderId="16" xfId="0" applyNumberFormat="1" applyFont="1" applyBorder="1" applyAlignment="1">
      <alignment vertical="center" shrinkToFit="1"/>
    </xf>
    <xf numFmtId="0" fontId="14" fillId="3" borderId="34" xfId="0" applyFont="1" applyFill="1" applyBorder="1">
      <alignment vertical="center"/>
    </xf>
    <xf numFmtId="0" fontId="15" fillId="3" borderId="4" xfId="0" applyFont="1" applyFill="1" applyBorder="1">
      <alignment vertical="center"/>
    </xf>
    <xf numFmtId="0" fontId="15" fillId="3" borderId="46" xfId="0" applyFont="1" applyFill="1" applyBorder="1" applyAlignment="1">
      <alignment vertical="center" wrapText="1"/>
    </xf>
    <xf numFmtId="0" fontId="15" fillId="3" borderId="46" xfId="0" applyFont="1" applyFill="1" applyBorder="1">
      <alignment vertical="center"/>
    </xf>
    <xf numFmtId="0" fontId="15" fillId="0" borderId="46" xfId="0" applyFont="1" applyBorder="1" applyAlignment="1">
      <alignment horizontal="left" vertical="center" wrapText="1"/>
    </xf>
    <xf numFmtId="3" fontId="15" fillId="3" borderId="46" xfId="0" applyNumberFormat="1" applyFont="1" applyFill="1" applyBorder="1" applyAlignment="1">
      <alignment horizontal="right" vertical="center" shrinkToFit="1"/>
    </xf>
    <xf numFmtId="3" fontId="15" fillId="3" borderId="46" xfId="0" applyNumberFormat="1" applyFont="1" applyFill="1" applyBorder="1" applyAlignment="1">
      <alignment horizontal="center" vertical="center" shrinkToFit="1"/>
    </xf>
    <xf numFmtId="0" fontId="15" fillId="0" borderId="46" xfId="0" applyFont="1" applyBorder="1" applyAlignment="1">
      <alignment horizontal="center" vertical="center" wrapText="1"/>
    </xf>
    <xf numFmtId="0" fontId="14" fillId="0" borderId="36" xfId="0" applyFont="1" applyBorder="1" applyAlignment="1">
      <alignment vertical="center" wrapText="1"/>
    </xf>
    <xf numFmtId="0" fontId="14" fillId="0" borderId="36" xfId="0" applyFont="1" applyBorder="1" applyAlignment="1">
      <alignment horizontal="center" vertical="center" wrapText="1"/>
    </xf>
    <xf numFmtId="0" fontId="27" fillId="0" borderId="0" xfId="0" applyFont="1" applyAlignment="1">
      <alignment vertical="top"/>
    </xf>
    <xf numFmtId="0" fontId="27" fillId="0" borderId="0" xfId="0" applyFont="1" applyAlignment="1">
      <alignment horizontal="center" vertical="top"/>
    </xf>
    <xf numFmtId="0" fontId="14" fillId="0" borderId="30" xfId="0" applyFont="1" applyBorder="1" applyAlignment="1">
      <alignment horizontal="center" vertical="center" wrapText="1"/>
    </xf>
    <xf numFmtId="0" fontId="14" fillId="0" borderId="31" xfId="0" applyFont="1" applyBorder="1" applyAlignment="1">
      <alignment horizontal="center" vertical="center"/>
    </xf>
    <xf numFmtId="3" fontId="14" fillId="5" borderId="12" xfId="0" applyNumberFormat="1" applyFont="1" applyFill="1" applyBorder="1" applyAlignment="1" applyProtection="1">
      <alignment vertical="center" shrinkToFit="1"/>
      <protection locked="0"/>
    </xf>
    <xf numFmtId="0" fontId="59" fillId="0" borderId="0" xfId="0" applyFont="1" applyProtection="1">
      <alignment vertical="center"/>
      <protection locked="0"/>
    </xf>
    <xf numFmtId="3" fontId="14" fillId="5" borderId="1" xfId="0" applyNumberFormat="1" applyFont="1" applyFill="1" applyBorder="1" applyAlignment="1" applyProtection="1">
      <alignment vertical="center" shrinkToFit="1"/>
      <protection locked="0"/>
    </xf>
    <xf numFmtId="0" fontId="27" fillId="0" borderId="32" xfId="0" applyFont="1" applyBorder="1" applyProtection="1">
      <alignment vertical="center"/>
      <protection locked="0"/>
    </xf>
    <xf numFmtId="0" fontId="14" fillId="3" borderId="34" xfId="0" applyFont="1" applyFill="1" applyBorder="1" applyProtection="1">
      <alignment vertical="center"/>
      <protection locked="0"/>
    </xf>
    <xf numFmtId="0" fontId="15" fillId="3" borderId="32" xfId="0" applyFont="1" applyFill="1" applyBorder="1" applyProtection="1">
      <alignment vertical="center"/>
      <protection locked="0"/>
    </xf>
    <xf numFmtId="3" fontId="14" fillId="5" borderId="16" xfId="0" applyNumberFormat="1" applyFont="1" applyFill="1" applyBorder="1" applyAlignment="1" applyProtection="1">
      <alignment vertical="center" shrinkToFit="1"/>
      <protection locked="0"/>
    </xf>
    <xf numFmtId="0" fontId="14" fillId="0" borderId="16"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0" fontId="0" fillId="0" borderId="1" xfId="0"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9" fontId="0" fillId="0" borderId="1" xfId="0" applyNumberFormat="1" applyBorder="1" applyAlignment="1" applyProtection="1">
      <alignment horizontal="left" vertical="center" wrapText="1"/>
      <protection locked="0"/>
    </xf>
    <xf numFmtId="0" fontId="0" fillId="0" borderId="42" xfId="0" applyBorder="1" applyProtection="1">
      <alignment vertical="center"/>
      <protection locked="0"/>
    </xf>
    <xf numFmtId="0" fontId="0" fillId="0" borderId="32" xfId="0" applyBorder="1" applyProtection="1">
      <alignment vertical="center"/>
      <protection locked="0"/>
    </xf>
    <xf numFmtId="0" fontId="17" fillId="0" borderId="32"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39" fillId="6" borderId="4" xfId="0" applyFont="1" applyFill="1" applyBorder="1" applyAlignment="1" applyProtection="1">
      <alignment horizontal="centerContinuous" vertical="center"/>
      <protection locked="0"/>
    </xf>
    <xf numFmtId="0" fontId="39" fillId="6" borderId="5" xfId="0" applyFont="1" applyFill="1" applyBorder="1" applyAlignment="1" applyProtection="1">
      <alignment horizontal="centerContinuous" vertical="center"/>
      <protection locked="0"/>
    </xf>
    <xf numFmtId="0" fontId="0" fillId="0" borderId="43" xfId="0" applyBorder="1" applyProtection="1">
      <alignment vertical="center"/>
      <protection locked="0"/>
    </xf>
    <xf numFmtId="0" fontId="0" fillId="0" borderId="0" xfId="0" applyAlignment="1" applyProtection="1">
      <alignment horizontal="center" vertical="center"/>
      <protection locked="0"/>
    </xf>
    <xf numFmtId="0" fontId="3" fillId="0" borderId="32"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6" borderId="1" xfId="0" applyFont="1" applyFill="1" applyBorder="1" applyAlignment="1" applyProtection="1">
      <alignment horizontal="center" vertical="center"/>
      <protection locked="0"/>
    </xf>
    <xf numFmtId="0" fontId="0" fillId="0" borderId="12" xfId="0" applyBorder="1" applyProtection="1">
      <alignment vertical="center"/>
      <protection locked="0"/>
    </xf>
    <xf numFmtId="0" fontId="17" fillId="0" borderId="12" xfId="0" applyFont="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protection locked="0"/>
    </xf>
    <xf numFmtId="0" fontId="39" fillId="0" borderId="12" xfId="0" applyFont="1" applyBorder="1" applyAlignment="1" applyProtection="1">
      <alignment horizontal="center" vertical="center"/>
      <protection locked="0"/>
    </xf>
    <xf numFmtId="0" fontId="39" fillId="6" borderId="12" xfId="0" applyFont="1" applyFill="1" applyBorder="1" applyAlignment="1" applyProtection="1">
      <alignment horizontal="center" vertical="center"/>
      <protection locked="0"/>
    </xf>
    <xf numFmtId="0" fontId="22" fillId="0" borderId="0" xfId="0" applyFont="1">
      <alignment vertical="center"/>
    </xf>
    <xf numFmtId="0" fontId="14" fillId="0" borderId="31" xfId="0" applyFont="1" applyBorder="1" applyAlignment="1">
      <alignment horizontal="center" vertical="center" wrapText="1"/>
    </xf>
    <xf numFmtId="0" fontId="14" fillId="0" borderId="16" xfId="0" applyFont="1" applyBorder="1" applyAlignment="1">
      <alignment horizontal="centerContinuous" vertical="center"/>
    </xf>
    <xf numFmtId="0" fontId="14" fillId="0" borderId="34"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vertical="center" wrapText="1"/>
    </xf>
    <xf numFmtId="0" fontId="14" fillId="0" borderId="16" xfId="0" applyFont="1" applyBorder="1" applyAlignment="1">
      <alignment horizontal="left" vertical="center"/>
    </xf>
    <xf numFmtId="0" fontId="14" fillId="0" borderId="5" xfId="0" applyFont="1" applyBorder="1">
      <alignment vertical="center"/>
    </xf>
    <xf numFmtId="182" fontId="14" fillId="0" borderId="1" xfId="0" applyNumberFormat="1" applyFont="1" applyBorder="1" applyAlignment="1">
      <alignment vertical="center" shrinkToFit="1"/>
    </xf>
    <xf numFmtId="180" fontId="18" fillId="0" borderId="14" xfId="0" applyNumberFormat="1" applyFont="1" applyBorder="1" applyAlignment="1">
      <alignment vertical="center" wrapText="1"/>
    </xf>
    <xf numFmtId="0" fontId="14" fillId="0" borderId="5" xfId="0" applyFont="1" applyBorder="1" applyAlignment="1">
      <alignment vertical="center" wrapText="1"/>
    </xf>
    <xf numFmtId="0" fontId="14" fillId="0" borderId="4" xfId="0" applyFont="1" applyBorder="1" applyAlignment="1">
      <alignment horizontal="centerContinuous" vertical="center" wrapText="1"/>
    </xf>
    <xf numFmtId="0" fontId="14" fillId="3" borderId="46" xfId="0" applyFont="1" applyFill="1" applyBorder="1" applyAlignment="1">
      <alignment horizontal="center" vertical="center" wrapText="1"/>
    </xf>
    <xf numFmtId="0" fontId="14" fillId="0" borderId="46" xfId="0" applyFont="1" applyBorder="1" applyAlignment="1">
      <alignment horizontal="center" vertical="center" wrapText="1"/>
    </xf>
    <xf numFmtId="0" fontId="14" fillId="0" borderId="46" xfId="0" applyFont="1" applyBorder="1" applyAlignment="1">
      <alignment vertical="center" wrapText="1"/>
    </xf>
    <xf numFmtId="180" fontId="15" fillId="0" borderId="23" xfId="0" applyNumberFormat="1" applyFont="1" applyBorder="1">
      <alignment vertical="center"/>
    </xf>
    <xf numFmtId="0" fontId="3" fillId="0" borderId="0" xfId="0" applyFont="1" applyProtection="1">
      <alignment vertical="center"/>
      <protection locked="0"/>
    </xf>
    <xf numFmtId="0" fontId="3" fillId="0" borderId="32" xfId="0" applyFont="1" applyBorder="1" applyAlignment="1" applyProtection="1">
      <alignment horizontal="center" vertical="center"/>
      <protection locked="0"/>
    </xf>
    <xf numFmtId="0" fontId="3" fillId="0" borderId="32" xfId="0" applyFont="1" applyBorder="1" applyAlignment="1" applyProtection="1">
      <alignment horizontal="left" vertical="center"/>
      <protection locked="0"/>
    </xf>
    <xf numFmtId="3" fontId="3" fillId="0" borderId="32" xfId="0" applyNumberFormat="1" applyFont="1" applyBorder="1" applyProtection="1">
      <alignment vertical="center"/>
      <protection locked="0"/>
    </xf>
    <xf numFmtId="0" fontId="3" fillId="0" borderId="1" xfId="0" applyFont="1" applyBorder="1" applyProtection="1">
      <alignment vertical="center"/>
      <protection locked="0"/>
    </xf>
    <xf numFmtId="3" fontId="3" fillId="0" borderId="1" xfId="0" applyNumberFormat="1" applyFont="1" applyBorder="1" applyProtection="1">
      <alignment vertical="center"/>
      <protection locked="0"/>
    </xf>
    <xf numFmtId="0" fontId="3" fillId="0" borderId="29" xfId="0" applyFont="1" applyBorder="1" applyAlignment="1" applyProtection="1">
      <alignment horizontal="left" vertical="center"/>
      <protection locked="0"/>
    </xf>
    <xf numFmtId="0" fontId="3" fillId="0" borderId="1" xfId="0" applyFont="1" applyBorder="1" applyAlignment="1" applyProtection="1">
      <alignment horizontal="center" vertical="center"/>
      <protection locked="0"/>
    </xf>
    <xf numFmtId="3" fontId="3" fillId="0" borderId="16" xfId="0" applyNumberFormat="1" applyFont="1" applyBorder="1" applyProtection="1">
      <alignment vertical="center"/>
      <protection locked="0"/>
    </xf>
    <xf numFmtId="0" fontId="3" fillId="0" borderId="16" xfId="0" applyFont="1" applyBorder="1" applyAlignment="1" applyProtection="1">
      <alignment horizontal="left" vertical="center"/>
      <protection locked="0"/>
    </xf>
    <xf numFmtId="0" fontId="3" fillId="0" borderId="12" xfId="0" applyFont="1" applyBorder="1" applyAlignment="1" applyProtection="1">
      <alignment horizontal="center" vertical="center"/>
      <protection locked="0"/>
    </xf>
    <xf numFmtId="0" fontId="3" fillId="0" borderId="12" xfId="0" applyFont="1" applyBorder="1" applyAlignment="1" applyProtection="1">
      <alignment horizontal="left" vertical="center"/>
      <protection locked="0"/>
    </xf>
    <xf numFmtId="3" fontId="3" fillId="0" borderId="12" xfId="0" applyNumberFormat="1" applyFont="1" applyBorder="1" applyProtection="1">
      <alignment vertical="center"/>
      <protection locked="0"/>
    </xf>
    <xf numFmtId="0" fontId="3" fillId="0" borderId="0" xfId="0" applyFont="1">
      <alignment vertical="center"/>
    </xf>
    <xf numFmtId="0" fontId="3" fillId="0" borderId="1" xfId="0" applyFont="1" applyBorder="1">
      <alignment vertical="center"/>
    </xf>
    <xf numFmtId="3" fontId="3" fillId="0" borderId="1" xfId="0" applyNumberFormat="1" applyFont="1" applyBorder="1">
      <alignment vertical="center"/>
    </xf>
    <xf numFmtId="3" fontId="3" fillId="0" borderId="16" xfId="0" applyNumberFormat="1" applyFont="1" applyBorder="1">
      <alignment vertical="center"/>
    </xf>
    <xf numFmtId="3" fontId="14" fillId="0" borderId="0" xfId="0" applyNumberFormat="1" applyFont="1">
      <alignment vertical="center"/>
    </xf>
    <xf numFmtId="0" fontId="3" fillId="0" borderId="16" xfId="0" applyFont="1" applyBorder="1" applyAlignment="1">
      <alignment horizontal="center" vertical="center"/>
    </xf>
    <xf numFmtId="0" fontId="3" fillId="0" borderId="1" xfId="0" applyFont="1" applyBorder="1" applyAlignment="1">
      <alignment horizontal="left" vertical="center"/>
    </xf>
    <xf numFmtId="0" fontId="0" fillId="0" borderId="1" xfId="0" applyBorder="1" applyAlignment="1" applyProtection="1">
      <alignment horizontal="left" vertical="center" wrapText="1"/>
      <protection locked="0"/>
    </xf>
    <xf numFmtId="0" fontId="37" fillId="0" borderId="1" xfId="0" applyFont="1" applyBorder="1" applyAlignment="1" applyProtection="1">
      <alignment horizontal="left" vertical="center" wrapText="1"/>
      <protection locked="0"/>
    </xf>
    <xf numFmtId="3" fontId="0" fillId="0" borderId="1" xfId="0" applyNumberFormat="1" applyBorder="1" applyAlignment="1" applyProtection="1">
      <alignment horizontal="left" vertical="center" wrapText="1"/>
      <protection locked="0"/>
    </xf>
    <xf numFmtId="3" fontId="14" fillId="0" borderId="0" xfId="0" applyNumberFormat="1" applyFont="1" applyAlignment="1">
      <alignment horizontal="center" vertical="center"/>
    </xf>
    <xf numFmtId="0" fontId="38" fillId="0" borderId="0" xfId="0" applyFont="1">
      <alignment vertical="center"/>
    </xf>
    <xf numFmtId="3" fontId="23" fillId="0" borderId="0" xfId="0" applyNumberFormat="1" applyFont="1" applyAlignment="1">
      <alignment horizontal="center" vertical="center" wrapText="1"/>
    </xf>
    <xf numFmtId="3" fontId="23" fillId="0" borderId="0" xfId="0" applyNumberFormat="1" applyFont="1" applyAlignment="1">
      <alignment horizontal="left" vertical="center" wrapText="1"/>
    </xf>
    <xf numFmtId="3" fontId="14" fillId="0" borderId="37" xfId="0" applyNumberFormat="1" applyFont="1" applyBorder="1" applyAlignment="1">
      <alignment horizontal="center" vertical="center"/>
    </xf>
    <xf numFmtId="3" fontId="14" fillId="0" borderId="37" xfId="0" applyNumberFormat="1" applyFont="1" applyBorder="1">
      <alignment vertical="center"/>
    </xf>
    <xf numFmtId="3" fontId="37" fillId="0" borderId="1" xfId="0" applyNumberFormat="1" applyFont="1" applyBorder="1" applyAlignment="1">
      <alignment horizontal="center" vertical="center"/>
    </xf>
    <xf numFmtId="3" fontId="37" fillId="0" borderId="16" xfId="0" applyNumberFormat="1" applyFont="1" applyBorder="1" applyAlignment="1">
      <alignment horizontal="center" vertical="center" wrapText="1"/>
    </xf>
    <xf numFmtId="3" fontId="37" fillId="0" borderId="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8" fillId="0" borderId="42" xfId="0" applyFont="1" applyBorder="1">
      <alignment vertical="center"/>
    </xf>
    <xf numFmtId="0" fontId="16" fillId="0" borderId="16" xfId="0" applyFont="1" applyBorder="1" applyAlignment="1">
      <alignment horizontal="left" vertical="center"/>
    </xf>
    <xf numFmtId="0" fontId="16" fillId="0" borderId="16" xfId="0" applyFont="1" applyBorder="1" applyAlignment="1">
      <alignment vertical="center" wrapText="1"/>
    </xf>
    <xf numFmtId="0" fontId="16" fillId="0" borderId="4" xfId="0" applyFont="1" applyBorder="1" applyAlignment="1">
      <alignment vertical="center" wrapText="1"/>
    </xf>
    <xf numFmtId="0" fontId="16" fillId="0" borderId="28" xfId="0" applyFont="1" applyBorder="1" applyAlignment="1">
      <alignment horizontal="center" vertical="center" wrapText="1"/>
    </xf>
    <xf numFmtId="3" fontId="16" fillId="0" borderId="28" xfId="0" applyNumberFormat="1" applyFont="1" applyBorder="1" applyAlignment="1">
      <alignment horizontal="center" vertical="center" wrapText="1"/>
    </xf>
    <xf numFmtId="3" fontId="16" fillId="0" borderId="5" xfId="0" applyNumberFormat="1" applyFont="1" applyBorder="1" applyAlignment="1">
      <alignment vertical="center" wrapText="1"/>
    </xf>
    <xf numFmtId="3" fontId="0" fillId="0" borderId="16" xfId="0" applyNumberFormat="1" applyBorder="1" applyAlignment="1">
      <alignment vertical="center" shrinkToFit="1"/>
    </xf>
    <xf numFmtId="3" fontId="16" fillId="0" borderId="4" xfId="0" applyNumberFormat="1" applyFont="1" applyBorder="1" applyAlignment="1">
      <alignment horizontal="center" vertical="center" shrinkToFit="1"/>
    </xf>
    <xf numFmtId="3" fontId="16" fillId="0" borderId="4" xfId="0" applyNumberFormat="1" applyFont="1" applyBorder="1" applyAlignment="1">
      <alignment vertical="center" shrinkToFit="1"/>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38" fillId="0" borderId="1" xfId="0" applyFont="1" applyBorder="1">
      <alignment vertical="center"/>
    </xf>
    <xf numFmtId="0" fontId="16" fillId="0" borderId="32" xfId="0" applyFont="1" applyBorder="1">
      <alignment vertical="center"/>
    </xf>
    <xf numFmtId="0" fontId="16" fillId="0" borderId="1" xfId="0" applyFont="1" applyBorder="1" applyAlignment="1">
      <alignment vertical="center" wrapText="1"/>
    </xf>
    <xf numFmtId="3" fontId="16" fillId="0" borderId="5" xfId="0" applyNumberFormat="1" applyFont="1" applyBorder="1" applyAlignment="1">
      <alignment vertical="center" shrinkToFit="1"/>
    </xf>
    <xf numFmtId="3" fontId="16" fillId="0" borderId="5" xfId="0" applyNumberFormat="1" applyFont="1" applyBorder="1" applyAlignment="1">
      <alignment horizontal="center" vertical="center" shrinkToFit="1"/>
    </xf>
    <xf numFmtId="3" fontId="16" fillId="0" borderId="1" xfId="0" applyNumberFormat="1" applyFont="1" applyBorder="1" applyAlignment="1">
      <alignment horizontal="left" vertical="center" shrinkToFit="1"/>
    </xf>
    <xf numFmtId="0" fontId="16" fillId="0" borderId="46" xfId="0" applyFont="1" applyBorder="1" applyAlignment="1">
      <alignment horizontal="center" vertical="center" wrapText="1"/>
    </xf>
    <xf numFmtId="3" fontId="16" fillId="0" borderId="46" xfId="0" applyNumberFormat="1" applyFont="1" applyBorder="1" applyAlignment="1">
      <alignment horizontal="center" vertical="center"/>
    </xf>
    <xf numFmtId="3" fontId="16" fillId="0" borderId="68" xfId="0" applyNumberFormat="1" applyFont="1" applyBorder="1">
      <alignment vertical="center"/>
    </xf>
    <xf numFmtId="3" fontId="39" fillId="0" borderId="1" xfId="0" applyNumberFormat="1" applyFont="1" applyBorder="1" applyAlignment="1">
      <alignment horizontal="right" vertical="center" shrinkToFit="1"/>
    </xf>
    <xf numFmtId="0" fontId="16" fillId="0" borderId="69" xfId="0" applyFont="1" applyBorder="1" applyAlignment="1">
      <alignment horizontal="center" vertical="center" wrapText="1"/>
    </xf>
    <xf numFmtId="3" fontId="20" fillId="0" borderId="36" xfId="0" applyNumberFormat="1" applyFont="1" applyBorder="1" applyAlignment="1">
      <alignment horizontal="center" vertical="center"/>
    </xf>
    <xf numFmtId="3" fontId="20" fillId="0" borderId="36" xfId="0" applyNumberFormat="1" applyFont="1" applyBorder="1">
      <alignment vertical="center"/>
    </xf>
    <xf numFmtId="3" fontId="14" fillId="0" borderId="36" xfId="0" applyNumberFormat="1" applyFont="1" applyBorder="1">
      <alignment vertical="center"/>
    </xf>
    <xf numFmtId="3" fontId="20" fillId="0" borderId="0" xfId="0" applyNumberFormat="1" applyFont="1" applyAlignment="1">
      <alignment horizontal="center" vertical="center"/>
    </xf>
    <xf numFmtId="3" fontId="20" fillId="0" borderId="0" xfId="0" applyNumberFormat="1" applyFont="1">
      <alignment vertical="center"/>
    </xf>
    <xf numFmtId="0" fontId="16" fillId="0" borderId="37" xfId="0" applyFont="1" applyBorder="1">
      <alignment vertical="center"/>
    </xf>
    <xf numFmtId="3" fontId="14" fillId="0" borderId="37" xfId="0" applyNumberFormat="1" applyFont="1" applyBorder="1" applyAlignment="1">
      <alignment horizontal="right" vertical="center"/>
    </xf>
    <xf numFmtId="0" fontId="24" fillId="0" borderId="0" xfId="0" applyFont="1">
      <alignment vertical="center"/>
    </xf>
    <xf numFmtId="3" fontId="14" fillId="0" borderId="0" xfId="0" applyNumberFormat="1" applyFont="1" applyAlignment="1">
      <alignment horizontal="right" vertical="center"/>
    </xf>
    <xf numFmtId="0" fontId="36" fillId="0" borderId="34" xfId="0" applyFont="1" applyBorder="1">
      <alignment vertical="center"/>
    </xf>
    <xf numFmtId="0" fontId="36" fillId="0" borderId="28" xfId="0" applyFont="1" applyBorder="1" applyAlignment="1">
      <alignment horizontal="center" vertical="center" wrapText="1"/>
    </xf>
    <xf numFmtId="0" fontId="47" fillId="0" borderId="1" xfId="0" applyFont="1" applyBorder="1" applyAlignment="1">
      <alignment horizontal="center" vertical="center" wrapText="1"/>
    </xf>
    <xf numFmtId="3" fontId="37" fillId="0" borderId="1" xfId="0" applyNumberFormat="1" applyFont="1" applyBorder="1" applyAlignment="1">
      <alignment horizontal="center" vertical="center" wrapText="1"/>
    </xf>
    <xf numFmtId="3" fontId="47" fillId="0" borderId="16" xfId="0" applyNumberFormat="1" applyFont="1" applyBorder="1" applyAlignment="1">
      <alignment horizontal="center" vertical="center" wrapText="1"/>
    </xf>
    <xf numFmtId="3" fontId="47" fillId="0" borderId="5" xfId="0" applyNumberFormat="1" applyFont="1" applyBorder="1" applyAlignment="1">
      <alignment horizontal="center" vertical="center" wrapText="1"/>
    </xf>
    <xf numFmtId="0" fontId="37" fillId="0" borderId="34" xfId="0" applyFont="1" applyBorder="1">
      <alignment vertical="center"/>
    </xf>
    <xf numFmtId="3" fontId="0" fillId="8" borderId="28" xfId="0" applyNumberFormat="1" applyFill="1" applyBorder="1" applyAlignment="1">
      <alignment vertical="center" wrapText="1"/>
    </xf>
    <xf numFmtId="0" fontId="0" fillId="8" borderId="1" xfId="0" applyFill="1" applyBorder="1" applyAlignment="1">
      <alignment horizontal="center" vertical="center" wrapText="1"/>
    </xf>
    <xf numFmtId="3" fontId="0" fillId="8" borderId="1" xfId="0" applyNumberFormat="1" applyFill="1" applyBorder="1" applyAlignment="1">
      <alignment horizontal="center" vertical="center" wrapText="1"/>
    </xf>
    <xf numFmtId="0" fontId="16" fillId="0" borderId="34" xfId="0" applyFont="1" applyBorder="1">
      <alignment vertical="center"/>
    </xf>
    <xf numFmtId="180" fontId="16" fillId="0" borderId="1" xfId="0" applyNumberFormat="1" applyFont="1" applyBorder="1" applyAlignment="1">
      <alignment horizontal="center" vertical="center" wrapText="1" shrinkToFit="1"/>
    </xf>
    <xf numFmtId="3" fontId="16" fillId="0" borderId="46" xfId="0" applyNumberFormat="1" applyFont="1" applyBorder="1" applyAlignment="1">
      <alignment horizontal="center" vertical="center" wrapText="1"/>
    </xf>
    <xf numFmtId="3" fontId="5" fillId="0" borderId="1" xfId="0" applyNumberFormat="1" applyFont="1" applyBorder="1" applyAlignment="1">
      <alignment vertical="center" shrinkToFit="1"/>
    </xf>
    <xf numFmtId="3" fontId="0" fillId="0" borderId="36" xfId="0" applyNumberFormat="1" applyBorder="1" applyAlignment="1">
      <alignment horizontal="center" vertical="center"/>
    </xf>
    <xf numFmtId="3" fontId="0" fillId="0" borderId="36" xfId="0" applyNumberFormat="1" applyBorder="1">
      <alignment vertical="center"/>
    </xf>
    <xf numFmtId="0" fontId="0" fillId="0" borderId="36" xfId="0" applyBorder="1" applyAlignment="1">
      <alignment horizontal="center" vertical="center"/>
    </xf>
    <xf numFmtId="0" fontId="37" fillId="0" borderId="16" xfId="0" applyFont="1" applyBorder="1" applyAlignment="1">
      <alignment horizontal="center" vertical="center" wrapText="1"/>
    </xf>
    <xf numFmtId="3" fontId="14" fillId="0" borderId="16" xfId="0" applyNumberFormat="1" applyFont="1" applyBorder="1" applyAlignment="1">
      <alignment horizontal="center" vertical="center" wrapText="1"/>
    </xf>
    <xf numFmtId="0" fontId="16" fillId="0" borderId="4" xfId="0" applyFont="1" applyBorder="1" applyAlignment="1">
      <alignment horizontal="center" vertical="center" wrapText="1"/>
    </xf>
    <xf numFmtId="3" fontId="14" fillId="0" borderId="46" xfId="0" applyNumberFormat="1" applyFont="1" applyBorder="1" applyAlignment="1">
      <alignment vertical="center" wrapText="1"/>
    </xf>
    <xf numFmtId="0" fontId="16" fillId="0" borderId="36" xfId="0" applyFont="1" applyBorder="1" applyAlignment="1">
      <alignment horizontal="center" vertical="center"/>
    </xf>
    <xf numFmtId="0" fontId="16" fillId="0" borderId="65" xfId="0" applyFont="1" applyBorder="1" applyAlignment="1">
      <alignment horizontal="center" vertical="center"/>
    </xf>
    <xf numFmtId="0" fontId="16" fillId="0" borderId="36" xfId="0" applyFont="1" applyBorder="1">
      <alignment vertical="center"/>
    </xf>
    <xf numFmtId="3" fontId="16" fillId="0" borderId="36" xfId="0" applyNumberFormat="1" applyFont="1" applyBorder="1" applyAlignment="1">
      <alignment horizontal="center" vertical="center"/>
    </xf>
    <xf numFmtId="0" fontId="16" fillId="0" borderId="45" xfId="0" applyFont="1" applyBorder="1">
      <alignment vertical="center"/>
    </xf>
    <xf numFmtId="0" fontId="57" fillId="0" borderId="40" xfId="0" applyFont="1" applyBorder="1">
      <alignment vertical="center"/>
    </xf>
    <xf numFmtId="0" fontId="58" fillId="0" borderId="37" xfId="0" applyFont="1" applyBorder="1">
      <alignment vertical="center"/>
    </xf>
    <xf numFmtId="3" fontId="0" fillId="0" borderId="0" xfId="0" applyNumberFormat="1" applyAlignment="1">
      <alignment horizontal="center" vertical="center"/>
    </xf>
    <xf numFmtId="3" fontId="0" fillId="0" borderId="41" xfId="0" applyNumberFormat="1" applyBorder="1">
      <alignment vertical="center"/>
    </xf>
    <xf numFmtId="3" fontId="0" fillId="0" borderId="42" xfId="0" applyNumberFormat="1" applyBorder="1">
      <alignment vertical="center"/>
    </xf>
    <xf numFmtId="3" fontId="0" fillId="0" borderId="43" xfId="0" applyNumberFormat="1" applyBorder="1">
      <alignment vertical="center"/>
    </xf>
    <xf numFmtId="0" fontId="23" fillId="0" borderId="4" xfId="0" applyFont="1" applyBorder="1">
      <alignment vertical="center"/>
    </xf>
    <xf numFmtId="0" fontId="23" fillId="0" borderId="28" xfId="0" applyFont="1" applyBorder="1">
      <alignment vertical="center"/>
    </xf>
    <xf numFmtId="3" fontId="0" fillId="0" borderId="45" xfId="0" applyNumberFormat="1" applyBorder="1">
      <alignment vertical="center"/>
    </xf>
    <xf numFmtId="0" fontId="37" fillId="0" borderId="32" xfId="0" applyFont="1" applyBorder="1" applyProtection="1">
      <alignment vertical="center"/>
      <protection locked="0"/>
    </xf>
    <xf numFmtId="3" fontId="0" fillId="0" borderId="33" xfId="0" applyNumberFormat="1" applyBorder="1" applyAlignment="1" applyProtection="1">
      <alignment horizontal="center" vertical="center"/>
      <protection locked="0"/>
    </xf>
    <xf numFmtId="3" fontId="0" fillId="0" borderId="4" xfId="0" applyNumberFormat="1" applyBorder="1" applyProtection="1">
      <alignment vertical="center"/>
      <protection locked="0"/>
    </xf>
    <xf numFmtId="3" fontId="37" fillId="0" borderId="32" xfId="0" applyNumberFormat="1" applyFont="1" applyBorder="1" applyAlignment="1" applyProtection="1">
      <alignment vertical="center" shrinkToFit="1"/>
      <protection locked="0"/>
    </xf>
    <xf numFmtId="0" fontId="37" fillId="0" borderId="5" xfId="0" applyFont="1" applyBorder="1" applyAlignment="1" applyProtection="1">
      <alignment horizontal="center" vertical="center" wrapText="1"/>
      <protection locked="0"/>
    </xf>
    <xf numFmtId="0" fontId="38" fillId="0" borderId="1" xfId="0" applyFont="1" applyBorder="1" applyProtection="1">
      <alignment vertical="center"/>
      <protection locked="0"/>
    </xf>
    <xf numFmtId="0" fontId="38" fillId="0" borderId="0" xfId="0" applyFont="1" applyProtection="1">
      <alignment vertical="center"/>
      <protection locked="0"/>
    </xf>
    <xf numFmtId="3" fontId="37" fillId="0" borderId="4" xfId="0" applyNumberFormat="1" applyFont="1" applyBorder="1" applyAlignment="1" applyProtection="1">
      <alignment horizontal="center" vertical="center"/>
      <protection locked="0"/>
    </xf>
    <xf numFmtId="3" fontId="37" fillId="0" borderId="4" xfId="0" applyNumberFormat="1" applyFont="1" applyBorder="1" applyAlignment="1" applyProtection="1">
      <alignment vertical="center" shrinkToFit="1"/>
      <protection locked="0"/>
    </xf>
    <xf numFmtId="3" fontId="0" fillId="0" borderId="1" xfId="0" applyNumberFormat="1" applyBorder="1" applyAlignment="1" applyProtection="1">
      <alignment horizontal="center" vertical="center"/>
      <protection locked="0"/>
    </xf>
    <xf numFmtId="3" fontId="0" fillId="0" borderId="4" xfId="0" applyNumberFormat="1" applyBorder="1" applyAlignment="1" applyProtection="1">
      <alignment horizontal="center" vertical="center"/>
      <protection locked="0"/>
    </xf>
    <xf numFmtId="0" fontId="37" fillId="0" borderId="34" xfId="0" applyFont="1" applyBorder="1" applyProtection="1">
      <alignment vertical="center"/>
      <protection locked="0"/>
    </xf>
    <xf numFmtId="0" fontId="37" fillId="0" borderId="28" xfId="0" applyFont="1"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0" fillId="8" borderId="1" xfId="0" applyFill="1" applyBorder="1" applyAlignment="1" applyProtection="1">
      <alignment horizontal="center" vertical="center" wrapText="1"/>
      <protection locked="0"/>
    </xf>
    <xf numFmtId="3" fontId="0" fillId="0" borderId="1" xfId="0" applyNumberFormat="1" applyBorder="1" applyAlignment="1" applyProtection="1">
      <alignment horizontal="center" vertical="center" wrapText="1"/>
      <protection locked="0"/>
    </xf>
    <xf numFmtId="3" fontId="0" fillId="0" borderId="1" xfId="0" applyNumberFormat="1" applyBorder="1" applyAlignment="1" applyProtection="1">
      <alignment vertical="center" shrinkToFit="1"/>
      <protection locked="0"/>
    </xf>
    <xf numFmtId="3" fontId="0" fillId="8" borderId="1" xfId="0" applyNumberFormat="1" applyFill="1" applyBorder="1" applyAlignment="1" applyProtection="1">
      <alignment horizontal="center" vertical="center" wrapText="1"/>
      <protection locked="0"/>
    </xf>
    <xf numFmtId="3" fontId="0" fillId="8" borderId="28" xfId="0" applyNumberFormat="1" applyFill="1" applyBorder="1" applyAlignment="1" applyProtection="1">
      <alignment vertical="center" wrapText="1"/>
      <protection locked="0"/>
    </xf>
    <xf numFmtId="0" fontId="37" fillId="0" borderId="5" xfId="0" applyFont="1" applyBorder="1" applyAlignment="1" applyProtection="1">
      <alignment vertical="center" wrapText="1"/>
      <protection locked="0"/>
    </xf>
    <xf numFmtId="9" fontId="0" fillId="0" borderId="1" xfId="0" applyNumberFormat="1" applyBorder="1" applyAlignment="1" applyProtection="1">
      <alignment vertical="center" wrapText="1"/>
      <protection locked="0"/>
    </xf>
    <xf numFmtId="3" fontId="37" fillId="0" borderId="1" xfId="0" applyNumberFormat="1" applyFont="1" applyBorder="1" applyAlignment="1" applyProtection="1">
      <alignment horizontal="center" vertical="center" shrinkToFit="1"/>
      <protection locked="0"/>
    </xf>
    <xf numFmtId="3" fontId="23" fillId="0" borderId="0" xfId="0" applyNumberFormat="1" applyFont="1" applyAlignment="1">
      <alignment horizontal="right" vertical="center" wrapText="1"/>
    </xf>
    <xf numFmtId="0" fontId="0" fillId="0" borderId="1" xfId="0" applyBorder="1" applyAlignment="1">
      <alignment horizontal="center" vertical="center" wrapText="1"/>
    </xf>
    <xf numFmtId="0" fontId="48" fillId="0" borderId="1" xfId="0" applyFont="1" applyBorder="1">
      <alignment vertical="center"/>
    </xf>
    <xf numFmtId="3" fontId="16" fillId="0" borderId="1" xfId="0" applyNumberFormat="1" applyFont="1" applyBorder="1" applyAlignment="1">
      <alignment horizontal="center" vertical="center" shrinkToFit="1"/>
    </xf>
    <xf numFmtId="3" fontId="16" fillId="0" borderId="1" xfId="0" applyNumberFormat="1" applyFont="1" applyBorder="1" applyAlignment="1">
      <alignment horizontal="center" vertical="center" wrapText="1" shrinkToFit="1"/>
    </xf>
    <xf numFmtId="3" fontId="16" fillId="0" borderId="1" xfId="0" applyNumberFormat="1" applyFont="1" applyBorder="1" applyAlignment="1">
      <alignment vertical="center" wrapText="1" shrinkToFit="1"/>
    </xf>
    <xf numFmtId="0" fontId="48" fillId="0" borderId="0" xfId="0" applyFont="1">
      <alignment vertical="center"/>
    </xf>
    <xf numFmtId="3" fontId="0" fillId="0" borderId="1" xfId="0" applyNumberFormat="1" applyBorder="1" applyAlignment="1">
      <alignment horizontal="center" vertical="center" wrapText="1"/>
    </xf>
    <xf numFmtId="3" fontId="16" fillId="0" borderId="46" xfId="0" applyNumberFormat="1" applyFont="1" applyBorder="1" applyAlignment="1">
      <alignment horizontal="right" vertical="center"/>
    </xf>
    <xf numFmtId="3" fontId="20" fillId="0" borderId="36" xfId="0" applyNumberFormat="1" applyFont="1" applyBorder="1" applyAlignment="1">
      <alignment horizontal="right" vertical="center"/>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3" fontId="20" fillId="0" borderId="0" xfId="0" applyNumberFormat="1" applyFont="1" applyAlignment="1">
      <alignment horizontal="right" vertical="center"/>
    </xf>
    <xf numFmtId="0" fontId="20" fillId="0" borderId="0" xfId="0" applyFont="1" applyAlignment="1">
      <alignment horizontal="center" vertical="center" wrapText="1"/>
    </xf>
    <xf numFmtId="0" fontId="20" fillId="0" borderId="0" xfId="0" applyFont="1" applyAlignment="1">
      <alignment vertical="center" wrapText="1"/>
    </xf>
    <xf numFmtId="0" fontId="36" fillId="0" borderId="0" xfId="0" applyFont="1" applyAlignment="1">
      <alignment vertical="center" wrapText="1"/>
    </xf>
    <xf numFmtId="0" fontId="16" fillId="0" borderId="34" xfId="0" applyFont="1" applyBorder="1" applyAlignment="1">
      <alignment vertical="center" wrapText="1"/>
    </xf>
    <xf numFmtId="3" fontId="16" fillId="0" borderId="46" xfId="0" applyNumberFormat="1" applyFont="1" applyBorder="1">
      <alignment vertical="center"/>
    </xf>
    <xf numFmtId="0" fontId="0" fillId="0" borderId="36" xfId="0" applyBorder="1" applyAlignment="1">
      <alignment horizontal="center" vertical="center" wrapText="1"/>
    </xf>
    <xf numFmtId="0" fontId="0" fillId="0" borderId="36" xfId="0" applyBorder="1" applyAlignment="1">
      <alignment vertical="center" wrapText="1"/>
    </xf>
    <xf numFmtId="0" fontId="0" fillId="0" borderId="0" xfId="0" applyAlignment="1">
      <alignment horizontal="center" vertical="center" wrapText="1"/>
    </xf>
    <xf numFmtId="3" fontId="0" fillId="0" borderId="0" xfId="0" applyNumberFormat="1" applyAlignment="1">
      <alignment horizontal="right" vertical="center"/>
    </xf>
    <xf numFmtId="0" fontId="37" fillId="0" borderId="34" xfId="0" applyFont="1" applyBorder="1" applyAlignment="1" applyProtection="1">
      <alignment vertical="center" wrapText="1"/>
      <protection locked="0"/>
    </xf>
    <xf numFmtId="0" fontId="0" fillId="0" borderId="1" xfId="0" applyBorder="1" applyAlignment="1" applyProtection="1">
      <alignment horizontal="center" vertical="center"/>
      <protection locked="0"/>
    </xf>
    <xf numFmtId="3" fontId="0" fillId="0" borderId="1" xfId="0" applyNumberFormat="1" applyBorder="1" applyAlignment="1" applyProtection="1">
      <alignment horizontal="center" vertical="center" shrinkToFit="1"/>
      <protection locked="0"/>
    </xf>
    <xf numFmtId="3" fontId="0" fillId="0" borderId="1" xfId="0" applyNumberFormat="1" applyBorder="1" applyAlignment="1" applyProtection="1">
      <alignment horizontal="right" vertical="center"/>
      <protection locked="0"/>
    </xf>
    <xf numFmtId="3" fontId="0" fillId="0" borderId="1" xfId="0" applyNumberFormat="1" applyBorder="1" applyAlignment="1" applyProtection="1">
      <alignment vertical="center" wrapText="1"/>
      <protection locked="0"/>
    </xf>
    <xf numFmtId="0" fontId="37" fillId="0" borderId="16" xfId="0" applyFont="1" applyBorder="1" applyAlignment="1" applyProtection="1">
      <alignment horizontal="center" vertical="center" wrapText="1"/>
      <protection locked="0"/>
    </xf>
    <xf numFmtId="0" fontId="0" fillId="0" borderId="16" xfId="0" applyBorder="1" applyAlignment="1" applyProtection="1">
      <alignment horizontal="center" vertical="center"/>
      <protection locked="0"/>
    </xf>
    <xf numFmtId="0" fontId="38" fillId="0" borderId="1" xfId="0" applyFont="1" applyBorder="1" applyAlignment="1">
      <alignment horizontal="center" vertical="center" wrapText="1"/>
    </xf>
    <xf numFmtId="0" fontId="38" fillId="0" borderId="1" xfId="0" applyFont="1" applyBorder="1" applyAlignment="1">
      <alignment horizontal="center" vertical="center"/>
    </xf>
    <xf numFmtId="0" fontId="10" fillId="0" borderId="0" xfId="0" applyFont="1">
      <alignment vertical="center"/>
    </xf>
    <xf numFmtId="0" fontId="48" fillId="0" borderId="4" xfId="0" applyFont="1" applyBorder="1">
      <alignment vertical="center"/>
    </xf>
    <xf numFmtId="3" fontId="16" fillId="0" borderId="28" xfId="0" applyNumberFormat="1" applyFont="1" applyBorder="1" applyAlignment="1">
      <alignment vertical="center" wrapText="1"/>
    </xf>
    <xf numFmtId="3" fontId="16" fillId="0" borderId="0" xfId="0" applyNumberFormat="1" applyFont="1" applyAlignment="1">
      <alignment vertical="center" shrinkToFit="1"/>
    </xf>
    <xf numFmtId="3" fontId="16" fillId="0" borderId="34" xfId="0" applyNumberFormat="1" applyFont="1" applyBorder="1" applyAlignment="1">
      <alignment vertical="center" shrinkToFit="1"/>
    </xf>
    <xf numFmtId="0" fontId="11" fillId="0" borderId="0" xfId="0" applyFont="1">
      <alignment vertical="center"/>
    </xf>
    <xf numFmtId="3" fontId="16" fillId="0" borderId="0" xfId="0" applyNumberFormat="1" applyFont="1" applyAlignment="1">
      <alignment vertical="center" wrapText="1" shrinkToFit="1"/>
    </xf>
    <xf numFmtId="3" fontId="16" fillId="0" borderId="34" xfId="0" applyNumberFormat="1" applyFont="1" applyBorder="1" applyAlignment="1">
      <alignment vertical="center" wrapText="1" shrinkToFit="1"/>
    </xf>
    <xf numFmtId="0" fontId="16" fillId="0" borderId="68" xfId="0" applyFont="1" applyBorder="1" applyAlignment="1">
      <alignment vertical="center" wrapText="1"/>
    </xf>
    <xf numFmtId="0" fontId="37" fillId="0" borderId="0" xfId="0" applyFont="1" applyAlignment="1" applyProtection="1">
      <alignment vertical="center" wrapText="1"/>
      <protection locked="0"/>
    </xf>
    <xf numFmtId="3" fontId="37" fillId="0" borderId="1" xfId="0" applyNumberFormat="1" applyFont="1" applyBorder="1" applyAlignment="1" applyProtection="1">
      <alignment horizontal="right" vertical="center"/>
      <protection locked="0"/>
    </xf>
    <xf numFmtId="3" fontId="37" fillId="0" borderId="0" xfId="0" applyNumberFormat="1" applyFont="1" applyAlignment="1" applyProtection="1">
      <alignment vertical="center" shrinkToFit="1"/>
      <protection locked="0"/>
    </xf>
    <xf numFmtId="3" fontId="37" fillId="0" borderId="34" xfId="0" applyNumberFormat="1" applyFont="1" applyBorder="1" applyAlignment="1" applyProtection="1">
      <alignment vertical="center" shrinkToFit="1"/>
      <protection locked="0"/>
    </xf>
    <xf numFmtId="0" fontId="48" fillId="0" borderId="0" xfId="0" applyFont="1" applyProtection="1">
      <alignment vertical="center"/>
      <protection locked="0"/>
    </xf>
    <xf numFmtId="0" fontId="11" fillId="0" borderId="0" xfId="0" applyFont="1" applyProtection="1">
      <alignment vertical="center"/>
      <protection locked="0"/>
    </xf>
    <xf numFmtId="0" fontId="37" fillId="0" borderId="33" xfId="0" applyFont="1" applyBorder="1" applyAlignment="1" applyProtection="1">
      <alignment vertical="center" wrapText="1"/>
      <protection locked="0"/>
    </xf>
    <xf numFmtId="3" fontId="0" fillId="0" borderId="16" xfId="0" applyNumberFormat="1" applyBorder="1" applyAlignment="1" applyProtection="1">
      <alignment horizontal="right" vertical="center"/>
      <protection locked="0"/>
    </xf>
    <xf numFmtId="3" fontId="0" fillId="0" borderId="16" xfId="0" applyNumberFormat="1" applyBorder="1" applyAlignment="1" applyProtection="1">
      <alignment vertical="center" shrinkToFit="1"/>
      <protection locked="0"/>
    </xf>
    <xf numFmtId="0" fontId="37" fillId="0" borderId="32" xfId="0" applyFont="1" applyBorder="1" applyAlignment="1" applyProtection="1">
      <alignment vertical="center" wrapText="1"/>
      <protection locked="0"/>
    </xf>
    <xf numFmtId="0" fontId="37" fillId="0" borderId="32" xfId="0" applyFont="1" applyBorder="1" applyAlignment="1" applyProtection="1">
      <alignment horizontal="center" vertical="center" wrapText="1"/>
      <protection locked="0"/>
    </xf>
    <xf numFmtId="3" fontId="0" fillId="0" borderId="32" xfId="0" applyNumberFormat="1" applyBorder="1" applyAlignment="1" applyProtection="1">
      <alignment horizontal="right" vertical="center"/>
      <protection locked="0"/>
    </xf>
    <xf numFmtId="0" fontId="0" fillId="0" borderId="32" xfId="0" applyBorder="1" applyAlignment="1" applyProtection="1">
      <alignment horizontal="center" vertical="center"/>
      <protection locked="0"/>
    </xf>
    <xf numFmtId="3" fontId="0" fillId="0" borderId="32" xfId="0" applyNumberFormat="1" applyBorder="1" applyAlignment="1" applyProtection="1">
      <alignment vertical="center" shrinkToFit="1"/>
      <protection locked="0"/>
    </xf>
    <xf numFmtId="0" fontId="37" fillId="0" borderId="12" xfId="0" applyFont="1" applyBorder="1" applyAlignment="1" applyProtection="1">
      <alignment vertical="center" wrapText="1"/>
      <protection locked="0"/>
    </xf>
    <xf numFmtId="3" fontId="0" fillId="0" borderId="1" xfId="0" applyNumberFormat="1" applyBorder="1" applyAlignment="1" applyProtection="1">
      <alignment horizontal="left" vertical="center"/>
      <protection locked="0"/>
    </xf>
    <xf numFmtId="0" fontId="10" fillId="0" borderId="0" xfId="0" applyFont="1" applyProtection="1">
      <alignment vertical="center"/>
      <protection locked="0"/>
    </xf>
    <xf numFmtId="38" fontId="37" fillId="0" borderId="16" xfId="3" applyFont="1" applyBorder="1" applyAlignment="1" applyProtection="1">
      <alignment vertical="center" wrapText="1"/>
      <protection locked="0"/>
    </xf>
    <xf numFmtId="38" fontId="37" fillId="0" borderId="32" xfId="3" applyFont="1" applyBorder="1" applyAlignment="1" applyProtection="1">
      <alignment horizontal="center" vertical="center" wrapText="1"/>
      <protection locked="0"/>
    </xf>
    <xf numFmtId="38" fontId="0" fillId="0" borderId="32" xfId="3" applyFont="1" applyBorder="1" applyAlignment="1" applyProtection="1">
      <alignment horizontal="right" vertical="center"/>
      <protection locked="0"/>
    </xf>
    <xf numFmtId="38" fontId="0" fillId="0" borderId="32" xfId="3" applyFont="1" applyBorder="1" applyAlignment="1" applyProtection="1">
      <alignment horizontal="center" vertical="center"/>
      <protection locked="0"/>
    </xf>
    <xf numFmtId="38" fontId="0" fillId="0" borderId="32" xfId="3" applyFont="1" applyBorder="1" applyAlignment="1" applyProtection="1">
      <alignment vertical="center" shrinkToFit="1"/>
      <protection locked="0"/>
    </xf>
    <xf numFmtId="38" fontId="37" fillId="0" borderId="32" xfId="3" applyFont="1" applyBorder="1" applyAlignment="1" applyProtection="1">
      <alignment vertical="center" wrapText="1"/>
      <protection locked="0"/>
    </xf>
    <xf numFmtId="0" fontId="31" fillId="0" borderId="0" xfId="0" applyFont="1">
      <alignment vertical="center"/>
    </xf>
    <xf numFmtId="0" fontId="31" fillId="0" borderId="0" xfId="0" applyFont="1" applyAlignment="1">
      <alignment vertical="center" wrapText="1"/>
    </xf>
    <xf numFmtId="0" fontId="28" fillId="0" borderId="0" xfId="0" applyFont="1">
      <alignment vertical="center"/>
    </xf>
    <xf numFmtId="0" fontId="36" fillId="0" borderId="42" xfId="0" applyFont="1" applyBorder="1">
      <alignment vertical="center"/>
    </xf>
    <xf numFmtId="0" fontId="27" fillId="0" borderId="43" xfId="0" applyFont="1" applyBorder="1">
      <alignment vertical="center"/>
    </xf>
    <xf numFmtId="0" fontId="36" fillId="0" borderId="0" xfId="0" applyFont="1" applyAlignment="1">
      <alignment horizontal="center" vertical="center" wrapText="1"/>
    </xf>
    <xf numFmtId="9" fontId="27" fillId="0" borderId="16" xfId="0" applyNumberFormat="1" applyFont="1" applyBorder="1">
      <alignment vertical="center"/>
    </xf>
    <xf numFmtId="0" fontId="35" fillId="0" borderId="0" xfId="0" applyFont="1" applyAlignment="1">
      <alignment horizontal="center" vertical="center"/>
    </xf>
    <xf numFmtId="3" fontId="27" fillId="0" borderId="12" xfId="0" applyNumberFormat="1" applyFont="1" applyBorder="1">
      <alignment vertical="center"/>
    </xf>
    <xf numFmtId="0" fontId="44" fillId="0" borderId="0" xfId="0" applyFont="1" applyAlignment="1">
      <alignment horizontal="left"/>
    </xf>
    <xf numFmtId="0" fontId="27" fillId="0" borderId="0" xfId="0" applyFont="1" applyAlignment="1">
      <alignment horizontal="right" vertical="center"/>
    </xf>
    <xf numFmtId="0" fontId="44" fillId="0" borderId="0" xfId="0" applyFont="1" applyAlignment="1">
      <alignment vertical="top" wrapText="1"/>
    </xf>
    <xf numFmtId="0" fontId="44" fillId="0" borderId="0" xfId="0" applyFont="1" applyAlignment="1">
      <alignment vertical="top"/>
    </xf>
    <xf numFmtId="0" fontId="27" fillId="0" borderId="27" xfId="0" applyFont="1" applyBorder="1" applyAlignment="1">
      <alignment horizontal="left" vertical="center"/>
    </xf>
    <xf numFmtId="0" fontId="27" fillId="0" borderId="27" xfId="0" applyFont="1" applyBorder="1" applyAlignment="1">
      <alignment horizontal="right" vertical="center"/>
    </xf>
    <xf numFmtId="0" fontId="27" fillId="0" borderId="27" xfId="0" applyFont="1" applyBorder="1">
      <alignment vertical="center"/>
    </xf>
    <xf numFmtId="0" fontId="42" fillId="0" borderId="0" xfId="0" applyFont="1" applyAlignment="1">
      <alignment horizontal="left" vertical="center" wrapText="1"/>
    </xf>
    <xf numFmtId="0" fontId="43" fillId="0" borderId="0" xfId="0" applyFont="1" applyAlignment="1">
      <alignment horizontal="left" vertical="center" wrapText="1"/>
    </xf>
    <xf numFmtId="3" fontId="27" fillId="0" borderId="27" xfId="0" applyNumberFormat="1" applyFont="1" applyBorder="1">
      <alignment vertical="center"/>
    </xf>
    <xf numFmtId="3" fontId="27" fillId="0" borderId="67" xfId="0" applyNumberFormat="1" applyFont="1" applyBorder="1">
      <alignment vertical="center"/>
    </xf>
    <xf numFmtId="0" fontId="46" fillId="0" borderId="0" xfId="0" applyFont="1" applyAlignment="1">
      <alignment horizontal="left" vertical="center" wrapText="1"/>
    </xf>
    <xf numFmtId="0" fontId="27" fillId="0" borderId="44" xfId="0" applyFont="1" applyBorder="1">
      <alignment vertical="center"/>
    </xf>
    <xf numFmtId="0" fontId="27" fillId="0" borderId="45" xfId="0" applyFont="1" applyBorder="1">
      <alignment vertical="center"/>
    </xf>
    <xf numFmtId="176" fontId="27" fillId="0" borderId="37" xfId="0" applyNumberFormat="1" applyFont="1" applyBorder="1" applyAlignment="1">
      <alignment horizontal="right" vertical="center"/>
    </xf>
    <xf numFmtId="0" fontId="27" fillId="0" borderId="0" xfId="0" applyFont="1" applyAlignment="1">
      <alignment horizontal="center" vertical="center"/>
    </xf>
    <xf numFmtId="0" fontId="51" fillId="0" borderId="0" xfId="0" applyFont="1">
      <alignment vertical="center"/>
    </xf>
    <xf numFmtId="0" fontId="50" fillId="0" borderId="0" xfId="0" applyFont="1">
      <alignment vertical="center"/>
    </xf>
    <xf numFmtId="0" fontId="52" fillId="0" borderId="0" xfId="0" applyFont="1">
      <alignment vertical="center"/>
    </xf>
    <xf numFmtId="0" fontId="37" fillId="0" borderId="16" xfId="0" applyFont="1" applyBorder="1" applyAlignment="1">
      <alignment horizontal="center" vertical="center"/>
    </xf>
    <xf numFmtId="3" fontId="0" fillId="0" borderId="1" xfId="0" applyNumberFormat="1" applyBorder="1" applyAlignment="1">
      <alignment horizontal="center" vertical="center"/>
    </xf>
    <xf numFmtId="3" fontId="37" fillId="0" borderId="1" xfId="0" applyNumberFormat="1" applyFont="1" applyBorder="1" applyAlignment="1">
      <alignment horizontal="center" vertical="center" shrinkToFit="1"/>
    </xf>
    <xf numFmtId="0" fontId="54" fillId="0" borderId="0" xfId="0" applyFont="1">
      <alignment vertical="center"/>
    </xf>
    <xf numFmtId="0" fontId="55" fillId="0" borderId="0" xfId="0" applyFont="1">
      <alignment vertical="center"/>
    </xf>
    <xf numFmtId="0" fontId="49" fillId="0" borderId="1" xfId="0" applyFont="1" applyBorder="1" applyAlignment="1">
      <alignment horizontal="centerContinuous" vertical="center"/>
    </xf>
    <xf numFmtId="56" fontId="49" fillId="0" borderId="1" xfId="0" quotePrefix="1" applyNumberFormat="1" applyFont="1" applyBorder="1" applyAlignment="1">
      <alignment horizontal="center" vertical="center"/>
    </xf>
    <xf numFmtId="0" fontId="49" fillId="0" borderId="1" xfId="0" quotePrefix="1" applyFont="1" applyBorder="1" applyAlignment="1">
      <alignment horizontal="center" vertical="center"/>
    </xf>
    <xf numFmtId="0" fontId="0" fillId="0" borderId="70" xfId="0" applyBorder="1">
      <alignment vertical="center"/>
    </xf>
    <xf numFmtId="0" fontId="15" fillId="0" borderId="0" xfId="0" applyFont="1" applyProtection="1">
      <alignment vertical="center"/>
      <protection locked="0"/>
    </xf>
    <xf numFmtId="3" fontId="14" fillId="0" borderId="0" xfId="0" applyNumberFormat="1" applyFont="1" applyProtection="1">
      <alignment vertical="center"/>
      <protection locked="0"/>
    </xf>
    <xf numFmtId="0" fontId="14" fillId="0" borderId="0" xfId="0" applyFont="1" applyAlignment="1" applyProtection="1">
      <alignment vertical="center" wrapText="1"/>
      <protection locked="0"/>
    </xf>
    <xf numFmtId="3" fontId="14" fillId="0" borderId="0" xfId="0" applyNumberFormat="1" applyFont="1" applyAlignment="1" applyProtection="1">
      <alignment vertical="center" wrapText="1"/>
      <protection locked="0"/>
    </xf>
    <xf numFmtId="3" fontId="3" fillId="0" borderId="0" xfId="0" applyNumberFormat="1" applyFont="1" applyProtection="1">
      <alignment vertical="center"/>
      <protection locked="0"/>
    </xf>
    <xf numFmtId="0" fontId="3" fillId="7" borderId="0" xfId="0" applyFont="1" applyFill="1" applyProtection="1">
      <alignment vertical="center"/>
      <protection locked="0"/>
    </xf>
    <xf numFmtId="3" fontId="3" fillId="0" borderId="1" xfId="0" applyNumberFormat="1" applyFont="1" applyBorder="1" applyAlignment="1" applyProtection="1">
      <alignment horizontal="center" vertical="center"/>
      <protection locked="0"/>
    </xf>
    <xf numFmtId="3"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protection locked="0"/>
    </xf>
    <xf numFmtId="0" fontId="3" fillId="0" borderId="12" xfId="0" applyFont="1" applyBorder="1" applyProtection="1">
      <alignment vertical="center"/>
      <protection locked="0"/>
    </xf>
    <xf numFmtId="3" fontId="37" fillId="0" borderId="1" xfId="0" applyNumberFormat="1" applyFont="1" applyBorder="1" applyAlignment="1">
      <alignment horizontal="left" vertical="center" wrapText="1"/>
    </xf>
    <xf numFmtId="0" fontId="0" fillId="0" borderId="0" xfId="0" applyAlignment="1" applyProtection="1">
      <alignment vertical="center" wrapText="1"/>
      <protection locked="0"/>
    </xf>
    <xf numFmtId="0" fontId="40" fillId="0" borderId="0" xfId="0" applyFont="1">
      <alignment vertical="center"/>
    </xf>
    <xf numFmtId="3" fontId="14" fillId="0" borderId="1" xfId="0" applyNumberFormat="1" applyFont="1" applyBorder="1">
      <alignment vertical="center"/>
    </xf>
    <xf numFmtId="186" fontId="14" fillId="0" borderId="1" xfId="0" applyNumberFormat="1" applyFont="1" applyBorder="1" applyAlignment="1">
      <alignment horizontal="right" vertical="center"/>
    </xf>
    <xf numFmtId="186" fontId="14" fillId="0" borderId="16" xfId="0" applyNumberFormat="1" applyFont="1" applyBorder="1" applyAlignment="1">
      <alignment horizontal="right" vertical="center"/>
    </xf>
    <xf numFmtId="0" fontId="14" fillId="0" borderId="32" xfId="0" applyFont="1" applyBorder="1" applyAlignment="1" applyProtection="1">
      <alignment vertical="center" wrapText="1"/>
      <protection locked="0"/>
    </xf>
    <xf numFmtId="3" fontId="14" fillId="0" borderId="1" xfId="0" applyNumberFormat="1" applyFont="1" applyBorder="1" applyProtection="1">
      <alignment vertical="center"/>
      <protection locked="0"/>
    </xf>
    <xf numFmtId="186" fontId="14" fillId="0" borderId="1" xfId="0" applyNumberFormat="1" applyFont="1" applyBorder="1" applyAlignment="1" applyProtection="1">
      <alignment horizontal="right" vertical="center"/>
      <protection locked="0"/>
    </xf>
    <xf numFmtId="186" fontId="14" fillId="0" borderId="32" xfId="0" applyNumberFormat="1" applyFont="1" applyBorder="1" applyAlignment="1" applyProtection="1">
      <alignment horizontal="right" vertical="center"/>
      <protection locked="0"/>
    </xf>
    <xf numFmtId="0" fontId="40" fillId="0" borderId="0" xfId="0" applyFont="1" applyProtection="1">
      <alignment vertical="center"/>
      <protection locked="0"/>
    </xf>
    <xf numFmtId="186" fontId="14" fillId="0" borderId="4" xfId="0" applyNumberFormat="1" applyFont="1" applyBorder="1" applyAlignment="1" applyProtection="1">
      <alignment horizontal="right" vertical="center"/>
      <protection locked="0"/>
    </xf>
    <xf numFmtId="186" fontId="14" fillId="0" borderId="5" xfId="0" applyNumberFormat="1" applyFont="1" applyBorder="1" applyAlignment="1" applyProtection="1">
      <alignment horizontal="center" vertical="center"/>
      <protection locked="0"/>
    </xf>
    <xf numFmtId="0" fontId="27" fillId="0" borderId="43" xfId="0" applyFont="1" applyBorder="1" applyProtection="1">
      <alignment vertical="center"/>
      <protection locked="0"/>
    </xf>
    <xf numFmtId="186" fontId="14" fillId="0" borderId="12" xfId="0" applyNumberFormat="1" applyFont="1" applyBorder="1" applyAlignment="1" applyProtection="1">
      <alignment horizontal="right" vertical="center"/>
      <protection locked="0"/>
    </xf>
    <xf numFmtId="186" fontId="14" fillId="0" borderId="1" xfId="0" applyNumberFormat="1" applyFont="1" applyBorder="1" applyAlignment="1" applyProtection="1">
      <alignment horizontal="center" vertical="center"/>
      <protection locked="0"/>
    </xf>
    <xf numFmtId="0" fontId="14" fillId="3" borderId="33" xfId="0" applyFont="1" applyFill="1" applyBorder="1">
      <alignment vertical="center"/>
    </xf>
    <xf numFmtId="186" fontId="14" fillId="0" borderId="1" xfId="0" applyNumberFormat="1" applyFont="1" applyBorder="1" applyAlignment="1">
      <alignment horizontal="center" vertical="center"/>
    </xf>
    <xf numFmtId="0" fontId="14" fillId="3" borderId="33" xfId="0" applyFont="1" applyFill="1" applyBorder="1" applyProtection="1">
      <alignment vertical="center"/>
      <protection locked="0"/>
    </xf>
    <xf numFmtId="38" fontId="14" fillId="0" borderId="1" xfId="3" applyFont="1" applyBorder="1" applyAlignment="1" applyProtection="1">
      <alignment vertical="center" wrapText="1"/>
      <protection locked="0"/>
    </xf>
    <xf numFmtId="0" fontId="14" fillId="0" borderId="5" xfId="0" applyFont="1" applyBorder="1" applyAlignment="1" applyProtection="1">
      <alignment horizontal="left" vertical="center" wrapText="1"/>
      <protection locked="0"/>
    </xf>
    <xf numFmtId="38" fontId="14" fillId="0" borderId="1" xfId="3" applyFont="1" applyBorder="1" applyAlignment="1" applyProtection="1">
      <alignment vertical="center" wrapText="1"/>
    </xf>
    <xf numFmtId="0" fontId="14" fillId="0" borderId="5" xfId="0" applyFont="1" applyBorder="1" applyAlignment="1">
      <alignment horizontal="left" vertical="center" wrapText="1"/>
    </xf>
    <xf numFmtId="0" fontId="14" fillId="0" borderId="12" xfId="0" applyFont="1" applyBorder="1" applyAlignment="1" applyProtection="1">
      <alignment vertical="center" wrapText="1"/>
      <protection locked="0"/>
    </xf>
    <xf numFmtId="183" fontId="27" fillId="3" borderId="4" xfId="0" applyNumberFormat="1" applyFont="1" applyFill="1" applyBorder="1" applyAlignment="1">
      <alignment horizontal="centerContinuous" vertical="center"/>
    </xf>
    <xf numFmtId="183" fontId="15" fillId="3" borderId="5" xfId="0" applyNumberFormat="1" applyFont="1" applyFill="1" applyBorder="1" applyAlignment="1">
      <alignment horizontal="centerContinuous" vertical="center"/>
    </xf>
    <xf numFmtId="186" fontId="15" fillId="3" borderId="46" xfId="0" applyNumberFormat="1" applyFont="1" applyFill="1" applyBorder="1">
      <alignment vertical="center"/>
    </xf>
    <xf numFmtId="186" fontId="15" fillId="0" borderId="1" xfId="0" applyNumberFormat="1" applyFont="1" applyBorder="1" applyAlignment="1">
      <alignment horizontal="right" vertical="center"/>
    </xf>
    <xf numFmtId="176" fontId="14" fillId="0" borderId="1" xfId="0" applyNumberFormat="1" applyFont="1" applyBorder="1" applyProtection="1">
      <alignment vertical="center"/>
      <protection locked="0"/>
    </xf>
    <xf numFmtId="3" fontId="15" fillId="0" borderId="4" xfId="0" applyNumberFormat="1" applyFont="1" applyBorder="1" applyAlignment="1">
      <alignment horizontal="center" vertical="center" shrinkToFit="1"/>
    </xf>
    <xf numFmtId="3" fontId="15" fillId="0" borderId="4" xfId="0" applyNumberFormat="1" applyFont="1" applyBorder="1" applyAlignment="1">
      <alignment horizontal="center" vertical="center" wrapText="1" shrinkToFit="1"/>
    </xf>
    <xf numFmtId="3" fontId="15" fillId="0" borderId="68" xfId="0" applyNumberFormat="1" applyFont="1" applyBorder="1" applyAlignment="1">
      <alignment horizontal="center" vertical="center" wrapText="1"/>
    </xf>
    <xf numFmtId="3" fontId="15" fillId="0" borderId="46" xfId="0" applyNumberFormat="1" applyFont="1" applyBorder="1" applyAlignment="1">
      <alignment horizontal="center" vertical="center" wrapText="1"/>
    </xf>
    <xf numFmtId="0" fontId="14" fillId="0" borderId="5" xfId="0" applyFont="1" applyBorder="1" applyAlignment="1" applyProtection="1">
      <alignment horizontal="center" vertical="center" wrapText="1"/>
      <protection locked="0"/>
    </xf>
    <xf numFmtId="0" fontId="0" fillId="0" borderId="73" xfId="0" applyBorder="1">
      <alignment vertical="center"/>
    </xf>
    <xf numFmtId="0" fontId="0" fillId="0" borderId="73" xfId="0" applyBorder="1" applyAlignment="1">
      <alignment horizontal="center" vertical="center"/>
    </xf>
    <xf numFmtId="58" fontId="0" fillId="0" borderId="32" xfId="0" applyNumberFormat="1" applyBorder="1">
      <alignment vertical="center"/>
    </xf>
    <xf numFmtId="180" fontId="0" fillId="0" borderId="12" xfId="0" applyNumberFormat="1" applyBorder="1" applyAlignment="1">
      <alignment horizontal="center" vertical="center"/>
    </xf>
    <xf numFmtId="180" fontId="0" fillId="0" borderId="1" xfId="0" applyNumberFormat="1" applyBorder="1" applyAlignment="1">
      <alignment horizontal="center" vertical="center"/>
    </xf>
    <xf numFmtId="185" fontId="65" fillId="0" borderId="1" xfId="0" applyNumberFormat="1" applyFont="1" applyBorder="1" applyProtection="1">
      <alignment vertical="center"/>
      <protection hidden="1"/>
    </xf>
    <xf numFmtId="38" fontId="23" fillId="0" borderId="0" xfId="3" applyFont="1" applyBorder="1" applyAlignment="1" applyProtection="1">
      <alignment vertical="center" wrapText="1"/>
      <protection hidden="1"/>
    </xf>
    <xf numFmtId="0" fontId="3" fillId="0" borderId="0" xfId="0" applyFont="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0" xfId="0" applyFont="1" applyAlignment="1" applyProtection="1">
      <alignment vertical="center" wrapText="1"/>
      <protection locked="0"/>
    </xf>
    <xf numFmtId="0" fontId="3" fillId="0" borderId="1" xfId="0" applyFont="1" applyBorder="1" applyAlignment="1">
      <alignment vertical="center" wrapText="1"/>
    </xf>
    <xf numFmtId="0" fontId="3" fillId="0" borderId="1" xfId="0" applyFont="1" applyBorder="1" applyAlignment="1" applyProtection="1">
      <alignment vertical="center" wrapText="1"/>
      <protection locked="0"/>
    </xf>
    <xf numFmtId="0" fontId="0" fillId="0" borderId="75" xfId="0" applyBorder="1">
      <alignment vertical="center"/>
    </xf>
    <xf numFmtId="0" fontId="0" fillId="0" borderId="75" xfId="0" applyBorder="1" applyAlignment="1">
      <alignment horizontal="center" vertical="center"/>
    </xf>
    <xf numFmtId="0" fontId="0" fillId="0" borderId="76" xfId="0" applyBorder="1">
      <alignment vertical="center"/>
    </xf>
    <xf numFmtId="0" fontId="0" fillId="0" borderId="77" xfId="0" applyBorder="1">
      <alignment vertical="center"/>
    </xf>
    <xf numFmtId="0" fontId="0" fillId="0" borderId="78" xfId="0" applyBorder="1">
      <alignment vertical="center"/>
    </xf>
    <xf numFmtId="0" fontId="0" fillId="0" borderId="79" xfId="0" applyBorder="1">
      <alignment vertical="center"/>
    </xf>
    <xf numFmtId="0" fontId="0" fillId="0" borderId="80" xfId="0" applyBorder="1">
      <alignment vertical="center"/>
    </xf>
    <xf numFmtId="0" fontId="0" fillId="0" borderId="80" xfId="0" applyBorder="1" applyAlignment="1">
      <alignment horizontal="center" vertical="center"/>
    </xf>
    <xf numFmtId="0" fontId="0" fillId="0" borderId="81" xfId="0" applyBorder="1">
      <alignment vertical="center"/>
    </xf>
    <xf numFmtId="0" fontId="66" fillId="0" borderId="78" xfId="0" applyFont="1" applyBorder="1">
      <alignment vertical="center"/>
    </xf>
    <xf numFmtId="58" fontId="0" fillId="0" borderId="16" xfId="0" applyNumberFormat="1" applyBorder="1">
      <alignment vertical="center"/>
    </xf>
    <xf numFmtId="180" fontId="0" fillId="0" borderId="0" xfId="0" applyNumberFormat="1" applyAlignment="1">
      <alignment horizontal="center" vertical="center"/>
    </xf>
    <xf numFmtId="0" fontId="0" fillId="0" borderId="11" xfId="0" applyBorder="1">
      <alignment vertical="center"/>
    </xf>
    <xf numFmtId="0" fontId="27" fillId="0" borderId="0" xfId="0" applyFont="1" applyAlignment="1" applyProtection="1">
      <alignment vertical="center" wrapText="1"/>
      <protection locked="0"/>
    </xf>
    <xf numFmtId="0" fontId="14" fillId="0" borderId="37" xfId="0" applyFont="1" applyBorder="1" applyProtection="1">
      <alignment vertical="center"/>
      <protection locked="0"/>
    </xf>
    <xf numFmtId="0" fontId="14" fillId="0" borderId="1" xfId="0" applyFont="1" applyBorder="1" applyAlignment="1" applyProtection="1">
      <alignment horizontal="center" vertical="center"/>
      <protection locked="0"/>
    </xf>
    <xf numFmtId="0" fontId="14" fillId="0" borderId="12" xfId="0" applyFont="1" applyBorder="1" applyProtection="1">
      <alignment vertical="center"/>
      <protection locked="0"/>
    </xf>
    <xf numFmtId="0" fontId="14" fillId="0" borderId="36" xfId="0" applyFont="1" applyBorder="1" applyProtection="1">
      <alignment vertical="center"/>
      <protection locked="0"/>
    </xf>
    <xf numFmtId="0" fontId="51" fillId="0" borderId="0" xfId="0" applyFont="1" applyProtection="1">
      <alignment vertical="center"/>
      <protection locked="0"/>
    </xf>
    <xf numFmtId="0" fontId="50" fillId="0" borderId="0" xfId="0" applyFont="1" applyProtection="1">
      <alignment vertical="center"/>
      <protection locked="0"/>
    </xf>
    <xf numFmtId="0" fontId="52" fillId="0" borderId="0" xfId="0" applyFont="1" applyProtection="1">
      <alignment vertical="center"/>
      <protection locked="0"/>
    </xf>
    <xf numFmtId="3" fontId="37" fillId="0" borderId="1" xfId="0" applyNumberFormat="1" applyFont="1" applyBorder="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49" fillId="0" borderId="1" xfId="0" applyFont="1" applyBorder="1" applyAlignment="1" applyProtection="1">
      <alignment horizontal="centerContinuous" vertical="center"/>
      <protection locked="0"/>
    </xf>
    <xf numFmtId="56" fontId="49" fillId="0" borderId="1" xfId="0" quotePrefix="1" applyNumberFormat="1" applyFont="1" applyBorder="1" applyAlignment="1" applyProtection="1">
      <alignment horizontal="center" vertical="center"/>
      <protection locked="0"/>
    </xf>
    <xf numFmtId="0" fontId="49" fillId="0" borderId="1" xfId="0" quotePrefix="1" applyFont="1" applyBorder="1" applyAlignment="1" applyProtection="1">
      <alignment horizontal="center" vertical="center"/>
      <protection locked="0"/>
    </xf>
    <xf numFmtId="0" fontId="0" fillId="0" borderId="70" xfId="0" applyBorder="1" applyProtection="1">
      <alignment vertical="center"/>
      <protection locked="0"/>
    </xf>
    <xf numFmtId="0" fontId="34" fillId="0" borderId="0" xfId="0" applyFont="1" applyProtection="1">
      <alignment vertical="center"/>
      <protection locked="0"/>
    </xf>
    <xf numFmtId="0" fontId="14" fillId="0" borderId="0" xfId="0" applyFont="1" applyAlignment="1" applyProtection="1">
      <alignment horizontal="left" vertical="center" wrapText="1"/>
      <protection locked="0"/>
    </xf>
    <xf numFmtId="0" fontId="17" fillId="0" borderId="0" xfId="0" applyFont="1" applyProtection="1">
      <alignment vertical="center"/>
      <protection locked="0"/>
    </xf>
    <xf numFmtId="0" fontId="14" fillId="0" borderId="40" xfId="0" applyFont="1" applyBorder="1" applyProtection="1">
      <alignment vertical="center"/>
      <protection locked="0"/>
    </xf>
    <xf numFmtId="0" fontId="14" fillId="0" borderId="37" xfId="0" applyFont="1" applyBorder="1" applyAlignment="1" applyProtection="1">
      <alignment vertical="center" wrapText="1"/>
      <protection locked="0"/>
    </xf>
    <xf numFmtId="0" fontId="14" fillId="0" borderId="41" xfId="0" applyFont="1" applyBorder="1" applyProtection="1">
      <alignment vertical="center"/>
      <protection locked="0"/>
    </xf>
    <xf numFmtId="0" fontId="23" fillId="0" borderId="16" xfId="0" applyFont="1" applyBorder="1" applyAlignment="1" applyProtection="1">
      <alignment horizontal="center" vertical="center" wrapText="1"/>
      <protection locked="0"/>
    </xf>
    <xf numFmtId="0" fontId="23" fillId="0" borderId="31" xfId="0" applyFont="1" applyBorder="1" applyAlignment="1" applyProtection="1">
      <alignment horizontal="center" vertical="center" wrapText="1"/>
      <protection locked="0"/>
    </xf>
    <xf numFmtId="0" fontId="23" fillId="0" borderId="30" xfId="0" applyFont="1" applyBorder="1" applyAlignment="1" applyProtection="1">
      <alignment horizontal="center" vertical="center" wrapText="1"/>
      <protection locked="0"/>
    </xf>
    <xf numFmtId="0" fontId="23" fillId="0" borderId="29" xfId="0" applyFont="1" applyBorder="1" applyAlignment="1" applyProtection="1">
      <alignment horizontal="centerContinuous" vertical="center"/>
      <protection locked="0"/>
    </xf>
    <xf numFmtId="0" fontId="23" fillId="0" borderId="30" xfId="0" applyFont="1" applyBorder="1" applyAlignment="1" applyProtection="1">
      <alignment horizontal="centerContinuous" vertical="center"/>
      <protection locked="0"/>
    </xf>
    <xf numFmtId="0" fontId="23" fillId="0" borderId="29" xfId="0" applyFont="1" applyBorder="1" applyAlignment="1" applyProtection="1">
      <alignment horizontal="center" vertical="center"/>
      <protection locked="0"/>
    </xf>
    <xf numFmtId="0" fontId="23" fillId="0" borderId="16" xfId="0" applyFont="1" applyBorder="1" applyAlignment="1" applyProtection="1">
      <alignment horizontal="centerContinuous" vertical="center"/>
      <protection locked="0"/>
    </xf>
    <xf numFmtId="0" fontId="15" fillId="2" borderId="19" xfId="0" applyFont="1" applyFill="1" applyBorder="1" applyAlignment="1" applyProtection="1">
      <alignment horizontal="centerContinuous" vertical="center"/>
      <protection locked="0"/>
    </xf>
    <xf numFmtId="0" fontId="15" fillId="2" borderId="18" xfId="0" applyFont="1" applyFill="1" applyBorder="1" applyAlignment="1" applyProtection="1">
      <alignment horizontal="centerContinuous" vertical="center"/>
      <protection locked="0"/>
    </xf>
    <xf numFmtId="0" fontId="23" fillId="0" borderId="32" xfId="0" applyFont="1" applyBorder="1" applyAlignment="1" applyProtection="1">
      <alignment horizontal="center" vertical="center" wrapText="1"/>
      <protection locked="0"/>
    </xf>
    <xf numFmtId="0" fontId="23" fillId="0" borderId="34" xfId="0" applyFont="1" applyBorder="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33" xfId="0" applyFont="1" applyBorder="1" applyAlignment="1" applyProtection="1">
      <alignment horizontal="center" vertical="center" wrapText="1"/>
      <protection locked="0"/>
    </xf>
    <xf numFmtId="0" fontId="23" fillId="0" borderId="32" xfId="0" applyFont="1" applyBorder="1" applyAlignment="1" applyProtection="1">
      <alignment horizontal="center" vertical="top" wrapText="1"/>
      <protection locked="0"/>
    </xf>
    <xf numFmtId="0" fontId="15" fillId="2" borderId="1" xfId="0" applyFont="1" applyFill="1" applyBorder="1" applyAlignment="1" applyProtection="1">
      <alignment horizontal="centerContinuous" vertical="center"/>
      <protection locked="0"/>
    </xf>
    <xf numFmtId="0" fontId="23" fillId="0" borderId="12" xfId="0" applyFont="1" applyBorder="1" applyAlignment="1" applyProtection="1">
      <alignment horizontal="center" vertical="top" wrapText="1"/>
      <protection locked="0"/>
    </xf>
    <xf numFmtId="0" fontId="23" fillId="0" borderId="11" xfId="0" applyFont="1" applyBorder="1" applyAlignment="1" applyProtection="1">
      <alignment horizontal="center" vertical="top" wrapText="1"/>
      <protection locked="0"/>
    </xf>
    <xf numFmtId="0" fontId="23" fillId="0" borderId="27" xfId="0" applyFont="1" applyBorder="1" applyAlignment="1" applyProtection="1">
      <alignment horizontal="center" vertical="top" wrapText="1"/>
      <protection locked="0"/>
    </xf>
    <xf numFmtId="0" fontId="23" fillId="0" borderId="1" xfId="0" applyFont="1" applyBorder="1" applyAlignment="1" applyProtection="1">
      <alignment horizontal="center" vertical="center" wrapText="1"/>
      <protection locked="0"/>
    </xf>
    <xf numFmtId="0" fontId="23" fillId="0" borderId="8" xfId="0" applyFont="1" applyBorder="1" applyAlignment="1" applyProtection="1">
      <alignment horizontal="center" vertical="top" wrapText="1"/>
      <protection locked="0"/>
    </xf>
    <xf numFmtId="0" fontId="15" fillId="2" borderId="8" xfId="0" applyFont="1" applyFill="1" applyBorder="1" applyAlignment="1" applyProtection="1">
      <alignment horizontal="center" vertical="center"/>
      <protection locked="0"/>
    </xf>
    <xf numFmtId="0" fontId="15" fillId="2" borderId="12" xfId="0" applyFont="1" applyFill="1" applyBorder="1" applyAlignment="1" applyProtection="1">
      <alignment horizontal="center" vertical="center"/>
      <protection locked="0"/>
    </xf>
    <xf numFmtId="0" fontId="14" fillId="2" borderId="0" xfId="0" applyFont="1" applyFill="1" applyAlignment="1" applyProtection="1">
      <alignment horizontal="center" vertical="center" wrapText="1"/>
      <protection locked="0"/>
    </xf>
    <xf numFmtId="0" fontId="23" fillId="0" borderId="16" xfId="0" applyFont="1" applyBorder="1" applyAlignment="1" applyProtection="1">
      <alignment horizontal="left" vertical="center"/>
      <protection locked="0"/>
    </xf>
    <xf numFmtId="0" fontId="20" fillId="0" borderId="0" xfId="0" applyFont="1" applyProtection="1">
      <alignment vertical="center"/>
      <protection locked="0"/>
    </xf>
    <xf numFmtId="0" fontId="20" fillId="0" borderId="42" xfId="0" applyFont="1" applyBorder="1" applyProtection="1">
      <alignment vertical="center"/>
      <protection locked="0"/>
    </xf>
    <xf numFmtId="0" fontId="61" fillId="0" borderId="46" xfId="0" applyFont="1" applyBorder="1" applyAlignment="1" applyProtection="1">
      <alignment horizontal="center" vertical="center" wrapText="1"/>
      <protection locked="0"/>
    </xf>
    <xf numFmtId="183" fontId="61" fillId="0" borderId="46" xfId="0" applyNumberFormat="1" applyFont="1" applyBorder="1" applyAlignment="1" applyProtection="1">
      <alignment vertical="center" wrapText="1"/>
      <protection locked="0"/>
    </xf>
    <xf numFmtId="183" fontId="15" fillId="0" borderId="38" xfId="0" applyNumberFormat="1" applyFont="1" applyBorder="1" applyProtection="1">
      <alignment vertical="center"/>
      <protection locked="0"/>
    </xf>
    <xf numFmtId="183" fontId="15" fillId="0" borderId="66" xfId="0" applyNumberFormat="1" applyFont="1" applyBorder="1" applyProtection="1">
      <alignment vertical="center"/>
      <protection locked="0"/>
    </xf>
    <xf numFmtId="0" fontId="4" fillId="0" borderId="0" xfId="0" applyFont="1" applyProtection="1">
      <alignment vertical="center"/>
      <protection locked="0"/>
    </xf>
    <xf numFmtId="0" fontId="14" fillId="0" borderId="44" xfId="0" applyFont="1" applyBorder="1" applyProtection="1">
      <alignment vertical="center"/>
      <protection locked="0"/>
    </xf>
    <xf numFmtId="0" fontId="14" fillId="0" borderId="45" xfId="0" applyFont="1" applyBorder="1" applyProtection="1">
      <alignment vertical="center"/>
      <protection locked="0"/>
    </xf>
    <xf numFmtId="3" fontId="3" fillId="0" borderId="32" xfId="0" applyNumberFormat="1" applyFont="1" applyBorder="1">
      <alignment vertical="center"/>
    </xf>
    <xf numFmtId="0" fontId="3" fillId="6" borderId="1" xfId="0" applyFont="1" applyFill="1" applyBorder="1" applyAlignment="1">
      <alignment horizontal="center" vertical="center" wrapText="1"/>
    </xf>
    <xf numFmtId="0" fontId="3" fillId="6" borderId="1" xfId="0" applyFont="1" applyFill="1" applyBorder="1" applyAlignment="1">
      <alignment vertical="center" wrapText="1"/>
    </xf>
    <xf numFmtId="3" fontId="3" fillId="6" borderId="1" xfId="0" applyNumberFormat="1" applyFont="1" applyFill="1" applyBorder="1">
      <alignment vertical="center"/>
    </xf>
    <xf numFmtId="0" fontId="3" fillId="9" borderId="4" xfId="0" applyFont="1" applyFill="1" applyBorder="1" applyAlignment="1">
      <alignment horizontal="center" vertical="center" wrapText="1"/>
    </xf>
    <xf numFmtId="0" fontId="3" fillId="9" borderId="28" xfId="0" applyFont="1" applyFill="1" applyBorder="1" applyAlignment="1">
      <alignment vertical="center" wrapText="1"/>
    </xf>
    <xf numFmtId="3" fontId="3" fillId="9" borderId="28" xfId="0" applyNumberFormat="1" applyFont="1" applyFill="1" applyBorder="1">
      <alignment vertical="center"/>
    </xf>
    <xf numFmtId="3" fontId="3" fillId="9" borderId="5" xfId="0" applyNumberFormat="1" applyFont="1" applyFill="1" applyBorder="1">
      <alignment vertical="center"/>
    </xf>
    <xf numFmtId="0" fontId="3" fillId="9" borderId="8" xfId="0" applyFont="1" applyFill="1" applyBorder="1" applyAlignment="1">
      <alignment horizontal="center" vertical="center" wrapText="1"/>
    </xf>
    <xf numFmtId="0" fontId="3" fillId="9" borderId="27" xfId="0" applyFont="1" applyFill="1" applyBorder="1" applyAlignment="1">
      <alignment vertical="center" wrapText="1"/>
    </xf>
    <xf numFmtId="3" fontId="3" fillId="9" borderId="27" xfId="0" applyNumberFormat="1" applyFont="1" applyFill="1" applyBorder="1">
      <alignment vertical="center"/>
    </xf>
    <xf numFmtId="0" fontId="3" fillId="9" borderId="4" xfId="0" applyFont="1" applyFill="1" applyBorder="1" applyAlignment="1">
      <alignment vertical="center" wrapText="1"/>
    </xf>
    <xf numFmtId="0" fontId="3" fillId="9" borderId="5" xfId="0" applyFont="1" applyFill="1" applyBorder="1" applyAlignment="1">
      <alignment vertical="center" wrapText="1"/>
    </xf>
    <xf numFmtId="0" fontId="3" fillId="9" borderId="8" xfId="0" applyFont="1" applyFill="1" applyBorder="1" applyAlignment="1">
      <alignment vertical="center" wrapText="1"/>
    </xf>
    <xf numFmtId="0" fontId="3" fillId="9" borderId="11" xfId="0" applyFont="1" applyFill="1" applyBorder="1" applyAlignment="1">
      <alignment vertical="center" wrapText="1"/>
    </xf>
    <xf numFmtId="182" fontId="23" fillId="0" borderId="1" xfId="0" applyNumberFormat="1" applyFont="1" applyBorder="1">
      <alignment vertical="center"/>
    </xf>
    <xf numFmtId="182" fontId="23" fillId="0" borderId="1" xfId="0" applyNumberFormat="1" applyFont="1" applyBorder="1" applyAlignment="1">
      <alignment vertical="center" wrapText="1"/>
    </xf>
    <xf numFmtId="182" fontId="23" fillId="0" borderId="16" xfId="0" applyNumberFormat="1" applyFont="1" applyBorder="1">
      <alignment vertical="center"/>
    </xf>
    <xf numFmtId="3" fontId="61" fillId="0" borderId="12" xfId="0" applyNumberFormat="1" applyFont="1" applyBorder="1">
      <alignment vertical="center"/>
    </xf>
    <xf numFmtId="3" fontId="61" fillId="0" borderId="1" xfId="0" applyNumberFormat="1" applyFont="1" applyBorder="1">
      <alignment vertical="center"/>
    </xf>
    <xf numFmtId="9" fontId="61" fillId="0" borderId="12" xfId="0" applyNumberFormat="1" applyFont="1" applyBorder="1">
      <alignment vertical="center"/>
    </xf>
    <xf numFmtId="176" fontId="61" fillId="0" borderId="12" xfId="0" applyNumberFormat="1" applyFont="1" applyBorder="1">
      <alignment vertical="center"/>
    </xf>
    <xf numFmtId="176" fontId="61" fillId="0" borderId="1" xfId="0" applyNumberFormat="1" applyFont="1" applyBorder="1">
      <alignment vertical="center"/>
    </xf>
    <xf numFmtId="3" fontId="23" fillId="0" borderId="12" xfId="0" applyNumberFormat="1" applyFont="1" applyBorder="1" applyAlignment="1">
      <alignment vertical="center" shrinkToFit="1"/>
    </xf>
    <xf numFmtId="0" fontId="23" fillId="0" borderId="8" xfId="0" applyFont="1" applyBorder="1">
      <alignment vertical="center"/>
    </xf>
    <xf numFmtId="180" fontId="23" fillId="5" borderId="12" xfId="0" applyNumberFormat="1" applyFont="1" applyFill="1" applyBorder="1" applyAlignment="1">
      <alignment vertical="center" shrinkToFit="1"/>
    </xf>
    <xf numFmtId="3" fontId="23" fillId="0" borderId="1" xfId="0" applyNumberFormat="1" applyFont="1" applyBorder="1" applyAlignment="1">
      <alignment vertical="center" shrinkToFit="1"/>
    </xf>
    <xf numFmtId="0" fontId="23" fillId="0" borderId="4" xfId="0" applyFont="1" applyBorder="1" applyAlignment="1">
      <alignment vertical="center" wrapText="1"/>
    </xf>
    <xf numFmtId="3" fontId="23" fillId="5" borderId="1" xfId="0" applyNumberFormat="1" applyFont="1" applyFill="1" applyBorder="1" applyAlignment="1">
      <alignment vertical="center" shrinkToFit="1"/>
    </xf>
    <xf numFmtId="3" fontId="61" fillId="0" borderId="1" xfId="0" applyNumberFormat="1" applyFont="1" applyBorder="1" applyAlignment="1">
      <alignment vertical="center" shrinkToFit="1"/>
    </xf>
    <xf numFmtId="176" fontId="61" fillId="0" borderId="1" xfId="3" applyNumberFormat="1" applyFont="1" applyFill="1" applyBorder="1" applyAlignment="1" applyProtection="1">
      <alignment horizontal="right" vertical="center" shrinkToFit="1"/>
    </xf>
    <xf numFmtId="9" fontId="61" fillId="0" borderId="1" xfId="0" applyNumberFormat="1" applyFont="1" applyBorder="1" applyAlignment="1">
      <alignment horizontal="right" vertical="center" shrinkToFit="1"/>
    </xf>
    <xf numFmtId="0" fontId="49" fillId="10" borderId="74" xfId="0" applyFont="1" applyFill="1" applyBorder="1" applyAlignment="1">
      <alignment horizontal="center" vertical="center"/>
    </xf>
    <xf numFmtId="0" fontId="49" fillId="10" borderId="76" xfId="0" applyFont="1" applyFill="1" applyBorder="1" applyAlignment="1">
      <alignment horizontal="center" vertical="center"/>
    </xf>
    <xf numFmtId="0" fontId="49" fillId="10" borderId="79" xfId="0" applyFont="1" applyFill="1" applyBorder="1" applyAlignment="1">
      <alignment horizontal="center" vertical="center"/>
    </xf>
    <xf numFmtId="0" fontId="49" fillId="10" borderId="81" xfId="0" applyFont="1" applyFill="1" applyBorder="1" applyAlignment="1">
      <alignment horizontal="center" vertical="center"/>
    </xf>
    <xf numFmtId="184" fontId="14" fillId="3" borderId="4" xfId="0" applyNumberFormat="1" applyFont="1" applyFill="1" applyBorder="1" applyAlignment="1" applyProtection="1">
      <alignment horizontal="center" vertical="center" shrinkToFit="1"/>
      <protection locked="0"/>
    </xf>
    <xf numFmtId="184" fontId="14" fillId="3" borderId="5" xfId="0" applyNumberFormat="1" applyFont="1" applyFill="1" applyBorder="1" applyAlignment="1" applyProtection="1">
      <alignment horizontal="center" vertical="center" shrinkToFit="1"/>
      <protection locked="0"/>
    </xf>
    <xf numFmtId="184" fontId="14" fillId="3" borderId="16" xfId="0" applyNumberFormat="1" applyFont="1" applyFill="1" applyBorder="1" applyAlignment="1" applyProtection="1">
      <alignment horizontal="center" vertical="center" wrapText="1" shrinkToFit="1"/>
      <protection locked="0"/>
    </xf>
    <xf numFmtId="184" fontId="14" fillId="3" borderId="12" xfId="0" applyNumberFormat="1" applyFont="1" applyFill="1" applyBorder="1" applyAlignment="1" applyProtection="1">
      <alignment horizontal="center" vertical="center" shrinkToFit="1"/>
      <protection locked="0"/>
    </xf>
    <xf numFmtId="3" fontId="14" fillId="3" borderId="1" xfId="0" applyNumberFormat="1" applyFont="1" applyFill="1" applyBorder="1" applyAlignment="1" applyProtection="1">
      <alignment horizontal="right" vertical="center" shrinkToFit="1"/>
      <protection locked="0"/>
    </xf>
    <xf numFmtId="0" fontId="14" fillId="0" borderId="16" xfId="0" applyFont="1" applyBorder="1" applyAlignment="1" applyProtection="1">
      <alignment horizontal="center" vertical="center" wrapText="1"/>
      <protection locked="0"/>
    </xf>
    <xf numFmtId="0" fontId="14" fillId="0" borderId="3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0" xfId="0" applyFont="1" applyAlignment="1">
      <alignment horizontal="left" vertical="center" wrapText="1"/>
    </xf>
    <xf numFmtId="0" fontId="27" fillId="0" borderId="36" xfId="0" applyFont="1" applyBorder="1" applyAlignment="1">
      <alignment horizontal="left" vertical="center" wrapText="1"/>
    </xf>
    <xf numFmtId="0" fontId="27" fillId="0" borderId="36" xfId="0" applyFont="1" applyBorder="1" applyAlignment="1">
      <alignment horizontal="left" vertical="center"/>
    </xf>
    <xf numFmtId="0" fontId="14" fillId="0" borderId="4" xfId="0" applyFont="1" applyBorder="1" applyAlignment="1">
      <alignment horizontal="center" vertical="center"/>
    </xf>
    <xf numFmtId="0" fontId="14" fillId="0" borderId="28" xfId="0" applyFont="1" applyBorder="1" applyAlignment="1">
      <alignment horizontal="center" vertical="center"/>
    </xf>
    <xf numFmtId="0" fontId="14" fillId="0" borderId="5" xfId="0" applyFont="1" applyBorder="1" applyAlignment="1">
      <alignment horizontal="center" vertical="center"/>
    </xf>
    <xf numFmtId="0" fontId="14" fillId="0" borderId="4" xfId="0" applyFont="1" applyBorder="1">
      <alignment vertical="center"/>
    </xf>
    <xf numFmtId="0" fontId="14" fillId="0" borderId="28" xfId="0" applyFont="1" applyBorder="1">
      <alignment vertical="center"/>
    </xf>
    <xf numFmtId="0" fontId="14" fillId="0" borderId="5" xfId="0" applyFont="1" applyBorder="1">
      <alignment vertical="center"/>
    </xf>
    <xf numFmtId="0" fontId="27" fillId="0" borderId="29" xfId="0" applyFont="1" applyBorder="1" applyAlignment="1">
      <alignment horizontal="center" vertical="center" wrapText="1" shrinkToFit="1"/>
    </xf>
    <xf numFmtId="0" fontId="27" fillId="0" borderId="31" xfId="0" applyFont="1" applyBorder="1" applyAlignment="1">
      <alignment horizontal="center" vertical="center" shrinkToFit="1"/>
    </xf>
    <xf numFmtId="0" fontId="27" fillId="0" borderId="8" xfId="0" applyFont="1" applyBorder="1" applyAlignment="1">
      <alignment horizontal="center" vertical="center" shrinkToFit="1"/>
    </xf>
    <xf numFmtId="0" fontId="27" fillId="0" borderId="11" xfId="0" applyFont="1" applyBorder="1" applyAlignment="1">
      <alignment horizontal="center" vertical="center" shrinkToFit="1"/>
    </xf>
    <xf numFmtId="3" fontId="14" fillId="3" borderId="16" xfId="0" applyNumberFormat="1" applyFont="1" applyFill="1" applyBorder="1" applyAlignment="1" applyProtection="1">
      <alignment horizontal="right" vertical="center" shrinkToFit="1"/>
      <protection locked="0"/>
    </xf>
    <xf numFmtId="3" fontId="14" fillId="3" borderId="12" xfId="0" applyNumberFormat="1" applyFont="1" applyFill="1" applyBorder="1" applyAlignment="1" applyProtection="1">
      <alignment horizontal="right" vertical="center" shrinkToFit="1"/>
      <protection locked="0"/>
    </xf>
    <xf numFmtId="0" fontId="14" fillId="0" borderId="0" xfId="0" applyFont="1" applyAlignment="1">
      <alignment vertical="center" wrapText="1"/>
    </xf>
    <xf numFmtId="0" fontId="14" fillId="0" borderId="1" xfId="0" applyFont="1" applyBorder="1" applyAlignment="1">
      <alignment vertical="center" shrinkToFit="1"/>
    </xf>
    <xf numFmtId="0" fontId="36" fillId="0" borderId="16" xfId="0" applyFont="1" applyBorder="1" applyAlignment="1">
      <alignment horizontal="center" vertical="center" wrapText="1"/>
    </xf>
    <xf numFmtId="0" fontId="36" fillId="0" borderId="12" xfId="0" applyFont="1" applyBorder="1" applyAlignment="1">
      <alignment horizontal="center" vertical="center" wrapText="1"/>
    </xf>
    <xf numFmtId="3" fontId="14" fillId="0" borderId="4" xfId="0" applyNumberFormat="1" applyFont="1" applyBorder="1">
      <alignment vertical="center"/>
    </xf>
    <xf numFmtId="0" fontId="0" fillId="0" borderId="5" xfId="0" applyBorder="1">
      <alignment vertical="center"/>
    </xf>
    <xf numFmtId="0" fontId="36" fillId="0" borderId="4" xfId="0" applyFont="1" applyBorder="1" applyAlignment="1">
      <alignment horizontal="center" vertical="center" wrapText="1"/>
    </xf>
    <xf numFmtId="0" fontId="36" fillId="0" borderId="5" xfId="0" applyFont="1" applyBorder="1" applyAlignment="1">
      <alignment horizontal="center" vertical="center" wrapText="1"/>
    </xf>
    <xf numFmtId="0" fontId="37" fillId="0" borderId="1" xfId="0" applyFont="1" applyBorder="1" applyAlignment="1">
      <alignment horizontal="center" vertical="center" wrapText="1"/>
    </xf>
    <xf numFmtId="0" fontId="0" fillId="0" borderId="1" xfId="0" applyBorder="1" applyAlignment="1">
      <alignment horizontal="center" vertical="center" wrapText="1"/>
    </xf>
    <xf numFmtId="0" fontId="36" fillId="0" borderId="1" xfId="0" applyFont="1" applyBorder="1" applyAlignment="1">
      <alignment horizontal="center" vertical="center" wrapText="1"/>
    </xf>
    <xf numFmtId="3" fontId="37" fillId="0" borderId="1" xfId="0" applyNumberFormat="1" applyFont="1" applyBorder="1" applyAlignment="1">
      <alignment horizontal="center" vertical="center"/>
    </xf>
    <xf numFmtId="0" fontId="36" fillId="0" borderId="29" xfId="0" applyFont="1" applyBorder="1" applyAlignment="1">
      <alignment horizontal="center" vertical="center" wrapText="1"/>
    </xf>
    <xf numFmtId="0" fontId="36" fillId="0" borderId="31"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11"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12" xfId="0" applyFont="1" applyBorder="1" applyAlignment="1">
      <alignment horizontal="center" vertical="center" wrapText="1"/>
    </xf>
    <xf numFmtId="3" fontId="37" fillId="0" borderId="16" xfId="0" applyNumberFormat="1" applyFont="1" applyBorder="1" applyAlignment="1">
      <alignment horizontal="center" vertical="center"/>
    </xf>
    <xf numFmtId="3" fontId="37" fillId="0" borderId="12" xfId="0" applyNumberFormat="1" applyFont="1" applyBorder="1" applyAlignment="1">
      <alignment horizontal="center" vertical="center"/>
    </xf>
    <xf numFmtId="0" fontId="23" fillId="0" borderId="4" xfId="0" applyFont="1" applyBorder="1">
      <alignment vertical="center"/>
    </xf>
    <xf numFmtId="0" fontId="23" fillId="0" borderId="28" xfId="0" applyFont="1" applyBorder="1">
      <alignment vertical="center"/>
    </xf>
    <xf numFmtId="0" fontId="0" fillId="0" borderId="1" xfId="0" applyBorder="1" applyAlignment="1">
      <alignment horizontal="center" vertical="center"/>
    </xf>
    <xf numFmtId="0" fontId="14" fillId="0" borderId="16" xfId="0" applyFont="1" applyBorder="1" applyAlignment="1">
      <alignment horizontal="center" vertical="center"/>
    </xf>
    <xf numFmtId="0" fontId="14" fillId="0" borderId="12" xfId="0" applyFont="1" applyBorder="1" applyAlignment="1">
      <alignment horizontal="center" vertical="center"/>
    </xf>
    <xf numFmtId="3" fontId="14" fillId="0" borderId="1" xfId="0" applyNumberFormat="1" applyFont="1" applyBorder="1">
      <alignment vertical="center"/>
    </xf>
    <xf numFmtId="0" fontId="0" fillId="0" borderId="1" xfId="0" applyBorder="1">
      <alignment vertical="center"/>
    </xf>
    <xf numFmtId="0" fontId="49" fillId="0" borderId="1" xfId="0" quotePrefix="1" applyFont="1" applyBorder="1" applyAlignment="1">
      <alignment horizontal="center" vertical="center"/>
    </xf>
    <xf numFmtId="0" fontId="49" fillId="0" borderId="1" xfId="0" applyFont="1" applyBorder="1" applyAlignment="1">
      <alignment horizontal="center" vertical="center"/>
    </xf>
    <xf numFmtId="56" fontId="49" fillId="0" borderId="1" xfId="0" quotePrefix="1" applyNumberFormat="1" applyFont="1" applyBorder="1" applyAlignment="1">
      <alignment horizontal="center" vertical="center"/>
    </xf>
    <xf numFmtId="0" fontId="49" fillId="0" borderId="4" xfId="0" applyFont="1" applyBorder="1" applyAlignment="1">
      <alignment horizontal="center" vertical="center" wrapText="1"/>
    </xf>
    <xf numFmtId="0" fontId="49" fillId="0" borderId="5" xfId="0" applyFont="1" applyBorder="1" applyAlignment="1">
      <alignment horizontal="center" vertical="center" wrapText="1"/>
    </xf>
    <xf numFmtId="0" fontId="53" fillId="0" borderId="4" xfId="0" applyFont="1" applyBorder="1" applyAlignment="1" applyProtection="1">
      <alignment horizontal="left" vertical="center" wrapText="1"/>
      <protection locked="0"/>
    </xf>
    <xf numFmtId="0" fontId="53" fillId="0" borderId="28" xfId="0" applyFont="1" applyBorder="1" applyAlignment="1" applyProtection="1">
      <alignment horizontal="left" vertical="center" wrapText="1"/>
      <protection locked="0"/>
    </xf>
    <xf numFmtId="0" fontId="53" fillId="0" borderId="5" xfId="0" applyFont="1" applyBorder="1" applyAlignment="1" applyProtection="1">
      <alignment horizontal="left" vertical="center" wrapText="1"/>
      <protection locked="0"/>
    </xf>
    <xf numFmtId="3" fontId="0" fillId="0" borderId="4" xfId="0" applyNumberFormat="1" applyBorder="1" applyAlignment="1">
      <alignment horizontal="center" vertical="center"/>
    </xf>
    <xf numFmtId="3" fontId="0" fillId="0" borderId="5" xfId="0" applyNumberFormat="1" applyBorder="1" applyAlignment="1">
      <alignment horizontal="center" vertical="center"/>
    </xf>
    <xf numFmtId="3" fontId="14" fillId="0" borderId="16" xfId="0" applyNumberFormat="1" applyFont="1" applyBorder="1" applyAlignment="1">
      <alignment horizontal="center" vertical="center"/>
    </xf>
    <xf numFmtId="3" fontId="14" fillId="0" borderId="12" xfId="0" applyNumberFormat="1" applyFont="1" applyBorder="1" applyAlignment="1">
      <alignment horizontal="center" vertical="center"/>
    </xf>
    <xf numFmtId="3" fontId="14" fillId="0" borderId="16" xfId="0" applyNumberFormat="1" applyFont="1" applyBorder="1" applyAlignment="1">
      <alignment horizontal="center" vertical="center" wrapText="1"/>
    </xf>
    <xf numFmtId="3" fontId="14" fillId="0" borderId="12" xfId="0" applyNumberFormat="1" applyFont="1" applyBorder="1" applyAlignment="1">
      <alignment horizontal="center" vertical="center" wrapText="1"/>
    </xf>
    <xf numFmtId="3" fontId="0" fillId="0" borderId="28" xfId="0" applyNumberFormat="1" applyBorder="1" applyAlignment="1">
      <alignment horizontal="center" vertical="center"/>
    </xf>
    <xf numFmtId="0" fontId="49" fillId="0" borderId="1" xfId="0" applyFont="1" applyBorder="1" applyAlignment="1" applyProtection="1">
      <alignment horizontal="center" vertical="center"/>
      <protection locked="0"/>
    </xf>
    <xf numFmtId="0" fontId="49" fillId="0" borderId="4" xfId="0" applyFont="1" applyBorder="1" applyAlignment="1" applyProtection="1">
      <alignment horizontal="center" vertical="center" wrapText="1"/>
      <protection locked="0"/>
    </xf>
    <xf numFmtId="0" fontId="49" fillId="0" borderId="5" xfId="0" applyFont="1" applyBorder="1" applyAlignment="1" applyProtection="1">
      <alignment horizontal="center" vertical="center" wrapText="1"/>
      <protection locked="0"/>
    </xf>
    <xf numFmtId="0" fontId="49" fillId="0" borderId="1" xfId="0" quotePrefix="1" applyFont="1" applyBorder="1" applyAlignment="1" applyProtection="1">
      <alignment horizontal="center" vertical="center"/>
      <protection locked="0"/>
    </xf>
    <xf numFmtId="3" fontId="14" fillId="0" borderId="16" xfId="0" applyNumberFormat="1" applyFont="1" applyBorder="1" applyAlignment="1" applyProtection="1">
      <alignment horizontal="center" vertical="center"/>
      <protection locked="0"/>
    </xf>
    <xf numFmtId="3" fontId="14" fillId="0" borderId="12" xfId="0" applyNumberFormat="1" applyFont="1" applyBorder="1" applyAlignment="1" applyProtection="1">
      <alignment horizontal="center" vertical="center"/>
      <protection locked="0"/>
    </xf>
    <xf numFmtId="3" fontId="37" fillId="0" borderId="16" xfId="0" applyNumberFormat="1" applyFont="1" applyBorder="1" applyAlignment="1" applyProtection="1">
      <alignment horizontal="center" vertical="center"/>
      <protection locked="0"/>
    </xf>
    <xf numFmtId="3" fontId="37" fillId="0" borderId="12" xfId="0" applyNumberFormat="1" applyFont="1" applyBorder="1" applyAlignment="1" applyProtection="1">
      <alignment horizontal="center" vertical="center"/>
      <protection locked="0"/>
    </xf>
    <xf numFmtId="3" fontId="14" fillId="0" borderId="16" xfId="0" applyNumberFormat="1" applyFont="1" applyBorder="1" applyAlignment="1" applyProtection="1">
      <alignment horizontal="center" vertical="center" wrapText="1"/>
      <protection locked="0"/>
    </xf>
    <xf numFmtId="3" fontId="14" fillId="0" borderId="12" xfId="0" applyNumberFormat="1" applyFont="1" applyBorder="1" applyAlignment="1" applyProtection="1">
      <alignment horizontal="center" vertical="center" wrapText="1"/>
      <protection locked="0"/>
    </xf>
    <xf numFmtId="3" fontId="0" fillId="0" borderId="4" xfId="0" applyNumberFormat="1" applyBorder="1" applyAlignment="1" applyProtection="1">
      <alignment horizontal="center" vertical="center"/>
      <protection locked="0"/>
    </xf>
    <xf numFmtId="3" fontId="0" fillId="0" borderId="28" xfId="0" applyNumberFormat="1" applyBorder="1" applyAlignment="1" applyProtection="1">
      <alignment horizontal="center" vertical="center"/>
      <protection locked="0"/>
    </xf>
    <xf numFmtId="3" fontId="0" fillId="0" borderId="5" xfId="0" applyNumberFormat="1" applyBorder="1" applyAlignment="1" applyProtection="1">
      <alignment horizontal="center" vertical="center"/>
      <protection locked="0"/>
    </xf>
    <xf numFmtId="56" fontId="49" fillId="0" borderId="1" xfId="0" quotePrefix="1" applyNumberFormat="1" applyFont="1" applyBorder="1" applyAlignment="1" applyProtection="1">
      <alignment horizontal="center" vertical="center"/>
      <protection locked="0"/>
    </xf>
    <xf numFmtId="0" fontId="23" fillId="0" borderId="4" xfId="0" applyFont="1" applyBorder="1" applyAlignment="1">
      <alignment horizontal="left" vertical="center"/>
    </xf>
    <xf numFmtId="0" fontId="23" fillId="0" borderId="28" xfId="0" applyFont="1" applyBorder="1" applyAlignment="1">
      <alignment horizontal="left" vertical="center"/>
    </xf>
    <xf numFmtId="0" fontId="23" fillId="0" borderId="5" xfId="0" applyFont="1" applyBorder="1" applyAlignment="1">
      <alignment horizontal="left" vertical="center"/>
    </xf>
    <xf numFmtId="176" fontId="27" fillId="0" borderId="27" xfId="0" applyNumberFormat="1" applyFont="1" applyBorder="1" applyAlignment="1">
      <alignment horizontal="right" vertical="center"/>
    </xf>
    <xf numFmtId="0" fontId="36" fillId="0" borderId="0" xfId="0" applyFont="1" applyAlignment="1">
      <alignment horizontal="center" vertical="center" wrapText="1"/>
    </xf>
    <xf numFmtId="0" fontId="37" fillId="0" borderId="0" xfId="0" applyFont="1" applyAlignment="1">
      <alignment horizontal="center" vertical="center" wrapText="1"/>
    </xf>
    <xf numFmtId="9" fontId="27" fillId="0" borderId="29" xfId="0" applyNumberFormat="1" applyFont="1" applyBorder="1" applyAlignment="1">
      <alignment horizontal="right" vertical="center"/>
    </xf>
    <xf numFmtId="9" fontId="27" fillId="0" borderId="31" xfId="0" applyNumberFormat="1" applyFont="1" applyBorder="1" applyAlignment="1">
      <alignment horizontal="right" vertical="center"/>
    </xf>
    <xf numFmtId="3" fontId="27" fillId="0" borderId="12" xfId="0" applyNumberFormat="1" applyFont="1" applyBorder="1" applyAlignment="1">
      <alignment horizontal="right" vertical="center"/>
    </xf>
    <xf numFmtId="0" fontId="45" fillId="0" borderId="0" xfId="0" applyFont="1" applyAlignment="1">
      <alignment horizontal="left" vertical="top" wrapText="1"/>
    </xf>
    <xf numFmtId="0" fontId="45" fillId="0" borderId="0" xfId="0" applyFont="1" applyAlignment="1">
      <alignment horizontal="left" vertical="top"/>
    </xf>
    <xf numFmtId="0" fontId="44" fillId="0" borderId="30" xfId="0" applyFont="1" applyBorder="1" applyAlignment="1">
      <alignment horizontal="left"/>
    </xf>
    <xf numFmtId="0" fontId="45" fillId="0" borderId="30" xfId="0" applyFont="1" applyBorder="1" applyAlignment="1">
      <alignment horizontal="left"/>
    </xf>
    <xf numFmtId="0" fontId="27" fillId="0" borderId="0" xfId="0" applyFont="1" applyAlignment="1">
      <alignment horizontal="left" vertical="center" wrapText="1"/>
    </xf>
    <xf numFmtId="3" fontId="27" fillId="0" borderId="27" xfId="0" applyNumberFormat="1" applyFont="1" applyBorder="1" applyAlignment="1">
      <alignment horizontal="right" vertical="center"/>
    </xf>
    <xf numFmtId="0" fontId="27" fillId="0" borderId="30" xfId="0" applyFont="1" applyBorder="1" applyAlignment="1">
      <alignment horizontal="left" vertical="center" wrapText="1"/>
    </xf>
    <xf numFmtId="0" fontId="27" fillId="0" borderId="0" xfId="0" applyFont="1" applyAlignment="1">
      <alignment horizontal="center" vertical="center"/>
    </xf>
    <xf numFmtId="0" fontId="62" fillId="0" borderId="8" xfId="0" applyFont="1" applyBorder="1" applyAlignment="1">
      <alignment horizontal="center" vertical="center" wrapText="1"/>
    </xf>
    <xf numFmtId="0" fontId="62" fillId="0" borderId="27" xfId="0" applyFont="1" applyBorder="1" applyAlignment="1">
      <alignment horizontal="center" vertical="center" wrapText="1"/>
    </xf>
    <xf numFmtId="0" fontId="62" fillId="0" borderId="11"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1" xfId="0" applyFont="1" applyBorder="1" applyAlignment="1">
      <alignment horizontal="center" vertical="center"/>
    </xf>
    <xf numFmtId="0" fontId="14" fillId="0" borderId="31" xfId="0" applyFont="1" applyBorder="1" applyAlignment="1">
      <alignment horizontal="center" vertical="center"/>
    </xf>
    <xf numFmtId="0" fontId="14" fillId="0" borderId="11" xfId="0" applyFont="1" applyBorder="1" applyAlignment="1">
      <alignment horizontal="center" vertical="center"/>
    </xf>
    <xf numFmtId="0" fontId="14" fillId="0" borderId="1" xfId="0" applyFont="1" applyBorder="1" applyAlignment="1">
      <alignment horizontal="center" vertical="center" wrapText="1"/>
    </xf>
    <xf numFmtId="0" fontId="0" fillId="0" borderId="0" xfId="0" applyAlignment="1">
      <alignment horizontal="left" vertical="center" wrapText="1"/>
    </xf>
    <xf numFmtId="0" fontId="0" fillId="0" borderId="4" xfId="0"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4" xfId="0" applyBorder="1" applyAlignment="1">
      <alignment horizontal="right" vertical="center" wrapText="1"/>
    </xf>
    <xf numFmtId="0" fontId="0" fillId="0" borderId="28" xfId="0" applyBorder="1" applyAlignment="1">
      <alignment horizontal="right" vertical="center" wrapText="1"/>
    </xf>
    <xf numFmtId="0" fontId="0" fillId="0" borderId="5" xfId="0" applyBorder="1" applyAlignment="1">
      <alignment horizontal="right" vertical="center" wrapText="1"/>
    </xf>
    <xf numFmtId="185" fontId="0" fillId="0" borderId="4" xfId="0" applyNumberFormat="1" applyBorder="1" applyAlignment="1">
      <alignment vertical="center" wrapText="1"/>
    </xf>
    <xf numFmtId="185" fontId="0" fillId="0" borderId="28" xfId="0" applyNumberFormat="1" applyBorder="1" applyAlignment="1">
      <alignment vertical="center" wrapText="1"/>
    </xf>
    <xf numFmtId="185" fontId="0" fillId="0" borderId="5" xfId="0" applyNumberFormat="1" applyBorder="1" applyAlignment="1">
      <alignment vertical="center" wrapText="1"/>
    </xf>
    <xf numFmtId="0" fontId="0" fillId="0" borderId="1"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33" xfId="0" applyBorder="1" applyAlignment="1">
      <alignment horizontal="left" vertical="center"/>
    </xf>
    <xf numFmtId="0" fontId="0" fillId="0" borderId="0" xfId="0" applyAlignment="1">
      <alignment horizontal="left" vertical="center"/>
    </xf>
    <xf numFmtId="0" fontId="23" fillId="0" borderId="1" xfId="0" applyFont="1" applyBorder="1" applyAlignment="1" applyProtection="1">
      <alignment horizontal="center" vertical="center"/>
      <protection locked="0"/>
    </xf>
    <xf numFmtId="0" fontId="61" fillId="0" borderId="4" xfId="0" applyFont="1" applyBorder="1" applyAlignment="1" applyProtection="1">
      <alignment horizontal="center" vertical="center" wrapText="1"/>
      <protection locked="0"/>
    </xf>
    <xf numFmtId="0" fontId="61" fillId="0" borderId="5" xfId="0" applyFont="1" applyBorder="1" applyAlignment="1" applyProtection="1">
      <alignment horizontal="center" vertical="center" wrapText="1"/>
      <protection locked="0"/>
    </xf>
    <xf numFmtId="0" fontId="14" fillId="0" borderId="0" xfId="0" applyFont="1" applyAlignment="1" applyProtection="1">
      <alignment horizontal="left" vertical="center" wrapText="1"/>
      <protection locked="0"/>
    </xf>
    <xf numFmtId="0" fontId="23" fillId="0" borderId="1" xfId="0" applyFont="1" applyBorder="1" applyAlignment="1" applyProtection="1">
      <alignment horizontal="center" vertical="center" wrapText="1"/>
      <protection locked="0"/>
    </xf>
    <xf numFmtId="185" fontId="65" fillId="0" borderId="4" xfId="0" applyNumberFormat="1" applyFont="1" applyBorder="1" applyAlignment="1" applyProtection="1">
      <alignment horizontal="right" vertical="center"/>
      <protection hidden="1"/>
    </xf>
    <xf numFmtId="185" fontId="65" fillId="0" borderId="5" xfId="0" applyNumberFormat="1" applyFont="1" applyBorder="1" applyAlignment="1" applyProtection="1">
      <alignment horizontal="right" vertical="center"/>
      <protection hidden="1"/>
    </xf>
    <xf numFmtId="176" fontId="65" fillId="0" borderId="1" xfId="0" applyNumberFormat="1" applyFont="1" applyBorder="1" applyAlignment="1" applyProtection="1">
      <alignment horizontal="right" vertical="center"/>
      <protection hidden="1"/>
    </xf>
    <xf numFmtId="0" fontId="14" fillId="0" borderId="30" xfId="0" applyFont="1" applyBorder="1" applyAlignment="1">
      <alignment horizontal="left" vertical="center"/>
    </xf>
    <xf numFmtId="0" fontId="19" fillId="2" borderId="25" xfId="0" applyFont="1" applyFill="1" applyBorder="1" applyAlignment="1">
      <alignment horizontal="center" vertical="center" wrapText="1"/>
    </xf>
    <xf numFmtId="0" fontId="19" fillId="2" borderId="10" xfId="0" applyFont="1" applyFill="1" applyBorder="1" applyAlignment="1">
      <alignment horizontal="center" vertical="center" wrapText="1"/>
    </xf>
    <xf numFmtId="3" fontId="0" fillId="0" borderId="1" xfId="0" applyNumberFormat="1" applyBorder="1" applyAlignment="1">
      <alignment horizontal="right" vertical="center" wrapText="1"/>
    </xf>
    <xf numFmtId="0" fontId="0" fillId="0" borderId="1" xfId="0" applyBorder="1" applyAlignment="1">
      <alignment horizontal="right" vertical="center" wrapText="1"/>
    </xf>
    <xf numFmtId="0" fontId="0" fillId="0" borderId="4" xfId="0" applyBorder="1" applyAlignment="1">
      <alignment horizontal="left" vertical="center"/>
    </xf>
    <xf numFmtId="0" fontId="0" fillId="0" borderId="28" xfId="0" applyBorder="1" applyAlignment="1">
      <alignment horizontal="left" vertical="center"/>
    </xf>
    <xf numFmtId="0" fontId="15" fillId="2" borderId="16"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0" fillId="0" borderId="0" xfId="0" applyAlignment="1">
      <alignment vertical="center" wrapText="1"/>
    </xf>
    <xf numFmtId="0" fontId="7" fillId="2" borderId="16"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0" fillId="0" borderId="20" xfId="0" applyBorder="1" applyAlignment="1" applyProtection="1">
      <alignment horizontal="left" vertical="center" wrapText="1"/>
      <protection locked="0"/>
    </xf>
    <xf numFmtId="0" fontId="0" fillId="0" borderId="22"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cellXfs>
  <cellStyles count="5">
    <cellStyle name="桁区切り" xfId="3" builtinId="6"/>
    <cellStyle name="標準" xfId="0" builtinId="0"/>
    <cellStyle name="標準 2" xfId="1" xr:uid="{96F25A72-F47E-4E85-8C3B-65F6C9D882A8}"/>
    <cellStyle name="標準 2 2" xfId="4" xr:uid="{3D5C525E-B010-49D2-9129-96C283BE7106}"/>
    <cellStyle name="標準 3" xfId="2" xr:uid="{2E2DEECB-4E2B-4D2D-8F7F-AEE515DB4ADD}"/>
  </cellStyles>
  <dxfs count="2737">
    <dxf>
      <fill>
        <patternFill>
          <bgColor theme="8" tint="0.79998168889431442"/>
        </patternFill>
      </fill>
    </dxf>
    <dxf>
      <fill>
        <patternFill>
          <bgColor theme="5" tint="0.79998168889431442"/>
        </patternFill>
      </fill>
    </dxf>
    <dxf>
      <fill>
        <patternFill>
          <bgColor theme="8" tint="0.79998168889431442"/>
        </patternFill>
      </fill>
    </dxf>
    <dxf>
      <font>
        <color theme="0"/>
      </font>
      <fill>
        <patternFill>
          <bgColor theme="1"/>
        </patternFill>
      </fill>
    </dxf>
    <dxf>
      <fill>
        <patternFill>
          <bgColor theme="8" tint="0.79998168889431442"/>
        </patternFill>
      </fill>
    </dxf>
    <dxf>
      <fill>
        <patternFill>
          <bgColor theme="5" tint="0.79998168889431442"/>
        </patternFill>
      </fill>
    </dxf>
    <dxf>
      <fill>
        <patternFill>
          <bgColor theme="0"/>
        </patternFill>
      </fill>
      <border>
        <top style="thin">
          <color auto="1"/>
        </top>
        <vertical/>
        <horizontal/>
      </border>
    </dxf>
    <dxf>
      <fill>
        <patternFill>
          <bgColor theme="1"/>
        </patternFill>
      </fill>
    </dxf>
    <dxf>
      <fill>
        <patternFill>
          <bgColor theme="8" tint="0.79998168889431442"/>
        </patternFill>
      </fill>
    </dxf>
    <dxf>
      <border>
        <left/>
        <top style="thin">
          <color auto="1"/>
        </top>
        <bottom style="thin">
          <color auto="1"/>
        </bottom>
        <vertical/>
        <horizontal/>
      </border>
    </dxf>
    <dxf>
      <border>
        <top style="thin">
          <color theme="0"/>
        </top>
        <vertical/>
        <horizontal/>
      </border>
    </dxf>
    <dxf>
      <fill>
        <patternFill>
          <bgColor theme="0"/>
        </patternFill>
      </fill>
      <border>
        <right/>
        <top style="thin">
          <color auto="1"/>
        </top>
        <vertical/>
        <horizontal/>
      </border>
    </dxf>
    <dxf>
      <border>
        <top/>
        <vertical/>
        <horizontal/>
      </border>
    </dxf>
    <dxf>
      <border>
        <bottom style="thin">
          <color auto="1"/>
        </bottom>
        <vertical/>
        <horizontal/>
      </border>
    </dxf>
    <dxf>
      <fill>
        <patternFill>
          <bgColor theme="8" tint="0.79998168889431442"/>
        </patternFill>
      </fill>
    </dxf>
    <dxf>
      <font>
        <color theme="0"/>
      </font>
      <fill>
        <patternFill>
          <bgColor theme="1"/>
        </patternFill>
      </fill>
    </dxf>
    <dxf>
      <fill>
        <patternFill>
          <bgColor theme="8" tint="0.79998168889431442"/>
        </patternFill>
      </fill>
    </dxf>
    <dxf>
      <fill>
        <patternFill>
          <bgColor theme="8" tint="0.79998168889431442"/>
        </patternFill>
      </fill>
    </dxf>
    <dxf>
      <fill>
        <patternFill>
          <bgColor theme="1"/>
        </patternFill>
      </fill>
    </dxf>
    <dxf>
      <fill>
        <patternFill patternType="none">
          <bgColor auto="1"/>
        </patternFill>
      </fill>
      <border>
        <top style="thin">
          <color auto="1"/>
        </top>
        <vertical/>
        <horizontal/>
      </border>
    </dxf>
    <dxf>
      <fill>
        <patternFill>
          <bgColor theme="5" tint="0.79998168889431442"/>
        </patternFill>
      </fill>
    </dxf>
    <dxf>
      <fill>
        <patternFill>
          <bgColor theme="8" tint="0.79998168889431442"/>
        </patternFill>
      </fill>
    </dxf>
    <dxf>
      <fill>
        <patternFill patternType="none">
          <bgColor auto="1"/>
        </patternFill>
      </fill>
    </dxf>
    <dxf>
      <fill>
        <patternFill>
          <bgColor theme="5" tint="0.79998168889431442"/>
        </patternFill>
      </fill>
    </dxf>
    <dxf>
      <border>
        <left/>
        <top style="thin">
          <color auto="1"/>
        </top>
        <bottom style="thin">
          <color auto="1"/>
        </bottom>
        <vertical/>
        <horizontal/>
      </border>
    </dxf>
    <dxf>
      <border>
        <vertical/>
        <horizontal/>
      </border>
    </dxf>
    <dxf>
      <fill>
        <patternFill>
          <bgColor theme="0"/>
        </patternFill>
      </fill>
      <border>
        <right/>
        <top style="thin">
          <color auto="1"/>
        </top>
        <vertical/>
        <horizontal/>
      </border>
    </dxf>
    <dxf>
      <border>
        <top/>
        <vertical/>
        <horizontal/>
      </border>
    </dxf>
    <dxf>
      <border>
        <bottom style="thin">
          <color auto="1"/>
        </bottom>
        <vertical/>
        <horizontal/>
      </border>
    </dxf>
    <dxf>
      <fill>
        <patternFill>
          <bgColor theme="8" tint="0.79998168889431442"/>
        </patternFill>
      </fill>
    </dxf>
    <dxf>
      <fill>
        <patternFill>
          <bgColor theme="8"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34998626667073579"/>
        </patternFill>
      </fill>
      <border>
        <top style="thin">
          <color auto="1"/>
        </top>
        <bottom/>
      </border>
    </dxf>
    <dxf>
      <fill>
        <patternFill>
          <bgColor theme="5" tint="0.79998168889431442"/>
        </patternFill>
      </fill>
    </dxf>
    <dxf>
      <fill>
        <patternFill>
          <bgColor theme="8" tint="0.79998168889431442"/>
        </patternFill>
      </fill>
    </dxf>
    <dxf>
      <fill>
        <patternFill>
          <bgColor theme="8" tint="0.79998168889431442"/>
        </patternFill>
      </fill>
      <border>
        <left style="thin">
          <color auto="1"/>
        </left>
        <right style="thin">
          <color auto="1"/>
        </right>
        <top style="thin">
          <color auto="1"/>
        </top>
        <bottom/>
        <vertical/>
        <horizontal/>
      </border>
    </dxf>
    <dxf>
      <fill>
        <patternFill>
          <bgColor theme="0"/>
        </patternFill>
      </fill>
      <border>
        <left style="thin">
          <color auto="1"/>
        </left>
        <right style="thin">
          <color auto="1"/>
        </right>
        <top/>
        <vertical/>
        <horizontal/>
      </border>
    </dxf>
    <dxf>
      <fill>
        <patternFill>
          <bgColor theme="0"/>
        </patternFill>
      </fill>
    </dxf>
    <dxf>
      <fill>
        <patternFill>
          <bgColor theme="8" tint="0.79998168889431442"/>
        </patternFill>
      </fill>
    </dxf>
    <dxf>
      <fill>
        <patternFill>
          <bgColor theme="0"/>
        </patternFill>
      </fill>
    </dxf>
    <dxf>
      <fill>
        <patternFill>
          <bgColor theme="8" tint="0.79998168889431442"/>
        </patternFill>
      </fill>
      <border>
        <left style="thin">
          <color auto="1"/>
        </left>
        <right style="thin">
          <color auto="1"/>
        </right>
        <top style="thin">
          <color auto="1"/>
        </top>
        <bottom/>
        <vertical/>
        <horizontal/>
      </border>
    </dxf>
    <dxf>
      <fill>
        <patternFill>
          <bgColor theme="0"/>
        </patternFill>
      </fill>
      <border>
        <left style="thin">
          <color auto="1"/>
        </left>
        <right style="thin">
          <color auto="1"/>
        </right>
        <top/>
        <vertical/>
        <horizontal/>
      </border>
    </dxf>
    <dxf>
      <fill>
        <patternFill>
          <bgColor theme="0"/>
        </patternFill>
      </fill>
    </dxf>
    <dxf>
      <fill>
        <patternFill>
          <bgColor theme="0"/>
        </patternFill>
      </fill>
    </dxf>
    <dxf>
      <fill>
        <patternFill>
          <bgColor theme="8" tint="0.79998168889431442"/>
        </patternFill>
      </fill>
    </dxf>
    <dxf>
      <fill>
        <patternFill>
          <bgColor theme="0"/>
        </patternFill>
      </fill>
    </dxf>
    <dxf>
      <fill>
        <patternFill>
          <bgColor theme="0"/>
        </patternFill>
      </fill>
    </dxf>
    <dxf>
      <fill>
        <patternFill>
          <bgColor theme="8" tint="0.79998168889431442"/>
        </patternFill>
      </fill>
    </dxf>
    <dxf>
      <fill>
        <patternFill>
          <bgColor theme="8" tint="0.79998168889431442"/>
        </patternFill>
      </fill>
      <border>
        <left style="thin">
          <color auto="1"/>
        </left>
        <right style="thin">
          <color auto="1"/>
        </right>
        <top style="thin">
          <color auto="1"/>
        </top>
        <bottom/>
        <vertical/>
        <horizontal/>
      </border>
    </dxf>
    <dxf>
      <fill>
        <patternFill>
          <bgColor theme="0"/>
        </patternFill>
      </fill>
      <border>
        <left style="thin">
          <color auto="1"/>
        </left>
        <right style="thin">
          <color auto="1"/>
        </right>
        <top/>
        <vertical/>
        <horizontal/>
      </border>
    </dxf>
    <dxf>
      <fill>
        <patternFill>
          <bgColor theme="8" tint="0.79998168889431442"/>
        </patternFill>
      </fill>
      <border>
        <left style="thin">
          <color auto="1"/>
        </left>
        <right style="thin">
          <color auto="1"/>
        </right>
        <top style="thin">
          <color auto="1"/>
        </top>
        <bottom/>
        <vertical/>
        <horizontal/>
      </border>
    </dxf>
    <dxf>
      <fill>
        <patternFill>
          <bgColor theme="0"/>
        </patternFill>
      </fill>
      <border>
        <left style="thin">
          <color auto="1"/>
        </left>
        <right style="thin">
          <color auto="1"/>
        </right>
        <top/>
        <vertical/>
        <horizontal/>
      </border>
    </dxf>
    <dxf>
      <fill>
        <patternFill>
          <bgColor theme="0"/>
        </patternFill>
      </fill>
      <border>
        <left style="thin">
          <color auto="1"/>
        </left>
        <right style="thin">
          <color auto="1"/>
        </right>
        <top/>
        <vertical/>
        <horizontal/>
      </border>
    </dxf>
    <dxf>
      <fill>
        <patternFill>
          <bgColor theme="8" tint="0.79998168889431442"/>
        </patternFill>
      </fill>
      <border>
        <left style="thin">
          <color auto="1"/>
        </left>
        <right style="thin">
          <color auto="1"/>
        </right>
        <top style="thin">
          <color auto="1"/>
        </top>
        <bottom/>
        <vertical/>
        <horizontal/>
      </border>
    </dxf>
    <dxf>
      <fill>
        <patternFill>
          <bgColor theme="0"/>
        </patternFill>
      </fill>
    </dxf>
    <dxf>
      <fill>
        <patternFill>
          <bgColor theme="8" tint="0.79998168889431442"/>
        </patternFill>
      </fill>
    </dxf>
    <dxf>
      <fill>
        <patternFill>
          <bgColor theme="0"/>
        </patternFill>
      </fill>
    </dxf>
    <dxf>
      <fill>
        <patternFill>
          <bgColor theme="0"/>
        </patternFill>
      </fill>
    </dxf>
    <dxf>
      <fill>
        <patternFill>
          <bgColor theme="8" tint="0.79998168889431442"/>
        </patternFill>
      </fill>
    </dxf>
    <dxf>
      <fill>
        <patternFill>
          <bgColor theme="0"/>
        </patternFill>
      </fill>
    </dxf>
    <dxf>
      <fill>
        <patternFill>
          <bgColor theme="8" tint="0.79998168889431442"/>
        </patternFill>
      </fill>
      <border>
        <left style="thin">
          <color auto="1"/>
        </left>
        <right style="thin">
          <color auto="1"/>
        </right>
        <top style="thin">
          <color auto="1"/>
        </top>
        <bottom/>
        <vertical/>
        <horizontal/>
      </border>
    </dxf>
    <dxf>
      <fill>
        <patternFill>
          <bgColor theme="0"/>
        </patternFill>
      </fill>
      <border>
        <left style="thin">
          <color auto="1"/>
        </left>
        <right style="thin">
          <color auto="1"/>
        </right>
        <top/>
        <vertical/>
        <horizontal/>
      </border>
    </dxf>
    <dxf>
      <fill>
        <patternFill>
          <bgColor theme="0"/>
        </patternFill>
      </fill>
      <border>
        <left style="thin">
          <color auto="1"/>
        </left>
        <right style="thin">
          <color auto="1"/>
        </right>
        <top/>
        <vertical/>
        <horizontal/>
      </border>
    </dxf>
    <dxf>
      <fill>
        <patternFill>
          <bgColor theme="8" tint="0.79998168889431442"/>
        </patternFill>
      </fill>
      <border>
        <left style="thin">
          <color auto="1"/>
        </left>
        <right style="thin">
          <color auto="1"/>
        </right>
        <top style="thin">
          <color auto="1"/>
        </top>
        <bottom/>
        <vertical/>
        <horizontal/>
      </border>
    </dxf>
    <dxf>
      <fill>
        <patternFill>
          <bgColor theme="0"/>
        </patternFill>
      </fill>
    </dxf>
    <dxf>
      <fill>
        <patternFill>
          <bgColor theme="0"/>
        </patternFill>
      </fill>
    </dxf>
    <dxf>
      <fill>
        <patternFill>
          <bgColor theme="8" tint="0.79998168889431442"/>
        </patternFill>
      </fill>
    </dxf>
    <dxf>
      <border>
        <bottom style="thin">
          <color auto="1"/>
        </bottom>
        <vertical/>
        <horizontal/>
      </border>
    </dxf>
    <dxf>
      <fill>
        <patternFill>
          <bgColor theme="0" tint="-0.34998626667073579"/>
        </patternFill>
      </fill>
      <border>
        <top style="thin">
          <color auto="1"/>
        </top>
        <bottom/>
      </border>
    </dxf>
    <dxf>
      <fill>
        <patternFill>
          <bgColor theme="5" tint="0.79998168889431442"/>
        </patternFill>
      </fill>
    </dxf>
    <dxf>
      <fill>
        <patternFill>
          <bgColor theme="0" tint="-0.34998626667073579"/>
        </patternFill>
      </fill>
      <border>
        <top style="thin">
          <color auto="1"/>
        </top>
        <bottom/>
      </border>
    </dxf>
    <dxf>
      <fill>
        <patternFill>
          <bgColor theme="5" tint="0.79998168889431442"/>
        </patternFill>
      </fill>
    </dxf>
    <dxf>
      <fill>
        <patternFill>
          <bgColor theme="0" tint="-0.34998626667073579"/>
        </patternFill>
      </fill>
      <border>
        <top style="thin">
          <color auto="1"/>
        </top>
        <bottom/>
      </border>
    </dxf>
    <dxf>
      <fill>
        <patternFill>
          <bgColor theme="0" tint="-0.34998626667073579"/>
        </patternFill>
      </fill>
      <border>
        <top style="thin">
          <color auto="1"/>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top style="thin">
          <color auto="1"/>
        </top>
        <vertical/>
        <horizontal/>
      </border>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dxf>
    <dxf>
      <fill>
        <patternFill>
          <bgColor theme="8" tint="0.79998168889431442"/>
        </patternFill>
      </fill>
    </dxf>
    <dxf>
      <font>
        <color theme="0"/>
      </font>
      <fill>
        <patternFill>
          <bgColor theme="0" tint="-0.34998626667073579"/>
        </patternFill>
      </fill>
    </dxf>
    <dxf>
      <fill>
        <patternFill>
          <bgColor theme="8" tint="0.79998168889431442"/>
        </patternFill>
      </fill>
    </dxf>
    <dxf>
      <fill>
        <patternFill patternType="none">
          <bgColor auto="1"/>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border>
        <left/>
        <top style="thin">
          <color auto="1"/>
        </top>
        <bottom style="thin">
          <color auto="1"/>
        </bottom>
        <vertical/>
        <horizontal/>
      </border>
    </dxf>
    <dxf>
      <border>
        <vertical/>
        <horizontal/>
      </border>
    </dxf>
    <dxf>
      <font>
        <color rgb="FFFF0000"/>
      </font>
    </dxf>
    <dxf>
      <fill>
        <patternFill>
          <bgColor theme="0"/>
        </patternFill>
      </fill>
      <border>
        <right/>
        <top style="thin">
          <color auto="1"/>
        </top>
        <vertical/>
        <horizontal/>
      </border>
    </dxf>
    <dxf>
      <border>
        <top/>
        <vertical/>
        <horizontal/>
      </border>
    </dxf>
    <dxf>
      <border>
        <bottom style="thin">
          <color auto="1"/>
        </bottom>
        <vertical/>
        <horizontal/>
      </border>
    </dxf>
    <dxf>
      <border>
        <right style="dotted">
          <color auto="1"/>
        </right>
        <vertical/>
        <horizontal/>
      </border>
    </dxf>
    <dxf>
      <border>
        <right style="dotted">
          <color auto="1"/>
        </right>
        <vertical/>
        <horizontal/>
      </border>
    </dxf>
    <dxf>
      <border>
        <right style="dotted">
          <color auto="1"/>
        </right>
        <vertical/>
        <horizontal/>
      </border>
    </dxf>
    <dxf>
      <border>
        <right style="dotted">
          <color auto="1"/>
        </right>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8" tint="0.79998168889431442"/>
        </patternFill>
      </fill>
    </dxf>
    <dxf>
      <fill>
        <patternFill>
          <bgColor theme="8" tint="0.79998168889431442"/>
        </patternFill>
      </fill>
    </dxf>
    <dxf>
      <font>
        <color theme="0"/>
      </font>
    </dxf>
    <dxf>
      <font>
        <color theme="0"/>
      </font>
      <border>
        <bottom style="dotted">
          <color auto="1"/>
        </bottom>
      </border>
    </dxf>
    <dxf>
      <fill>
        <patternFill>
          <bgColor theme="0"/>
        </patternFill>
      </fill>
      <border>
        <bottom style="dotted">
          <color auto="1"/>
        </bottom>
        <vertical/>
        <horizontal/>
      </border>
    </dxf>
    <dxf>
      <font>
        <color theme="0"/>
      </font>
      <fill>
        <patternFill>
          <bgColor theme="0"/>
        </patternFill>
      </fill>
      <border>
        <left/>
        <right/>
        <top/>
        <bottom/>
        <vertical/>
        <horizontal/>
      </border>
    </dxf>
    <dxf>
      <border>
        <bottom style="dotted">
          <color auto="1"/>
        </bottom>
        <vertical/>
        <horizontal/>
      </border>
    </dxf>
    <dxf>
      <border>
        <left style="dotted">
          <color auto="1"/>
        </left>
        <vertical/>
        <horizontal/>
      </border>
    </dxf>
    <dxf>
      <border>
        <left style="dotted">
          <color auto="1"/>
        </left>
        <vertical/>
        <horizontal/>
      </border>
    </dxf>
    <dxf>
      <border>
        <left/>
        <right style="dotted">
          <color auto="1"/>
        </right>
        <vertical/>
        <horizontal/>
      </border>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border>
        <top style="thin">
          <color auto="1"/>
        </top>
        <vertical/>
        <horizontal/>
      </border>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border>
        <top style="thin">
          <color auto="1"/>
        </top>
        <vertical/>
        <horizontal/>
      </border>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border>
        <top style="thin">
          <color auto="1"/>
        </top>
        <vertical/>
        <horizontal/>
      </border>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border>
        <top style="thin">
          <color auto="1"/>
        </top>
        <vertical/>
        <horizontal/>
      </border>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border>
        <top style="thin">
          <color auto="1"/>
        </top>
        <vertical/>
        <horizontal/>
      </border>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top style="thin">
          <color auto="1"/>
        </top>
      </border>
    </dxf>
    <dxf>
      <fill>
        <patternFill>
          <bgColor theme="5" tint="0.79998168889431442"/>
        </patternFill>
      </fill>
    </dxf>
    <dxf>
      <border>
        <top style="thin">
          <color auto="1"/>
        </top>
        <vertical/>
        <horizontal/>
      </border>
    </dxf>
    <dxf>
      <font>
        <color theme="0" tint="-0.499984740745262"/>
      </font>
      <fill>
        <patternFill>
          <bgColor theme="5" tint="0.79998168889431442"/>
        </patternFill>
      </fill>
      <border>
        <top style="thin">
          <color auto="1"/>
        </top>
      </border>
    </dxf>
    <dxf>
      <fill>
        <patternFill>
          <bgColor theme="5" tint="0.79998168889431442"/>
        </patternFill>
      </fill>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border>
        <top style="thin">
          <color auto="1"/>
        </top>
        <vertical/>
        <horizontal/>
      </border>
    </dxf>
    <dxf>
      <font>
        <color theme="0" tint="-0.499984740745262"/>
      </font>
      <fill>
        <patternFill>
          <bgColor theme="5" tint="0.79998168889431442"/>
        </patternFill>
      </fill>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patternType="none">
          <bgColor auto="1"/>
        </patternFill>
      </fill>
      <border>
        <top style="thin">
          <color auto="1"/>
        </top>
      </border>
    </dxf>
    <dxf>
      <fill>
        <patternFill>
          <bgColor theme="0" tint="-0.34998626667073579"/>
        </patternFill>
      </fill>
      <border>
        <left/>
        <right/>
        <top style="thin">
          <color auto="1"/>
        </top>
        <bottom/>
      </border>
    </dxf>
    <dxf>
      <border>
        <bottom style="thin">
          <color auto="1"/>
        </bottom>
        <vertical/>
        <horizontal/>
      </border>
    </dxf>
    <dxf>
      <border>
        <bottom style="thin">
          <color auto="1"/>
        </bottom>
        <vertical/>
        <horizontal/>
      </border>
    </dxf>
    <dxf>
      <fill>
        <patternFill>
          <bgColor theme="0" tint="-0.34998626667073579"/>
        </patternFill>
      </fill>
      <border>
        <left/>
        <right style="thin">
          <color auto="1"/>
        </right>
        <top style="thin">
          <color auto="1"/>
        </top>
        <bottom/>
      </border>
    </dxf>
    <dxf>
      <fill>
        <patternFill patternType="none">
          <bgColor auto="1"/>
        </patternFill>
      </fill>
      <border>
        <top style="thin">
          <color auto="1"/>
        </top>
      </border>
    </dxf>
    <dxf>
      <border>
        <bottom style="thin">
          <color auto="1"/>
        </bottom>
        <vertical/>
        <horizontal/>
      </border>
    </dxf>
    <dxf>
      <fill>
        <patternFill>
          <bgColor theme="0" tint="-0.34998626667073579"/>
        </patternFill>
      </fill>
      <border>
        <left/>
        <right style="thin">
          <color auto="1"/>
        </right>
        <top style="thin">
          <color auto="1"/>
        </top>
        <bottom/>
      </border>
    </dxf>
    <dxf>
      <fill>
        <patternFill patternType="none">
          <bgColor auto="1"/>
        </patternFill>
      </fill>
      <border>
        <top style="thin">
          <color auto="1"/>
        </top>
      </border>
    </dxf>
    <dxf>
      <fill>
        <patternFill>
          <bgColor theme="0" tint="-0.34998626667073579"/>
        </patternFill>
      </fill>
      <border>
        <left/>
        <right style="thin">
          <color auto="1"/>
        </right>
        <top style="thin">
          <color auto="1"/>
        </top>
        <bottom/>
      </border>
    </dxf>
    <dxf>
      <fill>
        <patternFill patternType="none">
          <bgColor auto="1"/>
        </patternFill>
      </fill>
      <border>
        <top style="thin">
          <color auto="1"/>
        </top>
      </border>
    </dxf>
    <dxf>
      <border>
        <bottom style="thin">
          <color auto="1"/>
        </bottom>
        <vertical/>
        <horizontal/>
      </border>
    </dxf>
    <dxf>
      <fill>
        <patternFill patternType="none">
          <bgColor auto="1"/>
        </patternFill>
      </fill>
      <border>
        <top style="thin">
          <color auto="1"/>
        </top>
      </border>
    </dxf>
    <dxf>
      <border>
        <bottom style="thin">
          <color auto="1"/>
        </bottom>
        <vertical/>
        <horizontal/>
      </border>
    </dxf>
    <dxf>
      <fill>
        <patternFill>
          <bgColor theme="0" tint="-0.34998626667073579"/>
        </patternFill>
      </fill>
      <border>
        <left/>
        <right style="thin">
          <color auto="1"/>
        </right>
        <top style="thin">
          <color auto="1"/>
        </top>
        <bottom/>
      </border>
    </dxf>
    <dxf>
      <fill>
        <patternFill patternType="none">
          <bgColor auto="1"/>
        </patternFill>
      </fill>
      <border>
        <top style="thin">
          <color auto="1"/>
        </top>
      </border>
    </dxf>
    <dxf>
      <border>
        <bottom style="thin">
          <color auto="1"/>
        </bottom>
        <vertical/>
        <horizontal/>
      </border>
    </dxf>
    <dxf>
      <fill>
        <patternFill>
          <bgColor theme="0" tint="-0.34998626667073579"/>
        </patternFill>
      </fill>
      <border>
        <left/>
        <right style="thin">
          <color auto="1"/>
        </right>
        <top style="thin">
          <color auto="1"/>
        </top>
        <bottom/>
      </border>
    </dxf>
    <dxf>
      <border>
        <bottom style="thin">
          <color auto="1"/>
        </bottom>
        <vertical/>
        <horizontal/>
      </border>
    </dxf>
    <dxf>
      <fill>
        <patternFill>
          <bgColor theme="0" tint="-0.34998626667073579"/>
        </patternFill>
      </fill>
      <border>
        <left/>
        <right style="thin">
          <color auto="1"/>
        </right>
        <top style="thin">
          <color auto="1"/>
        </top>
        <bottom/>
      </border>
    </dxf>
    <dxf>
      <border>
        <bottom style="thin">
          <color auto="1"/>
        </bottom>
        <vertical/>
        <horizontal/>
      </border>
    </dxf>
    <dxf>
      <fill>
        <patternFill patternType="none">
          <bgColor auto="1"/>
        </patternFill>
      </fill>
      <border>
        <top style="thin">
          <color auto="1"/>
        </top>
      </border>
    </dxf>
    <dxf>
      <fill>
        <patternFill patternType="none">
          <bgColor auto="1"/>
        </patternFill>
      </fill>
      <border>
        <top style="thin">
          <color auto="1"/>
        </top>
      </border>
    </dxf>
    <dxf>
      <fill>
        <patternFill>
          <bgColor theme="0" tint="-0.34998626667073579"/>
        </patternFill>
      </fill>
      <border>
        <left/>
        <right style="thin">
          <color auto="1"/>
        </right>
        <top style="thin">
          <color auto="1"/>
        </top>
        <bottom/>
      </border>
    </dxf>
    <dxf>
      <border>
        <bottom style="thin">
          <color auto="1"/>
        </bottom>
        <vertical/>
        <horizontal/>
      </border>
    </dxf>
    <dxf>
      <fill>
        <patternFill>
          <bgColor theme="5" tint="0.79998168889431442"/>
        </patternFill>
      </fill>
    </dxf>
    <dxf>
      <fill>
        <patternFill>
          <bgColor theme="5" tint="0.79998168889431442"/>
        </patternFill>
      </fill>
    </dxf>
    <dxf>
      <fill>
        <patternFill patternType="none">
          <bgColor auto="1"/>
        </patternFill>
      </fill>
      <border>
        <top style="thin">
          <color auto="1"/>
        </top>
      </border>
    </dxf>
    <dxf>
      <fill>
        <patternFill>
          <bgColor theme="0" tint="-0.34998626667073579"/>
        </patternFill>
      </fill>
      <border>
        <left/>
        <right/>
        <top style="thin">
          <color auto="1"/>
        </top>
        <bottom/>
      </border>
    </dxf>
    <dxf>
      <border>
        <bottom style="thin">
          <color auto="1"/>
        </bottom>
        <vertical/>
        <horizontal/>
      </border>
    </dxf>
    <dxf>
      <fill>
        <patternFill patternType="none">
          <bgColor auto="1"/>
        </patternFill>
      </fill>
      <border>
        <top style="thin">
          <color auto="1"/>
        </top>
      </border>
    </dxf>
    <dxf>
      <fill>
        <patternFill>
          <bgColor theme="0" tint="-0.34998626667073579"/>
        </patternFill>
      </fill>
      <border>
        <left/>
        <right style="thin">
          <color auto="1"/>
        </right>
        <top style="thin">
          <color auto="1"/>
        </top>
        <bottom/>
      </border>
    </dxf>
    <dxf>
      <border>
        <bottom style="thin">
          <color auto="1"/>
        </bottom>
        <vertical/>
        <horizontal/>
      </border>
    </dxf>
    <dxf>
      <fill>
        <patternFill>
          <bgColor theme="8" tint="0.79998168889431442"/>
        </patternFill>
      </fill>
    </dxf>
    <dxf>
      <fill>
        <patternFill>
          <bgColor theme="0"/>
        </patternFill>
      </fill>
    </dxf>
    <dxf>
      <fill>
        <patternFill patternType="none">
          <bgColor auto="1"/>
        </patternFill>
      </fill>
      <border>
        <left style="thin">
          <color auto="1"/>
        </left>
        <right style="thin">
          <color auto="1"/>
        </right>
        <top style="thin">
          <color theme="0"/>
        </top>
        <vertical/>
        <horizontal/>
      </border>
    </dxf>
    <dxf>
      <fill>
        <patternFill>
          <bgColor theme="0"/>
        </patternFill>
      </fill>
    </dxf>
    <dxf>
      <fill>
        <patternFill>
          <bgColor theme="0"/>
        </patternFill>
      </fill>
    </dxf>
    <dxf>
      <fill>
        <patternFill patternType="none">
          <bgColor auto="1"/>
        </patternFill>
      </fill>
      <border>
        <left style="thin">
          <color auto="1"/>
        </left>
        <right style="thin">
          <color auto="1"/>
        </right>
        <top style="thin">
          <color theme="0"/>
        </top>
        <vertical/>
        <horizontal/>
      </border>
    </dxf>
    <dxf>
      <fill>
        <patternFill>
          <bgColor theme="0"/>
        </patternFill>
      </fill>
    </dxf>
    <dxf>
      <fill>
        <patternFill>
          <bgColor theme="0"/>
        </patternFill>
      </fill>
    </dxf>
    <dxf>
      <fill>
        <patternFill>
          <bgColor theme="0"/>
        </patternFill>
      </fill>
    </dxf>
    <dxf>
      <fill>
        <patternFill>
          <bgColor theme="8" tint="0.79998168889431442"/>
        </patternFill>
      </fill>
    </dxf>
    <dxf>
      <fill>
        <patternFill>
          <bgColor theme="0"/>
        </patternFill>
      </fill>
    </dxf>
    <dxf>
      <fill>
        <patternFill>
          <bgColor theme="0"/>
        </patternFill>
      </fill>
    </dxf>
    <dxf>
      <fill>
        <patternFill>
          <bgColor theme="0"/>
        </patternFill>
      </fill>
    </dxf>
    <dxf>
      <fill>
        <patternFill>
          <bgColor theme="8" tint="0.79998168889431442"/>
        </patternFill>
      </fill>
    </dxf>
    <dxf>
      <fill>
        <patternFill>
          <bgColor theme="8" tint="0.79998168889431442"/>
        </patternFill>
      </fill>
    </dxf>
    <dxf>
      <fill>
        <patternFill>
          <bgColor theme="0"/>
        </patternFill>
      </fill>
    </dxf>
    <dxf>
      <fill>
        <patternFill patternType="none">
          <bgColor auto="1"/>
        </patternFill>
      </fill>
      <border>
        <left style="thin">
          <color auto="1"/>
        </left>
        <right style="thin">
          <color auto="1"/>
        </right>
        <top style="thin">
          <color theme="0"/>
        </top>
        <vertical/>
        <horizontal/>
      </border>
    </dxf>
    <dxf>
      <fill>
        <patternFill>
          <bgColor theme="8" tint="0.79998168889431442"/>
        </patternFill>
      </fill>
      <border>
        <top style="thin">
          <color auto="1"/>
        </top>
        <vertical/>
        <horizontal/>
      </border>
    </dxf>
    <dxf>
      <fill>
        <patternFill>
          <bgColor theme="0"/>
        </patternFill>
      </fill>
    </dxf>
    <dxf>
      <fill>
        <patternFill>
          <bgColor theme="0"/>
        </patternFill>
      </fill>
    </dxf>
    <dxf>
      <fill>
        <patternFill>
          <bgColor theme="8" tint="0.79998168889431442"/>
        </patternFill>
      </fill>
    </dxf>
    <dxf>
      <fill>
        <patternFill>
          <bgColor theme="0"/>
        </patternFill>
      </fill>
    </dxf>
    <dxf>
      <fill>
        <patternFill>
          <bgColor theme="8" tint="0.79998168889431442"/>
        </patternFill>
      </fill>
      <border>
        <top style="thin">
          <color auto="1"/>
        </top>
        <vertical/>
        <horizontal/>
      </border>
    </dxf>
    <dxf>
      <fill>
        <patternFill patternType="none">
          <bgColor auto="1"/>
        </patternFill>
      </fill>
      <border>
        <left style="thin">
          <color auto="1"/>
        </left>
        <right style="thin">
          <color auto="1"/>
        </right>
        <top style="thin">
          <color theme="0"/>
        </top>
        <vertical/>
        <horizontal/>
      </border>
    </dxf>
    <dxf>
      <fill>
        <patternFill>
          <bgColor theme="8" tint="0.79998168889431442"/>
        </patternFill>
      </fill>
      <border>
        <top style="thin">
          <color auto="1"/>
        </top>
        <vertical/>
        <horizontal/>
      </border>
    </dxf>
    <dxf>
      <fill>
        <patternFill patternType="none">
          <bgColor auto="1"/>
        </patternFill>
      </fill>
      <border>
        <left style="thin">
          <color auto="1"/>
        </left>
        <right style="thin">
          <color auto="1"/>
        </right>
        <top style="thin">
          <color theme="0"/>
        </top>
        <vertical/>
        <horizontal/>
      </border>
    </dxf>
    <dxf>
      <fill>
        <patternFill>
          <bgColor theme="0" tint="-0.34998626667073579"/>
        </patternFill>
      </fill>
      <border>
        <left/>
        <right/>
        <top style="thin">
          <color auto="1"/>
        </top>
        <bottom/>
      </border>
    </dxf>
    <dxf>
      <fill>
        <patternFill>
          <bgColor theme="5" tint="0.79998168889431442"/>
        </patternFill>
      </fill>
    </dxf>
    <dxf>
      <fill>
        <patternFill patternType="none">
          <bgColor auto="1"/>
        </patternFill>
      </fill>
      <border>
        <top style="thin">
          <color auto="1"/>
        </top>
      </border>
    </dxf>
    <dxf>
      <fill>
        <patternFill patternType="none">
          <bgColor auto="1"/>
        </patternFill>
      </fill>
      <border>
        <top style="thin">
          <color auto="1"/>
        </top>
      </border>
    </dxf>
    <dxf>
      <fill>
        <patternFill>
          <bgColor theme="0" tint="-0.34998626667073579"/>
        </patternFill>
      </fill>
      <border>
        <left/>
        <right style="thin">
          <color auto="1"/>
        </right>
        <top style="thin">
          <color auto="1"/>
        </top>
        <bottom/>
      </border>
    </dxf>
    <dxf>
      <border>
        <bottom style="thin">
          <color auto="1"/>
        </bottom>
        <vertical/>
        <horizontal/>
      </border>
    </dxf>
    <dxf>
      <fill>
        <patternFill>
          <bgColor theme="5" tint="0.79998168889431442"/>
        </patternFill>
      </fill>
    </dxf>
    <dxf>
      <border>
        <left/>
        <top style="thin">
          <color auto="1"/>
        </top>
        <bottom style="thin">
          <color auto="1"/>
        </bottom>
        <vertical/>
        <horizontal/>
      </border>
    </dxf>
    <dxf>
      <fill>
        <patternFill>
          <bgColor theme="0"/>
        </patternFill>
      </fill>
    </dxf>
    <dxf>
      <border>
        <bottom style="thin">
          <color auto="1"/>
        </bottom>
        <vertical/>
        <horizontal/>
      </border>
    </dxf>
    <dxf>
      <border>
        <left style="thin">
          <color auto="1"/>
        </left>
        <right style="thin">
          <color auto="1"/>
        </right>
        <bottom style="thin">
          <color theme="0"/>
        </bottom>
        <vertical/>
        <horizontal/>
      </border>
    </dxf>
    <dxf>
      <font>
        <color rgb="FFFF0000"/>
      </font>
    </dxf>
    <dxf>
      <border>
        <right/>
        <top style="thin">
          <color auto="1"/>
        </top>
        <vertical/>
        <horizontal/>
      </border>
    </dxf>
    <dxf>
      <font>
        <b/>
        <i val="0"/>
      </font>
    </dxf>
    <dxf>
      <fill>
        <patternFill>
          <bgColor theme="8"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b/>
        <i val="0"/>
        <color theme="0"/>
      </font>
      <fill>
        <patternFill>
          <bgColor rgb="FFFF000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border>
        <top style="thin">
          <color auto="1"/>
        </top>
        <vertical/>
        <horizontal/>
      </border>
    </dxf>
    <dxf>
      <fill>
        <patternFill>
          <bgColor theme="5" tint="0.79998168889431442"/>
        </patternFill>
      </fill>
    </dxf>
    <dxf>
      <fill>
        <patternFill>
          <bgColor theme="5" tint="0.79998168889431442"/>
        </patternFill>
      </fill>
    </dxf>
    <dxf>
      <border>
        <top style="thin">
          <color auto="1"/>
        </top>
        <vertical/>
        <horizontal/>
      </border>
    </dxf>
    <dxf>
      <fill>
        <patternFill>
          <bgColor theme="5" tint="0.79998168889431442"/>
        </patternFill>
      </fill>
    </dxf>
    <dxf>
      <fill>
        <patternFill>
          <bgColor theme="5" tint="0.79998168889431442"/>
        </patternFill>
      </fill>
    </dxf>
    <dxf>
      <fill>
        <patternFill>
          <bgColor theme="0"/>
        </patternFill>
      </fill>
      <border>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tint="-0.34998626667073579"/>
        </patternFill>
      </fill>
    </dxf>
    <dxf>
      <fill>
        <patternFill patternType="none">
          <bgColor auto="1"/>
        </patternFill>
      </fill>
    </dxf>
    <dxf>
      <border>
        <top style="thin">
          <color auto="1"/>
        </top>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0"/>
        </patternFill>
      </fill>
      <border>
        <top style="thin">
          <color auto="1"/>
        </top>
        <vertical/>
        <horizontal/>
      </border>
    </dxf>
    <dxf>
      <fill>
        <patternFill>
          <bgColor theme="0"/>
        </patternFill>
      </fill>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patternFill>
      </fill>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patternFill>
      </fill>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patternFill>
      </fill>
    </dxf>
    <dxf>
      <fill>
        <patternFill>
          <bgColor theme="5" tint="0.79998168889431442"/>
        </patternFill>
      </fill>
    </dxf>
    <dxf>
      <fill>
        <patternFill patternType="none">
          <bgColor auto="1"/>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patternType="none">
          <bgColor auto="1"/>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patternFill>
      </fill>
      <border>
        <top style="thin">
          <color auto="1"/>
        </top>
        <vertical/>
        <horizontal/>
      </border>
    </dxf>
    <dxf>
      <fill>
        <patternFill>
          <bgColor theme="0" tint="-0.34998626667073579"/>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5" tint="0.79998168889431442"/>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patternType="none">
          <bgColor auto="1"/>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0"/>
        </patternFill>
      </fill>
    </dxf>
    <dxf>
      <fill>
        <patternFill>
          <bgColor theme="0"/>
        </patternFill>
      </fill>
    </dxf>
    <dxf>
      <border>
        <top style="thin">
          <color auto="1"/>
        </top>
        <vertical/>
        <horizontal/>
      </border>
    </dxf>
    <dxf>
      <border>
        <top style="thin">
          <color auto="1"/>
        </top>
        <vertical/>
        <horizontal/>
      </border>
    </dxf>
    <dxf>
      <fill>
        <patternFill>
          <bgColor theme="0"/>
        </patternFill>
      </fill>
    </dxf>
    <dxf>
      <fill>
        <patternFill>
          <bgColor theme="0"/>
        </patternFill>
      </fill>
    </dxf>
    <dxf>
      <fill>
        <patternFill>
          <bgColor theme="0"/>
        </patternFill>
      </fill>
    </dxf>
    <dxf>
      <border>
        <top style="thin">
          <color auto="1"/>
        </top>
        <vertical/>
        <horizontal/>
      </border>
    </dxf>
    <dxf>
      <fill>
        <patternFill>
          <bgColor theme="0"/>
        </patternFill>
      </fill>
    </dxf>
    <dxf>
      <border>
        <top style="thin">
          <color auto="1"/>
        </top>
        <vertical/>
        <horizontal/>
      </border>
    </dxf>
    <dxf>
      <fill>
        <patternFill>
          <bgColor theme="0"/>
        </patternFill>
      </fill>
    </dxf>
    <dxf>
      <fill>
        <patternFill>
          <bgColor theme="0"/>
        </patternFill>
      </fill>
    </dxf>
    <dxf>
      <fill>
        <patternFill>
          <bgColor theme="0"/>
        </patternFill>
      </fill>
    </dxf>
    <dxf>
      <fill>
        <patternFill>
          <bgColor theme="0"/>
        </patternFill>
      </fill>
    </dxf>
    <dxf>
      <border>
        <top style="thin">
          <color auto="1"/>
        </top>
        <vertical/>
        <horizontal/>
      </border>
    </dxf>
    <dxf>
      <fill>
        <patternFill>
          <bgColor theme="0"/>
        </patternFill>
      </fill>
    </dxf>
    <dxf>
      <fill>
        <patternFill>
          <bgColor theme="0"/>
        </patternFill>
      </fill>
    </dxf>
    <dxf>
      <border>
        <top style="thin">
          <color auto="1"/>
        </top>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style="thin">
          <color auto="1"/>
        </top>
        <vertical/>
        <horizontal/>
      </border>
    </dxf>
    <dxf>
      <border>
        <top style="thin">
          <color auto="1"/>
        </top>
        <vertical/>
        <horizontal/>
      </border>
    </dxf>
    <dxf>
      <border>
        <top style="thin">
          <color auto="1"/>
        </top>
        <vertical/>
        <horizontal/>
      </border>
    </dxf>
    <dxf>
      <fill>
        <patternFill>
          <bgColor theme="0"/>
        </patternFill>
      </fill>
    </dxf>
    <dxf>
      <border>
        <right style="thin">
          <color auto="1"/>
        </right>
        <top style="thin">
          <color auto="1"/>
        </top>
        <vertical/>
        <horizontal/>
      </border>
    </dxf>
    <dxf>
      <fill>
        <patternFill>
          <bgColor theme="8" tint="0.79998168889431442"/>
        </patternFill>
      </fill>
    </dxf>
    <dxf>
      <border>
        <top style="thin">
          <color auto="1"/>
        </top>
        <vertical/>
        <horizontal/>
      </border>
    </dxf>
    <dxf>
      <fill>
        <patternFill>
          <bgColor theme="5" tint="0.79998168889431442"/>
        </patternFill>
      </fill>
    </dxf>
    <dxf>
      <border>
        <right style="thin">
          <color auto="1"/>
        </right>
        <top style="thin">
          <color auto="1"/>
        </top>
        <vertical/>
        <horizontal/>
      </border>
    </dxf>
    <dxf>
      <fill>
        <patternFill>
          <bgColor theme="8" tint="0.79998168889431442"/>
        </patternFill>
      </fill>
    </dxf>
    <dxf>
      <border>
        <top style="thin">
          <color auto="1"/>
        </top>
        <vertical/>
        <horizontal/>
      </border>
    </dxf>
    <dxf>
      <fill>
        <patternFill>
          <bgColor theme="5" tint="0.79998168889431442"/>
        </patternFill>
      </fill>
    </dxf>
    <dxf>
      <border>
        <right style="thin">
          <color auto="1"/>
        </right>
        <top style="thin">
          <color auto="1"/>
        </top>
        <vertical/>
        <horizontal/>
      </border>
    </dxf>
    <dxf>
      <fill>
        <patternFill>
          <bgColor theme="8" tint="0.79998168889431442"/>
        </patternFill>
      </fill>
    </dxf>
    <dxf>
      <border>
        <top style="thin">
          <color auto="1"/>
        </top>
        <vertical/>
        <horizontal/>
      </border>
    </dxf>
    <dxf>
      <fill>
        <patternFill>
          <bgColor theme="5" tint="0.79998168889431442"/>
        </patternFill>
      </fill>
    </dxf>
    <dxf>
      <border>
        <right style="thin">
          <color auto="1"/>
        </right>
        <top style="thin">
          <color auto="1"/>
        </top>
        <vertical/>
        <horizontal/>
      </border>
    </dxf>
    <dxf>
      <fill>
        <patternFill>
          <bgColor theme="8" tint="0.79998168889431442"/>
        </patternFill>
      </fill>
    </dxf>
    <dxf>
      <border>
        <top style="thin">
          <color auto="1"/>
        </top>
        <vertical/>
        <horizontal/>
      </border>
    </dxf>
    <dxf>
      <fill>
        <patternFill>
          <bgColor theme="5" tint="0.79998168889431442"/>
        </patternFill>
      </fill>
    </dxf>
    <dxf>
      <border>
        <right style="thin">
          <color auto="1"/>
        </right>
        <top style="thin">
          <color auto="1"/>
        </top>
        <vertical/>
        <horizontal/>
      </border>
    </dxf>
    <dxf>
      <fill>
        <patternFill>
          <bgColor theme="8" tint="0.79998168889431442"/>
        </patternFill>
      </fill>
    </dxf>
    <dxf>
      <border>
        <top style="thin">
          <color auto="1"/>
        </top>
        <vertical/>
        <horizontal/>
      </border>
    </dxf>
    <dxf>
      <fill>
        <patternFill>
          <bgColor theme="5" tint="0.79998168889431442"/>
        </patternFill>
      </fill>
    </dxf>
    <dxf>
      <border>
        <right style="thin">
          <color auto="1"/>
        </right>
        <top style="thin">
          <color auto="1"/>
        </top>
        <vertical/>
        <horizontal/>
      </border>
    </dxf>
    <dxf>
      <fill>
        <patternFill>
          <bgColor theme="8" tint="0.79998168889431442"/>
        </patternFill>
      </fill>
    </dxf>
    <dxf>
      <fill>
        <patternFill>
          <bgColor theme="5" tint="0.79998168889431442"/>
        </patternFill>
      </fill>
    </dxf>
    <dxf>
      <border>
        <top style="thin">
          <color auto="1"/>
        </top>
        <vertical/>
        <horizontal/>
      </border>
    </dxf>
    <dxf>
      <fill>
        <patternFill>
          <bgColor theme="8" tint="0.79998168889431442"/>
        </patternFill>
      </fill>
    </dxf>
    <dxf>
      <border>
        <left/>
        <top style="thin">
          <color auto="1"/>
        </top>
        <bottom style="thin">
          <color auto="1"/>
        </bottom>
        <vertical/>
        <horizontal/>
      </border>
    </dxf>
    <dxf>
      <border>
        <top style="thin">
          <color auto="1"/>
        </top>
        <vertical/>
        <horizontal/>
      </border>
    </dxf>
    <dxf>
      <fill>
        <patternFill>
          <bgColor theme="8" tint="0.79998168889431442"/>
        </patternFill>
      </fill>
    </dxf>
    <dxf>
      <fill>
        <patternFill>
          <bgColor theme="0"/>
        </patternFill>
      </fill>
    </dxf>
    <dxf>
      <border>
        <left/>
        <top style="thin">
          <color auto="1"/>
        </top>
        <bottom style="thin">
          <color auto="1"/>
        </bottom>
        <vertical/>
        <horizontal/>
      </border>
    </dxf>
    <dxf>
      <border>
        <top style="thin">
          <color auto="1"/>
        </top>
        <vertical/>
        <horizontal/>
      </border>
    </dxf>
    <dxf>
      <fill>
        <patternFill>
          <bgColor theme="8" tint="0.79998168889431442"/>
        </patternFill>
      </fill>
    </dxf>
    <dxf>
      <border>
        <left/>
        <top style="thin">
          <color auto="1"/>
        </top>
        <bottom style="thin">
          <color auto="1"/>
        </bottom>
        <vertical/>
        <horizontal/>
      </border>
    </dxf>
    <dxf>
      <border>
        <top style="thin">
          <color auto="1"/>
        </top>
        <vertical/>
        <horizontal/>
      </border>
    </dxf>
    <dxf>
      <fill>
        <patternFill>
          <bgColor theme="8" tint="0.79998168889431442"/>
        </patternFill>
      </fill>
    </dxf>
    <dxf>
      <border>
        <left/>
        <top style="thin">
          <color auto="1"/>
        </top>
        <bottom style="thin">
          <color auto="1"/>
        </bottom>
        <vertical/>
        <horizontal/>
      </border>
    </dxf>
    <dxf>
      <border>
        <top style="thin">
          <color auto="1"/>
        </top>
        <vertical/>
        <horizontal/>
      </border>
    </dxf>
    <dxf>
      <fill>
        <patternFill>
          <bgColor theme="8" tint="0.79998168889431442"/>
        </patternFill>
      </fill>
    </dxf>
    <dxf>
      <border>
        <left/>
        <top style="thin">
          <color auto="1"/>
        </top>
        <bottom style="thin">
          <color auto="1"/>
        </bottom>
        <vertical/>
        <horizontal/>
      </border>
    </dxf>
    <dxf>
      <border>
        <top style="thin">
          <color auto="1"/>
        </top>
        <vertical/>
        <horizontal/>
      </border>
    </dxf>
    <dxf>
      <border>
        <left/>
        <top style="thin">
          <color auto="1"/>
        </top>
        <bottom style="thin">
          <color auto="1"/>
        </bottom>
        <vertical/>
        <horizontal/>
      </border>
    </dxf>
    <dxf>
      <border>
        <top style="thin">
          <color auto="1"/>
        </top>
        <vertical/>
        <horizontal/>
      </border>
    </dxf>
    <dxf>
      <border>
        <left/>
        <top style="thin">
          <color auto="1"/>
        </top>
        <bottom style="thin">
          <color auto="1"/>
        </bottom>
        <vertical/>
        <horizontal/>
      </border>
    </dxf>
    <dxf>
      <border>
        <top style="thin">
          <color auto="1"/>
        </top>
        <vertical/>
        <horizontal/>
      </border>
    </dxf>
    <dxf>
      <border>
        <left/>
        <top style="thin">
          <color auto="1"/>
        </top>
        <bottom style="thin">
          <color auto="1"/>
        </bottom>
        <vertical/>
        <horizontal/>
      </border>
    </dxf>
    <dxf>
      <border>
        <top style="thin">
          <color auto="1"/>
        </top>
        <vertical/>
        <horizontal/>
      </border>
    </dxf>
    <dxf>
      <border>
        <left/>
        <top style="thin">
          <color auto="1"/>
        </top>
        <bottom style="thin">
          <color auto="1"/>
        </bottom>
        <vertical/>
        <horizontal/>
      </border>
    </dxf>
    <dxf>
      <border>
        <top style="thin">
          <color auto="1"/>
        </top>
        <vertical/>
        <horizontal/>
      </border>
    </dxf>
    <dxf>
      <border>
        <left/>
        <top style="thin">
          <color auto="1"/>
        </top>
        <bottom style="thin">
          <color auto="1"/>
        </bottom>
        <vertical/>
        <horizontal/>
      </border>
    </dxf>
    <dxf>
      <border>
        <top style="thin">
          <color auto="1"/>
        </top>
        <vertical/>
        <horizontal/>
      </border>
    </dxf>
    <dxf>
      <fill>
        <patternFill>
          <bgColor theme="8" tint="0.79998168889431442"/>
        </patternFill>
      </fill>
    </dxf>
    <dxf>
      <border>
        <left/>
        <top style="thin">
          <color auto="1"/>
        </top>
        <bottom style="thin">
          <color auto="1"/>
        </bottom>
        <vertical/>
        <horizontal/>
      </border>
    </dxf>
    <dxf>
      <border>
        <top style="thin">
          <color auto="1"/>
        </top>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fill>
        <patternFill>
          <bgColor theme="0"/>
        </patternFill>
      </fill>
      <border>
        <right/>
        <top style="thin">
          <color auto="1"/>
        </top>
        <vertical/>
        <horizontal/>
      </border>
    </dxf>
    <dxf>
      <border>
        <right style="thin">
          <color auto="1"/>
        </right>
        <top style="thin">
          <color auto="1"/>
        </top>
        <vertical/>
        <horizontal/>
      </border>
    </dxf>
    <dxf>
      <border>
        <top/>
        <vertical/>
        <horizontal/>
      </border>
    </dxf>
    <dxf>
      <fill>
        <patternFill patternType="none">
          <bgColor auto="1"/>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5" tint="0.79998168889431442"/>
        </patternFill>
      </fill>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border>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0" tint="-0.3499862666707357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border>
        <top style="thin">
          <color auto="1"/>
        </top>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top style="thin">
          <color auto="1"/>
        </top>
        <vertical/>
        <horizontal/>
      </border>
    </dxf>
    <dxf>
      <fill>
        <patternFill>
          <bgColor theme="5" tint="0.79998168889431442"/>
        </patternFill>
      </fill>
    </dxf>
    <dxf>
      <fill>
        <patternFill>
          <bgColor theme="5" tint="0.79998168889431442"/>
        </patternFill>
      </fill>
    </dxf>
    <dxf>
      <fill>
        <patternFill>
          <bgColor theme="0"/>
        </patternFill>
      </fill>
      <border>
        <top style="thin">
          <color auto="1"/>
        </top>
        <vertical/>
        <horizontal/>
      </border>
    </dxf>
    <dxf>
      <fill>
        <patternFill>
          <bgColor theme="0"/>
        </patternFill>
      </fill>
    </dxf>
    <dxf>
      <fill>
        <patternFill patternType="none">
          <bgColor auto="1"/>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tint="-0.34998626667073579"/>
        </patternFill>
      </fill>
    </dxf>
    <dxf>
      <fill>
        <patternFill patternType="none">
          <bgColor auto="1"/>
        </patternFill>
      </fill>
    </dxf>
    <dxf>
      <fill>
        <patternFill>
          <bgColor theme="5" tint="0.79998168889431442"/>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0"/>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0"/>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patternType="none">
          <bgColor auto="1"/>
        </patternFill>
      </fill>
    </dxf>
    <dxf>
      <fill>
        <patternFill>
          <bgColor theme="5" tint="0.79998168889431442"/>
        </patternFill>
      </fill>
    </dxf>
    <dxf>
      <fill>
        <patternFill>
          <bgColor theme="0"/>
        </patternFill>
      </fill>
      <border>
        <top style="thin">
          <color auto="1"/>
        </top>
        <vertical/>
        <horizontal/>
      </border>
    </dxf>
    <dxf>
      <fill>
        <patternFill>
          <bgColor theme="0"/>
        </patternFill>
      </fill>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patternType="none">
          <bgColor auto="1"/>
        </patternFill>
      </fill>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0"/>
        </patternFill>
      </fill>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tint="-0.34998626667073579"/>
        </patternFill>
      </fill>
    </dxf>
    <dxf>
      <fill>
        <patternFill patternType="none">
          <bgColor auto="1"/>
        </patternFill>
      </fill>
    </dxf>
    <dxf>
      <fill>
        <patternFill>
          <bgColor theme="0"/>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5" tint="0.79998168889431442"/>
        </patternFill>
      </fill>
    </dxf>
    <dxf>
      <fill>
        <patternFill>
          <bgColor theme="0"/>
        </patternFill>
      </fill>
    </dxf>
    <dxf>
      <fill>
        <patternFill>
          <bgColor theme="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0"/>
        </patternFill>
      </fill>
    </dxf>
    <dxf>
      <border>
        <right style="thin">
          <color auto="1"/>
        </right>
        <top style="thin">
          <color auto="1"/>
        </top>
        <vertical/>
        <horizontal/>
      </border>
    </dxf>
    <dxf>
      <fill>
        <patternFill>
          <bgColor theme="5" tint="0.79998168889431442"/>
        </patternFill>
      </fill>
    </dxf>
    <dxf>
      <fill>
        <patternFill>
          <bgColor theme="8" tint="0.79998168889431442"/>
        </patternFill>
      </fill>
    </dxf>
    <dxf>
      <border>
        <right style="thin">
          <color auto="1"/>
        </right>
        <top style="thin">
          <color auto="1"/>
        </top>
        <vertical/>
        <horizontal/>
      </border>
    </dxf>
    <dxf>
      <fill>
        <patternFill>
          <bgColor theme="5" tint="0.79998168889431442"/>
        </patternFill>
      </fill>
    </dxf>
    <dxf>
      <fill>
        <patternFill>
          <bgColor theme="8" tint="0.79998168889431442"/>
        </patternFill>
      </fill>
    </dxf>
    <dxf>
      <border>
        <right style="thin">
          <color auto="1"/>
        </right>
        <top style="thin">
          <color auto="1"/>
        </top>
        <vertical/>
        <horizontal/>
      </border>
    </dxf>
    <dxf>
      <fill>
        <patternFill>
          <bgColor theme="5" tint="0.79998168889431442"/>
        </patternFill>
      </fill>
    </dxf>
    <dxf>
      <fill>
        <patternFill>
          <bgColor theme="8" tint="0.79998168889431442"/>
        </patternFill>
      </fill>
    </dxf>
    <dxf>
      <border>
        <right style="thin">
          <color auto="1"/>
        </right>
        <top style="thin">
          <color auto="1"/>
        </top>
        <vertical/>
        <horizontal/>
      </border>
    </dxf>
    <dxf>
      <fill>
        <patternFill>
          <bgColor theme="5" tint="0.79998168889431442"/>
        </patternFill>
      </fill>
    </dxf>
    <dxf>
      <fill>
        <patternFill>
          <bgColor theme="8" tint="0.79998168889431442"/>
        </patternFill>
      </fill>
    </dxf>
    <dxf>
      <border>
        <right style="thin">
          <color auto="1"/>
        </right>
        <top style="thin">
          <color auto="1"/>
        </top>
        <vertical/>
        <horizontal/>
      </border>
    </dxf>
    <dxf>
      <fill>
        <patternFill>
          <bgColor theme="5" tint="0.79998168889431442"/>
        </patternFill>
      </fill>
    </dxf>
    <dxf>
      <fill>
        <patternFill>
          <bgColor theme="8" tint="0.79998168889431442"/>
        </patternFill>
      </fill>
    </dxf>
    <dxf>
      <border>
        <right style="thin">
          <color auto="1"/>
        </right>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border>
        <left/>
        <top style="thin">
          <color auto="1"/>
        </top>
        <bottom style="thin">
          <color auto="1"/>
        </bottom>
        <vertical/>
        <horizontal/>
      </border>
    </dxf>
    <dxf>
      <fill>
        <patternFill>
          <bgColor theme="8" tint="0.79998168889431442"/>
        </patternFill>
      </fill>
    </dxf>
    <dxf>
      <fill>
        <patternFill>
          <bgColor theme="0"/>
        </patternFill>
      </fill>
      <border>
        <right/>
        <top style="thin">
          <color auto="1"/>
        </top>
        <vertical/>
        <horizontal/>
      </border>
    </dxf>
    <dxf>
      <border>
        <right style="thin">
          <color auto="1"/>
        </right>
        <top style="thin">
          <color auto="1"/>
        </top>
        <vertical/>
        <horizontal/>
      </border>
    </dxf>
    <dxf>
      <border>
        <top/>
        <vertical/>
        <horizontal/>
      </border>
    </dxf>
    <dxf>
      <font>
        <color rgb="FFFF0000"/>
      </font>
    </dxf>
    <dxf>
      <fill>
        <patternFill>
          <bgColor theme="8" tint="0.79998168889431442"/>
        </patternFill>
      </fill>
    </dxf>
    <dxf>
      <fill>
        <patternFill>
          <bgColor theme="8" tint="0.79998168889431442"/>
        </patternFill>
      </fill>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patternType="none">
          <bgColor auto="1"/>
        </patternFill>
      </fill>
    </dxf>
    <dxf>
      <fill>
        <patternFill>
          <bgColor theme="8" tint="0.79998168889431442"/>
        </patternFill>
      </fill>
      <border>
        <top style="thin">
          <color auto="1"/>
        </top>
        <vertical/>
        <horizontal/>
      </border>
    </dxf>
    <dxf>
      <fill>
        <patternFill>
          <bgColor theme="0"/>
        </patternFill>
      </fill>
    </dxf>
    <dxf>
      <fill>
        <patternFill>
          <bgColor theme="0"/>
        </patternFill>
      </fill>
    </dxf>
    <dxf>
      <fill>
        <patternFill>
          <bgColor theme="8" tint="0.79998168889431442"/>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0"/>
        </patternFill>
      </fill>
    </dxf>
    <dxf>
      <fill>
        <patternFill>
          <bgColor theme="0"/>
        </patternFill>
      </fill>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8" tint="0.79998168889431442"/>
        </patternFill>
      </fill>
      <border>
        <top style="thin">
          <color auto="1"/>
        </top>
        <vertical/>
        <horizontal/>
      </border>
    </dxf>
    <dxf>
      <fill>
        <patternFill>
          <bgColor theme="8" tint="0.79998168889431442"/>
        </patternFill>
      </fill>
    </dxf>
    <dxf>
      <fill>
        <patternFill>
          <bgColor theme="5" tint="0.79998168889431442"/>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tint="-0.34998626667073579"/>
        </patternFill>
      </fill>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8" tint="0.79998168889431442"/>
        </patternFill>
      </fill>
    </dxf>
    <dxf>
      <fill>
        <patternFill>
          <bgColor theme="8" tint="0.79998168889431442"/>
        </patternFill>
      </fill>
      <border>
        <top style="thin">
          <color auto="1"/>
        </top>
        <vertical/>
        <horizontal/>
      </border>
    </dxf>
    <dxf>
      <fill>
        <patternFill>
          <bgColor theme="0"/>
        </patternFill>
      </fill>
    </dxf>
    <dxf>
      <fill>
        <patternFill>
          <bgColor theme="8" tint="0.79998168889431442"/>
        </patternFill>
      </fill>
    </dxf>
    <dxf>
      <fill>
        <patternFill>
          <bgColor theme="0"/>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8" tint="0.79998168889431442"/>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8" tint="0.79998168889431442"/>
        </patternFill>
      </fill>
    </dxf>
    <dxf>
      <fill>
        <patternFill>
          <bgColor theme="0"/>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8" tint="0.79998168889431442"/>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0"/>
        </patternFill>
      </fill>
    </dxf>
    <dxf>
      <fill>
        <patternFill>
          <bgColor theme="8" tint="0.79998168889431442"/>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34998626667073579"/>
        </patternFill>
      </fill>
    </dxf>
    <dxf>
      <fill>
        <patternFill patternType="none">
          <bgColor auto="1"/>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patternFill>
      </fill>
      <border>
        <top style="thin">
          <color auto="1"/>
        </top>
        <vertical/>
        <horizontal/>
      </border>
    </dxf>
    <dxf>
      <fill>
        <patternFill>
          <bgColor theme="0" tint="-0.34998626667073579"/>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5" tint="0.79998168889431442"/>
        </patternFill>
      </fill>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0"/>
        </patternFill>
      </fill>
      <border>
        <top style="thin">
          <color auto="1"/>
        </top>
        <vertical/>
        <horizontal/>
      </border>
    </dxf>
    <dxf>
      <fill>
        <patternFill>
          <bgColor theme="0" tint="-0.34998626667073579"/>
        </patternFill>
      </fill>
    </dxf>
    <dxf>
      <fill>
        <patternFill patternType="none">
          <bgColor auto="1"/>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patternType="none">
          <bgColor auto="1"/>
        </patternFill>
      </fill>
    </dxf>
    <dxf>
      <fill>
        <patternFill patternType="none">
          <bgColor auto="1"/>
        </patternFill>
      </fill>
    </dxf>
    <dxf>
      <fill>
        <patternFill>
          <bgColor theme="0" tint="-0.34998626667073579"/>
        </patternFill>
      </fill>
    </dxf>
    <dxf>
      <fill>
        <patternFill>
          <bgColor theme="5" tint="0.79998168889431442"/>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border>
        <right style="thin">
          <color auto="1"/>
        </right>
        <top style="thin">
          <color auto="1"/>
        </top>
        <vertical/>
        <horizontal/>
      </border>
    </dxf>
    <dxf>
      <fill>
        <patternFill>
          <bgColor theme="0"/>
        </patternFill>
      </fill>
      <border>
        <right/>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top style="thin">
          <color auto="1"/>
        </top>
        <bottom style="thin">
          <color auto="1"/>
        </bottom>
        <vertical/>
        <horizontal/>
      </border>
    </dxf>
    <dxf>
      <border>
        <left/>
        <top style="thin">
          <color auto="1"/>
        </top>
        <bottom style="thin">
          <color auto="1"/>
        </bottom>
        <vertical/>
        <horizontal/>
      </border>
    </dxf>
    <dxf>
      <border>
        <right style="thin">
          <color auto="1"/>
        </right>
        <top style="thin">
          <color auto="1"/>
        </top>
        <vertical/>
        <horizontal/>
      </border>
    </dxf>
    <dxf>
      <fill>
        <patternFill>
          <bgColor theme="0"/>
        </patternFill>
      </fill>
      <border>
        <right/>
        <top style="thin">
          <color auto="1"/>
        </top>
        <vertical/>
        <horizontal/>
      </border>
    </dxf>
    <dxf>
      <fill>
        <patternFill>
          <bgColor theme="8" tint="0.79998168889431442"/>
        </patternFill>
      </fill>
    </dxf>
    <dxf>
      <fill>
        <patternFill>
          <bgColor theme="0"/>
        </patternFill>
      </fill>
      <border>
        <right/>
        <top style="thin">
          <color auto="1"/>
        </top>
        <vertical/>
        <horizontal/>
      </border>
    </dxf>
    <dxf>
      <border>
        <right style="thin">
          <color auto="1"/>
        </right>
        <top style="thin">
          <color auto="1"/>
        </top>
        <vertical/>
        <horizontal/>
      </border>
    </dxf>
    <dxf>
      <font>
        <color rgb="FFFF0000"/>
      </font>
    </dxf>
    <dxf>
      <border>
        <top/>
        <vertical/>
        <horizontal/>
      </border>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5" tint="0.79998168889431442"/>
        </patternFill>
      </fill>
    </dxf>
    <dxf>
      <border>
        <left/>
        <top style="thin">
          <color auto="1"/>
        </top>
        <bottom style="thin">
          <color auto="1"/>
        </bottom>
        <vertical/>
        <horizontal/>
      </border>
    </dxf>
    <dxf>
      <fill>
        <patternFill>
          <bgColor theme="0"/>
        </patternFill>
      </fill>
    </dxf>
    <dxf>
      <fill>
        <patternFill>
          <bgColor theme="5" tint="0.79998168889431442"/>
        </patternFill>
      </fill>
    </dxf>
    <dxf>
      <border>
        <left/>
        <top style="thin">
          <color auto="1"/>
        </top>
        <bottom style="thin">
          <color auto="1"/>
        </bottom>
        <vertical/>
        <horizontal/>
      </border>
    </dxf>
    <dxf>
      <fill>
        <patternFill>
          <bgColor theme="0"/>
        </patternFill>
      </fill>
    </dxf>
    <dxf>
      <fill>
        <patternFill>
          <bgColor theme="5" tint="0.79998168889431442"/>
        </patternFill>
      </fill>
    </dxf>
    <dxf>
      <border>
        <left/>
        <top style="thin">
          <color auto="1"/>
        </top>
        <bottom style="thin">
          <color auto="1"/>
        </bottom>
        <vertical/>
        <horizontal/>
      </border>
    </dxf>
    <dxf>
      <fill>
        <patternFill>
          <bgColor theme="0"/>
        </patternFill>
      </fill>
    </dxf>
    <dxf>
      <font>
        <color rgb="FFFF0000"/>
      </font>
    </dxf>
    <dxf>
      <fill>
        <patternFill>
          <bgColor theme="0"/>
        </patternFill>
      </fill>
    </dxf>
    <dxf>
      <fill>
        <patternFill>
          <bgColor theme="8" tint="0.79998168889431442"/>
        </patternFill>
      </fill>
    </dxf>
    <dxf>
      <fill>
        <patternFill patternType="none">
          <bgColor auto="1"/>
        </patternFill>
      </fill>
      <border>
        <top style="thin">
          <color auto="1"/>
        </top>
        <vertical/>
        <horizontal/>
      </border>
    </dxf>
    <dxf>
      <fill>
        <patternFill>
          <bgColor theme="5" tint="0.79998168889431442"/>
        </patternFill>
      </fill>
    </dxf>
    <dxf>
      <fill>
        <patternFill>
          <bgColor theme="1"/>
        </patternFill>
      </fill>
    </dxf>
    <dxf>
      <fill>
        <patternFill>
          <bgColor theme="5" tint="0.79998168889431442"/>
        </patternFill>
      </fill>
    </dxf>
    <dxf>
      <fill>
        <patternFill>
          <bgColor theme="0"/>
        </patternFill>
      </fill>
    </dxf>
    <dxf>
      <border>
        <top/>
        <vertical/>
        <horizontal/>
      </border>
    </dxf>
    <dxf>
      <border>
        <left/>
        <top style="thin">
          <color auto="1"/>
        </top>
        <bottom style="thin">
          <color auto="1"/>
        </bottom>
        <vertical/>
        <horizontal/>
      </border>
    </dxf>
    <dxf>
      <fill>
        <patternFill>
          <bgColor theme="0"/>
        </patternFill>
      </fill>
      <border>
        <right/>
        <top style="thin">
          <color auto="1"/>
        </top>
        <vertical/>
        <horizontal/>
      </border>
    </dxf>
    <dxf>
      <font>
        <color theme="0"/>
      </font>
      <fill>
        <patternFill>
          <bgColor theme="1"/>
        </patternFill>
      </fill>
    </dxf>
    <dxf>
      <font>
        <color rgb="FFFF0000"/>
      </font>
    </dxf>
    <dxf>
      <fill>
        <patternFill>
          <bgColor theme="0"/>
        </patternFill>
      </fill>
    </dxf>
    <dxf>
      <fill>
        <patternFill>
          <bgColor theme="8" tint="0.79998168889431442"/>
        </patternFill>
      </fill>
    </dxf>
    <dxf>
      <fill>
        <patternFill patternType="none">
          <bgColor auto="1"/>
        </patternFill>
      </fill>
      <border>
        <top style="thin">
          <color auto="1"/>
        </top>
        <vertical/>
        <horizontal/>
      </border>
    </dxf>
    <dxf>
      <fill>
        <patternFill>
          <bgColor theme="5" tint="0.79998168889431442"/>
        </patternFill>
      </fill>
    </dxf>
    <dxf>
      <fill>
        <patternFill>
          <bgColor theme="1"/>
        </patternFill>
      </fill>
    </dxf>
    <dxf>
      <fill>
        <patternFill>
          <bgColor theme="5" tint="0.79998168889431442"/>
        </patternFill>
      </fill>
    </dxf>
    <dxf>
      <fill>
        <patternFill>
          <bgColor theme="0"/>
        </patternFill>
      </fill>
    </dxf>
    <dxf>
      <border>
        <top/>
        <vertical/>
        <horizontal/>
      </border>
    </dxf>
    <dxf>
      <border>
        <left/>
        <top style="thin">
          <color auto="1"/>
        </top>
        <bottom style="thin">
          <color auto="1"/>
        </bottom>
        <vertical/>
        <horizontal/>
      </border>
    </dxf>
    <dxf>
      <fill>
        <patternFill>
          <bgColor theme="0"/>
        </patternFill>
      </fill>
      <border>
        <right/>
        <top style="thin">
          <color auto="1"/>
        </top>
        <vertical/>
        <horizontal/>
      </border>
    </dxf>
    <dxf>
      <font>
        <color theme="0"/>
      </font>
      <fill>
        <patternFill>
          <bgColor theme="1"/>
        </patternFill>
      </fill>
    </dxf>
    <dxf>
      <fill>
        <patternFill>
          <bgColor theme="0"/>
        </patternFill>
      </fill>
    </dxf>
    <dxf>
      <fill>
        <patternFill>
          <bgColor theme="0"/>
        </patternFill>
      </fill>
    </dxf>
    <dxf>
      <font>
        <color rgb="FFFF0000"/>
      </font>
    </dxf>
    <dxf>
      <fill>
        <patternFill>
          <bgColor theme="0"/>
        </patternFill>
      </fill>
    </dxf>
    <dxf>
      <font>
        <color rgb="FFFF0000"/>
      </font>
    </dxf>
    <dxf>
      <border>
        <vertical/>
        <horizontal/>
      </border>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ill>
        <patternFill>
          <bgColor theme="0"/>
        </patternFill>
      </fill>
    </dxf>
    <dxf>
      <border>
        <vertical/>
        <horizontal/>
      </border>
    </dxf>
    <dxf>
      <fill>
        <patternFill>
          <bgColor theme="8" tint="0.79998168889431442"/>
        </patternFill>
      </fill>
    </dxf>
    <dxf>
      <fill>
        <patternFill patternType="none">
          <bgColor auto="1"/>
        </patternFill>
      </fill>
      <border>
        <top style="thin">
          <color auto="1"/>
        </top>
        <vertical/>
        <horizontal/>
      </border>
    </dxf>
    <dxf>
      <fill>
        <patternFill>
          <bgColor theme="5" tint="0.79998168889431442"/>
        </patternFill>
      </fill>
    </dxf>
    <dxf>
      <fill>
        <patternFill>
          <bgColor theme="1"/>
        </patternFill>
      </fill>
    </dxf>
    <dxf>
      <fill>
        <patternFill>
          <bgColor theme="5" tint="0.79998168889431442"/>
        </patternFill>
      </fill>
    </dxf>
    <dxf>
      <fill>
        <patternFill>
          <bgColor theme="0"/>
        </patternFill>
      </fill>
    </dxf>
    <dxf>
      <border>
        <bottom style="thin">
          <color auto="1"/>
        </bottom>
        <vertical/>
        <horizontal/>
      </border>
    </dxf>
    <dxf>
      <border>
        <top/>
        <vertical/>
        <horizontal/>
      </border>
    </dxf>
    <dxf>
      <border>
        <left/>
        <top style="thin">
          <color auto="1"/>
        </top>
        <bottom style="thin">
          <color auto="1"/>
        </bottom>
        <vertical/>
        <horizontal/>
      </border>
    </dxf>
    <dxf>
      <fill>
        <patternFill>
          <bgColor theme="0"/>
        </patternFill>
      </fill>
      <border>
        <right/>
        <top style="thin">
          <color auto="1"/>
        </top>
        <vertical/>
        <horizontal/>
      </border>
    </dxf>
    <dxf>
      <font>
        <color theme="0"/>
      </font>
      <fill>
        <patternFill>
          <bgColor theme="1"/>
        </patternFill>
      </fill>
    </dxf>
  </dxfs>
  <tableStyles count="0" defaultTableStyle="TableStyleMedium2" defaultPivotStyle="PivotStyleLight16"/>
  <colors>
    <mruColors>
      <color rgb="FFFFFF99"/>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6.x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image" Target="../media/image6.png"/><Relationship Id="rId7" Type="http://schemas.openxmlformats.org/officeDocument/2006/relationships/image" Target="../media/image22.emf"/><Relationship Id="rId2" Type="http://schemas.openxmlformats.org/officeDocument/2006/relationships/image" Target="../media/image19.svg"/><Relationship Id="rId1" Type="http://schemas.openxmlformats.org/officeDocument/2006/relationships/image" Target="../media/image18.png"/><Relationship Id="rId6" Type="http://schemas.openxmlformats.org/officeDocument/2006/relationships/image" Target="../media/image21.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7.png"/><Relationship Id="rId9" Type="http://schemas.openxmlformats.org/officeDocument/2006/relationships/image" Target="../media/image24.emf"/></Relationships>
</file>

<file path=xl/drawings/_rels/drawing17.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4.png"/><Relationship Id="rId5" Type="http://schemas.openxmlformats.org/officeDocument/2006/relationships/image" Target="../media/image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4.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449036</xdr:colOff>
      <xdr:row>24</xdr:row>
      <xdr:rowOff>85716</xdr:rowOff>
    </xdr:from>
    <xdr:to>
      <xdr:col>5</xdr:col>
      <xdr:colOff>1250414</xdr:colOff>
      <xdr:row>39</xdr:row>
      <xdr:rowOff>42145</xdr:rowOff>
    </xdr:to>
    <xdr:pic>
      <xdr:nvPicPr>
        <xdr:cNvPr id="3" name="図 2">
          <a:extLst>
            <a:ext uri="{FF2B5EF4-FFF2-40B4-BE49-F238E27FC236}">
              <a16:creationId xmlns:a16="http://schemas.microsoft.com/office/drawing/2014/main" id="{062C5F1C-07DA-4941-95BE-AF1EB3295CC8}"/>
            </a:ext>
          </a:extLst>
        </xdr:cNvPr>
        <xdr:cNvPicPr>
          <a:picLocks noChangeAspect="1"/>
        </xdr:cNvPicPr>
      </xdr:nvPicPr>
      <xdr:blipFill rotWithShape="1">
        <a:blip xmlns:r="http://schemas.openxmlformats.org/officeDocument/2006/relationships" r:embed="rId1"/>
        <a:srcRect t="52265" b="2137"/>
        <a:stretch/>
      </xdr:blipFill>
      <xdr:spPr>
        <a:xfrm>
          <a:off x="1129393" y="5964002"/>
          <a:ext cx="6883771" cy="3793643"/>
        </a:xfrm>
        <a:prstGeom prst="rect">
          <a:avLst/>
        </a:prstGeom>
      </xdr:spPr>
    </xdr:pic>
    <xdr:clientData/>
  </xdr:twoCellAnchor>
  <xdr:twoCellAnchor>
    <xdr:from>
      <xdr:col>2</xdr:col>
      <xdr:colOff>883994</xdr:colOff>
      <xdr:row>30</xdr:row>
      <xdr:rowOff>73530</xdr:rowOff>
    </xdr:from>
    <xdr:to>
      <xdr:col>3</xdr:col>
      <xdr:colOff>292371</xdr:colOff>
      <xdr:row>31</xdr:row>
      <xdr:rowOff>25121</xdr:rowOff>
    </xdr:to>
    <xdr:sp macro="" textlink="">
      <xdr:nvSpPr>
        <xdr:cNvPr id="4" name="四角形: 角を丸くする 3">
          <a:extLst>
            <a:ext uri="{FF2B5EF4-FFF2-40B4-BE49-F238E27FC236}">
              <a16:creationId xmlns:a16="http://schemas.microsoft.com/office/drawing/2014/main" id="{E6B9B8B1-7033-4ACF-A171-CC47711ADCD5}"/>
            </a:ext>
          </a:extLst>
        </xdr:cNvPr>
        <xdr:cNvSpPr/>
      </xdr:nvSpPr>
      <xdr:spPr>
        <a:xfrm>
          <a:off x="2244708" y="7530244"/>
          <a:ext cx="524163" cy="250948"/>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292371</xdr:colOff>
      <xdr:row>29</xdr:row>
      <xdr:rowOff>63179</xdr:rowOff>
    </xdr:from>
    <xdr:to>
      <xdr:col>5</xdr:col>
      <xdr:colOff>1509349</xdr:colOff>
      <xdr:row>30</xdr:row>
      <xdr:rowOff>60960</xdr:rowOff>
    </xdr:to>
    <xdr:cxnSp macro="">
      <xdr:nvCxnSpPr>
        <xdr:cNvPr id="5" name="直線矢印コネクタ 4">
          <a:extLst>
            <a:ext uri="{FF2B5EF4-FFF2-40B4-BE49-F238E27FC236}">
              <a16:creationId xmlns:a16="http://schemas.microsoft.com/office/drawing/2014/main" id="{A1F342A4-ADC5-47D9-A517-35A817B2CA15}"/>
            </a:ext>
          </a:extLst>
        </xdr:cNvPr>
        <xdr:cNvCxnSpPr/>
      </xdr:nvCxnSpPr>
      <xdr:spPr>
        <a:xfrm flipH="1">
          <a:off x="2768871" y="7220536"/>
          <a:ext cx="5503228" cy="297138"/>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66550</xdr:colOff>
      <xdr:row>18</xdr:row>
      <xdr:rowOff>100853</xdr:rowOff>
    </xdr:from>
    <xdr:to>
      <xdr:col>5</xdr:col>
      <xdr:colOff>1793904</xdr:colOff>
      <xdr:row>21</xdr:row>
      <xdr:rowOff>56765</xdr:rowOff>
    </xdr:to>
    <xdr:sp macro="" textlink="">
      <xdr:nvSpPr>
        <xdr:cNvPr id="2" name="吹き出し: 角を丸めた四角形 21">
          <a:extLst>
            <a:ext uri="{FF2B5EF4-FFF2-40B4-BE49-F238E27FC236}">
              <a16:creationId xmlns:a16="http://schemas.microsoft.com/office/drawing/2014/main" id="{CD6DA0EE-501A-463F-9E62-DB73CF6A7666}"/>
            </a:ext>
          </a:extLst>
        </xdr:cNvPr>
        <xdr:cNvSpPr/>
      </xdr:nvSpPr>
      <xdr:spPr>
        <a:xfrm>
          <a:off x="189815" y="6465794"/>
          <a:ext cx="4607265" cy="762736"/>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本シートの数値は後続の電力供給状況、需要量、削減量のシートを入力することで自動的に反映されます</a:t>
          </a:r>
        </a:p>
      </xdr:txBody>
    </xdr:sp>
    <xdr:clientData/>
  </xdr:twoCellAnchor>
  <xdr:twoCellAnchor editAs="oneCell">
    <xdr:from>
      <xdr:col>7</xdr:col>
      <xdr:colOff>695326</xdr:colOff>
      <xdr:row>0</xdr:row>
      <xdr:rowOff>57122</xdr:rowOff>
    </xdr:from>
    <xdr:to>
      <xdr:col>8</xdr:col>
      <xdr:colOff>28575</xdr:colOff>
      <xdr:row>2</xdr:row>
      <xdr:rowOff>135407</xdr:rowOff>
    </xdr:to>
    <xdr:pic>
      <xdr:nvPicPr>
        <xdr:cNvPr id="3" name="図 2">
          <a:extLst>
            <a:ext uri="{FF2B5EF4-FFF2-40B4-BE49-F238E27FC236}">
              <a16:creationId xmlns:a16="http://schemas.microsoft.com/office/drawing/2014/main" id="{A5B12751-FFE9-43B0-9D9E-2FEE1E375B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3176" y="57122"/>
          <a:ext cx="1457324" cy="583110"/>
        </a:xfrm>
        <a:prstGeom prst="rect">
          <a:avLst/>
        </a:prstGeom>
      </xdr:spPr>
    </xdr:pic>
    <xdr:clientData/>
  </xdr:twoCellAnchor>
  <xdr:twoCellAnchor editAs="absolute">
    <xdr:from>
      <xdr:col>6</xdr:col>
      <xdr:colOff>63500</xdr:colOff>
      <xdr:row>0</xdr:row>
      <xdr:rowOff>254000</xdr:rowOff>
    </xdr:from>
    <xdr:to>
      <xdr:col>9</xdr:col>
      <xdr:colOff>336258</xdr:colOff>
      <xdr:row>2</xdr:row>
      <xdr:rowOff>418715</xdr:rowOff>
    </xdr:to>
    <xdr:sp macro="" textlink="">
      <xdr:nvSpPr>
        <xdr:cNvPr id="4" name="吹き出し: 角を丸めた四角形 3">
          <a:extLst>
            <a:ext uri="{FF2B5EF4-FFF2-40B4-BE49-F238E27FC236}">
              <a16:creationId xmlns:a16="http://schemas.microsoft.com/office/drawing/2014/main" id="{B94D22F8-F1AB-49BF-836D-7E82AEC7A360}"/>
            </a:ext>
          </a:extLst>
        </xdr:cNvPr>
        <xdr:cNvSpPr/>
      </xdr:nvSpPr>
      <xdr:spPr>
        <a:xfrm>
          <a:off x="5216525" y="254000"/>
          <a:ext cx="3215983" cy="660015"/>
        </a:xfrm>
        <a:prstGeom prst="wedgeRoundRectCallout">
          <a:avLst>
            <a:gd name="adj1" fmla="val -62249"/>
            <a:gd name="adj2" fmla="val 10531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”電力供給状況”シートに入力した</a:t>
          </a:r>
          <a:b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b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電力供給量が</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自動計算で表示</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されます</a:t>
          </a:r>
        </a:p>
      </xdr:txBody>
    </xdr:sp>
    <xdr:clientData/>
  </xdr:twoCellAnchor>
  <xdr:twoCellAnchor editAs="absolute">
    <xdr:from>
      <xdr:col>5</xdr:col>
      <xdr:colOff>2039471</xdr:colOff>
      <xdr:row>19</xdr:row>
      <xdr:rowOff>145676</xdr:rowOff>
    </xdr:from>
    <xdr:to>
      <xdr:col>8</xdr:col>
      <xdr:colOff>300189</xdr:colOff>
      <xdr:row>23</xdr:row>
      <xdr:rowOff>83773</xdr:rowOff>
    </xdr:to>
    <xdr:sp macro="" textlink="">
      <xdr:nvSpPr>
        <xdr:cNvPr id="6" name="吹き出し: 角を丸めた四角形 4">
          <a:extLst>
            <a:ext uri="{FF2B5EF4-FFF2-40B4-BE49-F238E27FC236}">
              <a16:creationId xmlns:a16="http://schemas.microsoft.com/office/drawing/2014/main" id="{B01FFCE5-720E-4869-B2B0-B71878E225CB}"/>
            </a:ext>
          </a:extLst>
        </xdr:cNvPr>
        <xdr:cNvSpPr/>
      </xdr:nvSpPr>
      <xdr:spPr>
        <a:xfrm>
          <a:off x="5042647" y="6869205"/>
          <a:ext cx="3045630" cy="834568"/>
        </a:xfrm>
        <a:prstGeom prst="wedgeRoundRectCallout">
          <a:avLst>
            <a:gd name="adj1" fmla="val -48172"/>
            <a:gd name="adj2" fmla="val -9106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cs typeface="+mn-cs"/>
            </a:rPr>
            <a:t>Word</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rPr>
            <a:t>に貼り付ける際は吹き出しを削除してからコピーしてください</a:t>
          </a:r>
        </a:p>
      </xdr:txBody>
    </xdr:sp>
    <xdr:clientData/>
  </xdr:twoCellAnchor>
  <xdr:twoCellAnchor editAs="absolute">
    <xdr:from>
      <xdr:col>9</xdr:col>
      <xdr:colOff>255453</xdr:colOff>
      <xdr:row>6</xdr:row>
      <xdr:rowOff>79513</xdr:rowOff>
    </xdr:from>
    <xdr:to>
      <xdr:col>12</xdr:col>
      <xdr:colOff>687530</xdr:colOff>
      <xdr:row>8</xdr:row>
      <xdr:rowOff>99218</xdr:rowOff>
    </xdr:to>
    <xdr:sp macro="" textlink="">
      <xdr:nvSpPr>
        <xdr:cNvPr id="7" name="吹き出し: 角を丸めた四角形 4">
          <a:extLst>
            <a:ext uri="{FF2B5EF4-FFF2-40B4-BE49-F238E27FC236}">
              <a16:creationId xmlns:a16="http://schemas.microsoft.com/office/drawing/2014/main" id="{011E17CF-AD34-4FEB-87F9-44B9967385EC}"/>
            </a:ext>
          </a:extLst>
        </xdr:cNvPr>
        <xdr:cNvSpPr/>
      </xdr:nvSpPr>
      <xdr:spPr>
        <a:xfrm>
          <a:off x="8360362" y="2053786"/>
          <a:ext cx="4380623" cy="625841"/>
        </a:xfrm>
        <a:prstGeom prst="wedgeRoundRectCallout">
          <a:avLst>
            <a:gd name="adj1" fmla="val -58102"/>
            <a:gd name="adj2" fmla="val 2565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”電力供給状況”シートに入力した</a:t>
          </a:r>
          <a:b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b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再エネによる電力削減量が</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自動計算で表示</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されます</a:t>
          </a:r>
        </a:p>
      </xdr:txBody>
    </xdr:sp>
    <xdr:clientData/>
  </xdr:twoCellAnchor>
  <xdr:twoCellAnchor editAs="absolute">
    <xdr:from>
      <xdr:col>1</xdr:col>
      <xdr:colOff>48780</xdr:colOff>
      <xdr:row>8</xdr:row>
      <xdr:rowOff>273915</xdr:rowOff>
    </xdr:from>
    <xdr:to>
      <xdr:col>5</xdr:col>
      <xdr:colOff>536863</xdr:colOff>
      <xdr:row>10</xdr:row>
      <xdr:rowOff>91674</xdr:rowOff>
    </xdr:to>
    <xdr:sp macro="" textlink="">
      <xdr:nvSpPr>
        <xdr:cNvPr id="8" name="吹き出し: 角を丸めた四角形 3">
          <a:extLst>
            <a:ext uri="{FF2B5EF4-FFF2-40B4-BE49-F238E27FC236}">
              <a16:creationId xmlns:a16="http://schemas.microsoft.com/office/drawing/2014/main" id="{B9C1CD9F-B033-4B69-9409-C4C38D653DD0}"/>
            </a:ext>
          </a:extLst>
        </xdr:cNvPr>
        <xdr:cNvSpPr/>
      </xdr:nvSpPr>
      <xdr:spPr>
        <a:xfrm>
          <a:off x="170007" y="2854324"/>
          <a:ext cx="3380220" cy="614395"/>
        </a:xfrm>
        <a:prstGeom prst="wedgeRoundRectCallout">
          <a:avLst>
            <a:gd name="adj1" fmla="val 2600"/>
            <a:gd name="adj2" fmla="val -11643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”民生電力需要量”シートに入力した</a:t>
          </a:r>
          <a:b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b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電力需要量が</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自動計算で表示</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されます</a:t>
          </a:r>
        </a:p>
      </xdr:txBody>
    </xdr:sp>
    <xdr:clientData/>
  </xdr:twoCellAnchor>
  <xdr:twoCellAnchor editAs="absolute">
    <xdr:from>
      <xdr:col>8</xdr:col>
      <xdr:colOff>190499</xdr:colOff>
      <xdr:row>8</xdr:row>
      <xdr:rowOff>155863</xdr:rowOff>
    </xdr:from>
    <xdr:to>
      <xdr:col>17</xdr:col>
      <xdr:colOff>61782</xdr:colOff>
      <xdr:row>26</xdr:row>
      <xdr:rowOff>224351</xdr:rowOff>
    </xdr:to>
    <xdr:pic>
      <xdr:nvPicPr>
        <xdr:cNvPr id="9" name="図 15">
          <a:extLst>
            <a:ext uri="{FF2B5EF4-FFF2-40B4-BE49-F238E27FC236}">
              <a16:creationId xmlns:a16="http://schemas.microsoft.com/office/drawing/2014/main" id="{C7B2607C-4A71-47CD-BA39-9F9CC138DAB9}"/>
            </a:ext>
          </a:extLst>
        </xdr:cNvPr>
        <xdr:cNvPicPr>
          <a:picLocks noChangeAspect="1"/>
        </xdr:cNvPicPr>
      </xdr:nvPicPr>
      <xdr:blipFill>
        <a:blip xmlns:r="http://schemas.openxmlformats.org/officeDocument/2006/relationships" r:embed="rId2"/>
        <a:stretch>
          <a:fillRect/>
        </a:stretch>
      </xdr:blipFill>
      <xdr:spPr>
        <a:xfrm>
          <a:off x="7983681" y="2736272"/>
          <a:ext cx="8114737" cy="5800806"/>
        </a:xfrm>
        <a:prstGeom prst="rect">
          <a:avLst/>
        </a:prstGeom>
      </xdr:spPr>
    </xdr:pic>
    <xdr:clientData/>
  </xdr:twoCellAnchor>
  <xdr:twoCellAnchor editAs="absolute">
    <xdr:from>
      <xdr:col>9</xdr:col>
      <xdr:colOff>591994</xdr:colOff>
      <xdr:row>1</xdr:row>
      <xdr:rowOff>0</xdr:rowOff>
    </xdr:from>
    <xdr:to>
      <xdr:col>12</xdr:col>
      <xdr:colOff>1137632</xdr:colOff>
      <xdr:row>4</xdr:row>
      <xdr:rowOff>114760</xdr:rowOff>
    </xdr:to>
    <xdr:sp macro="" textlink="">
      <xdr:nvSpPr>
        <xdr:cNvPr id="10" name="四角形: 角を丸くする 7">
          <a:extLst>
            <a:ext uri="{FF2B5EF4-FFF2-40B4-BE49-F238E27FC236}">
              <a16:creationId xmlns:a16="http://schemas.microsoft.com/office/drawing/2014/main" id="{AB039657-D2B6-4DAB-8593-CA3ECF490A7F}"/>
            </a:ext>
          </a:extLst>
        </xdr:cNvPr>
        <xdr:cNvSpPr/>
      </xdr:nvSpPr>
      <xdr:spPr>
        <a:xfrm>
          <a:off x="8696903" y="259773"/>
          <a:ext cx="4494184" cy="1153851"/>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0" rIns="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「実質ゼロ」の計算式は左辺＝右辺となります。</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再エネ等の電力供給量は、脱炭素先行地域内の電力需要量を上回って発電する場合でも、当該先行地域内の電力需要に供給される量のみを記載してください。</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6</xdr:col>
      <xdr:colOff>414618</xdr:colOff>
      <xdr:row>0</xdr:row>
      <xdr:rowOff>179295</xdr:rowOff>
    </xdr:from>
    <xdr:to>
      <xdr:col>10</xdr:col>
      <xdr:colOff>323443</xdr:colOff>
      <xdr:row>3</xdr:row>
      <xdr:rowOff>226722</xdr:rowOff>
    </xdr:to>
    <xdr:sp macro="" textlink="">
      <xdr:nvSpPr>
        <xdr:cNvPr id="8" name="吹き出し: 角を丸めた四角形 21">
          <a:extLst>
            <a:ext uri="{FF2B5EF4-FFF2-40B4-BE49-F238E27FC236}">
              <a16:creationId xmlns:a16="http://schemas.microsoft.com/office/drawing/2014/main" id="{180404D9-F156-48F8-A174-664942F0A954}"/>
            </a:ext>
          </a:extLst>
        </xdr:cNvPr>
        <xdr:cNvSpPr/>
      </xdr:nvSpPr>
      <xdr:spPr>
        <a:xfrm>
          <a:off x="4616824" y="179295"/>
          <a:ext cx="4615295" cy="753398"/>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本シートの数値は後続の電力供給状況、需要量、削減量のシートを入力することで自動的に反映されます</a:t>
          </a:r>
        </a:p>
      </xdr:txBody>
    </xdr:sp>
    <xdr:clientData/>
  </xdr:twoCellAnchor>
  <xdr:twoCellAnchor editAs="absolute">
    <xdr:from>
      <xdr:col>14</xdr:col>
      <xdr:colOff>69273</xdr:colOff>
      <xdr:row>1</xdr:row>
      <xdr:rowOff>17318</xdr:rowOff>
    </xdr:from>
    <xdr:to>
      <xdr:col>24</xdr:col>
      <xdr:colOff>385432</xdr:colOff>
      <xdr:row>20</xdr:row>
      <xdr:rowOff>18486</xdr:rowOff>
    </xdr:to>
    <xdr:pic>
      <xdr:nvPicPr>
        <xdr:cNvPr id="2" name="図 2">
          <a:extLst>
            <a:ext uri="{FF2B5EF4-FFF2-40B4-BE49-F238E27FC236}">
              <a16:creationId xmlns:a16="http://schemas.microsoft.com/office/drawing/2014/main" id="{B2C56380-4D4E-4D62-BF95-B30AA639A4F0}"/>
            </a:ext>
          </a:extLst>
        </xdr:cNvPr>
        <xdr:cNvPicPr>
          <a:picLocks noChangeAspect="1"/>
        </xdr:cNvPicPr>
      </xdr:nvPicPr>
      <xdr:blipFill>
        <a:blip xmlns:r="http://schemas.openxmlformats.org/officeDocument/2006/relationships" r:embed="rId1"/>
        <a:stretch>
          <a:fillRect/>
        </a:stretch>
      </xdr:blipFill>
      <xdr:spPr>
        <a:xfrm>
          <a:off x="13109864" y="259773"/>
          <a:ext cx="7936159" cy="6166440"/>
        </a:xfrm>
        <a:prstGeom prst="rect">
          <a:avLst/>
        </a:prstGeom>
      </xdr:spPr>
    </xdr:pic>
    <xdr:clientData/>
  </xdr:twoCellAnchor>
  <xdr:twoCellAnchor editAs="absolute">
    <xdr:from>
      <xdr:col>4</xdr:col>
      <xdr:colOff>499052</xdr:colOff>
      <xdr:row>20</xdr:row>
      <xdr:rowOff>80240</xdr:rowOff>
    </xdr:from>
    <xdr:to>
      <xdr:col>7</xdr:col>
      <xdr:colOff>429779</xdr:colOff>
      <xdr:row>24</xdr:row>
      <xdr:rowOff>193674</xdr:rowOff>
    </xdr:to>
    <xdr:sp macro="" textlink="">
      <xdr:nvSpPr>
        <xdr:cNvPr id="3" name="吹き出し: 角を丸めた四角形 21">
          <a:extLst>
            <a:ext uri="{FF2B5EF4-FFF2-40B4-BE49-F238E27FC236}">
              <a16:creationId xmlns:a16="http://schemas.microsoft.com/office/drawing/2014/main" id="{8AED66E0-C7DE-480F-AD6F-3C9967BB4FEA}"/>
            </a:ext>
          </a:extLst>
        </xdr:cNvPr>
        <xdr:cNvSpPr/>
      </xdr:nvSpPr>
      <xdr:spPr>
        <a:xfrm>
          <a:off x="1347643" y="6487967"/>
          <a:ext cx="4139045" cy="1360343"/>
        </a:xfrm>
        <a:prstGeom prst="wedgeRoundRectCallout">
          <a:avLst>
            <a:gd name="adj1" fmla="val 30952"/>
            <a:gd name="adj2" fmla="val -12765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各需要家の</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数量</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を入力してください</a:t>
          </a:r>
        </a:p>
        <a:p>
          <a:pPr algn="l"/>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その他の数値に関する項目は他シートで入力した値を参照しているため、入力は不要です</a:t>
          </a:r>
        </a:p>
      </xdr:txBody>
    </xdr:sp>
    <xdr:clientData/>
  </xdr:twoCellAnchor>
  <xdr:twoCellAnchor editAs="absolute">
    <xdr:from>
      <xdr:col>7</xdr:col>
      <xdr:colOff>722416</xdr:colOff>
      <xdr:row>24</xdr:row>
      <xdr:rowOff>131124</xdr:rowOff>
    </xdr:from>
    <xdr:to>
      <xdr:col>9</xdr:col>
      <xdr:colOff>1129352</xdr:colOff>
      <xdr:row>28</xdr:row>
      <xdr:rowOff>81056</xdr:rowOff>
    </xdr:to>
    <xdr:sp macro="" textlink="">
      <xdr:nvSpPr>
        <xdr:cNvPr id="4" name="吹き出し: 角を丸めた四角形 4">
          <a:extLst>
            <a:ext uri="{FF2B5EF4-FFF2-40B4-BE49-F238E27FC236}">
              <a16:creationId xmlns:a16="http://schemas.microsoft.com/office/drawing/2014/main" id="{53DD655B-C59E-4DFF-8AE4-32626032AFF0}"/>
            </a:ext>
          </a:extLst>
        </xdr:cNvPr>
        <xdr:cNvSpPr/>
      </xdr:nvSpPr>
      <xdr:spPr>
        <a:xfrm>
          <a:off x="5811487" y="7996053"/>
          <a:ext cx="3019508" cy="929646"/>
        </a:xfrm>
        <a:prstGeom prst="wedgeRoundRectCallout">
          <a:avLst>
            <a:gd name="adj1" fmla="val -21584"/>
            <a:gd name="adj2" fmla="val -9398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cs typeface="+mn-cs"/>
            </a:rPr>
            <a:t>Word</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rPr>
            <a:t>に貼り付ける際は吹き出しを削除してからコピーしてください</a:t>
          </a:r>
        </a:p>
      </xdr:txBody>
    </xdr:sp>
    <xdr:clientData/>
  </xdr:twoCellAnchor>
  <xdr:twoCellAnchor editAs="absolute">
    <xdr:from>
      <xdr:col>7</xdr:col>
      <xdr:colOff>1034143</xdr:colOff>
      <xdr:row>19</xdr:row>
      <xdr:rowOff>149676</xdr:rowOff>
    </xdr:from>
    <xdr:to>
      <xdr:col>10</xdr:col>
      <xdr:colOff>775607</xdr:colOff>
      <xdr:row>22</xdr:row>
      <xdr:rowOff>68035</xdr:rowOff>
    </xdr:to>
    <xdr:sp macro="" textlink="">
      <xdr:nvSpPr>
        <xdr:cNvPr id="5" name="吹き出し: 角を丸めた四角形 4">
          <a:extLst>
            <a:ext uri="{FF2B5EF4-FFF2-40B4-BE49-F238E27FC236}">
              <a16:creationId xmlns:a16="http://schemas.microsoft.com/office/drawing/2014/main" id="{E71D1093-8612-45A3-8537-CF29547183F1}"/>
            </a:ext>
          </a:extLst>
        </xdr:cNvPr>
        <xdr:cNvSpPr/>
      </xdr:nvSpPr>
      <xdr:spPr>
        <a:xfrm>
          <a:off x="6123214" y="6490605"/>
          <a:ext cx="3565072" cy="952501"/>
        </a:xfrm>
        <a:prstGeom prst="wedgeRoundRectCallout">
          <a:avLst>
            <a:gd name="adj1" fmla="val -48172"/>
            <a:gd name="adj2" fmla="val -9106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lang="ja-JP" altLang="ja-JP" sz="1400">
              <a:solidFill>
                <a:sysClr val="windowText" lastClr="000000"/>
              </a:solidFill>
              <a:effectLst/>
              <a:latin typeface="ＭＳ ゴシック" panose="020B0609070205080204" pitchFamily="49" charset="-128"/>
              <a:ea typeface="ＭＳ ゴシック" panose="020B0609070205080204" pitchFamily="49" charset="-128"/>
              <a:cs typeface="+mn-cs"/>
            </a:rPr>
            <a:t>割合が</a:t>
          </a:r>
          <a:r>
            <a:rPr lang="en-US" altLang="ja-JP" sz="1400">
              <a:solidFill>
                <a:sysClr val="windowText" lastClr="000000"/>
              </a:solidFill>
              <a:effectLst/>
              <a:latin typeface="ＭＳ ゴシック" panose="020B0609070205080204" pitchFamily="49" charset="-128"/>
              <a:ea typeface="ＭＳ ゴシック" panose="020B0609070205080204" pitchFamily="49" charset="-128"/>
              <a:cs typeface="+mn-cs"/>
            </a:rPr>
            <a:t>100</a:t>
          </a:r>
          <a:r>
            <a:rPr lang="ja-JP" altLang="ja-JP" sz="1400">
              <a:solidFill>
                <a:sysClr val="windowText" lastClr="000000"/>
              </a:solidFill>
              <a:effectLst/>
              <a:latin typeface="ＭＳ ゴシック" panose="020B0609070205080204" pitchFamily="49" charset="-128"/>
              <a:ea typeface="ＭＳ ゴシック" panose="020B0609070205080204" pitchFamily="49" charset="-128"/>
              <a:cs typeface="+mn-cs"/>
            </a:rPr>
            <a:t>％となるように、電力需要量、再エネ等の供給量、電力削減量を検討してください</a:t>
          </a: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262165</xdr:colOff>
      <xdr:row>10</xdr:row>
      <xdr:rowOff>122464</xdr:rowOff>
    </xdr:from>
    <xdr:to>
      <xdr:col>8</xdr:col>
      <xdr:colOff>442233</xdr:colOff>
      <xdr:row>16</xdr:row>
      <xdr:rowOff>47942</xdr:rowOff>
    </xdr:to>
    <xdr:sp macro="" textlink="">
      <xdr:nvSpPr>
        <xdr:cNvPr id="2" name="吹き出し: 角を丸めた四角形 16">
          <a:extLst>
            <a:ext uri="{FF2B5EF4-FFF2-40B4-BE49-F238E27FC236}">
              <a16:creationId xmlns:a16="http://schemas.microsoft.com/office/drawing/2014/main" id="{017B1AC6-E368-42DA-A5A2-F2538643F7D7}"/>
            </a:ext>
          </a:extLst>
        </xdr:cNvPr>
        <xdr:cNvSpPr/>
      </xdr:nvSpPr>
      <xdr:spPr>
        <a:xfrm>
          <a:off x="4262665" y="2490107"/>
          <a:ext cx="2125889" cy="1150121"/>
        </a:xfrm>
        <a:prstGeom prst="wedgeRoundRectCallout">
          <a:avLst>
            <a:gd name="adj1" fmla="val -69003"/>
            <a:gd name="adj2" fmla="val -4505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民生・家庭の場合</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既存住宅</a:t>
          </a:r>
          <a:r>
            <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新築住宅</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を選択してください</a:t>
          </a:r>
        </a:p>
      </xdr:txBody>
    </xdr:sp>
    <xdr:clientData/>
  </xdr:twoCellAnchor>
  <xdr:twoCellAnchor editAs="oneCell">
    <xdr:from>
      <xdr:col>9</xdr:col>
      <xdr:colOff>816429</xdr:colOff>
      <xdr:row>11</xdr:row>
      <xdr:rowOff>27213</xdr:rowOff>
    </xdr:from>
    <xdr:to>
      <xdr:col>11</xdr:col>
      <xdr:colOff>961775</xdr:colOff>
      <xdr:row>16</xdr:row>
      <xdr:rowOff>235402</xdr:rowOff>
    </xdr:to>
    <xdr:sp macro="" textlink="">
      <xdr:nvSpPr>
        <xdr:cNvPr id="3" name="吹き出し: 角を丸めた四角形 1">
          <a:extLst>
            <a:ext uri="{FF2B5EF4-FFF2-40B4-BE49-F238E27FC236}">
              <a16:creationId xmlns:a16="http://schemas.microsoft.com/office/drawing/2014/main" id="{D34B1160-24D5-408C-8DEB-1641EBC8D2A8}"/>
            </a:ext>
          </a:extLst>
        </xdr:cNvPr>
        <xdr:cNvSpPr/>
      </xdr:nvSpPr>
      <xdr:spPr>
        <a:xfrm>
          <a:off x="7783286" y="2639784"/>
          <a:ext cx="2322489" cy="1187904"/>
        </a:xfrm>
        <a:prstGeom prst="wedgeRoundRectCallout">
          <a:avLst>
            <a:gd name="adj1" fmla="val -17184"/>
            <a:gd name="adj2" fmla="val -9488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小計は自動計算されるため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K</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twoCellAnchor>
  <xdr:twoCellAnchor editAs="oneCell">
    <xdr:from>
      <xdr:col>5</xdr:col>
      <xdr:colOff>26761</xdr:colOff>
      <xdr:row>16</xdr:row>
      <xdr:rowOff>231320</xdr:rowOff>
    </xdr:from>
    <xdr:to>
      <xdr:col>9</xdr:col>
      <xdr:colOff>107084</xdr:colOff>
      <xdr:row>24</xdr:row>
      <xdr:rowOff>108856</xdr:rowOff>
    </xdr:to>
    <xdr:sp macro="" textlink="">
      <xdr:nvSpPr>
        <xdr:cNvPr id="5" name="吹き出し: 角を丸めた四角形 62">
          <a:extLst>
            <a:ext uri="{FF2B5EF4-FFF2-40B4-BE49-F238E27FC236}">
              <a16:creationId xmlns:a16="http://schemas.microsoft.com/office/drawing/2014/main" id="{F57FFC5B-CD1A-4E26-B9D4-92A39715C133}"/>
            </a:ext>
          </a:extLst>
        </xdr:cNvPr>
        <xdr:cNvSpPr/>
      </xdr:nvSpPr>
      <xdr:spPr>
        <a:xfrm>
          <a:off x="3197225" y="3823606"/>
          <a:ext cx="3876716" cy="1347107"/>
        </a:xfrm>
        <a:prstGeom prst="wedgeRoundRectCallout">
          <a:avLst>
            <a:gd name="adj1" fmla="val -107751"/>
            <a:gd name="adj2" fmla="val 1026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158750</xdr:colOff>
      <xdr:row>17</xdr:row>
      <xdr:rowOff>215900</xdr:rowOff>
    </xdr:from>
    <xdr:to>
      <xdr:col>3</xdr:col>
      <xdr:colOff>191305</xdr:colOff>
      <xdr:row>21</xdr:row>
      <xdr:rowOff>206375</xdr:rowOff>
    </xdr:to>
    <xdr:sp macro="" textlink="">
      <xdr:nvSpPr>
        <xdr:cNvPr id="6" name="左中かっこ 15">
          <a:extLst>
            <a:ext uri="{FF2B5EF4-FFF2-40B4-BE49-F238E27FC236}">
              <a16:creationId xmlns:a16="http://schemas.microsoft.com/office/drawing/2014/main" id="{87550FFF-87E7-4358-84E0-97B9A7759999}"/>
            </a:ext>
          </a:extLst>
        </xdr:cNvPr>
        <xdr:cNvSpPr/>
      </xdr:nvSpPr>
      <xdr:spPr>
        <a:xfrm flipH="1">
          <a:off x="415925" y="3873500"/>
          <a:ext cx="375455" cy="676275"/>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5</xdr:col>
      <xdr:colOff>0</xdr:colOff>
      <xdr:row>25</xdr:row>
      <xdr:rowOff>122464</xdr:rowOff>
    </xdr:from>
    <xdr:to>
      <xdr:col>7</xdr:col>
      <xdr:colOff>561975</xdr:colOff>
      <xdr:row>31</xdr:row>
      <xdr:rowOff>190500</xdr:rowOff>
    </xdr:to>
    <xdr:sp macro="" textlink="">
      <xdr:nvSpPr>
        <xdr:cNvPr id="7" name="吹き出し: 角を丸めた四角形 17">
          <a:extLst>
            <a:ext uri="{FF2B5EF4-FFF2-40B4-BE49-F238E27FC236}">
              <a16:creationId xmlns:a16="http://schemas.microsoft.com/office/drawing/2014/main" id="{731CDC73-B99B-4B90-826F-4B076456AAC7}"/>
            </a:ext>
          </a:extLst>
        </xdr:cNvPr>
        <xdr:cNvSpPr/>
      </xdr:nvSpPr>
      <xdr:spPr>
        <a:xfrm>
          <a:off x="3170464" y="5429250"/>
          <a:ext cx="2181225" cy="1292679"/>
        </a:xfrm>
        <a:prstGeom prst="wedgeRoundRectCallout">
          <a:avLst>
            <a:gd name="adj1" fmla="val -33379"/>
            <a:gd name="adj2" fmla="val -6704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民生・業務その他の場合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新規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既存</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建替</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を選択してください</a:t>
          </a:r>
        </a:p>
      </xdr:txBody>
    </xdr:sp>
    <xdr:clientData/>
  </xdr:twoCellAnchor>
  <xdr:twoCellAnchor editAs="oneCell">
    <xdr:from>
      <xdr:col>5</xdr:col>
      <xdr:colOff>0</xdr:colOff>
      <xdr:row>31</xdr:row>
      <xdr:rowOff>111125</xdr:rowOff>
    </xdr:from>
    <xdr:to>
      <xdr:col>9</xdr:col>
      <xdr:colOff>153386</xdr:colOff>
      <xdr:row>41</xdr:row>
      <xdr:rowOff>40822</xdr:rowOff>
    </xdr:to>
    <xdr:sp macro="" textlink="">
      <xdr:nvSpPr>
        <xdr:cNvPr id="10" name="吹き出し: 角を丸めた四角形 2">
          <a:extLst>
            <a:ext uri="{FF2B5EF4-FFF2-40B4-BE49-F238E27FC236}">
              <a16:creationId xmlns:a16="http://schemas.microsoft.com/office/drawing/2014/main" id="{9A9A6B84-7439-4CEF-A2E2-A01F90BD7C2D}"/>
            </a:ext>
          </a:extLst>
        </xdr:cNvPr>
        <xdr:cNvSpPr/>
      </xdr:nvSpPr>
      <xdr:spPr>
        <a:xfrm>
          <a:off x="3170464" y="6642554"/>
          <a:ext cx="3949779" cy="1889125"/>
        </a:xfrm>
        <a:prstGeom prst="wedgeRoundRectCallout">
          <a:avLst>
            <a:gd name="adj1" fmla="val -116559"/>
            <a:gd name="adj2" fmla="val -8462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複製された場合、赤文字で表示されます</a:t>
          </a:r>
        </a:p>
      </xdr:txBody>
    </xdr:sp>
    <xdr:clientData/>
  </xdr:twoCellAnchor>
  <xdr:twoCellAnchor>
    <xdr:from>
      <xdr:col>2</xdr:col>
      <xdr:colOff>190500</xdr:colOff>
      <xdr:row>27</xdr:row>
      <xdr:rowOff>28575</xdr:rowOff>
    </xdr:from>
    <xdr:to>
      <xdr:col>3</xdr:col>
      <xdr:colOff>68489</xdr:colOff>
      <xdr:row>27</xdr:row>
      <xdr:rowOff>212325</xdr:rowOff>
    </xdr:to>
    <xdr:sp macro="" textlink="">
      <xdr:nvSpPr>
        <xdr:cNvPr id="11" name="左中かっこ 16">
          <a:extLst>
            <a:ext uri="{FF2B5EF4-FFF2-40B4-BE49-F238E27FC236}">
              <a16:creationId xmlns:a16="http://schemas.microsoft.com/office/drawing/2014/main" id="{B25D8006-9C48-4484-94DC-C8CC8E8046F7}"/>
            </a:ext>
          </a:extLst>
        </xdr:cNvPr>
        <xdr:cNvSpPr/>
      </xdr:nvSpPr>
      <xdr:spPr>
        <a:xfrm flipH="1">
          <a:off x="447675" y="5514975"/>
          <a:ext cx="220889" cy="183750"/>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5</xdr:col>
      <xdr:colOff>23585</xdr:colOff>
      <xdr:row>42</xdr:row>
      <xdr:rowOff>138791</xdr:rowOff>
    </xdr:from>
    <xdr:to>
      <xdr:col>7</xdr:col>
      <xdr:colOff>544286</xdr:colOff>
      <xdr:row>48</xdr:row>
      <xdr:rowOff>190499</xdr:rowOff>
    </xdr:to>
    <xdr:sp macro="" textlink="">
      <xdr:nvSpPr>
        <xdr:cNvPr id="12" name="吹き出し: 角を丸めた四角形 15">
          <a:extLst>
            <a:ext uri="{FF2B5EF4-FFF2-40B4-BE49-F238E27FC236}">
              <a16:creationId xmlns:a16="http://schemas.microsoft.com/office/drawing/2014/main" id="{63D5CEF8-7612-4B38-BE2E-F6CC47E53476}"/>
            </a:ext>
          </a:extLst>
        </xdr:cNvPr>
        <xdr:cNvSpPr/>
      </xdr:nvSpPr>
      <xdr:spPr>
        <a:xfrm>
          <a:off x="3194049" y="8874577"/>
          <a:ext cx="2139951" cy="1276351"/>
        </a:xfrm>
        <a:prstGeom prst="wedgeRoundRectCallout">
          <a:avLst>
            <a:gd name="adj1" fmla="val -33762"/>
            <a:gd name="adj2" fmla="val -7404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公共の場合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新規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既存</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建替</a:t>
          </a: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を選択してください</a:t>
          </a:r>
        </a:p>
      </xdr:txBody>
    </xdr:sp>
    <xdr:clientData/>
  </xdr:twoCellAnchor>
  <xdr:twoCellAnchor>
    <xdr:from>
      <xdr:col>9</xdr:col>
      <xdr:colOff>256597</xdr:colOff>
      <xdr:row>17</xdr:row>
      <xdr:rowOff>124402</xdr:rowOff>
    </xdr:from>
    <xdr:to>
      <xdr:col>25</xdr:col>
      <xdr:colOff>671286</xdr:colOff>
      <xdr:row>41</xdr:row>
      <xdr:rowOff>114769</xdr:rowOff>
    </xdr:to>
    <xdr:grpSp>
      <xdr:nvGrpSpPr>
        <xdr:cNvPr id="13" name="グループ化 12">
          <a:extLst>
            <a:ext uri="{FF2B5EF4-FFF2-40B4-BE49-F238E27FC236}">
              <a16:creationId xmlns:a16="http://schemas.microsoft.com/office/drawing/2014/main" id="{C716EE37-D7BA-452E-813E-092467818632}"/>
            </a:ext>
          </a:extLst>
        </xdr:cNvPr>
        <xdr:cNvGrpSpPr/>
      </xdr:nvGrpSpPr>
      <xdr:grpSpPr>
        <a:xfrm>
          <a:off x="7214383" y="3762045"/>
          <a:ext cx="4251903" cy="4299295"/>
          <a:chOff x="7007729" y="4517133"/>
          <a:chExt cx="4068758" cy="4214891"/>
        </a:xfrm>
      </xdr:grpSpPr>
      <xdr:sp macro="" textlink="">
        <xdr:nvSpPr>
          <xdr:cNvPr id="14" name="吹き出し: 角を丸めた四角形 15">
            <a:extLst>
              <a:ext uri="{FF2B5EF4-FFF2-40B4-BE49-F238E27FC236}">
                <a16:creationId xmlns:a16="http://schemas.microsoft.com/office/drawing/2014/main" id="{82521E7D-1D70-9D11-238B-E46DA5291E7F}"/>
              </a:ext>
            </a:extLst>
          </xdr:cNvPr>
          <xdr:cNvSpPr/>
        </xdr:nvSpPr>
        <xdr:spPr>
          <a:xfrm>
            <a:off x="7007729" y="4517133"/>
            <a:ext cx="4068758" cy="4214891"/>
          </a:xfrm>
          <a:prstGeom prst="wedgeRoundRectCallout">
            <a:avLst>
              <a:gd name="adj1" fmla="val -45182"/>
              <a:gd name="adj2" fmla="val -6039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72000" rIns="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施設の立地を</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範囲内</a:t>
            </a:r>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範囲外</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から選択してください</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 範囲内：主として取組を実施する範囲</a:t>
            </a: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 範囲外：範囲外に別に付加された施設群</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xdr:txBody>
      </xdr:sp>
      <xdr:grpSp>
        <xdr:nvGrpSpPr>
          <xdr:cNvPr id="15" name="グループ化 14">
            <a:extLst>
              <a:ext uri="{FF2B5EF4-FFF2-40B4-BE49-F238E27FC236}">
                <a16:creationId xmlns:a16="http://schemas.microsoft.com/office/drawing/2014/main" id="{592639C3-CDE0-6708-4B55-0D976209C8B5}"/>
              </a:ext>
            </a:extLst>
          </xdr:cNvPr>
          <xdr:cNvGrpSpPr/>
        </xdr:nvGrpSpPr>
        <xdr:grpSpPr>
          <a:xfrm>
            <a:off x="7648163" y="5848630"/>
            <a:ext cx="2735982" cy="2036976"/>
            <a:chOff x="4922747" y="7765974"/>
            <a:chExt cx="2250793" cy="1708764"/>
          </a:xfrm>
        </xdr:grpSpPr>
        <xdr:sp macro="" textlink="">
          <xdr:nvSpPr>
            <xdr:cNvPr id="19" name="正方形/長方形 18">
              <a:extLst>
                <a:ext uri="{FF2B5EF4-FFF2-40B4-BE49-F238E27FC236}">
                  <a16:creationId xmlns:a16="http://schemas.microsoft.com/office/drawing/2014/main" id="{9F6819DE-268A-0DD1-D787-DC344C8D868B}"/>
                </a:ext>
              </a:extLst>
            </xdr:cNvPr>
            <xdr:cNvSpPr/>
          </xdr:nvSpPr>
          <xdr:spPr>
            <a:xfrm>
              <a:off x="5326409" y="7794825"/>
              <a:ext cx="1767189" cy="825893"/>
            </a:xfrm>
            <a:prstGeom prst="rect">
              <a:avLst/>
            </a:prstGeom>
            <a:solidFill>
              <a:srgbClr val="6CB97E"/>
            </a:solidFill>
            <a:ln w="12700" cap="flat" cmpd="sng" algn="ctr">
              <a:noFill/>
              <a:prstDash val="solid"/>
              <a:miter lim="800000"/>
            </a:ln>
            <a:effectLst/>
          </xdr:spPr>
          <xdr:txBody>
            <a:bodyPr wrap="square" lIns="0" tIns="0" rIns="0" bIns="0" rtlCol="0" anchor="t"/>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400" b="0" i="0" u="sng"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rPr>
                <a:t>主として取組を実施する範囲</a:t>
              </a:r>
              <a:endParaRPr kumimoji="0" lang="en-US" sz="1400" b="0" i="0" u="sng"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0" name="正方形/長方形 19">
              <a:extLst>
                <a:ext uri="{FF2B5EF4-FFF2-40B4-BE49-F238E27FC236}">
                  <a16:creationId xmlns:a16="http://schemas.microsoft.com/office/drawing/2014/main" id="{7FEE0DC4-C407-F226-A198-91D4A92DFD95}"/>
                </a:ext>
              </a:extLst>
            </xdr:cNvPr>
            <xdr:cNvSpPr/>
          </xdr:nvSpPr>
          <xdr:spPr>
            <a:xfrm>
              <a:off x="4922747" y="7765974"/>
              <a:ext cx="2229253" cy="1662978"/>
            </a:xfrm>
            <a:prstGeom prst="rect">
              <a:avLst/>
            </a:prstGeom>
            <a:noFill/>
            <a:ln w="19050" cap="flat" cmpd="sng" algn="ctr">
              <a:solidFill>
                <a:srgbClr val="6CB97E"/>
              </a:solidFill>
              <a:prstDash val="solid"/>
              <a:miter lim="800000"/>
              <a:headEnd type="none" w="med" len="med"/>
              <a:tailEnd type="none" w="med" len="med"/>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1" name="正方形/長方形 20">
              <a:extLst>
                <a:ext uri="{FF2B5EF4-FFF2-40B4-BE49-F238E27FC236}">
                  <a16:creationId xmlns:a16="http://schemas.microsoft.com/office/drawing/2014/main" id="{B7056925-BE55-759A-EEC4-55EBBE62EE6E}"/>
                </a:ext>
              </a:extLst>
            </xdr:cNvPr>
            <xdr:cNvSpPr/>
          </xdr:nvSpPr>
          <xdr:spPr>
            <a:xfrm>
              <a:off x="5020478" y="8677213"/>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2" name="正方形/長方形 21">
              <a:extLst>
                <a:ext uri="{FF2B5EF4-FFF2-40B4-BE49-F238E27FC236}">
                  <a16:creationId xmlns:a16="http://schemas.microsoft.com/office/drawing/2014/main" id="{A9863860-A6C5-ED94-997D-10354545A8BC}"/>
                </a:ext>
              </a:extLst>
            </xdr:cNvPr>
            <xdr:cNvSpPr/>
          </xdr:nvSpPr>
          <xdr:spPr>
            <a:xfrm>
              <a:off x="5448781" y="8824871"/>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3" name="正方形/長方形 22">
              <a:extLst>
                <a:ext uri="{FF2B5EF4-FFF2-40B4-BE49-F238E27FC236}">
                  <a16:creationId xmlns:a16="http://schemas.microsoft.com/office/drawing/2014/main" id="{811EEA42-2A4F-5735-6C16-7771F0246561}"/>
                </a:ext>
              </a:extLst>
            </xdr:cNvPr>
            <xdr:cNvSpPr/>
          </xdr:nvSpPr>
          <xdr:spPr>
            <a:xfrm>
              <a:off x="5877047" y="8962981"/>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4" name="正方形/長方形 23">
              <a:extLst>
                <a:ext uri="{FF2B5EF4-FFF2-40B4-BE49-F238E27FC236}">
                  <a16:creationId xmlns:a16="http://schemas.microsoft.com/office/drawing/2014/main" id="{C78CBA23-D457-184C-2F4B-CB302A5D632C}"/>
                </a:ext>
              </a:extLst>
            </xdr:cNvPr>
            <xdr:cNvSpPr/>
          </xdr:nvSpPr>
          <xdr:spPr>
            <a:xfrm>
              <a:off x="6097058" y="9072170"/>
              <a:ext cx="608872" cy="402568"/>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600" b="0" i="0" u="none" strike="noStrike" kern="0" cap="none" spc="0" normalizeH="0" baseline="0">
                  <a:ln>
                    <a:noFill/>
                  </a:ln>
                  <a:solidFill>
                    <a:srgbClr val="6CB97E"/>
                  </a:solidFill>
                  <a:effectLst/>
                  <a:uLnTx/>
                  <a:uFillTx/>
                  <a:latin typeface="Meiryo UI" panose="020B0604030504040204" pitchFamily="50" charset="-128"/>
                  <a:ea typeface="Meiryo UI" panose="020B0604030504040204" pitchFamily="50" charset="-128"/>
                  <a:cs typeface="+mn-cs"/>
                </a:rPr>
                <a:t>…</a:t>
              </a:r>
              <a:endParaRPr kumimoji="0" lang="en-US" sz="1600" b="0" i="0" u="none" strike="noStrike" kern="0" cap="none" spc="0" normalizeH="0" baseline="0">
                <a:ln>
                  <a:noFill/>
                </a:ln>
                <a:solidFill>
                  <a:srgbClr val="6CB97E"/>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5" name="正方形/長方形 24">
              <a:extLst>
                <a:ext uri="{FF2B5EF4-FFF2-40B4-BE49-F238E27FC236}">
                  <a16:creationId xmlns:a16="http://schemas.microsoft.com/office/drawing/2014/main" id="{CED75299-1F88-0F49-53FB-60BE4CCF0169}"/>
                </a:ext>
              </a:extLst>
            </xdr:cNvPr>
            <xdr:cNvSpPr/>
          </xdr:nvSpPr>
          <xdr:spPr>
            <a:xfrm>
              <a:off x="5416771" y="8200639"/>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公共</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6" name="正方形/長方形 25">
              <a:extLst>
                <a:ext uri="{FF2B5EF4-FFF2-40B4-BE49-F238E27FC236}">
                  <a16:creationId xmlns:a16="http://schemas.microsoft.com/office/drawing/2014/main" id="{28085676-B377-64FE-9F3D-C7A30B9C0071}"/>
                </a:ext>
              </a:extLst>
            </xdr:cNvPr>
            <xdr:cNvSpPr/>
          </xdr:nvSpPr>
          <xdr:spPr>
            <a:xfrm>
              <a:off x="5726276" y="8285776"/>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公共</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7" name="正方形/長方形 26">
              <a:extLst>
                <a:ext uri="{FF2B5EF4-FFF2-40B4-BE49-F238E27FC236}">
                  <a16:creationId xmlns:a16="http://schemas.microsoft.com/office/drawing/2014/main" id="{2BFA9F56-DA21-DE73-D0AF-FEFAA985FB03}"/>
                </a:ext>
              </a:extLst>
            </xdr:cNvPr>
            <xdr:cNvSpPr/>
          </xdr:nvSpPr>
          <xdr:spPr>
            <a:xfrm>
              <a:off x="6362879" y="8200639"/>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民間</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8" name="正方形/長方形 27">
              <a:extLst>
                <a:ext uri="{FF2B5EF4-FFF2-40B4-BE49-F238E27FC236}">
                  <a16:creationId xmlns:a16="http://schemas.microsoft.com/office/drawing/2014/main" id="{849868AC-1B50-8001-C8E8-061D89651AB3}"/>
                </a:ext>
              </a:extLst>
            </xdr:cNvPr>
            <xdr:cNvSpPr/>
          </xdr:nvSpPr>
          <xdr:spPr>
            <a:xfrm>
              <a:off x="6675809" y="8285776"/>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民間</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9" name="正方形/長方形 28">
              <a:extLst>
                <a:ext uri="{FF2B5EF4-FFF2-40B4-BE49-F238E27FC236}">
                  <a16:creationId xmlns:a16="http://schemas.microsoft.com/office/drawing/2014/main" id="{21E521A9-C385-F3D1-17CC-4829466EEFBC}"/>
                </a:ext>
              </a:extLst>
            </xdr:cNvPr>
            <xdr:cNvSpPr/>
          </xdr:nvSpPr>
          <xdr:spPr>
            <a:xfrm>
              <a:off x="5957250" y="8364468"/>
              <a:ext cx="303352" cy="303662"/>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rPr>
                <a:t>…</a:t>
              </a:r>
              <a:endParaRPr kumimoji="0" lang="en-US"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0" name="正方形/長方形 29">
              <a:extLst>
                <a:ext uri="{FF2B5EF4-FFF2-40B4-BE49-F238E27FC236}">
                  <a16:creationId xmlns:a16="http://schemas.microsoft.com/office/drawing/2014/main" id="{02BDAC93-5218-B51F-230C-3BE9AF1328B0}"/>
                </a:ext>
              </a:extLst>
            </xdr:cNvPr>
            <xdr:cNvSpPr/>
          </xdr:nvSpPr>
          <xdr:spPr>
            <a:xfrm>
              <a:off x="6870188" y="8364468"/>
              <a:ext cx="303352" cy="303662"/>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rPr>
                <a:t>…</a:t>
              </a:r>
              <a:endParaRPr kumimoji="0" lang="en-US"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16" name="四角形: 角を丸くする 15">
            <a:extLst>
              <a:ext uri="{FF2B5EF4-FFF2-40B4-BE49-F238E27FC236}">
                <a16:creationId xmlns:a16="http://schemas.microsoft.com/office/drawing/2014/main" id="{ED9B7DD3-D385-5902-3CED-9000225D8689}"/>
              </a:ext>
            </a:extLst>
          </xdr:cNvPr>
          <xdr:cNvSpPr/>
        </xdr:nvSpPr>
        <xdr:spPr>
          <a:xfrm>
            <a:off x="7704306" y="6894384"/>
            <a:ext cx="1963068" cy="888243"/>
          </a:xfrm>
          <a:prstGeom prst="roundRect">
            <a:avLst/>
          </a:prstGeom>
          <a:noFill/>
          <a:ln w="63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600">
              <a:solidFill>
                <a:schemeClr val="tx1"/>
              </a:solidFill>
              <a:latin typeface="Meiryo UI" panose="020B0604030504040204" pitchFamily="50" charset="-128"/>
              <a:ea typeface="Meiryo UI" panose="020B0604030504040204" pitchFamily="50" charset="-128"/>
            </a:endParaRPr>
          </a:p>
        </xdr:txBody>
      </xdr:sp>
      <xdr:sp macro="" textlink="">
        <xdr:nvSpPr>
          <xdr:cNvPr id="17" name="テキスト ボックス 42">
            <a:extLst>
              <a:ext uri="{FF2B5EF4-FFF2-40B4-BE49-F238E27FC236}">
                <a16:creationId xmlns:a16="http://schemas.microsoft.com/office/drawing/2014/main" id="{CA3E4D69-03B5-6CC7-EDF8-8538534E8132}"/>
              </a:ext>
            </a:extLst>
          </xdr:cNvPr>
          <xdr:cNvSpPr txBox="1"/>
        </xdr:nvSpPr>
        <xdr:spPr>
          <a:xfrm>
            <a:off x="7563568" y="7915746"/>
            <a:ext cx="3055939" cy="755178"/>
          </a:xfrm>
          <a:prstGeom prst="rect">
            <a:avLst/>
          </a:prstGeom>
          <a:noFill/>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ja-JP" altLang="en-US" sz="1050" u="sng">
                <a:solidFill>
                  <a:srgbClr val="FF0000"/>
                </a:solidFill>
                <a:latin typeface="Meiryo UI" panose="020B0604030504040204" pitchFamily="50" charset="-128"/>
                <a:ea typeface="Meiryo UI" panose="020B0604030504040204" pitchFamily="50" charset="-128"/>
              </a:rPr>
              <a:t>範囲外に別に付加された施設群</a:t>
            </a:r>
            <a:endParaRPr kumimoji="1" lang="en-US" altLang="ja-JP" sz="1050" u="sng">
              <a:solidFill>
                <a:srgbClr val="FF0000"/>
              </a:solidFill>
              <a:latin typeface="Meiryo UI" panose="020B0604030504040204" pitchFamily="50" charset="-128"/>
              <a:ea typeface="Meiryo UI" panose="020B0604030504040204" pitchFamily="50" charset="-128"/>
            </a:endParaRPr>
          </a:p>
          <a:p>
            <a:pPr algn="l"/>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電力需要量を公共施設は</a:t>
            </a:r>
            <a:r>
              <a:rPr kumimoji="1" lang="en-US" altLang="ja-JP" sz="1000">
                <a:solidFill>
                  <a:sysClr val="windowText" lastClr="000000"/>
                </a:solidFill>
                <a:latin typeface="Meiryo UI" panose="020B0604030504040204" pitchFamily="50" charset="-128"/>
                <a:ea typeface="Meiryo UI" panose="020B0604030504040204" pitchFamily="50" charset="-128"/>
              </a:rPr>
              <a:t>50</a:t>
            </a:r>
            <a:r>
              <a:rPr kumimoji="1" lang="ja-JP" altLang="en-US" sz="1000">
                <a:solidFill>
                  <a:sysClr val="windowText" lastClr="000000"/>
                </a:solidFill>
                <a:latin typeface="Meiryo UI" panose="020B0604030504040204" pitchFamily="50" charset="-128"/>
                <a:ea typeface="Meiryo UI" panose="020B0604030504040204" pitchFamily="50" charset="-128"/>
              </a:rPr>
              <a:t>％、民間施設は</a:t>
            </a:r>
            <a:r>
              <a:rPr kumimoji="1" lang="en-US" altLang="ja-JP" sz="1000">
                <a:solidFill>
                  <a:sysClr val="windowText" lastClr="000000"/>
                </a:solidFill>
                <a:latin typeface="Meiryo UI" panose="020B0604030504040204" pitchFamily="50" charset="-128"/>
                <a:ea typeface="Meiryo UI" panose="020B0604030504040204" pitchFamily="50" charset="-128"/>
              </a:rPr>
              <a:t>25</a:t>
            </a:r>
            <a:r>
              <a:rPr kumimoji="1" lang="ja-JP" altLang="en-US" sz="1000">
                <a:solidFill>
                  <a:sysClr val="windowText" lastClr="000000"/>
                </a:solidFill>
                <a:latin typeface="Meiryo UI" panose="020B0604030504040204" pitchFamily="50" charset="-128"/>
                <a:ea typeface="Meiryo UI" panose="020B0604030504040204" pitchFamily="50" charset="-128"/>
              </a:rPr>
              <a:t>％</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000">
                <a:solidFill>
                  <a:sysClr val="windowText" lastClr="000000"/>
                </a:solidFill>
                <a:latin typeface="Meiryo UI" panose="020B0604030504040204" pitchFamily="50" charset="-128"/>
                <a:ea typeface="Meiryo UI" panose="020B0604030504040204" pitchFamily="50" charset="-128"/>
              </a:rPr>
              <a:t> 割り引いて評価することがあります</a:t>
            </a:r>
            <a:r>
              <a:rPr kumimoji="1" lang="en-US" altLang="ja-JP" sz="1000">
                <a:solidFill>
                  <a:sysClr val="windowText" lastClr="000000"/>
                </a:solidFill>
                <a:latin typeface="Meiryo UI" panose="020B0604030504040204" pitchFamily="50" charset="-128"/>
                <a:ea typeface="Meiryo UI" panose="020B0604030504040204" pitchFamily="50" charset="-128"/>
              </a:rPr>
              <a:t>)</a:t>
            </a:r>
            <a:endParaRPr lang="ja-JP" altLang="en-US" sz="1000">
              <a:solidFill>
                <a:sysClr val="windowText" lastClr="000000"/>
              </a:solidFill>
            </a:endParaRPr>
          </a:p>
        </xdr:txBody>
      </xdr:sp>
      <xdr:cxnSp macro="">
        <xdr:nvCxnSpPr>
          <xdr:cNvPr id="18" name="直線矢印コネクタ 17">
            <a:extLst>
              <a:ext uri="{FF2B5EF4-FFF2-40B4-BE49-F238E27FC236}">
                <a16:creationId xmlns:a16="http://schemas.microsoft.com/office/drawing/2014/main" id="{EACDB9C6-24D4-24F7-CB9B-8FC3A9118F49}"/>
              </a:ext>
            </a:extLst>
          </xdr:cNvPr>
          <xdr:cNvCxnSpPr/>
        </xdr:nvCxnSpPr>
        <xdr:spPr>
          <a:xfrm flipH="1" flipV="1">
            <a:off x="8724314" y="7771189"/>
            <a:ext cx="16576" cy="1800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26</xdr:col>
      <xdr:colOff>0</xdr:colOff>
      <xdr:row>1</xdr:row>
      <xdr:rowOff>0</xdr:rowOff>
    </xdr:from>
    <xdr:to>
      <xdr:col>38</xdr:col>
      <xdr:colOff>122614</xdr:colOff>
      <xdr:row>47</xdr:row>
      <xdr:rowOff>156648</xdr:rowOff>
    </xdr:to>
    <xdr:pic>
      <xdr:nvPicPr>
        <xdr:cNvPr id="31" name="図 1">
          <a:extLst>
            <a:ext uri="{FF2B5EF4-FFF2-40B4-BE49-F238E27FC236}">
              <a16:creationId xmlns:a16="http://schemas.microsoft.com/office/drawing/2014/main" id="{61F47C9C-348A-4E6F-9C70-5B1931A439B0}"/>
            </a:ext>
          </a:extLst>
        </xdr:cNvPr>
        <xdr:cNvPicPr>
          <a:picLocks noChangeAspect="1"/>
        </xdr:cNvPicPr>
      </xdr:nvPicPr>
      <xdr:blipFill>
        <a:blip xmlns:r="http://schemas.openxmlformats.org/officeDocument/2006/relationships" r:embed="rId1"/>
        <a:stretch>
          <a:fillRect/>
        </a:stretch>
      </xdr:blipFill>
      <xdr:spPr>
        <a:xfrm>
          <a:off x="11516591" y="225136"/>
          <a:ext cx="8435341" cy="8954285"/>
        </a:xfrm>
        <a:prstGeom prst="rect">
          <a:avLst/>
        </a:prstGeom>
      </xdr:spPr>
    </xdr:pic>
    <xdr:clientData/>
  </xdr:twoCellAnchor>
  <xdr:twoCellAnchor editAs="absolute">
    <xdr:from>
      <xdr:col>26</xdr:col>
      <xdr:colOff>190500</xdr:colOff>
      <xdr:row>48</xdr:row>
      <xdr:rowOff>95250</xdr:rowOff>
    </xdr:from>
    <xdr:to>
      <xdr:col>38</xdr:col>
      <xdr:colOff>259379</xdr:colOff>
      <xdr:row>84</xdr:row>
      <xdr:rowOff>178342</xdr:rowOff>
    </xdr:to>
    <xdr:pic>
      <xdr:nvPicPr>
        <xdr:cNvPr id="32" name="図 3">
          <a:extLst>
            <a:ext uri="{FF2B5EF4-FFF2-40B4-BE49-F238E27FC236}">
              <a16:creationId xmlns:a16="http://schemas.microsoft.com/office/drawing/2014/main" id="{8718C826-11A9-440A-B070-FEBACE19A948}"/>
            </a:ext>
          </a:extLst>
        </xdr:cNvPr>
        <xdr:cNvPicPr>
          <a:picLocks noChangeAspect="1"/>
        </xdr:cNvPicPr>
      </xdr:nvPicPr>
      <xdr:blipFill>
        <a:blip xmlns:r="http://schemas.openxmlformats.org/officeDocument/2006/relationships" r:embed="rId2"/>
        <a:stretch>
          <a:fillRect/>
        </a:stretch>
      </xdr:blipFill>
      <xdr:spPr>
        <a:xfrm>
          <a:off x="11707091" y="9351818"/>
          <a:ext cx="8381606" cy="8179342"/>
        </a:xfrm>
        <a:prstGeom prst="rect">
          <a:avLst/>
        </a:prstGeom>
      </xdr:spPr>
    </xdr:pic>
    <xdr:clientData/>
  </xdr:twoCellAnchor>
  <xdr:oneCellAnchor>
    <xdr:from>
      <xdr:col>7</xdr:col>
      <xdr:colOff>588819</xdr:colOff>
      <xdr:row>48</xdr:row>
      <xdr:rowOff>184150</xdr:rowOff>
    </xdr:from>
    <xdr:ext cx="5987845" cy="2060865"/>
    <xdr:sp macro="" textlink="">
      <xdr:nvSpPr>
        <xdr:cNvPr id="33" name="吹き出し: 角を丸めた四角形 69">
          <a:extLst>
            <a:ext uri="{FF2B5EF4-FFF2-40B4-BE49-F238E27FC236}">
              <a16:creationId xmlns:a16="http://schemas.microsoft.com/office/drawing/2014/main" id="{C09954F5-94B1-4889-B345-6E5937CE007D}"/>
            </a:ext>
          </a:extLst>
        </xdr:cNvPr>
        <xdr:cNvSpPr/>
      </xdr:nvSpPr>
      <xdr:spPr>
        <a:xfrm>
          <a:off x="5385955" y="9206923"/>
          <a:ext cx="5987845" cy="2060865"/>
        </a:xfrm>
        <a:prstGeom prst="wedgeRoundRectCallout">
          <a:avLst>
            <a:gd name="adj1" fmla="val 24848"/>
            <a:gd name="adj2" fmla="val -7968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現在の合意形成進捗度</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a:t>
          </a:r>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：合意に向けた進捗度が</a:t>
          </a:r>
          <a:r>
            <a:rPr kumimoji="1" lang="en-US" altLang="ja-JP" sz="1400" b="0">
              <a:solidFill>
                <a:sysClr val="windowText" lastClr="000000"/>
              </a:solidFill>
              <a:latin typeface="Meiryo UI" panose="020B0604030504040204" pitchFamily="50" charset="-128"/>
              <a:ea typeface="Meiryo UI" panose="020B0604030504040204" pitchFamily="50" charset="-128"/>
            </a:rPr>
            <a:t>75%</a:t>
          </a:r>
          <a:r>
            <a:rPr kumimoji="1" lang="ja-JP" altLang="en-US" sz="1400" b="0">
              <a:solidFill>
                <a:sysClr val="windowText" lastClr="000000"/>
              </a:solidFill>
              <a:latin typeface="Meiryo UI" panose="020B0604030504040204" pitchFamily="50" charset="-128"/>
              <a:ea typeface="Meiryo UI" panose="020B0604030504040204" pitchFamily="50" charset="-128"/>
            </a:rPr>
            <a:t>以上である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B</a:t>
          </a:r>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：合意に向けた進捗度が</a:t>
          </a:r>
          <a:r>
            <a:rPr kumimoji="1" lang="en-US" altLang="ja-JP" sz="1400" b="0">
              <a:solidFill>
                <a:sysClr val="windowText" lastClr="000000"/>
              </a:solidFill>
              <a:latin typeface="Meiryo UI" panose="020B0604030504040204" pitchFamily="50" charset="-128"/>
              <a:ea typeface="Meiryo UI" panose="020B0604030504040204" pitchFamily="50" charset="-128"/>
            </a:rPr>
            <a:t>50%</a:t>
          </a:r>
          <a:r>
            <a:rPr kumimoji="1" lang="ja-JP" altLang="en-US" sz="1400" b="0">
              <a:solidFill>
                <a:sysClr val="windowText" lastClr="000000"/>
              </a:solidFill>
              <a:latin typeface="Meiryo UI" panose="020B0604030504040204" pitchFamily="50" charset="-128"/>
              <a:ea typeface="Meiryo UI" panose="020B0604030504040204" pitchFamily="50" charset="-128"/>
            </a:rPr>
            <a:t>以上</a:t>
          </a:r>
          <a:r>
            <a:rPr kumimoji="1" lang="en-US" altLang="ja-JP" sz="1400" b="0">
              <a:solidFill>
                <a:sysClr val="windowText" lastClr="000000"/>
              </a:solidFill>
              <a:latin typeface="Meiryo UI" panose="020B0604030504040204" pitchFamily="50" charset="-128"/>
              <a:ea typeface="Meiryo UI" panose="020B0604030504040204" pitchFamily="50" charset="-128"/>
            </a:rPr>
            <a:t>75%</a:t>
          </a:r>
          <a:r>
            <a:rPr kumimoji="1" lang="ja-JP" altLang="en-US" sz="1400" b="0">
              <a:solidFill>
                <a:sysClr val="windowText" lastClr="000000"/>
              </a:solidFill>
              <a:latin typeface="Meiryo UI" panose="020B0604030504040204" pitchFamily="50" charset="-128"/>
              <a:ea typeface="Meiryo UI" panose="020B0604030504040204" pitchFamily="50" charset="-128"/>
            </a:rPr>
            <a:t>未満である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C</a:t>
          </a:r>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：合意に向けた進捗度が</a:t>
          </a:r>
          <a:r>
            <a:rPr kumimoji="1" lang="en-US" altLang="ja-JP" sz="1400" b="0">
              <a:solidFill>
                <a:sysClr val="windowText" lastClr="000000"/>
              </a:solidFill>
              <a:latin typeface="Meiryo UI" panose="020B0604030504040204" pitchFamily="50" charset="-128"/>
              <a:ea typeface="Meiryo UI" panose="020B0604030504040204" pitchFamily="50" charset="-128"/>
            </a:rPr>
            <a:t>25%</a:t>
          </a:r>
          <a:r>
            <a:rPr kumimoji="1" lang="ja-JP" altLang="en-US" sz="1400" b="0">
              <a:solidFill>
                <a:sysClr val="windowText" lastClr="000000"/>
              </a:solidFill>
              <a:latin typeface="Meiryo UI" panose="020B0604030504040204" pitchFamily="50" charset="-128"/>
              <a:ea typeface="Meiryo UI" panose="020B0604030504040204" pitchFamily="50" charset="-128"/>
            </a:rPr>
            <a:t>以上</a:t>
          </a:r>
          <a:r>
            <a:rPr kumimoji="1" lang="en-US" altLang="ja-JP" sz="1400" b="0">
              <a:solidFill>
                <a:sysClr val="windowText" lastClr="000000"/>
              </a:solidFill>
              <a:latin typeface="Meiryo UI" panose="020B0604030504040204" pitchFamily="50" charset="-128"/>
              <a:ea typeface="Meiryo UI" panose="020B0604030504040204" pitchFamily="50" charset="-128"/>
            </a:rPr>
            <a:t>50%</a:t>
          </a:r>
          <a:r>
            <a:rPr kumimoji="1" lang="ja-JP" altLang="en-US" sz="1400" b="0">
              <a:solidFill>
                <a:sysClr val="windowText" lastClr="000000"/>
              </a:solidFill>
              <a:latin typeface="Meiryo UI" panose="020B0604030504040204" pitchFamily="50" charset="-128"/>
              <a:ea typeface="Meiryo UI" panose="020B0604030504040204" pitchFamily="50" charset="-128"/>
            </a:rPr>
            <a:t>未満である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D</a:t>
          </a:r>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：合意に向けた進捗度が</a:t>
          </a:r>
          <a:r>
            <a:rPr kumimoji="1" lang="en-US" altLang="ja-JP" sz="1400" b="0">
              <a:solidFill>
                <a:sysClr val="windowText" lastClr="000000"/>
              </a:solidFill>
              <a:latin typeface="Meiryo UI" panose="020B0604030504040204" pitchFamily="50" charset="-128"/>
              <a:ea typeface="Meiryo UI" panose="020B0604030504040204" pitchFamily="50" charset="-128"/>
            </a:rPr>
            <a:t>25%</a:t>
          </a:r>
          <a:r>
            <a:rPr kumimoji="1" lang="ja-JP" altLang="en-US" sz="1400" b="0">
              <a:solidFill>
                <a:sysClr val="windowText" lastClr="000000"/>
              </a:solidFill>
              <a:latin typeface="Meiryo UI" panose="020B0604030504040204" pitchFamily="50" charset="-128"/>
              <a:ea typeface="Meiryo UI" panose="020B0604030504040204" pitchFamily="50" charset="-128"/>
            </a:rPr>
            <a:t>未満である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oneCellAnchor>
  <xdr:twoCellAnchor editAs="oneCell">
    <xdr:from>
      <xdr:col>3</xdr:col>
      <xdr:colOff>217714</xdr:colOff>
      <xdr:row>12</xdr:row>
      <xdr:rowOff>217714</xdr:rowOff>
    </xdr:from>
    <xdr:to>
      <xdr:col>6</xdr:col>
      <xdr:colOff>107496</xdr:colOff>
      <xdr:row>16</xdr:row>
      <xdr:rowOff>242203</xdr:rowOff>
    </xdr:to>
    <xdr:sp macro="" textlink="">
      <xdr:nvSpPr>
        <xdr:cNvPr id="9" name="吹き出し: 角を丸めた四角形 2">
          <a:extLst>
            <a:ext uri="{FF2B5EF4-FFF2-40B4-BE49-F238E27FC236}">
              <a16:creationId xmlns:a16="http://schemas.microsoft.com/office/drawing/2014/main" id="{8A994E01-3819-47D8-BEFC-82A063BAF2A9}"/>
            </a:ext>
          </a:extLst>
        </xdr:cNvPr>
        <xdr:cNvSpPr/>
      </xdr:nvSpPr>
      <xdr:spPr>
        <a:xfrm>
          <a:off x="816428" y="3075214"/>
          <a:ext cx="3291568" cy="759275"/>
        </a:xfrm>
        <a:prstGeom prst="wedgeRoundRectCallout">
          <a:avLst>
            <a:gd name="adj1" fmla="val -59097"/>
            <a:gd name="adj2" fmla="val -3051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"#NAME?"</a:t>
          </a:r>
          <a:r>
            <a:rPr kumimoji="1" lang="ja-JP" altLang="en-US" sz="1400" b="0">
              <a:solidFill>
                <a:sysClr val="windowText" lastClr="000000"/>
              </a:solidFill>
              <a:latin typeface="Meiryo UI" panose="020B0604030504040204" pitchFamily="50" charset="-128"/>
              <a:ea typeface="Meiryo UI" panose="020B0604030504040204" pitchFamily="50" charset="-128"/>
            </a:rPr>
            <a:t>のエラーが表示される場合は、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手入力で番号を入力してください。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158750</xdr:colOff>
      <xdr:row>17</xdr:row>
      <xdr:rowOff>215900</xdr:rowOff>
    </xdr:from>
    <xdr:to>
      <xdr:col>3</xdr:col>
      <xdr:colOff>191305</xdr:colOff>
      <xdr:row>21</xdr:row>
      <xdr:rowOff>206375</xdr:rowOff>
    </xdr:to>
    <xdr:sp macro="" textlink="">
      <xdr:nvSpPr>
        <xdr:cNvPr id="4" name="左中かっこ 15">
          <a:extLst>
            <a:ext uri="{FF2B5EF4-FFF2-40B4-BE49-F238E27FC236}">
              <a16:creationId xmlns:a16="http://schemas.microsoft.com/office/drawing/2014/main" id="{71626CFF-2B5E-400C-A04D-2CDE4F839044}"/>
            </a:ext>
          </a:extLst>
        </xdr:cNvPr>
        <xdr:cNvSpPr/>
      </xdr:nvSpPr>
      <xdr:spPr>
        <a:xfrm flipH="1">
          <a:off x="415925" y="4454525"/>
          <a:ext cx="375455" cy="942975"/>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27</xdr:row>
      <xdr:rowOff>28575</xdr:rowOff>
    </xdr:from>
    <xdr:to>
      <xdr:col>3</xdr:col>
      <xdr:colOff>68489</xdr:colOff>
      <xdr:row>27</xdr:row>
      <xdr:rowOff>212325</xdr:rowOff>
    </xdr:to>
    <xdr:sp macro="" textlink="">
      <xdr:nvSpPr>
        <xdr:cNvPr id="8" name="左中かっこ 16">
          <a:extLst>
            <a:ext uri="{FF2B5EF4-FFF2-40B4-BE49-F238E27FC236}">
              <a16:creationId xmlns:a16="http://schemas.microsoft.com/office/drawing/2014/main" id="{27379ED2-4EAF-485B-BC4E-799160DB362F}"/>
            </a:ext>
          </a:extLst>
        </xdr:cNvPr>
        <xdr:cNvSpPr/>
      </xdr:nvSpPr>
      <xdr:spPr>
        <a:xfrm flipH="1">
          <a:off x="447675" y="6648450"/>
          <a:ext cx="220889" cy="183750"/>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9</xdr:col>
      <xdr:colOff>279513</xdr:colOff>
      <xdr:row>20</xdr:row>
      <xdr:rowOff>271543</xdr:rowOff>
    </xdr:from>
    <xdr:to>
      <xdr:col>13</xdr:col>
      <xdr:colOff>1249692</xdr:colOff>
      <xdr:row>21</xdr:row>
      <xdr:rowOff>444330</xdr:rowOff>
    </xdr:to>
    <xdr:sp macro="" textlink="">
      <xdr:nvSpPr>
        <xdr:cNvPr id="2" name="吹き出し: 角を丸めた四角形 21">
          <a:extLst>
            <a:ext uri="{FF2B5EF4-FFF2-40B4-BE49-F238E27FC236}">
              <a16:creationId xmlns:a16="http://schemas.microsoft.com/office/drawing/2014/main" id="{0ADAC386-7810-46C1-8172-397DD9366C7D}"/>
            </a:ext>
          </a:extLst>
        </xdr:cNvPr>
        <xdr:cNvSpPr/>
      </xdr:nvSpPr>
      <xdr:spPr>
        <a:xfrm flipH="1">
          <a:off x="11791156" y="5387829"/>
          <a:ext cx="7038965" cy="1397430"/>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chemeClr val="tx1"/>
              </a:solidFill>
              <a:latin typeface="Meiryo UI" panose="020B0604030504040204" pitchFamily="50" charset="-128"/>
              <a:ea typeface="Meiryo UI" panose="020B0604030504040204" pitchFamily="50" charset="-128"/>
            </a:rPr>
            <a:t>・</a:t>
          </a:r>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endParaRPr kumimoji="1" lang="en-US" altLang="ja-JP" sz="1400" b="0">
            <a:solidFill>
              <a:schemeClr val="tx1"/>
            </a:solidFill>
            <a:latin typeface="Meiryo UI" panose="020B0604030504040204" pitchFamily="50" charset="-128"/>
            <a:ea typeface="Meiryo UI" panose="020B0604030504040204" pitchFamily="50" charset="-128"/>
          </a:endParaRPr>
        </a:p>
        <a:p>
          <a:pPr algn="l"/>
          <a:r>
            <a:rPr kumimoji="1" lang="ja-JP" altLang="en-US" sz="1400" b="0">
              <a:solidFill>
                <a:schemeClr val="tx1"/>
              </a:solidFill>
              <a:latin typeface="Meiryo UI" panose="020B0604030504040204" pitchFamily="50" charset="-128"/>
              <a:ea typeface="Meiryo UI" panose="020B0604030504040204" pitchFamily="50" charset="-128"/>
            </a:rPr>
            <a:t>・あらかじめ表を</a:t>
          </a:r>
          <a:r>
            <a:rPr kumimoji="1" lang="en-US" altLang="ja-JP" sz="1400" b="0">
              <a:solidFill>
                <a:schemeClr val="tx1"/>
              </a:solidFill>
              <a:latin typeface="Meiryo UI" panose="020B0604030504040204" pitchFamily="50" charset="-128"/>
              <a:ea typeface="Meiryo UI" panose="020B0604030504040204" pitchFamily="50" charset="-128"/>
            </a:rPr>
            <a:t>30</a:t>
          </a:r>
          <a:r>
            <a:rPr kumimoji="1" lang="ja-JP" altLang="en-US" sz="1400" b="0">
              <a:solidFill>
                <a:schemeClr val="tx1"/>
              </a:solidFill>
              <a:latin typeface="Meiryo UI" panose="020B0604030504040204" pitchFamily="50" charset="-128"/>
              <a:ea typeface="Meiryo UI" panose="020B0604030504040204" pitchFamily="50" charset="-128"/>
            </a:rPr>
            <a:t>枠用意しておりますが、さらに施設に追加が必要な場合は表全体を行ごとコピー＆挿入で追加してください</a:t>
          </a:r>
          <a:endParaRPr kumimoji="1" lang="en-US" altLang="ja-JP" sz="1400" b="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17318</xdr:colOff>
      <xdr:row>13</xdr:row>
      <xdr:rowOff>123494</xdr:rowOff>
    </xdr:from>
    <xdr:to>
      <xdr:col>4</xdr:col>
      <xdr:colOff>1495336</xdr:colOff>
      <xdr:row>20</xdr:row>
      <xdr:rowOff>292518</xdr:rowOff>
    </xdr:to>
    <xdr:sp macro="" textlink="">
      <xdr:nvSpPr>
        <xdr:cNvPr id="3" name="吹き出し: 角を丸めた四角形 62">
          <a:extLst>
            <a:ext uri="{FF2B5EF4-FFF2-40B4-BE49-F238E27FC236}">
              <a16:creationId xmlns:a16="http://schemas.microsoft.com/office/drawing/2014/main" id="{52730C31-B192-44D9-8094-BC685169EE86}"/>
            </a:ext>
          </a:extLst>
        </xdr:cNvPr>
        <xdr:cNvSpPr/>
      </xdr:nvSpPr>
      <xdr:spPr>
        <a:xfrm>
          <a:off x="17318" y="3639085"/>
          <a:ext cx="3971836" cy="1485206"/>
        </a:xfrm>
        <a:prstGeom prst="wedgeRoundRectCallout">
          <a:avLst>
            <a:gd name="adj1" fmla="val -10562"/>
            <a:gd name="adj2" fmla="val -13965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2.4</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twoCellAnchor editAs="oneCell">
    <xdr:from>
      <xdr:col>3</xdr:col>
      <xdr:colOff>1027377</xdr:colOff>
      <xdr:row>2</xdr:row>
      <xdr:rowOff>77117</xdr:rowOff>
    </xdr:from>
    <xdr:to>
      <xdr:col>5</xdr:col>
      <xdr:colOff>2408699</xdr:colOff>
      <xdr:row>4</xdr:row>
      <xdr:rowOff>188484</xdr:rowOff>
    </xdr:to>
    <xdr:sp macro="" textlink="">
      <xdr:nvSpPr>
        <xdr:cNvPr id="4" name="吹き出し: 角を丸めた四角形 32">
          <a:extLst>
            <a:ext uri="{FF2B5EF4-FFF2-40B4-BE49-F238E27FC236}">
              <a16:creationId xmlns:a16="http://schemas.microsoft.com/office/drawing/2014/main" id="{74F63635-9BA9-43C6-A4A0-E1D484C0D255}"/>
            </a:ext>
          </a:extLst>
        </xdr:cNvPr>
        <xdr:cNvSpPr/>
      </xdr:nvSpPr>
      <xdr:spPr>
        <a:xfrm>
          <a:off x="1875968" y="1116208"/>
          <a:ext cx="4896913" cy="665549"/>
        </a:xfrm>
        <a:prstGeom prst="wedgeRoundRectCallout">
          <a:avLst>
            <a:gd name="adj1" fmla="val -75815"/>
            <a:gd name="adj2" fmla="val 7196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3</xdr:col>
      <xdr:colOff>1035408</xdr:colOff>
      <xdr:row>2</xdr:row>
      <xdr:rowOff>69273</xdr:rowOff>
    </xdr:from>
    <xdr:to>
      <xdr:col>5</xdr:col>
      <xdr:colOff>2419905</xdr:colOff>
      <xdr:row>4</xdr:row>
      <xdr:rowOff>199690</xdr:rowOff>
    </xdr:to>
    <xdr:sp macro="" textlink="">
      <xdr:nvSpPr>
        <xdr:cNvPr id="5" name="吹き出し: 角を丸めた四角形 32">
          <a:extLst>
            <a:ext uri="{FF2B5EF4-FFF2-40B4-BE49-F238E27FC236}">
              <a16:creationId xmlns:a16="http://schemas.microsoft.com/office/drawing/2014/main" id="{6715AB21-C151-4AB2-92A8-58F1F0C89545}"/>
            </a:ext>
          </a:extLst>
        </xdr:cNvPr>
        <xdr:cNvSpPr/>
      </xdr:nvSpPr>
      <xdr:spPr>
        <a:xfrm>
          <a:off x="1883999" y="1108364"/>
          <a:ext cx="4900088" cy="684599"/>
        </a:xfrm>
        <a:prstGeom prst="wedgeRoundRectCallout">
          <a:avLst>
            <a:gd name="adj1" fmla="val 29845"/>
            <a:gd name="adj2" fmla="val 9174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空欄時青セルとなっている「通し番号」、「対象施設数」「直近電力需要量」及び「現在の合意形成進捗度」</a:t>
          </a:r>
        </a:p>
      </xdr:txBody>
    </xdr:sp>
    <xdr:clientData/>
  </xdr:twoCellAnchor>
  <xdr:twoCellAnchor editAs="oneCell">
    <xdr:from>
      <xdr:col>9</xdr:col>
      <xdr:colOff>261592</xdr:colOff>
      <xdr:row>21</xdr:row>
      <xdr:rowOff>472337</xdr:rowOff>
    </xdr:from>
    <xdr:to>
      <xdr:col>13</xdr:col>
      <xdr:colOff>1296016</xdr:colOff>
      <xdr:row>27</xdr:row>
      <xdr:rowOff>0</xdr:rowOff>
    </xdr:to>
    <xdr:sp macro="" textlink="">
      <xdr:nvSpPr>
        <xdr:cNvPr id="6" name="吹き出し: 角を丸めた四角形 62">
          <a:extLst>
            <a:ext uri="{FF2B5EF4-FFF2-40B4-BE49-F238E27FC236}">
              <a16:creationId xmlns:a16="http://schemas.microsoft.com/office/drawing/2014/main" id="{22CAE39D-7621-4439-AF54-2A5D38B821CD}"/>
            </a:ext>
          </a:extLst>
        </xdr:cNvPr>
        <xdr:cNvSpPr/>
      </xdr:nvSpPr>
      <xdr:spPr>
        <a:xfrm>
          <a:off x="11773235" y="6813266"/>
          <a:ext cx="7103210" cy="1840877"/>
        </a:xfrm>
        <a:prstGeom prst="wedgeRoundRectCallout">
          <a:avLst>
            <a:gd name="adj1" fmla="val -59102"/>
            <a:gd name="adj2" fmla="val 8376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5</xdr:col>
      <xdr:colOff>24411</xdr:colOff>
      <xdr:row>18</xdr:row>
      <xdr:rowOff>27660</xdr:rowOff>
    </xdr:from>
    <xdr:to>
      <xdr:col>6</xdr:col>
      <xdr:colOff>1512118</xdr:colOff>
      <xdr:row>21</xdr:row>
      <xdr:rowOff>397842</xdr:rowOff>
    </xdr:to>
    <xdr:sp macro="" textlink="">
      <xdr:nvSpPr>
        <xdr:cNvPr id="7" name="吹き出し: 角を丸めた四角形 62">
          <a:extLst>
            <a:ext uri="{FF2B5EF4-FFF2-40B4-BE49-F238E27FC236}">
              <a16:creationId xmlns:a16="http://schemas.microsoft.com/office/drawing/2014/main" id="{B68270CB-EDF0-4FBC-A8D3-555C674843D1}"/>
            </a:ext>
          </a:extLst>
        </xdr:cNvPr>
        <xdr:cNvSpPr/>
      </xdr:nvSpPr>
      <xdr:spPr>
        <a:xfrm>
          <a:off x="4388593" y="4668933"/>
          <a:ext cx="3998843" cy="1772954"/>
        </a:xfrm>
        <a:prstGeom prst="wedgeRoundRectCallout">
          <a:avLst>
            <a:gd name="adj1" fmla="val -71018"/>
            <a:gd name="adj2" fmla="val -12123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・地区代表者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・住民</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としています。上記以外の合意形成対象者がいる場合は行を追加して記載してください。</a:t>
          </a:r>
        </a:p>
      </xdr:txBody>
    </xdr:sp>
    <xdr:clientData/>
  </xdr:twoCellAnchor>
  <xdr:twoCellAnchor editAs="oneCell">
    <xdr:from>
      <xdr:col>10</xdr:col>
      <xdr:colOff>237661</xdr:colOff>
      <xdr:row>35</xdr:row>
      <xdr:rowOff>4079</xdr:rowOff>
    </xdr:from>
    <xdr:to>
      <xdr:col>13</xdr:col>
      <xdr:colOff>621176</xdr:colOff>
      <xdr:row>43</xdr:row>
      <xdr:rowOff>44348</xdr:rowOff>
    </xdr:to>
    <xdr:sp macro="" textlink="">
      <xdr:nvSpPr>
        <xdr:cNvPr id="8" name="吹き出し: 角を丸めた四角形 62">
          <a:extLst>
            <a:ext uri="{FF2B5EF4-FFF2-40B4-BE49-F238E27FC236}">
              <a16:creationId xmlns:a16="http://schemas.microsoft.com/office/drawing/2014/main" id="{45AAF659-6A88-49E9-81A8-9331F34741F5}"/>
            </a:ext>
          </a:extLst>
        </xdr:cNvPr>
        <xdr:cNvSpPr/>
      </xdr:nvSpPr>
      <xdr:spPr>
        <a:xfrm>
          <a:off x="12062268" y="10617650"/>
          <a:ext cx="6139337" cy="3659769"/>
        </a:xfrm>
        <a:prstGeom prst="wedgeRoundRectCallout">
          <a:avLst>
            <a:gd name="adj1" fmla="val -71381"/>
            <a:gd name="adj2" fmla="val 1739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合意形成に必要のプロセスを記載してください。その上で、各項の進捗度を“合意に向けた進捗度”のとおり、選択してください。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最後の合意プロセスは必ず「合意」を選択してください。</a:t>
          </a:r>
        </a:p>
      </xdr:txBody>
    </xdr:sp>
    <xdr:clientData/>
  </xdr:twoCellAnchor>
  <xdr:twoCellAnchor editAs="oneCell">
    <xdr:from>
      <xdr:col>10</xdr:col>
      <xdr:colOff>476107</xdr:colOff>
      <xdr:row>39</xdr:row>
      <xdr:rowOff>198817</xdr:rowOff>
    </xdr:from>
    <xdr:to>
      <xdr:col>13</xdr:col>
      <xdr:colOff>402982</xdr:colOff>
      <xdr:row>42</xdr:row>
      <xdr:rowOff>45490</xdr:rowOff>
    </xdr:to>
    <xdr:pic>
      <xdr:nvPicPr>
        <xdr:cNvPr id="9" name="図 8">
          <a:extLst>
            <a:ext uri="{FF2B5EF4-FFF2-40B4-BE49-F238E27FC236}">
              <a16:creationId xmlns:a16="http://schemas.microsoft.com/office/drawing/2014/main" id="{ABA90935-DC88-46A7-9777-3119DD04FB2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8023"/>
        <a:stretch/>
      </xdr:blipFill>
      <xdr:spPr bwMode="auto">
        <a:xfrm>
          <a:off x="12300714" y="11492746"/>
          <a:ext cx="5682697" cy="2540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309089</xdr:colOff>
      <xdr:row>21</xdr:row>
      <xdr:rowOff>883962</xdr:rowOff>
    </xdr:from>
    <xdr:to>
      <xdr:col>13</xdr:col>
      <xdr:colOff>1185841</xdr:colOff>
      <xdr:row>25</xdr:row>
      <xdr:rowOff>50714</xdr:rowOff>
    </xdr:to>
    <xdr:pic>
      <xdr:nvPicPr>
        <xdr:cNvPr id="10" name="図 9">
          <a:extLst>
            <a:ext uri="{FF2B5EF4-FFF2-40B4-BE49-F238E27FC236}">
              <a16:creationId xmlns:a16="http://schemas.microsoft.com/office/drawing/2014/main" id="{A91CF92D-DB71-4766-A69A-BBDAD1F2378B}"/>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7" t="-7518" r="5989" b="18797"/>
        <a:stretch/>
      </xdr:blipFill>
      <xdr:spPr bwMode="auto">
        <a:xfrm>
          <a:off x="11820732" y="7224891"/>
          <a:ext cx="6945538" cy="990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292787</xdr:colOff>
      <xdr:row>46</xdr:row>
      <xdr:rowOff>222486</xdr:rowOff>
    </xdr:from>
    <xdr:to>
      <xdr:col>12</xdr:col>
      <xdr:colOff>1431666</xdr:colOff>
      <xdr:row>52</xdr:row>
      <xdr:rowOff>160255</xdr:rowOff>
    </xdr:to>
    <xdr:sp macro="" textlink="">
      <xdr:nvSpPr>
        <xdr:cNvPr id="11" name="吹き出し: 角を丸めた四角形 62">
          <a:extLst>
            <a:ext uri="{FF2B5EF4-FFF2-40B4-BE49-F238E27FC236}">
              <a16:creationId xmlns:a16="http://schemas.microsoft.com/office/drawing/2014/main" id="{A45AE000-F796-42D4-92B1-6CF27993B993}"/>
            </a:ext>
          </a:extLst>
        </xdr:cNvPr>
        <xdr:cNvSpPr/>
      </xdr:nvSpPr>
      <xdr:spPr>
        <a:xfrm>
          <a:off x="12117394" y="15054272"/>
          <a:ext cx="4785593" cy="1407340"/>
        </a:xfrm>
        <a:prstGeom prst="wedgeRoundRectCallout">
          <a:avLst>
            <a:gd name="adj1" fmla="val -75516"/>
            <a:gd name="adj2" fmla="val -15853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「懸念事項」と「懸念事項への対応策」について記載してください。枠内に収まる分量で記載を御願いします。もしも枠を超えざるを得ない場合は、下方向に枠を伸ばして記載してください。</a:t>
          </a:r>
        </a:p>
      </xdr:txBody>
    </xdr:sp>
    <xdr:clientData/>
  </xdr:twoCellAnchor>
  <xdr:oneCellAnchor>
    <xdr:from>
      <xdr:col>9</xdr:col>
      <xdr:colOff>229196</xdr:colOff>
      <xdr:row>6</xdr:row>
      <xdr:rowOff>165823</xdr:rowOff>
    </xdr:from>
    <xdr:ext cx="3430600" cy="851964"/>
    <xdr:sp macro="" textlink="">
      <xdr:nvSpPr>
        <xdr:cNvPr id="12" name="吹き出し: 角を丸めた四角形 63">
          <a:extLst>
            <a:ext uri="{FF2B5EF4-FFF2-40B4-BE49-F238E27FC236}">
              <a16:creationId xmlns:a16="http://schemas.microsoft.com/office/drawing/2014/main" id="{52792E0A-0F00-4E74-A0D3-04CAC896983E}"/>
            </a:ext>
          </a:extLst>
        </xdr:cNvPr>
        <xdr:cNvSpPr/>
      </xdr:nvSpPr>
      <xdr:spPr>
        <a:xfrm>
          <a:off x="11728469" y="2105459"/>
          <a:ext cx="3430600" cy="851964"/>
        </a:xfrm>
        <a:prstGeom prst="wedgeRoundRectCallout">
          <a:avLst>
            <a:gd name="adj1" fmla="val -67674"/>
            <a:gd name="adj2" fmla="val 10089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合意プロセスの行が余る場合は行削除、足りなければ行追加</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コピー＆挿入</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xdr:col>
      <xdr:colOff>45888</xdr:colOff>
      <xdr:row>12</xdr:row>
      <xdr:rowOff>209587</xdr:rowOff>
    </xdr:from>
    <xdr:ext cx="3713896" cy="614724"/>
    <xdr:sp macro="" textlink="">
      <xdr:nvSpPr>
        <xdr:cNvPr id="13" name="吹き出し: 角を丸めた四角形 63">
          <a:extLst>
            <a:ext uri="{FF2B5EF4-FFF2-40B4-BE49-F238E27FC236}">
              <a16:creationId xmlns:a16="http://schemas.microsoft.com/office/drawing/2014/main" id="{A89A7585-D673-470A-A46E-98C449E34F5A}"/>
            </a:ext>
          </a:extLst>
        </xdr:cNvPr>
        <xdr:cNvSpPr/>
      </xdr:nvSpPr>
      <xdr:spPr>
        <a:xfrm>
          <a:off x="11856888" y="3500042"/>
          <a:ext cx="3713896" cy="614724"/>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合意形成対象者を追記したい場合は</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”の範囲を行コピーし挿入してください</a:t>
          </a:r>
        </a:p>
      </xdr:txBody>
    </xdr:sp>
    <xdr:clientData/>
  </xdr:oneCellAnchor>
  <xdr:twoCellAnchor>
    <xdr:from>
      <xdr:col>8</xdr:col>
      <xdr:colOff>7284</xdr:colOff>
      <xdr:row>11</xdr:row>
      <xdr:rowOff>22412</xdr:rowOff>
    </xdr:from>
    <xdr:to>
      <xdr:col>9</xdr:col>
      <xdr:colOff>297275</xdr:colOff>
      <xdr:row>17</xdr:row>
      <xdr:rowOff>216087</xdr:rowOff>
    </xdr:to>
    <xdr:sp macro="" textlink="">
      <xdr:nvSpPr>
        <xdr:cNvPr id="14" name="左中かっこ 36">
          <a:extLst>
            <a:ext uri="{FF2B5EF4-FFF2-40B4-BE49-F238E27FC236}">
              <a16:creationId xmlns:a16="http://schemas.microsoft.com/office/drawing/2014/main" id="{EA8209E2-2163-4C15-9EB0-200012AA2D26}"/>
            </a:ext>
          </a:extLst>
        </xdr:cNvPr>
        <xdr:cNvSpPr/>
      </xdr:nvSpPr>
      <xdr:spPr>
        <a:xfrm flipH="1">
          <a:off x="11358843" y="3081618"/>
          <a:ext cx="446873" cy="1538381"/>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9</xdr:col>
      <xdr:colOff>304409</xdr:colOff>
      <xdr:row>16</xdr:row>
      <xdr:rowOff>122797</xdr:rowOff>
    </xdr:from>
    <xdr:ext cx="3430600" cy="709972"/>
    <xdr:sp macro="" textlink="">
      <xdr:nvSpPr>
        <xdr:cNvPr id="15" name="吹き出し: 角を丸めた四角形 63">
          <a:extLst>
            <a:ext uri="{FF2B5EF4-FFF2-40B4-BE49-F238E27FC236}">
              <a16:creationId xmlns:a16="http://schemas.microsoft.com/office/drawing/2014/main" id="{D5F85521-1F99-4385-B9B6-BF156C7DF49A}"/>
            </a:ext>
          </a:extLst>
        </xdr:cNvPr>
        <xdr:cNvSpPr/>
      </xdr:nvSpPr>
      <xdr:spPr>
        <a:xfrm>
          <a:off x="11803682" y="4313797"/>
          <a:ext cx="3430600" cy="709972"/>
        </a:xfrm>
        <a:prstGeom prst="wedgeRoundRectCallout">
          <a:avLst>
            <a:gd name="adj1" fmla="val -74906"/>
            <a:gd name="adj2" fmla="val -7123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合意プロセスで「その他」を選択した</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場合に当該行の色がかわります</a:t>
          </a:r>
        </a:p>
      </xdr:txBody>
    </xdr:sp>
    <xdr:clientData/>
  </xdr:oneCellAnchor>
  <xdr:twoCellAnchor editAs="oneCell">
    <xdr:from>
      <xdr:col>11</xdr:col>
      <xdr:colOff>204108</xdr:colOff>
      <xdr:row>27</xdr:row>
      <xdr:rowOff>68036</xdr:rowOff>
    </xdr:from>
    <xdr:to>
      <xdr:col>12</xdr:col>
      <xdr:colOff>1170215</xdr:colOff>
      <xdr:row>34</xdr:row>
      <xdr:rowOff>217251</xdr:rowOff>
    </xdr:to>
    <xdr:sp macro="" textlink="">
      <xdr:nvSpPr>
        <xdr:cNvPr id="16" name="吹き出し: 角を丸めた四角形 62">
          <a:extLst>
            <a:ext uri="{FF2B5EF4-FFF2-40B4-BE49-F238E27FC236}">
              <a16:creationId xmlns:a16="http://schemas.microsoft.com/office/drawing/2014/main" id="{1180FF35-D980-476D-B4A1-186247F3BD5B}"/>
            </a:ext>
          </a:extLst>
        </xdr:cNvPr>
        <xdr:cNvSpPr/>
      </xdr:nvSpPr>
      <xdr:spPr>
        <a:xfrm>
          <a:off x="14137822" y="8722179"/>
          <a:ext cx="2503714" cy="1863715"/>
        </a:xfrm>
        <a:prstGeom prst="wedgeRoundRectCallout">
          <a:avLst>
            <a:gd name="adj1" fmla="val -271991"/>
            <a:gd name="adj2" fmla="val 4600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・実施済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・実施中</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・未実施</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9</xdr:col>
      <xdr:colOff>193662</xdr:colOff>
      <xdr:row>19</xdr:row>
      <xdr:rowOff>130304</xdr:rowOff>
    </xdr:from>
    <xdr:to>
      <xdr:col>14</xdr:col>
      <xdr:colOff>240861</xdr:colOff>
      <xdr:row>24</xdr:row>
      <xdr:rowOff>97951</xdr:rowOff>
    </xdr:to>
    <xdr:sp macro="" textlink="">
      <xdr:nvSpPr>
        <xdr:cNvPr id="2" name="吹き出し: 角を丸めた四角形 21">
          <a:extLst>
            <a:ext uri="{FF2B5EF4-FFF2-40B4-BE49-F238E27FC236}">
              <a16:creationId xmlns:a16="http://schemas.microsoft.com/office/drawing/2014/main" id="{BA3F433C-8E78-4EE0-96E6-6C39784970FB}"/>
            </a:ext>
          </a:extLst>
        </xdr:cNvPr>
        <xdr:cNvSpPr/>
      </xdr:nvSpPr>
      <xdr:spPr>
        <a:xfrm flipH="1">
          <a:off x="12499962" y="5311904"/>
          <a:ext cx="7667199" cy="1110647"/>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chemeClr val="tx1"/>
              </a:solidFill>
              <a:latin typeface="Meiryo UI" panose="020B0604030504040204" pitchFamily="50" charset="-128"/>
              <a:ea typeface="Meiryo UI" panose="020B0604030504040204" pitchFamily="50" charset="-128"/>
            </a:rPr>
            <a:t>・</a:t>
          </a:r>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a:p>
          <a:pPr algn="l"/>
          <a:r>
            <a:rPr kumimoji="1" lang="ja-JP" altLang="en-US" sz="1400" b="0">
              <a:solidFill>
                <a:schemeClr val="tx1"/>
              </a:solidFill>
              <a:latin typeface="Meiryo UI" panose="020B0604030504040204" pitchFamily="50" charset="-128"/>
              <a:ea typeface="Meiryo UI" panose="020B0604030504040204" pitchFamily="50" charset="-128"/>
            </a:rPr>
            <a:t>・あらかじめ表を</a:t>
          </a:r>
          <a:r>
            <a:rPr kumimoji="1" lang="en-US" altLang="ja-JP" sz="1400" b="0">
              <a:solidFill>
                <a:schemeClr val="tx1"/>
              </a:solidFill>
              <a:latin typeface="Meiryo UI" panose="020B0604030504040204" pitchFamily="50" charset="-128"/>
              <a:ea typeface="Meiryo UI" panose="020B0604030504040204" pitchFamily="50" charset="-128"/>
            </a:rPr>
            <a:t>30</a:t>
          </a:r>
          <a:r>
            <a:rPr kumimoji="1" lang="ja-JP" altLang="en-US" sz="1400" b="0">
              <a:solidFill>
                <a:schemeClr val="tx1"/>
              </a:solidFill>
              <a:latin typeface="Meiryo UI" panose="020B0604030504040204" pitchFamily="50" charset="-128"/>
              <a:ea typeface="Meiryo UI" panose="020B0604030504040204" pitchFamily="50" charset="-128"/>
            </a:rPr>
            <a:t>枠用意しておりますが、さらに施設に追加が必要な場合は表全体を行ごとコピー＆挿入で追加してください</a:t>
          </a:r>
        </a:p>
      </xdr:txBody>
    </xdr:sp>
    <xdr:clientData/>
  </xdr:twoCellAnchor>
  <xdr:twoCellAnchor editAs="oneCell">
    <xdr:from>
      <xdr:col>0</xdr:col>
      <xdr:colOff>0</xdr:colOff>
      <xdr:row>12</xdr:row>
      <xdr:rowOff>129143</xdr:rowOff>
    </xdr:from>
    <xdr:to>
      <xdr:col>4</xdr:col>
      <xdr:colOff>1558742</xdr:colOff>
      <xdr:row>18</xdr:row>
      <xdr:rowOff>32444</xdr:rowOff>
    </xdr:to>
    <xdr:sp macro="" textlink="">
      <xdr:nvSpPr>
        <xdr:cNvPr id="3" name="吹き出し: 角を丸めた四角形 62">
          <a:extLst>
            <a:ext uri="{FF2B5EF4-FFF2-40B4-BE49-F238E27FC236}">
              <a16:creationId xmlns:a16="http://schemas.microsoft.com/office/drawing/2014/main" id="{FC886949-551D-447D-8080-5C55643666A1}"/>
            </a:ext>
          </a:extLst>
        </xdr:cNvPr>
        <xdr:cNvSpPr/>
      </xdr:nvSpPr>
      <xdr:spPr>
        <a:xfrm>
          <a:off x="0" y="3679370"/>
          <a:ext cx="4052560" cy="1271438"/>
        </a:xfrm>
        <a:prstGeom prst="wedgeRoundRectCallout">
          <a:avLst>
            <a:gd name="adj1" fmla="val -10562"/>
            <a:gd name="adj2" fmla="val -13965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2.4</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twoCellAnchor editAs="oneCell">
    <xdr:from>
      <xdr:col>10</xdr:col>
      <xdr:colOff>811876</xdr:colOff>
      <xdr:row>45</xdr:row>
      <xdr:rowOff>40483</xdr:rowOff>
    </xdr:from>
    <xdr:to>
      <xdr:col>11</xdr:col>
      <xdr:colOff>849961</xdr:colOff>
      <xdr:row>53</xdr:row>
      <xdr:rowOff>257734</xdr:rowOff>
    </xdr:to>
    <xdr:sp macro="" textlink="">
      <xdr:nvSpPr>
        <xdr:cNvPr id="4" name="吹き出し: 角を丸めた四角形 62">
          <a:extLst>
            <a:ext uri="{FF2B5EF4-FFF2-40B4-BE49-F238E27FC236}">
              <a16:creationId xmlns:a16="http://schemas.microsoft.com/office/drawing/2014/main" id="{A620DDB8-9FDC-4C13-A470-CFF79800312D}"/>
            </a:ext>
          </a:extLst>
        </xdr:cNvPr>
        <xdr:cNvSpPr/>
      </xdr:nvSpPr>
      <xdr:spPr>
        <a:xfrm>
          <a:off x="13429700" y="13375483"/>
          <a:ext cx="2144790" cy="1741251"/>
        </a:xfrm>
        <a:prstGeom prst="wedgeRoundRectCallout">
          <a:avLst>
            <a:gd name="adj1" fmla="val -277969"/>
            <a:gd name="adj2" fmla="val -1094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・実施済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・実施中</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・未実施</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4</xdr:col>
      <xdr:colOff>1951831</xdr:colOff>
      <xdr:row>16</xdr:row>
      <xdr:rowOff>107726</xdr:rowOff>
    </xdr:from>
    <xdr:to>
      <xdr:col>6</xdr:col>
      <xdr:colOff>759269</xdr:colOff>
      <xdr:row>23</xdr:row>
      <xdr:rowOff>47998</xdr:rowOff>
    </xdr:to>
    <xdr:sp macro="" textlink="">
      <xdr:nvSpPr>
        <xdr:cNvPr id="5" name="吹き出し: 角を丸めた四角形 62">
          <a:extLst>
            <a:ext uri="{FF2B5EF4-FFF2-40B4-BE49-F238E27FC236}">
              <a16:creationId xmlns:a16="http://schemas.microsoft.com/office/drawing/2014/main" id="{693EC219-3F67-4DE6-80BE-0FF7495E8974}"/>
            </a:ext>
          </a:extLst>
        </xdr:cNvPr>
        <xdr:cNvSpPr/>
      </xdr:nvSpPr>
      <xdr:spPr>
        <a:xfrm>
          <a:off x="4439537" y="4545255"/>
          <a:ext cx="3984556" cy="1520302"/>
        </a:xfrm>
        <a:prstGeom prst="wedgeRoundRectCallout">
          <a:avLst>
            <a:gd name="adj1" fmla="val -52246"/>
            <a:gd name="adj2" fmla="val -14908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p>
      </xdr:txBody>
    </xdr:sp>
    <xdr:clientData/>
  </xdr:twoCellAnchor>
  <xdr:twoCellAnchor editAs="oneCell">
    <xdr:from>
      <xdr:col>10</xdr:col>
      <xdr:colOff>43051</xdr:colOff>
      <xdr:row>28</xdr:row>
      <xdr:rowOff>1825032</xdr:rowOff>
    </xdr:from>
    <xdr:to>
      <xdr:col>13</xdr:col>
      <xdr:colOff>384035</xdr:colOff>
      <xdr:row>43</xdr:row>
      <xdr:rowOff>225139</xdr:rowOff>
    </xdr:to>
    <xdr:sp macro="" textlink="">
      <xdr:nvSpPr>
        <xdr:cNvPr id="6" name="吹き出し: 角を丸めた四角形 62">
          <a:extLst>
            <a:ext uri="{FF2B5EF4-FFF2-40B4-BE49-F238E27FC236}">
              <a16:creationId xmlns:a16="http://schemas.microsoft.com/office/drawing/2014/main" id="{E291DEB3-FDFB-4876-A6F9-0B2557CFEEE5}"/>
            </a:ext>
          </a:extLst>
        </xdr:cNvPr>
        <xdr:cNvSpPr/>
      </xdr:nvSpPr>
      <xdr:spPr>
        <a:xfrm>
          <a:off x="12639864" y="10040345"/>
          <a:ext cx="6079796" cy="3472169"/>
        </a:xfrm>
        <a:prstGeom prst="wedgeRoundRectCallout">
          <a:avLst>
            <a:gd name="adj1" fmla="val -145520"/>
            <a:gd name="adj2" fmla="val 1228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合意形成に必要のプロセスを記載してください。その上で、各項の進捗度を“合意に向けた進捗度”のとおり、選択してください。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最後の合意プロセスは必ず「合意」を選択してください。</a:t>
          </a:r>
        </a:p>
      </xdr:txBody>
    </xdr:sp>
    <xdr:clientData/>
  </xdr:twoCellAnchor>
  <xdr:twoCellAnchor editAs="oneCell">
    <xdr:from>
      <xdr:col>9</xdr:col>
      <xdr:colOff>275203</xdr:colOff>
      <xdr:row>54</xdr:row>
      <xdr:rowOff>1608532</xdr:rowOff>
    </xdr:from>
    <xdr:to>
      <xdr:col>12</xdr:col>
      <xdr:colOff>1047360</xdr:colOff>
      <xdr:row>59</xdr:row>
      <xdr:rowOff>168751</xdr:rowOff>
    </xdr:to>
    <xdr:sp macro="" textlink="">
      <xdr:nvSpPr>
        <xdr:cNvPr id="7" name="吹き出し: 角を丸めた四角形 62">
          <a:extLst>
            <a:ext uri="{FF2B5EF4-FFF2-40B4-BE49-F238E27FC236}">
              <a16:creationId xmlns:a16="http://schemas.microsoft.com/office/drawing/2014/main" id="{7742CF2C-DCB5-4718-A78B-D53F6D34F7A3}"/>
            </a:ext>
          </a:extLst>
        </xdr:cNvPr>
        <xdr:cNvSpPr/>
      </xdr:nvSpPr>
      <xdr:spPr>
        <a:xfrm>
          <a:off x="12581503" y="18029632"/>
          <a:ext cx="4734557" cy="1303419"/>
        </a:xfrm>
        <a:prstGeom prst="wedgeRoundRectCallout">
          <a:avLst>
            <a:gd name="adj1" fmla="val -75516"/>
            <a:gd name="adj2" fmla="val -15853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「懸念事項」と「懸念事項への対応策」について記載してください。枠内に収まる分量で記載を御願いします。もしも枠を超えざるを得ない場合は、下方向に枠を伸ばして記載してください。</a:t>
          </a:r>
        </a:p>
      </xdr:txBody>
    </xdr:sp>
    <xdr:clientData/>
  </xdr:twoCellAnchor>
  <xdr:oneCellAnchor>
    <xdr:from>
      <xdr:col>9</xdr:col>
      <xdr:colOff>198599</xdr:colOff>
      <xdr:row>5</xdr:row>
      <xdr:rowOff>170878</xdr:rowOff>
    </xdr:from>
    <xdr:ext cx="3430600" cy="792828"/>
    <xdr:sp macro="" textlink="">
      <xdr:nvSpPr>
        <xdr:cNvPr id="8" name="吹き出し: 角を丸めた四角形 63">
          <a:extLst>
            <a:ext uri="{FF2B5EF4-FFF2-40B4-BE49-F238E27FC236}">
              <a16:creationId xmlns:a16="http://schemas.microsoft.com/office/drawing/2014/main" id="{85233249-0784-40C4-B9AE-ACCFDAA9B2EB}"/>
            </a:ext>
          </a:extLst>
        </xdr:cNvPr>
        <xdr:cNvSpPr/>
      </xdr:nvSpPr>
      <xdr:spPr>
        <a:xfrm>
          <a:off x="12502658" y="2165525"/>
          <a:ext cx="3430600" cy="792828"/>
        </a:xfrm>
        <a:prstGeom prst="wedgeRoundRectCallout">
          <a:avLst>
            <a:gd name="adj1" fmla="val -67674"/>
            <a:gd name="adj2" fmla="val 10089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合意プロセスの行が余る場合は行削除、足りなければ行追加</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コピー＆挿入</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xdr:col>
      <xdr:colOff>50358</xdr:colOff>
      <xdr:row>11</xdr:row>
      <xdr:rowOff>160291</xdr:rowOff>
    </xdr:from>
    <xdr:ext cx="3713896" cy="614724"/>
    <xdr:sp macro="" textlink="">
      <xdr:nvSpPr>
        <xdr:cNvPr id="9" name="吹き出し: 角を丸めた四角形 63">
          <a:extLst>
            <a:ext uri="{FF2B5EF4-FFF2-40B4-BE49-F238E27FC236}">
              <a16:creationId xmlns:a16="http://schemas.microsoft.com/office/drawing/2014/main" id="{91D5E093-AC45-4AEB-B677-6C91500DDBD2}"/>
            </a:ext>
          </a:extLst>
        </xdr:cNvPr>
        <xdr:cNvSpPr/>
      </xdr:nvSpPr>
      <xdr:spPr>
        <a:xfrm>
          <a:off x="12661458" y="3513091"/>
          <a:ext cx="3713896" cy="614724"/>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合意形成対象者を追記したい場合は</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”の範囲を行コピーし挿入してください</a:t>
          </a:r>
        </a:p>
      </xdr:txBody>
    </xdr:sp>
    <xdr:clientData/>
  </xdr:oneCellAnchor>
  <xdr:oneCellAnchor>
    <xdr:from>
      <xdr:col>10</xdr:col>
      <xdr:colOff>124729</xdr:colOff>
      <xdr:row>16</xdr:row>
      <xdr:rowOff>62680</xdr:rowOff>
    </xdr:from>
    <xdr:ext cx="3430600" cy="709972"/>
    <xdr:sp macro="" textlink="">
      <xdr:nvSpPr>
        <xdr:cNvPr id="10" name="吹き出し: 角を丸めた四角形 63">
          <a:extLst>
            <a:ext uri="{FF2B5EF4-FFF2-40B4-BE49-F238E27FC236}">
              <a16:creationId xmlns:a16="http://schemas.microsoft.com/office/drawing/2014/main" id="{89C759C7-87BD-4EB9-8D7D-495E79E74D7B}"/>
            </a:ext>
          </a:extLst>
        </xdr:cNvPr>
        <xdr:cNvSpPr/>
      </xdr:nvSpPr>
      <xdr:spPr>
        <a:xfrm>
          <a:off x="12742553" y="4500209"/>
          <a:ext cx="3430600" cy="709972"/>
        </a:xfrm>
        <a:prstGeom prst="wedgeRoundRectCallout">
          <a:avLst>
            <a:gd name="adj1" fmla="val -72382"/>
            <a:gd name="adj2" fmla="val -8099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合意プロセスで「その他」を選択した</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場合に当該行の色がかわります</a:t>
          </a:r>
        </a:p>
      </xdr:txBody>
    </xdr:sp>
    <xdr:clientData/>
  </xdr:oneCellAnchor>
  <xdr:twoCellAnchor>
    <xdr:from>
      <xdr:col>8</xdr:col>
      <xdr:colOff>48418</xdr:colOff>
      <xdr:row>9</xdr:row>
      <xdr:rowOff>144905</xdr:rowOff>
    </xdr:from>
    <xdr:to>
      <xdr:col>10</xdr:col>
      <xdr:colOff>66937</xdr:colOff>
      <xdr:row>17</xdr:row>
      <xdr:rowOff>11206</xdr:rowOff>
    </xdr:to>
    <xdr:sp macro="" textlink="">
      <xdr:nvSpPr>
        <xdr:cNvPr id="11" name="左中かっこ 36">
          <a:extLst>
            <a:ext uri="{FF2B5EF4-FFF2-40B4-BE49-F238E27FC236}">
              <a16:creationId xmlns:a16="http://schemas.microsoft.com/office/drawing/2014/main" id="{7680BB5E-7C10-4057-9E4C-410940DA62D1}"/>
            </a:ext>
          </a:extLst>
        </xdr:cNvPr>
        <xdr:cNvSpPr/>
      </xdr:nvSpPr>
      <xdr:spPr>
        <a:xfrm flipH="1">
          <a:off x="12195594" y="3002405"/>
          <a:ext cx="489167" cy="1670448"/>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10</xdr:col>
      <xdr:colOff>222681</xdr:colOff>
      <xdr:row>32</xdr:row>
      <xdr:rowOff>141657</xdr:rowOff>
    </xdr:from>
    <xdr:to>
      <xdr:col>13</xdr:col>
      <xdr:colOff>356028</xdr:colOff>
      <xdr:row>39</xdr:row>
      <xdr:rowOff>202557</xdr:rowOff>
    </xdr:to>
    <xdr:pic>
      <xdr:nvPicPr>
        <xdr:cNvPr id="12" name="図 11">
          <a:extLst>
            <a:ext uri="{FF2B5EF4-FFF2-40B4-BE49-F238E27FC236}">
              <a16:creationId xmlns:a16="http://schemas.microsoft.com/office/drawing/2014/main" id="{0F434C59-9886-462F-943A-DB7E1009D53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6" t="-1842" r="11571" b="9366"/>
        <a:stretch/>
      </xdr:blipFill>
      <xdr:spPr bwMode="auto">
        <a:xfrm>
          <a:off x="12819494" y="10809657"/>
          <a:ext cx="5872159" cy="172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1109862</xdr:colOff>
      <xdr:row>2</xdr:row>
      <xdr:rowOff>63799</xdr:rowOff>
    </xdr:from>
    <xdr:to>
      <xdr:col>5</xdr:col>
      <xdr:colOff>1673910</xdr:colOff>
      <xdr:row>5</xdr:row>
      <xdr:rowOff>11510</xdr:rowOff>
    </xdr:to>
    <xdr:sp macro="" textlink="">
      <xdr:nvSpPr>
        <xdr:cNvPr id="13" name="吹き出し: 角を丸めた四角形 32">
          <a:extLst>
            <a:ext uri="{FF2B5EF4-FFF2-40B4-BE49-F238E27FC236}">
              <a16:creationId xmlns:a16="http://schemas.microsoft.com/office/drawing/2014/main" id="{AF8AE586-70C0-4A63-A39C-17167BDF6D14}"/>
            </a:ext>
          </a:extLst>
        </xdr:cNvPr>
        <xdr:cNvSpPr/>
      </xdr:nvSpPr>
      <xdr:spPr>
        <a:xfrm>
          <a:off x="1958453" y="1328026"/>
          <a:ext cx="4876275" cy="675075"/>
        </a:xfrm>
        <a:prstGeom prst="wedgeRoundRectCallout">
          <a:avLst>
            <a:gd name="adj1" fmla="val -75815"/>
            <a:gd name="adj2" fmla="val 7196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3</xdr:col>
      <xdr:colOff>1092966</xdr:colOff>
      <xdr:row>2</xdr:row>
      <xdr:rowOff>63160</xdr:rowOff>
    </xdr:from>
    <xdr:to>
      <xdr:col>5</xdr:col>
      <xdr:colOff>1666182</xdr:colOff>
      <xdr:row>5</xdr:row>
      <xdr:rowOff>328</xdr:rowOff>
    </xdr:to>
    <xdr:sp macro="" textlink="">
      <xdr:nvSpPr>
        <xdr:cNvPr id="14" name="吹き出し: 角を丸めた四角形 32">
          <a:extLst>
            <a:ext uri="{FF2B5EF4-FFF2-40B4-BE49-F238E27FC236}">
              <a16:creationId xmlns:a16="http://schemas.microsoft.com/office/drawing/2014/main" id="{48705F1E-4A7E-43B5-AA17-C3D5C4EE302A}"/>
            </a:ext>
          </a:extLst>
        </xdr:cNvPr>
        <xdr:cNvSpPr/>
      </xdr:nvSpPr>
      <xdr:spPr>
        <a:xfrm>
          <a:off x="1944613" y="1340631"/>
          <a:ext cx="4876275" cy="665550"/>
        </a:xfrm>
        <a:prstGeom prst="wedgeRoundRectCallout">
          <a:avLst>
            <a:gd name="adj1" fmla="val 29845"/>
            <a:gd name="adj2" fmla="val 9174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空欄時青セルとなっている「通し番号」、「対象施設数」「直近電力需要量」及び「現在の合意形成進捗度」</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9</xdr:col>
      <xdr:colOff>68806</xdr:colOff>
      <xdr:row>19</xdr:row>
      <xdr:rowOff>501972</xdr:rowOff>
    </xdr:from>
    <xdr:to>
      <xdr:col>14</xdr:col>
      <xdr:colOff>202367</xdr:colOff>
      <xdr:row>20</xdr:row>
      <xdr:rowOff>454295</xdr:rowOff>
    </xdr:to>
    <xdr:sp macro="" textlink="">
      <xdr:nvSpPr>
        <xdr:cNvPr id="2" name="吹き出し: 角を丸めた四角形 21">
          <a:extLst>
            <a:ext uri="{FF2B5EF4-FFF2-40B4-BE49-F238E27FC236}">
              <a16:creationId xmlns:a16="http://schemas.microsoft.com/office/drawing/2014/main" id="{6935A56B-2388-4213-B989-23A286DC51A9}"/>
            </a:ext>
          </a:extLst>
        </xdr:cNvPr>
        <xdr:cNvSpPr/>
      </xdr:nvSpPr>
      <xdr:spPr>
        <a:xfrm flipH="1">
          <a:off x="12451306" y="5226372"/>
          <a:ext cx="7753561" cy="1285823"/>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chemeClr val="tx1"/>
              </a:solidFill>
              <a:latin typeface="Meiryo UI" panose="020B0604030504040204" pitchFamily="50" charset="-128"/>
              <a:ea typeface="Meiryo UI" panose="020B0604030504040204" pitchFamily="50" charset="-128"/>
            </a:rPr>
            <a:t>・</a:t>
          </a:r>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a:p>
          <a:pPr algn="l"/>
          <a:r>
            <a:rPr kumimoji="1" lang="ja-JP" altLang="en-US" sz="1400" b="0">
              <a:solidFill>
                <a:schemeClr val="tx1"/>
              </a:solidFill>
              <a:latin typeface="Meiryo UI" panose="020B0604030504040204" pitchFamily="50" charset="-128"/>
              <a:ea typeface="Meiryo UI" panose="020B0604030504040204" pitchFamily="50" charset="-128"/>
            </a:rPr>
            <a:t>・あらかじめ表を</a:t>
          </a:r>
          <a:r>
            <a:rPr kumimoji="1" lang="en-US" altLang="ja-JP" sz="1400" b="0">
              <a:solidFill>
                <a:schemeClr val="tx1"/>
              </a:solidFill>
              <a:latin typeface="Meiryo UI" panose="020B0604030504040204" pitchFamily="50" charset="-128"/>
              <a:ea typeface="Meiryo UI" panose="020B0604030504040204" pitchFamily="50" charset="-128"/>
            </a:rPr>
            <a:t>30</a:t>
          </a:r>
          <a:r>
            <a:rPr kumimoji="1" lang="ja-JP" altLang="en-US" sz="1400" b="0">
              <a:solidFill>
                <a:schemeClr val="tx1"/>
              </a:solidFill>
              <a:latin typeface="Meiryo UI" panose="020B0604030504040204" pitchFamily="50" charset="-128"/>
              <a:ea typeface="Meiryo UI" panose="020B0604030504040204" pitchFamily="50" charset="-128"/>
            </a:rPr>
            <a:t>枠用意しておりますが、さらに施設に追加が必要な場合は表全体を行ごとコピー＆挿入で追加してください</a:t>
          </a:r>
        </a:p>
      </xdr:txBody>
    </xdr:sp>
    <xdr:clientData/>
  </xdr:twoCellAnchor>
  <xdr:twoCellAnchor editAs="oneCell">
    <xdr:from>
      <xdr:col>2</xdr:col>
      <xdr:colOff>225136</xdr:colOff>
      <xdr:row>15</xdr:row>
      <xdr:rowOff>71299</xdr:rowOff>
    </xdr:from>
    <xdr:to>
      <xdr:col>4</xdr:col>
      <xdr:colOff>2014247</xdr:colOff>
      <xdr:row>19</xdr:row>
      <xdr:rowOff>927026</xdr:rowOff>
    </xdr:to>
    <xdr:sp macro="" textlink="">
      <xdr:nvSpPr>
        <xdr:cNvPr id="3" name="吹き出し: 角を丸めた四角形 62">
          <a:extLst>
            <a:ext uri="{FF2B5EF4-FFF2-40B4-BE49-F238E27FC236}">
              <a16:creationId xmlns:a16="http://schemas.microsoft.com/office/drawing/2014/main" id="{BBA2DBCF-393D-4EA0-9567-48374ED2CE0E}"/>
            </a:ext>
          </a:extLst>
        </xdr:cNvPr>
        <xdr:cNvSpPr/>
      </xdr:nvSpPr>
      <xdr:spPr>
        <a:xfrm>
          <a:off x="536863" y="4106435"/>
          <a:ext cx="3971202" cy="1479182"/>
        </a:xfrm>
        <a:prstGeom prst="wedgeRoundRectCallout">
          <a:avLst>
            <a:gd name="adj1" fmla="val -10562"/>
            <a:gd name="adj2" fmla="val -13965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2.4</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twoCellAnchor editAs="oneCell">
    <xdr:from>
      <xdr:col>10</xdr:col>
      <xdr:colOff>332555</xdr:colOff>
      <xdr:row>32</xdr:row>
      <xdr:rowOff>154360</xdr:rowOff>
    </xdr:from>
    <xdr:to>
      <xdr:col>11</xdr:col>
      <xdr:colOff>284452</xdr:colOff>
      <xdr:row>37</xdr:row>
      <xdr:rowOff>1136563</xdr:rowOff>
    </xdr:to>
    <xdr:sp macro="" textlink="">
      <xdr:nvSpPr>
        <xdr:cNvPr id="6" name="吹き出し: 角を丸めた四角形 62">
          <a:extLst>
            <a:ext uri="{FF2B5EF4-FFF2-40B4-BE49-F238E27FC236}">
              <a16:creationId xmlns:a16="http://schemas.microsoft.com/office/drawing/2014/main" id="{2016068C-A42A-48E1-AB2A-191EC9B97C22}"/>
            </a:ext>
          </a:extLst>
        </xdr:cNvPr>
        <xdr:cNvSpPr/>
      </xdr:nvSpPr>
      <xdr:spPr>
        <a:xfrm>
          <a:off x="13019855" y="10517560"/>
          <a:ext cx="2047397" cy="1858503"/>
        </a:xfrm>
        <a:prstGeom prst="wedgeRoundRectCallout">
          <a:avLst>
            <a:gd name="adj1" fmla="val -230422"/>
            <a:gd name="adj2" fmla="val -3230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・実施済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・実施中</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・未実施</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4</xdr:col>
      <xdr:colOff>1733329</xdr:colOff>
      <xdr:row>19</xdr:row>
      <xdr:rowOff>137334</xdr:rowOff>
    </xdr:from>
    <xdr:to>
      <xdr:col>6</xdr:col>
      <xdr:colOff>545763</xdr:colOff>
      <xdr:row>20</xdr:row>
      <xdr:rowOff>396535</xdr:rowOff>
    </xdr:to>
    <xdr:sp macro="" textlink="">
      <xdr:nvSpPr>
        <xdr:cNvPr id="7" name="吹き出し: 角を丸めた四角形 62">
          <a:extLst>
            <a:ext uri="{FF2B5EF4-FFF2-40B4-BE49-F238E27FC236}">
              <a16:creationId xmlns:a16="http://schemas.microsoft.com/office/drawing/2014/main" id="{BD057E85-5B16-44F6-9DCC-986D1D925A0B}"/>
            </a:ext>
          </a:extLst>
        </xdr:cNvPr>
        <xdr:cNvSpPr/>
      </xdr:nvSpPr>
      <xdr:spPr>
        <a:xfrm>
          <a:off x="4227147" y="4795925"/>
          <a:ext cx="3990571" cy="1575383"/>
        </a:xfrm>
        <a:prstGeom prst="wedgeRoundRectCallout">
          <a:avLst>
            <a:gd name="adj1" fmla="val -51402"/>
            <a:gd name="adj2" fmla="val -15940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p>
      </xdr:txBody>
    </xdr:sp>
    <xdr:clientData/>
  </xdr:twoCellAnchor>
  <xdr:twoCellAnchor editAs="oneCell">
    <xdr:from>
      <xdr:col>10</xdr:col>
      <xdr:colOff>217735</xdr:colOff>
      <xdr:row>20</xdr:row>
      <xdr:rowOff>1212632</xdr:rowOff>
    </xdr:from>
    <xdr:to>
      <xdr:col>13</xdr:col>
      <xdr:colOff>597646</xdr:colOff>
      <xdr:row>32</xdr:row>
      <xdr:rowOff>1047</xdr:rowOff>
    </xdr:to>
    <xdr:sp macro="" textlink="">
      <xdr:nvSpPr>
        <xdr:cNvPr id="8" name="吹き出し: 角を丸めた四角形 62">
          <a:extLst>
            <a:ext uri="{FF2B5EF4-FFF2-40B4-BE49-F238E27FC236}">
              <a16:creationId xmlns:a16="http://schemas.microsoft.com/office/drawing/2014/main" id="{C933AA87-DC25-44E0-9698-739B841B5D24}"/>
            </a:ext>
          </a:extLst>
        </xdr:cNvPr>
        <xdr:cNvSpPr/>
      </xdr:nvSpPr>
      <xdr:spPr>
        <a:xfrm>
          <a:off x="12905035" y="7270532"/>
          <a:ext cx="6133011" cy="3093715"/>
        </a:xfrm>
        <a:prstGeom prst="wedgeRoundRectCallout">
          <a:avLst>
            <a:gd name="adj1" fmla="val -155281"/>
            <a:gd name="adj2" fmla="val 3640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合意形成に必要のプロセスを記載してください。その上で、各項の進捗度を“合意に向けた進捗度”のとおり、選択してください。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最後の合意プロセスは必ず「合意」を選択してください。</a:t>
          </a:r>
        </a:p>
      </xdr:txBody>
    </xdr:sp>
    <xdr:clientData/>
  </xdr:twoCellAnchor>
  <xdr:twoCellAnchor editAs="oneCell">
    <xdr:from>
      <xdr:col>10</xdr:col>
      <xdr:colOff>57364</xdr:colOff>
      <xdr:row>38</xdr:row>
      <xdr:rowOff>541923</xdr:rowOff>
    </xdr:from>
    <xdr:to>
      <xdr:col>12</xdr:col>
      <xdr:colOff>1238704</xdr:colOff>
      <xdr:row>38</xdr:row>
      <xdr:rowOff>1783545</xdr:rowOff>
    </xdr:to>
    <xdr:sp macro="" textlink="">
      <xdr:nvSpPr>
        <xdr:cNvPr id="9" name="吹き出し: 角を丸めた四角形 62">
          <a:extLst>
            <a:ext uri="{FF2B5EF4-FFF2-40B4-BE49-F238E27FC236}">
              <a16:creationId xmlns:a16="http://schemas.microsoft.com/office/drawing/2014/main" id="{3D24110E-9ED0-491A-B16A-1CD8603815CC}"/>
            </a:ext>
          </a:extLst>
        </xdr:cNvPr>
        <xdr:cNvSpPr/>
      </xdr:nvSpPr>
      <xdr:spPr>
        <a:xfrm>
          <a:off x="12744664" y="13114923"/>
          <a:ext cx="4838940" cy="1241622"/>
        </a:xfrm>
        <a:prstGeom prst="wedgeRoundRectCallout">
          <a:avLst>
            <a:gd name="adj1" fmla="val -93360"/>
            <a:gd name="adj2" fmla="val -8070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「懸念事項」と「懸念事項への対応策」について記載してください。枠内に収まる分量で記載を御願いします。もしも枠を超えざるを得ない場合は、下方向に枠を伸ばして記載してください。</a:t>
          </a:r>
        </a:p>
      </xdr:txBody>
    </xdr:sp>
    <xdr:clientData/>
  </xdr:twoCellAnchor>
  <xdr:oneCellAnchor>
    <xdr:from>
      <xdr:col>9</xdr:col>
      <xdr:colOff>64218</xdr:colOff>
      <xdr:row>4</xdr:row>
      <xdr:rowOff>68864</xdr:rowOff>
    </xdr:from>
    <xdr:ext cx="3430600" cy="851964"/>
    <xdr:sp macro="" textlink="">
      <xdr:nvSpPr>
        <xdr:cNvPr id="10" name="吹き出し: 角を丸めた四角形 63">
          <a:extLst>
            <a:ext uri="{FF2B5EF4-FFF2-40B4-BE49-F238E27FC236}">
              <a16:creationId xmlns:a16="http://schemas.microsoft.com/office/drawing/2014/main" id="{A0DF3FD9-8D87-40B0-8107-4913310B59F8}"/>
            </a:ext>
          </a:extLst>
        </xdr:cNvPr>
        <xdr:cNvSpPr/>
      </xdr:nvSpPr>
      <xdr:spPr>
        <a:xfrm>
          <a:off x="12446718" y="1707164"/>
          <a:ext cx="3430600" cy="851964"/>
        </a:xfrm>
        <a:prstGeom prst="wedgeRoundRectCallout">
          <a:avLst>
            <a:gd name="adj1" fmla="val -67674"/>
            <a:gd name="adj2" fmla="val 10089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合意プロセスの行が余る場合は行削除、足りなければ行追加</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コピー＆挿入</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xdr:col>
      <xdr:colOff>64828</xdr:colOff>
      <xdr:row>11</xdr:row>
      <xdr:rowOff>165097</xdr:rowOff>
    </xdr:from>
    <xdr:ext cx="3713896" cy="614724"/>
    <xdr:sp macro="" textlink="">
      <xdr:nvSpPr>
        <xdr:cNvPr id="11" name="吹き出し: 角を丸めた四角形 63">
          <a:extLst>
            <a:ext uri="{FF2B5EF4-FFF2-40B4-BE49-F238E27FC236}">
              <a16:creationId xmlns:a16="http://schemas.microsoft.com/office/drawing/2014/main" id="{D1EE8613-5C47-405F-A9E4-53CD682370DE}"/>
            </a:ext>
          </a:extLst>
        </xdr:cNvPr>
        <xdr:cNvSpPr/>
      </xdr:nvSpPr>
      <xdr:spPr>
        <a:xfrm>
          <a:off x="12752128" y="3327397"/>
          <a:ext cx="3713896" cy="614724"/>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合意形成対象者を追記したい場合は</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”の範囲を行コピーし挿入してください</a:t>
          </a:r>
        </a:p>
      </xdr:txBody>
    </xdr:sp>
    <xdr:clientData/>
  </xdr:oneCellAnchor>
  <xdr:oneCellAnchor>
    <xdr:from>
      <xdr:col>9</xdr:col>
      <xdr:colOff>68220</xdr:colOff>
      <xdr:row>16</xdr:row>
      <xdr:rowOff>10241</xdr:rowOff>
    </xdr:from>
    <xdr:ext cx="3430600" cy="709972"/>
    <xdr:sp macro="" textlink="">
      <xdr:nvSpPr>
        <xdr:cNvPr id="12" name="吹き出し: 角を丸めた四角形 63">
          <a:extLst>
            <a:ext uri="{FF2B5EF4-FFF2-40B4-BE49-F238E27FC236}">
              <a16:creationId xmlns:a16="http://schemas.microsoft.com/office/drawing/2014/main" id="{D9404D90-3C10-4865-B04E-7CD01FA65C57}"/>
            </a:ext>
          </a:extLst>
        </xdr:cNvPr>
        <xdr:cNvSpPr/>
      </xdr:nvSpPr>
      <xdr:spPr>
        <a:xfrm>
          <a:off x="12426908" y="4391741"/>
          <a:ext cx="3430600" cy="709972"/>
        </a:xfrm>
        <a:prstGeom prst="wedgeRoundRectCallout">
          <a:avLst>
            <a:gd name="adj1" fmla="val -74906"/>
            <a:gd name="adj2" fmla="val -7123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合意プロセスで「その他」を選択した</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場合に当該行の色がかわります</a:t>
          </a:r>
        </a:p>
      </xdr:txBody>
    </xdr:sp>
    <xdr:clientData/>
  </xdr:oneCellAnchor>
  <xdr:twoCellAnchor>
    <xdr:from>
      <xdr:col>8</xdr:col>
      <xdr:colOff>8098</xdr:colOff>
      <xdr:row>9</xdr:row>
      <xdr:rowOff>64743</xdr:rowOff>
    </xdr:from>
    <xdr:to>
      <xdr:col>9</xdr:col>
      <xdr:colOff>297535</xdr:colOff>
      <xdr:row>17</xdr:row>
      <xdr:rowOff>9073</xdr:rowOff>
    </xdr:to>
    <xdr:sp macro="" textlink="">
      <xdr:nvSpPr>
        <xdr:cNvPr id="13" name="左中かっこ 36">
          <a:extLst>
            <a:ext uri="{FF2B5EF4-FFF2-40B4-BE49-F238E27FC236}">
              <a16:creationId xmlns:a16="http://schemas.microsoft.com/office/drawing/2014/main" id="{996D29FE-E3E4-47C6-9C5B-6AA58E656AC3}"/>
            </a:ext>
          </a:extLst>
        </xdr:cNvPr>
        <xdr:cNvSpPr/>
      </xdr:nvSpPr>
      <xdr:spPr>
        <a:xfrm flipH="1">
          <a:off x="12161998" y="2769843"/>
          <a:ext cx="518037" cy="1773130"/>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10</xdr:col>
      <xdr:colOff>362012</xdr:colOff>
      <xdr:row>23</xdr:row>
      <xdr:rowOff>60183</xdr:rowOff>
    </xdr:from>
    <xdr:to>
      <xdr:col>13</xdr:col>
      <xdr:colOff>590114</xdr:colOff>
      <xdr:row>30</xdr:row>
      <xdr:rowOff>45924</xdr:rowOff>
    </xdr:to>
    <xdr:pic>
      <xdr:nvPicPr>
        <xdr:cNvPr id="14" name="図 13">
          <a:extLst>
            <a:ext uri="{FF2B5EF4-FFF2-40B4-BE49-F238E27FC236}">
              <a16:creationId xmlns:a16="http://schemas.microsoft.com/office/drawing/2014/main" id="{670BDA8D-66A4-4B24-B7BC-604CD231704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1673"/>
        <a:stretch/>
      </xdr:blipFill>
      <xdr:spPr bwMode="auto">
        <a:xfrm>
          <a:off x="13049312" y="8404083"/>
          <a:ext cx="5981202" cy="1547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914782</xdr:colOff>
      <xdr:row>2</xdr:row>
      <xdr:rowOff>190499</xdr:rowOff>
    </xdr:from>
    <xdr:to>
      <xdr:col>5</xdr:col>
      <xdr:colOff>1489009</xdr:colOff>
      <xdr:row>5</xdr:row>
      <xdr:rowOff>124809</xdr:rowOff>
    </xdr:to>
    <xdr:sp macro="" textlink="">
      <xdr:nvSpPr>
        <xdr:cNvPr id="15" name="吹き出し: 角を丸めた四角形 32">
          <a:extLst>
            <a:ext uri="{FF2B5EF4-FFF2-40B4-BE49-F238E27FC236}">
              <a16:creationId xmlns:a16="http://schemas.microsoft.com/office/drawing/2014/main" id="{3A849E6D-799A-4BDB-9468-A864B600CCA1}"/>
            </a:ext>
          </a:extLst>
        </xdr:cNvPr>
        <xdr:cNvSpPr/>
      </xdr:nvSpPr>
      <xdr:spPr>
        <a:xfrm>
          <a:off x="1763373" y="1246908"/>
          <a:ext cx="4886454" cy="661674"/>
        </a:xfrm>
        <a:prstGeom prst="wedgeRoundRectCallout">
          <a:avLst>
            <a:gd name="adj1" fmla="val -75815"/>
            <a:gd name="adj2" fmla="val 7196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3</xdr:col>
      <xdr:colOff>881273</xdr:colOff>
      <xdr:row>2</xdr:row>
      <xdr:rowOff>190499</xdr:rowOff>
    </xdr:from>
    <xdr:to>
      <xdr:col>5</xdr:col>
      <xdr:colOff>1471348</xdr:colOff>
      <xdr:row>5</xdr:row>
      <xdr:rowOff>167765</xdr:rowOff>
    </xdr:to>
    <xdr:sp macro="" textlink="">
      <xdr:nvSpPr>
        <xdr:cNvPr id="16" name="吹き出し: 角を丸めた四角形 32">
          <a:extLst>
            <a:ext uri="{FF2B5EF4-FFF2-40B4-BE49-F238E27FC236}">
              <a16:creationId xmlns:a16="http://schemas.microsoft.com/office/drawing/2014/main" id="{B6EDEF8F-FAEE-44E0-925F-AEEE46A299E4}"/>
            </a:ext>
          </a:extLst>
        </xdr:cNvPr>
        <xdr:cNvSpPr/>
      </xdr:nvSpPr>
      <xdr:spPr>
        <a:xfrm>
          <a:off x="1729864" y="1246908"/>
          <a:ext cx="4902302" cy="704630"/>
        </a:xfrm>
        <a:prstGeom prst="wedgeRoundRectCallout">
          <a:avLst>
            <a:gd name="adj1" fmla="val 29845"/>
            <a:gd name="adj2" fmla="val 9174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空欄時青セルとなっている「通し番号」、「対象施設数」「直近電力需要量」及び「現在の合意形成進捗度」</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900907</xdr:colOff>
      <xdr:row>94</xdr:row>
      <xdr:rowOff>25226</xdr:rowOff>
    </xdr:from>
    <xdr:to>
      <xdr:col>7</xdr:col>
      <xdr:colOff>308781</xdr:colOff>
      <xdr:row>97</xdr:row>
      <xdr:rowOff>29650</xdr:rowOff>
    </xdr:to>
    <xdr:sp macro="" textlink="">
      <xdr:nvSpPr>
        <xdr:cNvPr id="2" name="矢印: 右 1">
          <a:extLst>
            <a:ext uri="{FF2B5EF4-FFF2-40B4-BE49-F238E27FC236}">
              <a16:creationId xmlns:a16="http://schemas.microsoft.com/office/drawing/2014/main" id="{A2CD943D-A5BF-472D-A02A-38C0ADD990D7}"/>
            </a:ext>
          </a:extLst>
        </xdr:cNvPr>
        <xdr:cNvSpPr/>
      </xdr:nvSpPr>
      <xdr:spPr>
        <a:xfrm rot="2256696">
          <a:off x="5584966" y="22123226"/>
          <a:ext cx="1469756" cy="710395"/>
        </a:xfrm>
        <a:prstGeom prst="rightArrow">
          <a:avLst>
            <a:gd name="adj1" fmla="val 50000"/>
            <a:gd name="adj2" fmla="val 0"/>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xdr:col>
      <xdr:colOff>143396</xdr:colOff>
      <xdr:row>71</xdr:row>
      <xdr:rowOff>181086</xdr:rowOff>
    </xdr:from>
    <xdr:to>
      <xdr:col>3</xdr:col>
      <xdr:colOff>1294811</xdr:colOff>
      <xdr:row>85</xdr:row>
      <xdr:rowOff>201408</xdr:rowOff>
    </xdr:to>
    <xdr:sp macro="" textlink="">
      <xdr:nvSpPr>
        <xdr:cNvPr id="3" name="正方形/長方形 2">
          <a:extLst>
            <a:ext uri="{FF2B5EF4-FFF2-40B4-BE49-F238E27FC236}">
              <a16:creationId xmlns:a16="http://schemas.microsoft.com/office/drawing/2014/main" id="{2BA1C938-290D-484F-B79F-54C491C08F75}"/>
            </a:ext>
          </a:extLst>
        </xdr:cNvPr>
        <xdr:cNvSpPr/>
      </xdr:nvSpPr>
      <xdr:spPr>
        <a:xfrm>
          <a:off x="434749" y="16866645"/>
          <a:ext cx="2014268" cy="3314851"/>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市内再エネ</a:t>
          </a:r>
        </a:p>
      </xdr:txBody>
    </xdr:sp>
    <xdr:clientData/>
  </xdr:twoCellAnchor>
  <xdr:oneCellAnchor>
    <xdr:from>
      <xdr:col>3</xdr:col>
      <xdr:colOff>353936</xdr:colOff>
      <xdr:row>78</xdr:row>
      <xdr:rowOff>202178</xdr:rowOff>
    </xdr:from>
    <xdr:ext cx="780636" cy="1002560"/>
    <xdr:pic>
      <xdr:nvPicPr>
        <xdr:cNvPr id="4" name="グラフィックス 240">
          <a:extLst>
            <a:ext uri="{FF2B5EF4-FFF2-40B4-BE49-F238E27FC236}">
              <a16:creationId xmlns:a16="http://schemas.microsoft.com/office/drawing/2014/main" id="{6A82F928-88E9-4A7F-8412-2A10EC036B1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08142" y="18535002"/>
          <a:ext cx="780636" cy="964139"/>
        </a:xfrm>
        <a:prstGeom prst="rect">
          <a:avLst/>
        </a:prstGeom>
      </xdr:spPr>
    </xdr:pic>
    <xdr:clientData/>
  </xdr:oneCellAnchor>
  <xdr:twoCellAnchor>
    <xdr:from>
      <xdr:col>1</xdr:col>
      <xdr:colOff>143396</xdr:colOff>
      <xdr:row>86</xdr:row>
      <xdr:rowOff>105455</xdr:rowOff>
    </xdr:from>
    <xdr:to>
      <xdr:col>3</xdr:col>
      <xdr:colOff>1294811</xdr:colOff>
      <xdr:row>99</xdr:row>
      <xdr:rowOff>84070</xdr:rowOff>
    </xdr:to>
    <xdr:sp macro="" textlink="">
      <xdr:nvSpPr>
        <xdr:cNvPr id="5" name="正方形/長方形 4">
          <a:extLst>
            <a:ext uri="{FF2B5EF4-FFF2-40B4-BE49-F238E27FC236}">
              <a16:creationId xmlns:a16="http://schemas.microsoft.com/office/drawing/2014/main" id="{2867C4C0-9FE6-48AC-8AE8-A86D50F3D5A4}"/>
            </a:ext>
          </a:extLst>
        </xdr:cNvPr>
        <xdr:cNvSpPr/>
      </xdr:nvSpPr>
      <xdr:spPr>
        <a:xfrm>
          <a:off x="434749" y="20320867"/>
          <a:ext cx="2014268" cy="3037821"/>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市外再エネ</a:t>
          </a:r>
        </a:p>
      </xdr:txBody>
    </xdr:sp>
    <xdr:clientData/>
  </xdr:twoCellAnchor>
  <xdr:twoCellAnchor>
    <xdr:from>
      <xdr:col>2</xdr:col>
      <xdr:colOff>140</xdr:colOff>
      <xdr:row>78</xdr:row>
      <xdr:rowOff>167091</xdr:rowOff>
    </xdr:from>
    <xdr:to>
      <xdr:col>3</xdr:col>
      <xdr:colOff>241250</xdr:colOff>
      <xdr:row>83</xdr:row>
      <xdr:rowOff>57891</xdr:rowOff>
    </xdr:to>
    <xdr:grpSp>
      <xdr:nvGrpSpPr>
        <xdr:cNvPr id="6" name="グループ化 5">
          <a:extLst>
            <a:ext uri="{FF2B5EF4-FFF2-40B4-BE49-F238E27FC236}">
              <a16:creationId xmlns:a16="http://schemas.microsoft.com/office/drawing/2014/main" id="{EBF33DD9-1746-40C7-93E1-01E4E4FEB91A}"/>
            </a:ext>
          </a:extLst>
        </xdr:cNvPr>
        <xdr:cNvGrpSpPr>
          <a:grpSpLocks noChangeAspect="1"/>
        </xdr:cNvGrpSpPr>
      </xdr:nvGrpSpPr>
      <xdr:grpSpPr>
        <a:xfrm>
          <a:off x="544426" y="17774734"/>
          <a:ext cx="839824" cy="1024728"/>
          <a:chOff x="0" y="0"/>
          <a:chExt cx="1982439" cy="2343105"/>
        </a:xfrm>
        <a:solidFill>
          <a:schemeClr val="accent6">
            <a:lumMod val="75000"/>
          </a:schemeClr>
        </a:solidFill>
      </xdr:grpSpPr>
      <xdr:sp macro="" textlink="">
        <xdr:nvSpPr>
          <xdr:cNvPr id="7" name="Freeform 12">
            <a:extLst>
              <a:ext uri="{FF2B5EF4-FFF2-40B4-BE49-F238E27FC236}">
                <a16:creationId xmlns:a16="http://schemas.microsoft.com/office/drawing/2014/main" id="{F0D3ECE7-1F05-4014-4E2F-0B2AAA9E3B93}"/>
              </a:ext>
            </a:extLst>
          </xdr:cNvPr>
          <xdr:cNvSpPr>
            <a:spLocks noEditPoints="1"/>
          </xdr:cNvSpPr>
        </xdr:nvSpPr>
        <xdr:spPr bwMode="auto">
          <a:xfrm>
            <a:off x="884738" y="0"/>
            <a:ext cx="1097701" cy="1455947"/>
          </a:xfrm>
          <a:custGeom>
            <a:avLst/>
            <a:gdLst>
              <a:gd name="T0" fmla="*/ 98 w 203"/>
              <a:gd name="T1" fmla="*/ 22 h 274"/>
              <a:gd name="T2" fmla="*/ 109 w 203"/>
              <a:gd name="T3" fmla="*/ 90 h 274"/>
              <a:gd name="T4" fmla="*/ 159 w 203"/>
              <a:gd name="T5" fmla="*/ 221 h 274"/>
              <a:gd name="T6" fmla="*/ 100 w 203"/>
              <a:gd name="T7" fmla="*/ 274 h 274"/>
              <a:gd name="T8" fmla="*/ 1 w 203"/>
              <a:gd name="T9" fmla="*/ 61 h 274"/>
              <a:gd name="T10" fmla="*/ 129 w 203"/>
              <a:gd name="T11" fmla="*/ 60 h 274"/>
              <a:gd name="T12" fmla="*/ 159 w 203"/>
              <a:gd name="T13" fmla="*/ 64 h 274"/>
              <a:gd name="T14" fmla="*/ 101 w 203"/>
              <a:gd name="T15" fmla="*/ 84 h 274"/>
              <a:gd name="T16" fmla="*/ 99 w 203"/>
              <a:gd name="T17" fmla="*/ 77 h 274"/>
              <a:gd name="T18" fmla="*/ 74 w 203"/>
              <a:gd name="T19" fmla="*/ 62 h 274"/>
              <a:gd name="T20" fmla="*/ 85 w 203"/>
              <a:gd name="T21" fmla="*/ 79 h 274"/>
              <a:gd name="T22" fmla="*/ 107 w 203"/>
              <a:gd name="T23" fmla="*/ 58 h 274"/>
              <a:gd name="T24" fmla="*/ 124 w 203"/>
              <a:gd name="T25" fmla="*/ 32 h 274"/>
              <a:gd name="T26" fmla="*/ 109 w 203"/>
              <a:gd name="T27" fmla="*/ 35 h 274"/>
              <a:gd name="T28" fmla="*/ 47 w 203"/>
              <a:gd name="T29" fmla="*/ 62 h 274"/>
              <a:gd name="T30" fmla="*/ 79 w 203"/>
              <a:gd name="T31" fmla="*/ 51 h 274"/>
              <a:gd name="T32" fmla="*/ 8 w 203"/>
              <a:gd name="T33" fmla="*/ 181 h 274"/>
              <a:gd name="T34" fmla="*/ 18 w 203"/>
              <a:gd name="T35" fmla="*/ 180 h 274"/>
              <a:gd name="T36" fmla="*/ 18 w 203"/>
              <a:gd name="T37" fmla="*/ 127 h 274"/>
              <a:gd name="T38" fmla="*/ 8 w 203"/>
              <a:gd name="T39" fmla="*/ 115 h 274"/>
              <a:gd name="T40" fmla="*/ 18 w 203"/>
              <a:gd name="T41" fmla="*/ 87 h 274"/>
              <a:gd name="T42" fmla="*/ 26 w 203"/>
              <a:gd name="T43" fmla="*/ 171 h 274"/>
              <a:gd name="T44" fmla="*/ 36 w 203"/>
              <a:gd name="T45" fmla="*/ 170 h 274"/>
              <a:gd name="T46" fmla="*/ 36 w 203"/>
              <a:gd name="T47" fmla="*/ 117 h 274"/>
              <a:gd name="T48" fmla="*/ 26 w 203"/>
              <a:gd name="T49" fmla="*/ 105 h 274"/>
              <a:gd name="T50" fmla="*/ 54 w 203"/>
              <a:gd name="T51" fmla="*/ 206 h 274"/>
              <a:gd name="T52" fmla="*/ 44 w 203"/>
              <a:gd name="T53" fmla="*/ 161 h 274"/>
              <a:gd name="T54" fmla="*/ 54 w 203"/>
              <a:gd name="T55" fmla="*/ 160 h 274"/>
              <a:gd name="T56" fmla="*/ 54 w 203"/>
              <a:gd name="T57" fmla="*/ 107 h 274"/>
              <a:gd name="T58" fmla="*/ 62 w 203"/>
              <a:gd name="T59" fmla="*/ 225 h 274"/>
              <a:gd name="T60" fmla="*/ 71 w 203"/>
              <a:gd name="T61" fmla="*/ 196 h 274"/>
              <a:gd name="T62" fmla="*/ 62 w 203"/>
              <a:gd name="T63" fmla="*/ 151 h 274"/>
              <a:gd name="T64" fmla="*/ 71 w 203"/>
              <a:gd name="T65" fmla="*/ 150 h 274"/>
              <a:gd name="T66" fmla="*/ 89 w 203"/>
              <a:gd name="T67" fmla="*/ 226 h 274"/>
              <a:gd name="T68" fmla="*/ 79 w 203"/>
              <a:gd name="T69" fmla="*/ 215 h 274"/>
              <a:gd name="T70" fmla="*/ 89 w 203"/>
              <a:gd name="T71" fmla="*/ 186 h 274"/>
              <a:gd name="T72" fmla="*/ 79 w 203"/>
              <a:gd name="T73" fmla="*/ 141 h 274"/>
              <a:gd name="T74" fmla="*/ 89 w 203"/>
              <a:gd name="T75" fmla="*/ 140 h 274"/>
              <a:gd name="T76" fmla="*/ 12 w 203"/>
              <a:gd name="T77" fmla="*/ 65 h 274"/>
              <a:gd name="T78" fmla="*/ 103 w 203"/>
              <a:gd name="T79" fmla="*/ 119 h 274"/>
              <a:gd name="T80" fmla="*/ 115 w 203"/>
              <a:gd name="T81" fmla="*/ 205 h 274"/>
              <a:gd name="T82" fmla="*/ 125 w 203"/>
              <a:gd name="T83" fmla="*/ 193 h 274"/>
              <a:gd name="T84" fmla="*/ 125 w 203"/>
              <a:gd name="T85" fmla="*/ 140 h 274"/>
              <a:gd name="T86" fmla="*/ 115 w 203"/>
              <a:gd name="T87" fmla="*/ 139 h 274"/>
              <a:gd name="T88" fmla="*/ 142 w 203"/>
              <a:gd name="T89" fmla="*/ 209 h 274"/>
              <a:gd name="T90" fmla="*/ 133 w 203"/>
              <a:gd name="T91" fmla="*/ 175 h 274"/>
              <a:gd name="T92" fmla="*/ 142 w 203"/>
              <a:gd name="T93" fmla="*/ 163 h 274"/>
              <a:gd name="T94" fmla="*/ 142 w 203"/>
              <a:gd name="T95" fmla="*/ 110 h 274"/>
              <a:gd name="T96" fmla="*/ 150 w 203"/>
              <a:gd name="T97" fmla="*/ 219 h 274"/>
              <a:gd name="T98" fmla="*/ 160 w 203"/>
              <a:gd name="T99" fmla="*/ 179 h 274"/>
              <a:gd name="T100" fmla="*/ 150 w 203"/>
              <a:gd name="T101" fmla="*/ 145 h 274"/>
              <a:gd name="T102" fmla="*/ 160 w 203"/>
              <a:gd name="T103" fmla="*/ 134 h 274"/>
              <a:gd name="T104" fmla="*/ 178 w 203"/>
              <a:gd name="T105" fmla="*/ 189 h 274"/>
              <a:gd name="T106" fmla="*/ 168 w 203"/>
              <a:gd name="T107" fmla="*/ 189 h 274"/>
              <a:gd name="T108" fmla="*/ 178 w 203"/>
              <a:gd name="T109" fmla="*/ 149 h 274"/>
              <a:gd name="T110" fmla="*/ 168 w 203"/>
              <a:gd name="T111" fmla="*/ 115 h 274"/>
              <a:gd name="T112" fmla="*/ 178 w 203"/>
              <a:gd name="T113" fmla="*/ 104 h 274"/>
              <a:gd name="T114" fmla="*/ 196 w 203"/>
              <a:gd name="T115" fmla="*/ 159 h 274"/>
              <a:gd name="T116" fmla="*/ 186 w 203"/>
              <a:gd name="T117" fmla="*/ 159 h 274"/>
              <a:gd name="T118" fmla="*/ 196 w 203"/>
              <a:gd name="T119" fmla="*/ 120 h 274"/>
              <a:gd name="T120" fmla="*/ 186 w 203"/>
              <a:gd name="T121" fmla="*/ 85 h 274"/>
              <a:gd name="T122" fmla="*/ 94 w 203"/>
              <a:gd name="T123" fmla="*/ 54 h 274"/>
              <a:gd name="T124" fmla="*/ 75 w 203"/>
              <a:gd name="T125" fmla="*/ 51 h 2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03" h="274">
                <a:moveTo>
                  <a:pt x="115" y="58"/>
                </a:moveTo>
                <a:cubicBezTo>
                  <a:pt x="108" y="46"/>
                  <a:pt x="108" y="46"/>
                  <a:pt x="108" y="46"/>
                </a:cubicBezTo>
                <a:cubicBezTo>
                  <a:pt x="124" y="36"/>
                  <a:pt x="124" y="36"/>
                  <a:pt x="124" y="36"/>
                </a:cubicBezTo>
                <a:cubicBezTo>
                  <a:pt x="131" y="48"/>
                  <a:pt x="131" y="48"/>
                  <a:pt x="131" y="48"/>
                </a:cubicBezTo>
                <a:lnTo>
                  <a:pt x="115" y="58"/>
                </a:lnTo>
                <a:close/>
                <a:moveTo>
                  <a:pt x="105" y="34"/>
                </a:moveTo>
                <a:cubicBezTo>
                  <a:pt x="98" y="22"/>
                  <a:pt x="98" y="22"/>
                  <a:pt x="98" y="22"/>
                </a:cubicBezTo>
                <a:cubicBezTo>
                  <a:pt x="82" y="32"/>
                  <a:pt x="82" y="32"/>
                  <a:pt x="82" y="32"/>
                </a:cubicBezTo>
                <a:cubicBezTo>
                  <a:pt x="89" y="44"/>
                  <a:pt x="89" y="44"/>
                  <a:pt x="89" y="44"/>
                </a:cubicBezTo>
                <a:lnTo>
                  <a:pt x="105" y="34"/>
                </a:lnTo>
                <a:close/>
                <a:moveTo>
                  <a:pt x="125" y="80"/>
                </a:moveTo>
                <a:cubicBezTo>
                  <a:pt x="118" y="68"/>
                  <a:pt x="118" y="68"/>
                  <a:pt x="118" y="68"/>
                </a:cubicBezTo>
                <a:cubicBezTo>
                  <a:pt x="102" y="78"/>
                  <a:pt x="102" y="78"/>
                  <a:pt x="102" y="78"/>
                </a:cubicBezTo>
                <a:cubicBezTo>
                  <a:pt x="109" y="90"/>
                  <a:pt x="109" y="90"/>
                  <a:pt x="109" y="90"/>
                </a:cubicBezTo>
                <a:lnTo>
                  <a:pt x="125" y="80"/>
                </a:lnTo>
                <a:close/>
                <a:moveTo>
                  <a:pt x="203" y="61"/>
                </a:moveTo>
                <a:cubicBezTo>
                  <a:pt x="203" y="215"/>
                  <a:pt x="203" y="215"/>
                  <a:pt x="203" y="215"/>
                </a:cubicBezTo>
                <a:cubicBezTo>
                  <a:pt x="203" y="216"/>
                  <a:pt x="203" y="217"/>
                  <a:pt x="202" y="217"/>
                </a:cubicBezTo>
                <a:cubicBezTo>
                  <a:pt x="174" y="233"/>
                  <a:pt x="174" y="233"/>
                  <a:pt x="174" y="233"/>
                </a:cubicBezTo>
                <a:cubicBezTo>
                  <a:pt x="174" y="213"/>
                  <a:pt x="174" y="213"/>
                  <a:pt x="174" y="213"/>
                </a:cubicBezTo>
                <a:cubicBezTo>
                  <a:pt x="159" y="221"/>
                  <a:pt x="159" y="221"/>
                  <a:pt x="159" y="221"/>
                </a:cubicBezTo>
                <a:cubicBezTo>
                  <a:pt x="159" y="241"/>
                  <a:pt x="159" y="241"/>
                  <a:pt x="159" y="241"/>
                </a:cubicBezTo>
                <a:cubicBezTo>
                  <a:pt x="155" y="244"/>
                  <a:pt x="155" y="244"/>
                  <a:pt x="155" y="244"/>
                </a:cubicBezTo>
                <a:cubicBezTo>
                  <a:pt x="155" y="223"/>
                  <a:pt x="155" y="223"/>
                  <a:pt x="155" y="223"/>
                </a:cubicBezTo>
                <a:cubicBezTo>
                  <a:pt x="139" y="233"/>
                  <a:pt x="139" y="233"/>
                  <a:pt x="139" y="233"/>
                </a:cubicBezTo>
                <a:cubicBezTo>
                  <a:pt x="139" y="253"/>
                  <a:pt x="139" y="253"/>
                  <a:pt x="139" y="253"/>
                </a:cubicBezTo>
                <a:cubicBezTo>
                  <a:pt x="102" y="274"/>
                  <a:pt x="102" y="274"/>
                  <a:pt x="102" y="274"/>
                </a:cubicBezTo>
                <a:cubicBezTo>
                  <a:pt x="102" y="274"/>
                  <a:pt x="101" y="274"/>
                  <a:pt x="100" y="274"/>
                </a:cubicBezTo>
                <a:cubicBezTo>
                  <a:pt x="1" y="219"/>
                  <a:pt x="1" y="219"/>
                  <a:pt x="1" y="219"/>
                </a:cubicBezTo>
                <a:cubicBezTo>
                  <a:pt x="1" y="218"/>
                  <a:pt x="0" y="218"/>
                  <a:pt x="0" y="217"/>
                </a:cubicBezTo>
                <a:cubicBezTo>
                  <a:pt x="0" y="62"/>
                  <a:pt x="0" y="62"/>
                  <a:pt x="0" y="62"/>
                </a:cubicBezTo>
                <a:cubicBezTo>
                  <a:pt x="0" y="62"/>
                  <a:pt x="1" y="61"/>
                  <a:pt x="1" y="61"/>
                </a:cubicBezTo>
                <a:cubicBezTo>
                  <a:pt x="1" y="61"/>
                  <a:pt x="1" y="61"/>
                  <a:pt x="1" y="61"/>
                </a:cubicBezTo>
                <a:cubicBezTo>
                  <a:pt x="1" y="61"/>
                  <a:pt x="1" y="61"/>
                  <a:pt x="1" y="61"/>
                </a:cubicBezTo>
                <a:cubicBezTo>
                  <a:pt x="1" y="61"/>
                  <a:pt x="1" y="61"/>
                  <a:pt x="1" y="61"/>
                </a:cubicBezTo>
                <a:cubicBezTo>
                  <a:pt x="101" y="1"/>
                  <a:pt x="101" y="1"/>
                  <a:pt x="101" y="1"/>
                </a:cubicBezTo>
                <a:cubicBezTo>
                  <a:pt x="102" y="0"/>
                  <a:pt x="102" y="0"/>
                  <a:pt x="103" y="1"/>
                </a:cubicBezTo>
                <a:cubicBezTo>
                  <a:pt x="202" y="59"/>
                  <a:pt x="202" y="59"/>
                  <a:pt x="202" y="59"/>
                </a:cubicBezTo>
                <a:cubicBezTo>
                  <a:pt x="203" y="59"/>
                  <a:pt x="203" y="60"/>
                  <a:pt x="203" y="61"/>
                </a:cubicBezTo>
                <a:close/>
                <a:moveTo>
                  <a:pt x="149" y="47"/>
                </a:moveTo>
                <a:cubicBezTo>
                  <a:pt x="129" y="59"/>
                  <a:pt x="129" y="59"/>
                  <a:pt x="129" y="59"/>
                </a:cubicBezTo>
                <a:cubicBezTo>
                  <a:pt x="129" y="59"/>
                  <a:pt x="129" y="59"/>
                  <a:pt x="129" y="60"/>
                </a:cubicBezTo>
                <a:cubicBezTo>
                  <a:pt x="129" y="72"/>
                  <a:pt x="129" y="72"/>
                  <a:pt x="129" y="72"/>
                </a:cubicBezTo>
                <a:cubicBezTo>
                  <a:pt x="129" y="73"/>
                  <a:pt x="129" y="74"/>
                  <a:pt x="130" y="74"/>
                </a:cubicBezTo>
                <a:cubicBezTo>
                  <a:pt x="131" y="74"/>
                  <a:pt x="132" y="73"/>
                  <a:pt x="132" y="72"/>
                </a:cubicBezTo>
                <a:cubicBezTo>
                  <a:pt x="132" y="66"/>
                  <a:pt x="132" y="66"/>
                  <a:pt x="132" y="66"/>
                </a:cubicBezTo>
                <a:cubicBezTo>
                  <a:pt x="138" y="75"/>
                  <a:pt x="138" y="75"/>
                  <a:pt x="138" y="75"/>
                </a:cubicBezTo>
                <a:cubicBezTo>
                  <a:pt x="138" y="76"/>
                  <a:pt x="139" y="76"/>
                  <a:pt x="140" y="76"/>
                </a:cubicBezTo>
                <a:cubicBezTo>
                  <a:pt x="159" y="64"/>
                  <a:pt x="159" y="64"/>
                  <a:pt x="159" y="64"/>
                </a:cubicBezTo>
                <a:cubicBezTo>
                  <a:pt x="160" y="63"/>
                  <a:pt x="160" y="62"/>
                  <a:pt x="160" y="62"/>
                </a:cubicBezTo>
                <a:cubicBezTo>
                  <a:pt x="151" y="47"/>
                  <a:pt x="151" y="47"/>
                  <a:pt x="151" y="47"/>
                </a:cubicBezTo>
                <a:cubicBezTo>
                  <a:pt x="151" y="46"/>
                  <a:pt x="150" y="46"/>
                  <a:pt x="149" y="47"/>
                </a:cubicBezTo>
                <a:close/>
                <a:moveTo>
                  <a:pt x="98" y="90"/>
                </a:moveTo>
                <a:cubicBezTo>
                  <a:pt x="98" y="91"/>
                  <a:pt x="99" y="91"/>
                  <a:pt x="100" y="91"/>
                </a:cubicBezTo>
                <a:cubicBezTo>
                  <a:pt x="100" y="91"/>
                  <a:pt x="101" y="91"/>
                  <a:pt x="101" y="90"/>
                </a:cubicBezTo>
                <a:cubicBezTo>
                  <a:pt x="101" y="84"/>
                  <a:pt x="101" y="84"/>
                  <a:pt x="101" y="84"/>
                </a:cubicBezTo>
                <a:cubicBezTo>
                  <a:pt x="107" y="93"/>
                  <a:pt x="107" y="93"/>
                  <a:pt x="107" y="93"/>
                </a:cubicBezTo>
                <a:cubicBezTo>
                  <a:pt x="108" y="94"/>
                  <a:pt x="109" y="94"/>
                  <a:pt x="109" y="94"/>
                </a:cubicBezTo>
                <a:cubicBezTo>
                  <a:pt x="129" y="82"/>
                  <a:pt x="129" y="82"/>
                  <a:pt x="129" y="82"/>
                </a:cubicBezTo>
                <a:cubicBezTo>
                  <a:pt x="129" y="81"/>
                  <a:pt x="130" y="80"/>
                  <a:pt x="129" y="79"/>
                </a:cubicBezTo>
                <a:cubicBezTo>
                  <a:pt x="120" y="65"/>
                  <a:pt x="120" y="65"/>
                  <a:pt x="120" y="65"/>
                </a:cubicBezTo>
                <a:cubicBezTo>
                  <a:pt x="120" y="64"/>
                  <a:pt x="119" y="64"/>
                  <a:pt x="118" y="65"/>
                </a:cubicBezTo>
                <a:cubicBezTo>
                  <a:pt x="99" y="77"/>
                  <a:pt x="99" y="77"/>
                  <a:pt x="99" y="77"/>
                </a:cubicBezTo>
                <a:cubicBezTo>
                  <a:pt x="98" y="77"/>
                  <a:pt x="98" y="77"/>
                  <a:pt x="98" y="78"/>
                </a:cubicBezTo>
                <a:lnTo>
                  <a:pt x="98" y="90"/>
                </a:lnTo>
                <a:close/>
                <a:moveTo>
                  <a:pt x="104" y="67"/>
                </a:moveTo>
                <a:cubicBezTo>
                  <a:pt x="105" y="67"/>
                  <a:pt x="105" y="66"/>
                  <a:pt x="105" y="65"/>
                </a:cubicBezTo>
                <a:cubicBezTo>
                  <a:pt x="96" y="51"/>
                  <a:pt x="96" y="51"/>
                  <a:pt x="96" y="51"/>
                </a:cubicBezTo>
                <a:cubicBezTo>
                  <a:pt x="95" y="50"/>
                  <a:pt x="94" y="50"/>
                  <a:pt x="93" y="50"/>
                </a:cubicBezTo>
                <a:cubicBezTo>
                  <a:pt x="74" y="62"/>
                  <a:pt x="74" y="62"/>
                  <a:pt x="74" y="62"/>
                </a:cubicBezTo>
                <a:cubicBezTo>
                  <a:pt x="73" y="63"/>
                  <a:pt x="73" y="63"/>
                  <a:pt x="73" y="64"/>
                </a:cubicBezTo>
                <a:cubicBezTo>
                  <a:pt x="73" y="76"/>
                  <a:pt x="73" y="76"/>
                  <a:pt x="73" y="76"/>
                </a:cubicBezTo>
                <a:cubicBezTo>
                  <a:pt x="73" y="77"/>
                  <a:pt x="74" y="77"/>
                  <a:pt x="75" y="77"/>
                </a:cubicBezTo>
                <a:cubicBezTo>
                  <a:pt x="76" y="77"/>
                  <a:pt x="76" y="77"/>
                  <a:pt x="76" y="76"/>
                </a:cubicBezTo>
                <a:cubicBezTo>
                  <a:pt x="76" y="69"/>
                  <a:pt x="76" y="69"/>
                  <a:pt x="76" y="69"/>
                </a:cubicBezTo>
                <a:cubicBezTo>
                  <a:pt x="82" y="79"/>
                  <a:pt x="82" y="79"/>
                  <a:pt x="82" y="79"/>
                </a:cubicBezTo>
                <a:cubicBezTo>
                  <a:pt x="83" y="80"/>
                  <a:pt x="84" y="80"/>
                  <a:pt x="85" y="79"/>
                </a:cubicBezTo>
                <a:lnTo>
                  <a:pt x="104" y="67"/>
                </a:lnTo>
                <a:close/>
                <a:moveTo>
                  <a:pt x="124" y="32"/>
                </a:moveTo>
                <a:cubicBezTo>
                  <a:pt x="105" y="44"/>
                  <a:pt x="105" y="44"/>
                  <a:pt x="105" y="44"/>
                </a:cubicBezTo>
                <a:cubicBezTo>
                  <a:pt x="104" y="45"/>
                  <a:pt x="104" y="45"/>
                  <a:pt x="104" y="46"/>
                </a:cubicBezTo>
                <a:cubicBezTo>
                  <a:pt x="104" y="58"/>
                  <a:pt x="104" y="58"/>
                  <a:pt x="104" y="58"/>
                </a:cubicBezTo>
                <a:cubicBezTo>
                  <a:pt x="104" y="59"/>
                  <a:pt x="105" y="59"/>
                  <a:pt x="105" y="59"/>
                </a:cubicBezTo>
                <a:cubicBezTo>
                  <a:pt x="106" y="59"/>
                  <a:pt x="107" y="59"/>
                  <a:pt x="107" y="58"/>
                </a:cubicBezTo>
                <a:cubicBezTo>
                  <a:pt x="107" y="51"/>
                  <a:pt x="107" y="51"/>
                  <a:pt x="107" y="51"/>
                </a:cubicBezTo>
                <a:cubicBezTo>
                  <a:pt x="113" y="61"/>
                  <a:pt x="113" y="61"/>
                  <a:pt x="113" y="61"/>
                </a:cubicBezTo>
                <a:cubicBezTo>
                  <a:pt x="114" y="62"/>
                  <a:pt x="115" y="62"/>
                  <a:pt x="115" y="62"/>
                </a:cubicBezTo>
                <a:cubicBezTo>
                  <a:pt x="135" y="50"/>
                  <a:pt x="135" y="50"/>
                  <a:pt x="135" y="50"/>
                </a:cubicBezTo>
                <a:cubicBezTo>
                  <a:pt x="135" y="49"/>
                  <a:pt x="136" y="48"/>
                  <a:pt x="135" y="47"/>
                </a:cubicBezTo>
                <a:cubicBezTo>
                  <a:pt x="126" y="33"/>
                  <a:pt x="126" y="33"/>
                  <a:pt x="126" y="33"/>
                </a:cubicBezTo>
                <a:cubicBezTo>
                  <a:pt x="126" y="32"/>
                  <a:pt x="125" y="32"/>
                  <a:pt x="124" y="32"/>
                </a:cubicBezTo>
                <a:close/>
                <a:moveTo>
                  <a:pt x="78" y="44"/>
                </a:moveTo>
                <a:cubicBezTo>
                  <a:pt x="78" y="45"/>
                  <a:pt x="79" y="45"/>
                  <a:pt x="80" y="45"/>
                </a:cubicBezTo>
                <a:cubicBezTo>
                  <a:pt x="80" y="45"/>
                  <a:pt x="81" y="45"/>
                  <a:pt x="81" y="44"/>
                </a:cubicBezTo>
                <a:cubicBezTo>
                  <a:pt x="81" y="37"/>
                  <a:pt x="81" y="37"/>
                  <a:pt x="81" y="37"/>
                </a:cubicBezTo>
                <a:cubicBezTo>
                  <a:pt x="87" y="47"/>
                  <a:pt x="87" y="47"/>
                  <a:pt x="87" y="47"/>
                </a:cubicBezTo>
                <a:cubicBezTo>
                  <a:pt x="88" y="48"/>
                  <a:pt x="89" y="48"/>
                  <a:pt x="89" y="47"/>
                </a:cubicBezTo>
                <a:cubicBezTo>
                  <a:pt x="109" y="35"/>
                  <a:pt x="109" y="35"/>
                  <a:pt x="109" y="35"/>
                </a:cubicBezTo>
                <a:cubicBezTo>
                  <a:pt x="109" y="35"/>
                  <a:pt x="110" y="34"/>
                  <a:pt x="109" y="33"/>
                </a:cubicBezTo>
                <a:cubicBezTo>
                  <a:pt x="100" y="19"/>
                  <a:pt x="100" y="19"/>
                  <a:pt x="100" y="19"/>
                </a:cubicBezTo>
                <a:cubicBezTo>
                  <a:pt x="100" y="18"/>
                  <a:pt x="99" y="18"/>
                  <a:pt x="98" y="18"/>
                </a:cubicBezTo>
                <a:cubicBezTo>
                  <a:pt x="79" y="30"/>
                  <a:pt x="79" y="30"/>
                  <a:pt x="79" y="30"/>
                </a:cubicBezTo>
                <a:cubicBezTo>
                  <a:pt x="78" y="31"/>
                  <a:pt x="78" y="31"/>
                  <a:pt x="78" y="32"/>
                </a:cubicBezTo>
                <a:lnTo>
                  <a:pt x="78" y="44"/>
                </a:lnTo>
                <a:close/>
                <a:moveTo>
                  <a:pt x="47" y="62"/>
                </a:moveTo>
                <a:cubicBezTo>
                  <a:pt x="47" y="62"/>
                  <a:pt x="48" y="63"/>
                  <a:pt x="49" y="63"/>
                </a:cubicBezTo>
                <a:cubicBezTo>
                  <a:pt x="50" y="63"/>
                  <a:pt x="51" y="62"/>
                  <a:pt x="51" y="62"/>
                </a:cubicBezTo>
                <a:cubicBezTo>
                  <a:pt x="51" y="55"/>
                  <a:pt x="51" y="55"/>
                  <a:pt x="51" y="55"/>
                </a:cubicBezTo>
                <a:cubicBezTo>
                  <a:pt x="57" y="65"/>
                  <a:pt x="57" y="65"/>
                  <a:pt x="57" y="65"/>
                </a:cubicBezTo>
                <a:cubicBezTo>
                  <a:pt x="57" y="66"/>
                  <a:pt x="58" y="66"/>
                  <a:pt x="59" y="65"/>
                </a:cubicBezTo>
                <a:cubicBezTo>
                  <a:pt x="78" y="53"/>
                  <a:pt x="78" y="53"/>
                  <a:pt x="78" y="53"/>
                </a:cubicBezTo>
                <a:cubicBezTo>
                  <a:pt x="79" y="53"/>
                  <a:pt x="79" y="52"/>
                  <a:pt x="79" y="51"/>
                </a:cubicBezTo>
                <a:cubicBezTo>
                  <a:pt x="70" y="37"/>
                  <a:pt x="70" y="37"/>
                  <a:pt x="70" y="37"/>
                </a:cubicBezTo>
                <a:cubicBezTo>
                  <a:pt x="69" y="36"/>
                  <a:pt x="69" y="36"/>
                  <a:pt x="68" y="36"/>
                </a:cubicBezTo>
                <a:cubicBezTo>
                  <a:pt x="48" y="48"/>
                  <a:pt x="48" y="48"/>
                  <a:pt x="48" y="48"/>
                </a:cubicBezTo>
                <a:cubicBezTo>
                  <a:pt x="48" y="49"/>
                  <a:pt x="47" y="49"/>
                  <a:pt x="47" y="50"/>
                </a:cubicBezTo>
                <a:lnTo>
                  <a:pt x="47" y="62"/>
                </a:lnTo>
                <a:close/>
                <a:moveTo>
                  <a:pt x="18" y="187"/>
                </a:moveTo>
                <a:cubicBezTo>
                  <a:pt x="8" y="181"/>
                  <a:pt x="8" y="181"/>
                  <a:pt x="8" y="181"/>
                </a:cubicBezTo>
                <a:cubicBezTo>
                  <a:pt x="8" y="195"/>
                  <a:pt x="8" y="195"/>
                  <a:pt x="8" y="195"/>
                </a:cubicBezTo>
                <a:cubicBezTo>
                  <a:pt x="18" y="200"/>
                  <a:pt x="18" y="200"/>
                  <a:pt x="18" y="200"/>
                </a:cubicBezTo>
                <a:lnTo>
                  <a:pt x="18" y="187"/>
                </a:lnTo>
                <a:close/>
                <a:moveTo>
                  <a:pt x="18" y="167"/>
                </a:moveTo>
                <a:cubicBezTo>
                  <a:pt x="8" y="161"/>
                  <a:pt x="8" y="161"/>
                  <a:pt x="8" y="161"/>
                </a:cubicBezTo>
                <a:cubicBezTo>
                  <a:pt x="8" y="175"/>
                  <a:pt x="8" y="175"/>
                  <a:pt x="8" y="175"/>
                </a:cubicBezTo>
                <a:cubicBezTo>
                  <a:pt x="18" y="180"/>
                  <a:pt x="18" y="180"/>
                  <a:pt x="18" y="180"/>
                </a:cubicBezTo>
                <a:lnTo>
                  <a:pt x="18" y="167"/>
                </a:lnTo>
                <a:close/>
                <a:moveTo>
                  <a:pt x="18" y="147"/>
                </a:moveTo>
                <a:cubicBezTo>
                  <a:pt x="8" y="141"/>
                  <a:pt x="8" y="141"/>
                  <a:pt x="8" y="141"/>
                </a:cubicBezTo>
                <a:cubicBezTo>
                  <a:pt x="8" y="155"/>
                  <a:pt x="8" y="155"/>
                  <a:pt x="8" y="155"/>
                </a:cubicBezTo>
                <a:cubicBezTo>
                  <a:pt x="18" y="161"/>
                  <a:pt x="18" y="161"/>
                  <a:pt x="18" y="161"/>
                </a:cubicBezTo>
                <a:lnTo>
                  <a:pt x="18" y="147"/>
                </a:lnTo>
                <a:close/>
                <a:moveTo>
                  <a:pt x="18" y="127"/>
                </a:moveTo>
                <a:cubicBezTo>
                  <a:pt x="8" y="122"/>
                  <a:pt x="8" y="122"/>
                  <a:pt x="8" y="122"/>
                </a:cubicBezTo>
                <a:cubicBezTo>
                  <a:pt x="8" y="135"/>
                  <a:pt x="8" y="135"/>
                  <a:pt x="8" y="135"/>
                </a:cubicBezTo>
                <a:cubicBezTo>
                  <a:pt x="18" y="141"/>
                  <a:pt x="18" y="141"/>
                  <a:pt x="18" y="141"/>
                </a:cubicBezTo>
                <a:lnTo>
                  <a:pt x="18" y="127"/>
                </a:lnTo>
                <a:close/>
                <a:moveTo>
                  <a:pt x="18" y="107"/>
                </a:moveTo>
                <a:cubicBezTo>
                  <a:pt x="8" y="102"/>
                  <a:pt x="8" y="102"/>
                  <a:pt x="8" y="102"/>
                </a:cubicBezTo>
                <a:cubicBezTo>
                  <a:pt x="8" y="115"/>
                  <a:pt x="8" y="115"/>
                  <a:pt x="8" y="115"/>
                </a:cubicBezTo>
                <a:cubicBezTo>
                  <a:pt x="18" y="121"/>
                  <a:pt x="18" y="121"/>
                  <a:pt x="18" y="121"/>
                </a:cubicBezTo>
                <a:lnTo>
                  <a:pt x="18" y="107"/>
                </a:lnTo>
                <a:close/>
                <a:moveTo>
                  <a:pt x="18" y="87"/>
                </a:moveTo>
                <a:cubicBezTo>
                  <a:pt x="8" y="82"/>
                  <a:pt x="8" y="82"/>
                  <a:pt x="8" y="82"/>
                </a:cubicBezTo>
                <a:cubicBezTo>
                  <a:pt x="8" y="96"/>
                  <a:pt x="8" y="96"/>
                  <a:pt x="8" y="96"/>
                </a:cubicBezTo>
                <a:cubicBezTo>
                  <a:pt x="18" y="101"/>
                  <a:pt x="18" y="101"/>
                  <a:pt x="18" y="101"/>
                </a:cubicBezTo>
                <a:lnTo>
                  <a:pt x="18" y="87"/>
                </a:lnTo>
                <a:close/>
                <a:moveTo>
                  <a:pt x="36" y="196"/>
                </a:moveTo>
                <a:cubicBezTo>
                  <a:pt x="26" y="191"/>
                  <a:pt x="26" y="191"/>
                  <a:pt x="26" y="191"/>
                </a:cubicBezTo>
                <a:cubicBezTo>
                  <a:pt x="26" y="205"/>
                  <a:pt x="26" y="205"/>
                  <a:pt x="26" y="205"/>
                </a:cubicBezTo>
                <a:cubicBezTo>
                  <a:pt x="36" y="210"/>
                  <a:pt x="36" y="210"/>
                  <a:pt x="36" y="210"/>
                </a:cubicBezTo>
                <a:lnTo>
                  <a:pt x="36" y="196"/>
                </a:lnTo>
                <a:close/>
                <a:moveTo>
                  <a:pt x="36" y="177"/>
                </a:moveTo>
                <a:cubicBezTo>
                  <a:pt x="26" y="171"/>
                  <a:pt x="26" y="171"/>
                  <a:pt x="26" y="171"/>
                </a:cubicBezTo>
                <a:cubicBezTo>
                  <a:pt x="26" y="185"/>
                  <a:pt x="26" y="185"/>
                  <a:pt x="26" y="185"/>
                </a:cubicBezTo>
                <a:cubicBezTo>
                  <a:pt x="36" y="190"/>
                  <a:pt x="36" y="190"/>
                  <a:pt x="36" y="190"/>
                </a:cubicBezTo>
                <a:lnTo>
                  <a:pt x="36" y="177"/>
                </a:lnTo>
                <a:close/>
                <a:moveTo>
                  <a:pt x="36" y="157"/>
                </a:moveTo>
                <a:cubicBezTo>
                  <a:pt x="26" y="151"/>
                  <a:pt x="26" y="151"/>
                  <a:pt x="26" y="151"/>
                </a:cubicBezTo>
                <a:cubicBezTo>
                  <a:pt x="26" y="165"/>
                  <a:pt x="26" y="165"/>
                  <a:pt x="26" y="165"/>
                </a:cubicBezTo>
                <a:cubicBezTo>
                  <a:pt x="36" y="170"/>
                  <a:pt x="36" y="170"/>
                  <a:pt x="36" y="170"/>
                </a:cubicBezTo>
                <a:lnTo>
                  <a:pt x="36" y="157"/>
                </a:lnTo>
                <a:close/>
                <a:moveTo>
                  <a:pt x="36" y="137"/>
                </a:moveTo>
                <a:cubicBezTo>
                  <a:pt x="26" y="131"/>
                  <a:pt x="26" y="131"/>
                  <a:pt x="26" y="131"/>
                </a:cubicBezTo>
                <a:cubicBezTo>
                  <a:pt x="26" y="145"/>
                  <a:pt x="26" y="145"/>
                  <a:pt x="26" y="145"/>
                </a:cubicBezTo>
                <a:cubicBezTo>
                  <a:pt x="36" y="151"/>
                  <a:pt x="36" y="151"/>
                  <a:pt x="36" y="151"/>
                </a:cubicBezTo>
                <a:lnTo>
                  <a:pt x="36" y="137"/>
                </a:lnTo>
                <a:close/>
                <a:moveTo>
                  <a:pt x="36" y="117"/>
                </a:moveTo>
                <a:cubicBezTo>
                  <a:pt x="26" y="112"/>
                  <a:pt x="26" y="112"/>
                  <a:pt x="26" y="112"/>
                </a:cubicBezTo>
                <a:cubicBezTo>
                  <a:pt x="26" y="125"/>
                  <a:pt x="26" y="125"/>
                  <a:pt x="26" y="125"/>
                </a:cubicBezTo>
                <a:cubicBezTo>
                  <a:pt x="36" y="131"/>
                  <a:pt x="36" y="131"/>
                  <a:pt x="36" y="131"/>
                </a:cubicBezTo>
                <a:lnTo>
                  <a:pt x="36" y="117"/>
                </a:lnTo>
                <a:close/>
                <a:moveTo>
                  <a:pt x="36" y="97"/>
                </a:moveTo>
                <a:cubicBezTo>
                  <a:pt x="26" y="92"/>
                  <a:pt x="26" y="92"/>
                  <a:pt x="26" y="92"/>
                </a:cubicBezTo>
                <a:cubicBezTo>
                  <a:pt x="26" y="105"/>
                  <a:pt x="26" y="105"/>
                  <a:pt x="26" y="105"/>
                </a:cubicBezTo>
                <a:cubicBezTo>
                  <a:pt x="36" y="111"/>
                  <a:pt x="36" y="111"/>
                  <a:pt x="36" y="111"/>
                </a:cubicBezTo>
                <a:lnTo>
                  <a:pt x="36" y="97"/>
                </a:lnTo>
                <a:close/>
                <a:moveTo>
                  <a:pt x="54" y="206"/>
                </a:moveTo>
                <a:cubicBezTo>
                  <a:pt x="44" y="201"/>
                  <a:pt x="44" y="201"/>
                  <a:pt x="44" y="201"/>
                </a:cubicBezTo>
                <a:cubicBezTo>
                  <a:pt x="44" y="215"/>
                  <a:pt x="44" y="215"/>
                  <a:pt x="44" y="215"/>
                </a:cubicBezTo>
                <a:cubicBezTo>
                  <a:pt x="54" y="220"/>
                  <a:pt x="54" y="220"/>
                  <a:pt x="54" y="220"/>
                </a:cubicBezTo>
                <a:lnTo>
                  <a:pt x="54" y="206"/>
                </a:lnTo>
                <a:close/>
                <a:moveTo>
                  <a:pt x="54" y="186"/>
                </a:moveTo>
                <a:cubicBezTo>
                  <a:pt x="44" y="181"/>
                  <a:pt x="44" y="181"/>
                  <a:pt x="44" y="181"/>
                </a:cubicBezTo>
                <a:cubicBezTo>
                  <a:pt x="44" y="195"/>
                  <a:pt x="44" y="195"/>
                  <a:pt x="44" y="195"/>
                </a:cubicBezTo>
                <a:cubicBezTo>
                  <a:pt x="54" y="200"/>
                  <a:pt x="54" y="200"/>
                  <a:pt x="54" y="200"/>
                </a:cubicBezTo>
                <a:lnTo>
                  <a:pt x="54" y="186"/>
                </a:lnTo>
                <a:close/>
                <a:moveTo>
                  <a:pt x="54" y="167"/>
                </a:moveTo>
                <a:cubicBezTo>
                  <a:pt x="44" y="161"/>
                  <a:pt x="44" y="161"/>
                  <a:pt x="44" y="161"/>
                </a:cubicBezTo>
                <a:cubicBezTo>
                  <a:pt x="44" y="175"/>
                  <a:pt x="44" y="175"/>
                  <a:pt x="44" y="175"/>
                </a:cubicBezTo>
                <a:cubicBezTo>
                  <a:pt x="54" y="180"/>
                  <a:pt x="54" y="180"/>
                  <a:pt x="54" y="180"/>
                </a:cubicBezTo>
                <a:lnTo>
                  <a:pt x="54" y="167"/>
                </a:lnTo>
                <a:close/>
                <a:moveTo>
                  <a:pt x="54" y="147"/>
                </a:moveTo>
                <a:cubicBezTo>
                  <a:pt x="44" y="141"/>
                  <a:pt x="44" y="141"/>
                  <a:pt x="44" y="141"/>
                </a:cubicBezTo>
                <a:cubicBezTo>
                  <a:pt x="44" y="155"/>
                  <a:pt x="44" y="155"/>
                  <a:pt x="44" y="155"/>
                </a:cubicBezTo>
                <a:cubicBezTo>
                  <a:pt x="54" y="160"/>
                  <a:pt x="54" y="160"/>
                  <a:pt x="54" y="160"/>
                </a:cubicBezTo>
                <a:lnTo>
                  <a:pt x="54" y="147"/>
                </a:lnTo>
                <a:close/>
                <a:moveTo>
                  <a:pt x="54" y="127"/>
                </a:moveTo>
                <a:cubicBezTo>
                  <a:pt x="44" y="121"/>
                  <a:pt x="44" y="121"/>
                  <a:pt x="44" y="121"/>
                </a:cubicBezTo>
                <a:cubicBezTo>
                  <a:pt x="44" y="135"/>
                  <a:pt x="44" y="135"/>
                  <a:pt x="44" y="135"/>
                </a:cubicBezTo>
                <a:cubicBezTo>
                  <a:pt x="54" y="141"/>
                  <a:pt x="54" y="141"/>
                  <a:pt x="54" y="141"/>
                </a:cubicBezTo>
                <a:lnTo>
                  <a:pt x="54" y="127"/>
                </a:lnTo>
                <a:close/>
                <a:moveTo>
                  <a:pt x="54" y="107"/>
                </a:moveTo>
                <a:cubicBezTo>
                  <a:pt x="44" y="102"/>
                  <a:pt x="44" y="102"/>
                  <a:pt x="44" y="102"/>
                </a:cubicBezTo>
                <a:cubicBezTo>
                  <a:pt x="44" y="115"/>
                  <a:pt x="44" y="115"/>
                  <a:pt x="44" y="115"/>
                </a:cubicBezTo>
                <a:cubicBezTo>
                  <a:pt x="54" y="121"/>
                  <a:pt x="54" y="121"/>
                  <a:pt x="54" y="121"/>
                </a:cubicBezTo>
                <a:lnTo>
                  <a:pt x="54" y="107"/>
                </a:lnTo>
                <a:close/>
                <a:moveTo>
                  <a:pt x="71" y="216"/>
                </a:moveTo>
                <a:cubicBezTo>
                  <a:pt x="62" y="211"/>
                  <a:pt x="62" y="211"/>
                  <a:pt x="62" y="211"/>
                </a:cubicBezTo>
                <a:cubicBezTo>
                  <a:pt x="62" y="225"/>
                  <a:pt x="62" y="225"/>
                  <a:pt x="62" y="225"/>
                </a:cubicBezTo>
                <a:cubicBezTo>
                  <a:pt x="71" y="230"/>
                  <a:pt x="71" y="230"/>
                  <a:pt x="71" y="230"/>
                </a:cubicBezTo>
                <a:lnTo>
                  <a:pt x="71" y="216"/>
                </a:lnTo>
                <a:close/>
                <a:moveTo>
                  <a:pt x="71" y="196"/>
                </a:moveTo>
                <a:cubicBezTo>
                  <a:pt x="62" y="191"/>
                  <a:pt x="62" y="191"/>
                  <a:pt x="62" y="191"/>
                </a:cubicBezTo>
                <a:cubicBezTo>
                  <a:pt x="62" y="205"/>
                  <a:pt x="62" y="205"/>
                  <a:pt x="62" y="205"/>
                </a:cubicBezTo>
                <a:cubicBezTo>
                  <a:pt x="71" y="210"/>
                  <a:pt x="71" y="210"/>
                  <a:pt x="71" y="210"/>
                </a:cubicBezTo>
                <a:lnTo>
                  <a:pt x="71" y="196"/>
                </a:lnTo>
                <a:close/>
                <a:moveTo>
                  <a:pt x="71" y="176"/>
                </a:moveTo>
                <a:cubicBezTo>
                  <a:pt x="62" y="171"/>
                  <a:pt x="62" y="171"/>
                  <a:pt x="62" y="171"/>
                </a:cubicBezTo>
                <a:cubicBezTo>
                  <a:pt x="62" y="185"/>
                  <a:pt x="62" y="185"/>
                  <a:pt x="62" y="185"/>
                </a:cubicBezTo>
                <a:cubicBezTo>
                  <a:pt x="71" y="190"/>
                  <a:pt x="71" y="190"/>
                  <a:pt x="71" y="190"/>
                </a:cubicBezTo>
                <a:lnTo>
                  <a:pt x="71" y="176"/>
                </a:lnTo>
                <a:close/>
                <a:moveTo>
                  <a:pt x="71" y="157"/>
                </a:moveTo>
                <a:cubicBezTo>
                  <a:pt x="62" y="151"/>
                  <a:pt x="62" y="151"/>
                  <a:pt x="62" y="151"/>
                </a:cubicBezTo>
                <a:cubicBezTo>
                  <a:pt x="62" y="165"/>
                  <a:pt x="62" y="165"/>
                  <a:pt x="62" y="165"/>
                </a:cubicBezTo>
                <a:cubicBezTo>
                  <a:pt x="71" y="170"/>
                  <a:pt x="71" y="170"/>
                  <a:pt x="71" y="170"/>
                </a:cubicBezTo>
                <a:lnTo>
                  <a:pt x="71" y="157"/>
                </a:lnTo>
                <a:close/>
                <a:moveTo>
                  <a:pt x="71" y="137"/>
                </a:moveTo>
                <a:cubicBezTo>
                  <a:pt x="62" y="131"/>
                  <a:pt x="62" y="131"/>
                  <a:pt x="62" y="131"/>
                </a:cubicBezTo>
                <a:cubicBezTo>
                  <a:pt x="62" y="145"/>
                  <a:pt x="62" y="145"/>
                  <a:pt x="62" y="145"/>
                </a:cubicBezTo>
                <a:cubicBezTo>
                  <a:pt x="71" y="150"/>
                  <a:pt x="71" y="150"/>
                  <a:pt x="71" y="150"/>
                </a:cubicBezTo>
                <a:lnTo>
                  <a:pt x="71" y="137"/>
                </a:lnTo>
                <a:close/>
                <a:moveTo>
                  <a:pt x="71" y="117"/>
                </a:moveTo>
                <a:cubicBezTo>
                  <a:pt x="62" y="111"/>
                  <a:pt x="62" y="111"/>
                  <a:pt x="62" y="111"/>
                </a:cubicBezTo>
                <a:cubicBezTo>
                  <a:pt x="62" y="125"/>
                  <a:pt x="62" y="125"/>
                  <a:pt x="62" y="125"/>
                </a:cubicBezTo>
                <a:cubicBezTo>
                  <a:pt x="71" y="131"/>
                  <a:pt x="71" y="131"/>
                  <a:pt x="71" y="131"/>
                </a:cubicBezTo>
                <a:lnTo>
                  <a:pt x="71" y="117"/>
                </a:lnTo>
                <a:close/>
                <a:moveTo>
                  <a:pt x="89" y="226"/>
                </a:moveTo>
                <a:cubicBezTo>
                  <a:pt x="79" y="221"/>
                  <a:pt x="79" y="221"/>
                  <a:pt x="79" y="221"/>
                </a:cubicBezTo>
                <a:cubicBezTo>
                  <a:pt x="79" y="234"/>
                  <a:pt x="79" y="234"/>
                  <a:pt x="79" y="234"/>
                </a:cubicBezTo>
                <a:cubicBezTo>
                  <a:pt x="89" y="240"/>
                  <a:pt x="89" y="240"/>
                  <a:pt x="89" y="240"/>
                </a:cubicBezTo>
                <a:lnTo>
                  <a:pt x="89" y="226"/>
                </a:lnTo>
                <a:close/>
                <a:moveTo>
                  <a:pt x="89" y="206"/>
                </a:moveTo>
                <a:cubicBezTo>
                  <a:pt x="79" y="201"/>
                  <a:pt x="79" y="201"/>
                  <a:pt x="79" y="201"/>
                </a:cubicBezTo>
                <a:cubicBezTo>
                  <a:pt x="79" y="215"/>
                  <a:pt x="79" y="215"/>
                  <a:pt x="79" y="215"/>
                </a:cubicBezTo>
                <a:cubicBezTo>
                  <a:pt x="89" y="220"/>
                  <a:pt x="89" y="220"/>
                  <a:pt x="89" y="220"/>
                </a:cubicBezTo>
                <a:lnTo>
                  <a:pt x="89" y="206"/>
                </a:lnTo>
                <a:close/>
                <a:moveTo>
                  <a:pt x="89" y="186"/>
                </a:moveTo>
                <a:cubicBezTo>
                  <a:pt x="79" y="181"/>
                  <a:pt x="79" y="181"/>
                  <a:pt x="79" y="181"/>
                </a:cubicBezTo>
                <a:cubicBezTo>
                  <a:pt x="79" y="195"/>
                  <a:pt x="79" y="195"/>
                  <a:pt x="79" y="195"/>
                </a:cubicBezTo>
                <a:cubicBezTo>
                  <a:pt x="89" y="200"/>
                  <a:pt x="89" y="200"/>
                  <a:pt x="89" y="200"/>
                </a:cubicBezTo>
                <a:lnTo>
                  <a:pt x="89" y="186"/>
                </a:lnTo>
                <a:close/>
                <a:moveTo>
                  <a:pt x="89" y="166"/>
                </a:moveTo>
                <a:cubicBezTo>
                  <a:pt x="79" y="161"/>
                  <a:pt x="79" y="161"/>
                  <a:pt x="79" y="161"/>
                </a:cubicBezTo>
                <a:cubicBezTo>
                  <a:pt x="79" y="175"/>
                  <a:pt x="79" y="175"/>
                  <a:pt x="79" y="175"/>
                </a:cubicBezTo>
                <a:cubicBezTo>
                  <a:pt x="89" y="180"/>
                  <a:pt x="89" y="180"/>
                  <a:pt x="89" y="180"/>
                </a:cubicBezTo>
                <a:lnTo>
                  <a:pt x="89" y="166"/>
                </a:lnTo>
                <a:close/>
                <a:moveTo>
                  <a:pt x="89" y="147"/>
                </a:moveTo>
                <a:cubicBezTo>
                  <a:pt x="79" y="141"/>
                  <a:pt x="79" y="141"/>
                  <a:pt x="79" y="141"/>
                </a:cubicBezTo>
                <a:cubicBezTo>
                  <a:pt x="79" y="155"/>
                  <a:pt x="79" y="155"/>
                  <a:pt x="79" y="155"/>
                </a:cubicBezTo>
                <a:cubicBezTo>
                  <a:pt x="89" y="160"/>
                  <a:pt x="89" y="160"/>
                  <a:pt x="89" y="160"/>
                </a:cubicBezTo>
                <a:lnTo>
                  <a:pt x="89" y="147"/>
                </a:lnTo>
                <a:close/>
                <a:moveTo>
                  <a:pt x="89" y="127"/>
                </a:moveTo>
                <a:cubicBezTo>
                  <a:pt x="79" y="121"/>
                  <a:pt x="79" y="121"/>
                  <a:pt x="79" y="121"/>
                </a:cubicBezTo>
                <a:cubicBezTo>
                  <a:pt x="79" y="135"/>
                  <a:pt x="79" y="135"/>
                  <a:pt x="79" y="135"/>
                </a:cubicBezTo>
                <a:cubicBezTo>
                  <a:pt x="89" y="140"/>
                  <a:pt x="89" y="140"/>
                  <a:pt x="89" y="140"/>
                </a:cubicBezTo>
                <a:lnTo>
                  <a:pt x="89" y="127"/>
                </a:lnTo>
                <a:close/>
                <a:moveTo>
                  <a:pt x="103" y="119"/>
                </a:moveTo>
                <a:cubicBezTo>
                  <a:pt x="194" y="67"/>
                  <a:pt x="194" y="67"/>
                  <a:pt x="194" y="67"/>
                </a:cubicBezTo>
                <a:cubicBezTo>
                  <a:pt x="195" y="67"/>
                  <a:pt x="195" y="66"/>
                  <a:pt x="195" y="65"/>
                </a:cubicBezTo>
                <a:cubicBezTo>
                  <a:pt x="194" y="64"/>
                  <a:pt x="193" y="63"/>
                  <a:pt x="192" y="64"/>
                </a:cubicBezTo>
                <a:cubicBezTo>
                  <a:pt x="101" y="115"/>
                  <a:pt x="101" y="115"/>
                  <a:pt x="101" y="115"/>
                </a:cubicBezTo>
                <a:cubicBezTo>
                  <a:pt x="12" y="65"/>
                  <a:pt x="12" y="65"/>
                  <a:pt x="12" y="65"/>
                </a:cubicBezTo>
                <a:cubicBezTo>
                  <a:pt x="11" y="65"/>
                  <a:pt x="9" y="65"/>
                  <a:pt x="9" y="66"/>
                </a:cubicBezTo>
                <a:cubicBezTo>
                  <a:pt x="8" y="67"/>
                  <a:pt x="9" y="68"/>
                  <a:pt x="10" y="69"/>
                </a:cubicBezTo>
                <a:cubicBezTo>
                  <a:pt x="99" y="119"/>
                  <a:pt x="99" y="119"/>
                  <a:pt x="99" y="119"/>
                </a:cubicBezTo>
                <a:cubicBezTo>
                  <a:pt x="99" y="265"/>
                  <a:pt x="99" y="265"/>
                  <a:pt x="99" y="265"/>
                </a:cubicBezTo>
                <a:cubicBezTo>
                  <a:pt x="99" y="266"/>
                  <a:pt x="100" y="267"/>
                  <a:pt x="101" y="267"/>
                </a:cubicBezTo>
                <a:cubicBezTo>
                  <a:pt x="102" y="267"/>
                  <a:pt x="103" y="266"/>
                  <a:pt x="103" y="265"/>
                </a:cubicBezTo>
                <a:lnTo>
                  <a:pt x="103" y="119"/>
                </a:lnTo>
                <a:close/>
                <a:moveTo>
                  <a:pt x="125" y="219"/>
                </a:moveTo>
                <a:cubicBezTo>
                  <a:pt x="115" y="225"/>
                  <a:pt x="115" y="225"/>
                  <a:pt x="115" y="225"/>
                </a:cubicBezTo>
                <a:cubicBezTo>
                  <a:pt x="115" y="239"/>
                  <a:pt x="115" y="239"/>
                  <a:pt x="115" y="239"/>
                </a:cubicBezTo>
                <a:cubicBezTo>
                  <a:pt x="125" y="233"/>
                  <a:pt x="125" y="233"/>
                  <a:pt x="125" y="233"/>
                </a:cubicBezTo>
                <a:lnTo>
                  <a:pt x="125" y="219"/>
                </a:lnTo>
                <a:close/>
                <a:moveTo>
                  <a:pt x="125" y="199"/>
                </a:moveTo>
                <a:cubicBezTo>
                  <a:pt x="115" y="205"/>
                  <a:pt x="115" y="205"/>
                  <a:pt x="115" y="205"/>
                </a:cubicBezTo>
                <a:cubicBezTo>
                  <a:pt x="115" y="219"/>
                  <a:pt x="115" y="219"/>
                  <a:pt x="115" y="219"/>
                </a:cubicBezTo>
                <a:cubicBezTo>
                  <a:pt x="125" y="213"/>
                  <a:pt x="125" y="213"/>
                  <a:pt x="125" y="213"/>
                </a:cubicBezTo>
                <a:lnTo>
                  <a:pt x="125" y="199"/>
                </a:lnTo>
                <a:close/>
                <a:moveTo>
                  <a:pt x="125" y="180"/>
                </a:moveTo>
                <a:cubicBezTo>
                  <a:pt x="115" y="185"/>
                  <a:pt x="115" y="185"/>
                  <a:pt x="115" y="185"/>
                </a:cubicBezTo>
                <a:cubicBezTo>
                  <a:pt x="115" y="199"/>
                  <a:pt x="115" y="199"/>
                  <a:pt x="115" y="199"/>
                </a:cubicBezTo>
                <a:cubicBezTo>
                  <a:pt x="125" y="193"/>
                  <a:pt x="125" y="193"/>
                  <a:pt x="125" y="193"/>
                </a:cubicBezTo>
                <a:lnTo>
                  <a:pt x="125" y="180"/>
                </a:lnTo>
                <a:close/>
                <a:moveTo>
                  <a:pt x="125" y="160"/>
                </a:moveTo>
                <a:cubicBezTo>
                  <a:pt x="115" y="165"/>
                  <a:pt x="115" y="165"/>
                  <a:pt x="115" y="165"/>
                </a:cubicBezTo>
                <a:cubicBezTo>
                  <a:pt x="115" y="179"/>
                  <a:pt x="115" y="179"/>
                  <a:pt x="115" y="179"/>
                </a:cubicBezTo>
                <a:cubicBezTo>
                  <a:pt x="125" y="173"/>
                  <a:pt x="125" y="173"/>
                  <a:pt x="125" y="173"/>
                </a:cubicBezTo>
                <a:lnTo>
                  <a:pt x="125" y="160"/>
                </a:lnTo>
                <a:close/>
                <a:moveTo>
                  <a:pt x="125" y="140"/>
                </a:moveTo>
                <a:cubicBezTo>
                  <a:pt x="115" y="145"/>
                  <a:pt x="115" y="145"/>
                  <a:pt x="115" y="145"/>
                </a:cubicBezTo>
                <a:cubicBezTo>
                  <a:pt x="115" y="159"/>
                  <a:pt x="115" y="159"/>
                  <a:pt x="115" y="159"/>
                </a:cubicBezTo>
                <a:cubicBezTo>
                  <a:pt x="125" y="154"/>
                  <a:pt x="125" y="154"/>
                  <a:pt x="125" y="154"/>
                </a:cubicBezTo>
                <a:lnTo>
                  <a:pt x="125" y="140"/>
                </a:lnTo>
                <a:close/>
                <a:moveTo>
                  <a:pt x="125" y="120"/>
                </a:moveTo>
                <a:cubicBezTo>
                  <a:pt x="115" y="125"/>
                  <a:pt x="115" y="125"/>
                  <a:pt x="115" y="125"/>
                </a:cubicBezTo>
                <a:cubicBezTo>
                  <a:pt x="115" y="139"/>
                  <a:pt x="115" y="139"/>
                  <a:pt x="115" y="139"/>
                </a:cubicBezTo>
                <a:cubicBezTo>
                  <a:pt x="125" y="134"/>
                  <a:pt x="125" y="134"/>
                  <a:pt x="125" y="134"/>
                </a:cubicBezTo>
                <a:lnTo>
                  <a:pt x="125" y="120"/>
                </a:lnTo>
                <a:close/>
                <a:moveTo>
                  <a:pt x="142" y="209"/>
                </a:moveTo>
                <a:cubicBezTo>
                  <a:pt x="133" y="215"/>
                  <a:pt x="133" y="215"/>
                  <a:pt x="133" y="215"/>
                </a:cubicBezTo>
                <a:cubicBezTo>
                  <a:pt x="133" y="229"/>
                  <a:pt x="133" y="229"/>
                  <a:pt x="133" y="229"/>
                </a:cubicBezTo>
                <a:cubicBezTo>
                  <a:pt x="142" y="223"/>
                  <a:pt x="142" y="223"/>
                  <a:pt x="142" y="223"/>
                </a:cubicBezTo>
                <a:lnTo>
                  <a:pt x="142" y="209"/>
                </a:lnTo>
                <a:close/>
                <a:moveTo>
                  <a:pt x="142" y="189"/>
                </a:moveTo>
                <a:cubicBezTo>
                  <a:pt x="133" y="195"/>
                  <a:pt x="133" y="195"/>
                  <a:pt x="133" y="195"/>
                </a:cubicBezTo>
                <a:cubicBezTo>
                  <a:pt x="133" y="209"/>
                  <a:pt x="133" y="209"/>
                  <a:pt x="133" y="209"/>
                </a:cubicBezTo>
                <a:cubicBezTo>
                  <a:pt x="142" y="203"/>
                  <a:pt x="142" y="203"/>
                  <a:pt x="142" y="203"/>
                </a:cubicBezTo>
                <a:lnTo>
                  <a:pt x="142" y="189"/>
                </a:lnTo>
                <a:close/>
                <a:moveTo>
                  <a:pt x="142" y="170"/>
                </a:moveTo>
                <a:cubicBezTo>
                  <a:pt x="133" y="175"/>
                  <a:pt x="133" y="175"/>
                  <a:pt x="133" y="175"/>
                </a:cubicBezTo>
                <a:cubicBezTo>
                  <a:pt x="133" y="189"/>
                  <a:pt x="133" y="189"/>
                  <a:pt x="133" y="189"/>
                </a:cubicBezTo>
                <a:cubicBezTo>
                  <a:pt x="142" y="183"/>
                  <a:pt x="142" y="183"/>
                  <a:pt x="142" y="183"/>
                </a:cubicBezTo>
                <a:lnTo>
                  <a:pt x="142" y="170"/>
                </a:lnTo>
                <a:close/>
                <a:moveTo>
                  <a:pt x="142" y="150"/>
                </a:moveTo>
                <a:cubicBezTo>
                  <a:pt x="133" y="155"/>
                  <a:pt x="133" y="155"/>
                  <a:pt x="133" y="155"/>
                </a:cubicBezTo>
                <a:cubicBezTo>
                  <a:pt x="133" y="169"/>
                  <a:pt x="133" y="169"/>
                  <a:pt x="133" y="169"/>
                </a:cubicBezTo>
                <a:cubicBezTo>
                  <a:pt x="142" y="163"/>
                  <a:pt x="142" y="163"/>
                  <a:pt x="142" y="163"/>
                </a:cubicBezTo>
                <a:lnTo>
                  <a:pt x="142" y="150"/>
                </a:lnTo>
                <a:close/>
                <a:moveTo>
                  <a:pt x="142" y="130"/>
                </a:moveTo>
                <a:cubicBezTo>
                  <a:pt x="133" y="135"/>
                  <a:pt x="133" y="135"/>
                  <a:pt x="133" y="135"/>
                </a:cubicBezTo>
                <a:cubicBezTo>
                  <a:pt x="133" y="149"/>
                  <a:pt x="133" y="149"/>
                  <a:pt x="133" y="149"/>
                </a:cubicBezTo>
                <a:cubicBezTo>
                  <a:pt x="142" y="144"/>
                  <a:pt x="142" y="144"/>
                  <a:pt x="142" y="144"/>
                </a:cubicBezTo>
                <a:lnTo>
                  <a:pt x="142" y="130"/>
                </a:lnTo>
                <a:close/>
                <a:moveTo>
                  <a:pt x="142" y="110"/>
                </a:moveTo>
                <a:cubicBezTo>
                  <a:pt x="133" y="115"/>
                  <a:pt x="133" y="115"/>
                  <a:pt x="133" y="115"/>
                </a:cubicBezTo>
                <a:cubicBezTo>
                  <a:pt x="133" y="129"/>
                  <a:pt x="133" y="129"/>
                  <a:pt x="133" y="129"/>
                </a:cubicBezTo>
                <a:cubicBezTo>
                  <a:pt x="142" y="124"/>
                  <a:pt x="142" y="124"/>
                  <a:pt x="142" y="124"/>
                </a:cubicBezTo>
                <a:lnTo>
                  <a:pt x="142" y="110"/>
                </a:lnTo>
                <a:close/>
                <a:moveTo>
                  <a:pt x="160" y="199"/>
                </a:moveTo>
                <a:cubicBezTo>
                  <a:pt x="150" y="205"/>
                  <a:pt x="150" y="205"/>
                  <a:pt x="150" y="205"/>
                </a:cubicBezTo>
                <a:cubicBezTo>
                  <a:pt x="150" y="219"/>
                  <a:pt x="150" y="219"/>
                  <a:pt x="150" y="219"/>
                </a:cubicBezTo>
                <a:cubicBezTo>
                  <a:pt x="160" y="213"/>
                  <a:pt x="160" y="213"/>
                  <a:pt x="160" y="213"/>
                </a:cubicBezTo>
                <a:lnTo>
                  <a:pt x="160" y="199"/>
                </a:lnTo>
                <a:close/>
                <a:moveTo>
                  <a:pt x="160" y="179"/>
                </a:moveTo>
                <a:cubicBezTo>
                  <a:pt x="150" y="185"/>
                  <a:pt x="150" y="185"/>
                  <a:pt x="150" y="185"/>
                </a:cubicBezTo>
                <a:cubicBezTo>
                  <a:pt x="150" y="199"/>
                  <a:pt x="150" y="199"/>
                  <a:pt x="150" y="199"/>
                </a:cubicBezTo>
                <a:cubicBezTo>
                  <a:pt x="160" y="193"/>
                  <a:pt x="160" y="193"/>
                  <a:pt x="160" y="193"/>
                </a:cubicBezTo>
                <a:lnTo>
                  <a:pt x="160" y="179"/>
                </a:lnTo>
                <a:close/>
                <a:moveTo>
                  <a:pt x="160" y="159"/>
                </a:moveTo>
                <a:cubicBezTo>
                  <a:pt x="150" y="165"/>
                  <a:pt x="150" y="165"/>
                  <a:pt x="150" y="165"/>
                </a:cubicBezTo>
                <a:cubicBezTo>
                  <a:pt x="150" y="179"/>
                  <a:pt x="150" y="179"/>
                  <a:pt x="150" y="179"/>
                </a:cubicBezTo>
                <a:cubicBezTo>
                  <a:pt x="160" y="173"/>
                  <a:pt x="160" y="173"/>
                  <a:pt x="160" y="173"/>
                </a:cubicBezTo>
                <a:lnTo>
                  <a:pt x="160" y="159"/>
                </a:lnTo>
                <a:close/>
                <a:moveTo>
                  <a:pt x="160" y="140"/>
                </a:moveTo>
                <a:cubicBezTo>
                  <a:pt x="150" y="145"/>
                  <a:pt x="150" y="145"/>
                  <a:pt x="150" y="145"/>
                </a:cubicBezTo>
                <a:cubicBezTo>
                  <a:pt x="150" y="159"/>
                  <a:pt x="150" y="159"/>
                  <a:pt x="150" y="159"/>
                </a:cubicBezTo>
                <a:cubicBezTo>
                  <a:pt x="160" y="153"/>
                  <a:pt x="160" y="153"/>
                  <a:pt x="160" y="153"/>
                </a:cubicBezTo>
                <a:lnTo>
                  <a:pt x="160" y="140"/>
                </a:lnTo>
                <a:close/>
                <a:moveTo>
                  <a:pt x="160" y="120"/>
                </a:moveTo>
                <a:cubicBezTo>
                  <a:pt x="150" y="125"/>
                  <a:pt x="150" y="125"/>
                  <a:pt x="150" y="125"/>
                </a:cubicBezTo>
                <a:cubicBezTo>
                  <a:pt x="150" y="139"/>
                  <a:pt x="150" y="139"/>
                  <a:pt x="150" y="139"/>
                </a:cubicBezTo>
                <a:cubicBezTo>
                  <a:pt x="160" y="134"/>
                  <a:pt x="160" y="134"/>
                  <a:pt x="160" y="134"/>
                </a:cubicBezTo>
                <a:lnTo>
                  <a:pt x="160" y="120"/>
                </a:lnTo>
                <a:close/>
                <a:moveTo>
                  <a:pt x="160" y="100"/>
                </a:moveTo>
                <a:cubicBezTo>
                  <a:pt x="150" y="105"/>
                  <a:pt x="150" y="105"/>
                  <a:pt x="150" y="105"/>
                </a:cubicBezTo>
                <a:cubicBezTo>
                  <a:pt x="150" y="119"/>
                  <a:pt x="150" y="119"/>
                  <a:pt x="150" y="119"/>
                </a:cubicBezTo>
                <a:cubicBezTo>
                  <a:pt x="160" y="114"/>
                  <a:pt x="160" y="114"/>
                  <a:pt x="160" y="114"/>
                </a:cubicBezTo>
                <a:lnTo>
                  <a:pt x="160" y="100"/>
                </a:lnTo>
                <a:close/>
                <a:moveTo>
                  <a:pt x="178" y="189"/>
                </a:moveTo>
                <a:cubicBezTo>
                  <a:pt x="168" y="195"/>
                  <a:pt x="168" y="195"/>
                  <a:pt x="168" y="195"/>
                </a:cubicBezTo>
                <a:cubicBezTo>
                  <a:pt x="168" y="208"/>
                  <a:pt x="168" y="208"/>
                  <a:pt x="168" y="208"/>
                </a:cubicBezTo>
                <a:cubicBezTo>
                  <a:pt x="178" y="203"/>
                  <a:pt x="178" y="203"/>
                  <a:pt x="178" y="203"/>
                </a:cubicBezTo>
                <a:lnTo>
                  <a:pt x="178" y="189"/>
                </a:lnTo>
                <a:close/>
                <a:moveTo>
                  <a:pt x="178" y="169"/>
                </a:moveTo>
                <a:cubicBezTo>
                  <a:pt x="168" y="175"/>
                  <a:pt x="168" y="175"/>
                  <a:pt x="168" y="175"/>
                </a:cubicBezTo>
                <a:cubicBezTo>
                  <a:pt x="168" y="189"/>
                  <a:pt x="168" y="189"/>
                  <a:pt x="168" y="189"/>
                </a:cubicBezTo>
                <a:cubicBezTo>
                  <a:pt x="178" y="183"/>
                  <a:pt x="178" y="183"/>
                  <a:pt x="178" y="183"/>
                </a:cubicBezTo>
                <a:lnTo>
                  <a:pt x="178" y="169"/>
                </a:lnTo>
                <a:close/>
                <a:moveTo>
                  <a:pt x="178" y="149"/>
                </a:moveTo>
                <a:cubicBezTo>
                  <a:pt x="168" y="155"/>
                  <a:pt x="168" y="155"/>
                  <a:pt x="168" y="155"/>
                </a:cubicBezTo>
                <a:cubicBezTo>
                  <a:pt x="168" y="169"/>
                  <a:pt x="168" y="169"/>
                  <a:pt x="168" y="169"/>
                </a:cubicBezTo>
                <a:cubicBezTo>
                  <a:pt x="178" y="163"/>
                  <a:pt x="178" y="163"/>
                  <a:pt x="178" y="163"/>
                </a:cubicBezTo>
                <a:lnTo>
                  <a:pt x="178" y="149"/>
                </a:lnTo>
                <a:close/>
                <a:moveTo>
                  <a:pt x="178" y="130"/>
                </a:moveTo>
                <a:cubicBezTo>
                  <a:pt x="168" y="135"/>
                  <a:pt x="168" y="135"/>
                  <a:pt x="168" y="135"/>
                </a:cubicBezTo>
                <a:cubicBezTo>
                  <a:pt x="168" y="149"/>
                  <a:pt x="168" y="149"/>
                  <a:pt x="168" y="149"/>
                </a:cubicBezTo>
                <a:cubicBezTo>
                  <a:pt x="178" y="143"/>
                  <a:pt x="178" y="143"/>
                  <a:pt x="178" y="143"/>
                </a:cubicBezTo>
                <a:lnTo>
                  <a:pt x="178" y="130"/>
                </a:lnTo>
                <a:close/>
                <a:moveTo>
                  <a:pt x="178" y="110"/>
                </a:moveTo>
                <a:cubicBezTo>
                  <a:pt x="168" y="115"/>
                  <a:pt x="168" y="115"/>
                  <a:pt x="168" y="115"/>
                </a:cubicBezTo>
                <a:cubicBezTo>
                  <a:pt x="168" y="129"/>
                  <a:pt x="168" y="129"/>
                  <a:pt x="168" y="129"/>
                </a:cubicBezTo>
                <a:cubicBezTo>
                  <a:pt x="178" y="123"/>
                  <a:pt x="178" y="123"/>
                  <a:pt x="178" y="123"/>
                </a:cubicBezTo>
                <a:lnTo>
                  <a:pt x="178" y="110"/>
                </a:lnTo>
                <a:close/>
                <a:moveTo>
                  <a:pt x="178" y="90"/>
                </a:moveTo>
                <a:cubicBezTo>
                  <a:pt x="168" y="95"/>
                  <a:pt x="168" y="95"/>
                  <a:pt x="168" y="95"/>
                </a:cubicBezTo>
                <a:cubicBezTo>
                  <a:pt x="168" y="109"/>
                  <a:pt x="168" y="109"/>
                  <a:pt x="168" y="109"/>
                </a:cubicBezTo>
                <a:cubicBezTo>
                  <a:pt x="178" y="104"/>
                  <a:pt x="178" y="104"/>
                  <a:pt x="178" y="104"/>
                </a:cubicBezTo>
                <a:lnTo>
                  <a:pt x="178" y="90"/>
                </a:lnTo>
                <a:close/>
                <a:moveTo>
                  <a:pt x="196" y="179"/>
                </a:moveTo>
                <a:cubicBezTo>
                  <a:pt x="186" y="185"/>
                  <a:pt x="186" y="185"/>
                  <a:pt x="186" y="185"/>
                </a:cubicBezTo>
                <a:cubicBezTo>
                  <a:pt x="186" y="198"/>
                  <a:pt x="186" y="198"/>
                  <a:pt x="186" y="198"/>
                </a:cubicBezTo>
                <a:cubicBezTo>
                  <a:pt x="196" y="193"/>
                  <a:pt x="196" y="193"/>
                  <a:pt x="196" y="193"/>
                </a:cubicBezTo>
                <a:lnTo>
                  <a:pt x="196" y="179"/>
                </a:lnTo>
                <a:close/>
                <a:moveTo>
                  <a:pt x="196" y="159"/>
                </a:moveTo>
                <a:cubicBezTo>
                  <a:pt x="186" y="165"/>
                  <a:pt x="186" y="165"/>
                  <a:pt x="186" y="165"/>
                </a:cubicBezTo>
                <a:cubicBezTo>
                  <a:pt x="186" y="179"/>
                  <a:pt x="186" y="179"/>
                  <a:pt x="186" y="179"/>
                </a:cubicBezTo>
                <a:cubicBezTo>
                  <a:pt x="196" y="173"/>
                  <a:pt x="196" y="173"/>
                  <a:pt x="196" y="173"/>
                </a:cubicBezTo>
                <a:lnTo>
                  <a:pt x="196" y="159"/>
                </a:lnTo>
                <a:close/>
                <a:moveTo>
                  <a:pt x="196" y="139"/>
                </a:moveTo>
                <a:cubicBezTo>
                  <a:pt x="186" y="145"/>
                  <a:pt x="186" y="145"/>
                  <a:pt x="186" y="145"/>
                </a:cubicBezTo>
                <a:cubicBezTo>
                  <a:pt x="186" y="159"/>
                  <a:pt x="186" y="159"/>
                  <a:pt x="186" y="159"/>
                </a:cubicBezTo>
                <a:cubicBezTo>
                  <a:pt x="196" y="153"/>
                  <a:pt x="196" y="153"/>
                  <a:pt x="196" y="153"/>
                </a:cubicBezTo>
                <a:lnTo>
                  <a:pt x="196" y="139"/>
                </a:lnTo>
                <a:close/>
                <a:moveTo>
                  <a:pt x="196" y="120"/>
                </a:moveTo>
                <a:cubicBezTo>
                  <a:pt x="186" y="125"/>
                  <a:pt x="186" y="125"/>
                  <a:pt x="186" y="125"/>
                </a:cubicBezTo>
                <a:cubicBezTo>
                  <a:pt x="186" y="139"/>
                  <a:pt x="186" y="139"/>
                  <a:pt x="186" y="139"/>
                </a:cubicBezTo>
                <a:cubicBezTo>
                  <a:pt x="196" y="133"/>
                  <a:pt x="196" y="133"/>
                  <a:pt x="196" y="133"/>
                </a:cubicBezTo>
                <a:lnTo>
                  <a:pt x="196" y="120"/>
                </a:lnTo>
                <a:close/>
                <a:moveTo>
                  <a:pt x="196" y="100"/>
                </a:moveTo>
                <a:cubicBezTo>
                  <a:pt x="186" y="105"/>
                  <a:pt x="186" y="105"/>
                  <a:pt x="186" y="105"/>
                </a:cubicBezTo>
                <a:cubicBezTo>
                  <a:pt x="186" y="119"/>
                  <a:pt x="186" y="119"/>
                  <a:pt x="186" y="119"/>
                </a:cubicBezTo>
                <a:cubicBezTo>
                  <a:pt x="196" y="113"/>
                  <a:pt x="196" y="113"/>
                  <a:pt x="196" y="113"/>
                </a:cubicBezTo>
                <a:lnTo>
                  <a:pt x="196" y="100"/>
                </a:lnTo>
                <a:close/>
                <a:moveTo>
                  <a:pt x="196" y="80"/>
                </a:moveTo>
                <a:cubicBezTo>
                  <a:pt x="186" y="85"/>
                  <a:pt x="186" y="85"/>
                  <a:pt x="186" y="85"/>
                </a:cubicBezTo>
                <a:cubicBezTo>
                  <a:pt x="186" y="99"/>
                  <a:pt x="186" y="99"/>
                  <a:pt x="186" y="99"/>
                </a:cubicBezTo>
                <a:cubicBezTo>
                  <a:pt x="196" y="94"/>
                  <a:pt x="196" y="94"/>
                  <a:pt x="196" y="94"/>
                </a:cubicBezTo>
                <a:lnTo>
                  <a:pt x="196" y="80"/>
                </a:lnTo>
                <a:close/>
                <a:moveTo>
                  <a:pt x="77" y="64"/>
                </a:moveTo>
                <a:cubicBezTo>
                  <a:pt x="84" y="76"/>
                  <a:pt x="84" y="76"/>
                  <a:pt x="84" y="76"/>
                </a:cubicBezTo>
                <a:cubicBezTo>
                  <a:pt x="101" y="66"/>
                  <a:pt x="101" y="66"/>
                  <a:pt x="101" y="66"/>
                </a:cubicBezTo>
                <a:cubicBezTo>
                  <a:pt x="94" y="54"/>
                  <a:pt x="94" y="54"/>
                  <a:pt x="94" y="54"/>
                </a:cubicBezTo>
                <a:lnTo>
                  <a:pt x="77" y="64"/>
                </a:lnTo>
                <a:close/>
                <a:moveTo>
                  <a:pt x="156" y="62"/>
                </a:moveTo>
                <a:cubicBezTo>
                  <a:pt x="149" y="50"/>
                  <a:pt x="149" y="50"/>
                  <a:pt x="149" y="50"/>
                </a:cubicBezTo>
                <a:cubicBezTo>
                  <a:pt x="133" y="61"/>
                  <a:pt x="133" y="61"/>
                  <a:pt x="133" y="61"/>
                </a:cubicBezTo>
                <a:cubicBezTo>
                  <a:pt x="140" y="72"/>
                  <a:pt x="140" y="72"/>
                  <a:pt x="140" y="72"/>
                </a:cubicBezTo>
                <a:lnTo>
                  <a:pt x="156" y="62"/>
                </a:lnTo>
                <a:close/>
                <a:moveTo>
                  <a:pt x="75" y="51"/>
                </a:moveTo>
                <a:cubicBezTo>
                  <a:pt x="68" y="40"/>
                  <a:pt x="68" y="40"/>
                  <a:pt x="68" y="40"/>
                </a:cubicBezTo>
                <a:cubicBezTo>
                  <a:pt x="51" y="50"/>
                  <a:pt x="51" y="50"/>
                  <a:pt x="51" y="50"/>
                </a:cubicBezTo>
                <a:cubicBezTo>
                  <a:pt x="58" y="62"/>
                  <a:pt x="58" y="62"/>
                  <a:pt x="58" y="62"/>
                </a:cubicBezTo>
                <a:lnTo>
                  <a:pt x="75" y="51"/>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8" name="グループ化 7">
            <a:extLst>
              <a:ext uri="{FF2B5EF4-FFF2-40B4-BE49-F238E27FC236}">
                <a16:creationId xmlns:a16="http://schemas.microsoft.com/office/drawing/2014/main" id="{D0C61EE0-5351-FADE-9AC9-2DA6F9714CB2}"/>
              </a:ext>
            </a:extLst>
          </xdr:cNvPr>
          <xdr:cNvGrpSpPr/>
        </xdr:nvGrpSpPr>
        <xdr:grpSpPr>
          <a:xfrm>
            <a:off x="0" y="1142122"/>
            <a:ext cx="1528189" cy="1200983"/>
            <a:chOff x="0" y="1142124"/>
            <a:chExt cx="1380068" cy="1084578"/>
          </a:xfrm>
          <a:grpFill/>
        </xdr:grpSpPr>
        <xdr:grpSp>
          <xdr:nvGrpSpPr>
            <xdr:cNvPr id="9" name="グループ化 8">
              <a:extLst>
                <a:ext uri="{FF2B5EF4-FFF2-40B4-BE49-F238E27FC236}">
                  <a16:creationId xmlns:a16="http://schemas.microsoft.com/office/drawing/2014/main" id="{A4BF1CD7-7559-6633-2F82-FAE625976281}"/>
                </a:ext>
              </a:extLst>
            </xdr:cNvPr>
            <xdr:cNvGrpSpPr/>
          </xdr:nvGrpSpPr>
          <xdr:grpSpPr>
            <a:xfrm>
              <a:off x="475666" y="1412450"/>
              <a:ext cx="904402" cy="814252"/>
              <a:chOff x="475668" y="1412450"/>
              <a:chExt cx="822601" cy="740604"/>
            </a:xfrm>
            <a:grpFill/>
          </xdr:grpSpPr>
          <xdr:sp macro="" textlink="">
            <xdr:nvSpPr>
              <xdr:cNvPr id="23" name="Freeform 48">
                <a:extLst>
                  <a:ext uri="{FF2B5EF4-FFF2-40B4-BE49-F238E27FC236}">
                    <a16:creationId xmlns:a16="http://schemas.microsoft.com/office/drawing/2014/main" id="{FEBE8665-666C-8FEC-968F-ECA6CC9718E4}"/>
                  </a:ext>
                </a:extLst>
              </xdr:cNvPr>
              <xdr:cNvSpPr>
                <a:spLocks noEditPoints="1"/>
              </xdr:cNvSpPr>
            </xdr:nvSpPr>
            <xdr:spPr bwMode="auto">
              <a:xfrm>
                <a:off x="657363" y="1729672"/>
                <a:ext cx="335918" cy="243342"/>
              </a:xfrm>
              <a:custGeom>
                <a:avLst/>
                <a:gdLst>
                  <a:gd name="T0" fmla="*/ 5 w 109"/>
                  <a:gd name="T1" fmla="*/ 36 h 79"/>
                  <a:gd name="T2" fmla="*/ 14 w 109"/>
                  <a:gd name="T3" fmla="*/ 49 h 79"/>
                  <a:gd name="T4" fmla="*/ 19 w 109"/>
                  <a:gd name="T5" fmla="*/ 45 h 79"/>
                  <a:gd name="T6" fmla="*/ 63 w 109"/>
                  <a:gd name="T7" fmla="*/ 78 h 79"/>
                  <a:gd name="T8" fmla="*/ 70 w 109"/>
                  <a:gd name="T9" fmla="*/ 78 h 79"/>
                  <a:gd name="T10" fmla="*/ 73 w 109"/>
                  <a:gd name="T11" fmla="*/ 78 h 79"/>
                  <a:gd name="T12" fmla="*/ 83 w 109"/>
                  <a:gd name="T13" fmla="*/ 79 h 79"/>
                  <a:gd name="T14" fmla="*/ 109 w 109"/>
                  <a:gd name="T15" fmla="*/ 55 h 79"/>
                  <a:gd name="T16" fmla="*/ 107 w 109"/>
                  <a:gd name="T17" fmla="*/ 56 h 79"/>
                  <a:gd name="T18" fmla="*/ 104 w 109"/>
                  <a:gd name="T19" fmla="*/ 57 h 79"/>
                  <a:gd name="T20" fmla="*/ 103 w 109"/>
                  <a:gd name="T21" fmla="*/ 57 h 79"/>
                  <a:gd name="T22" fmla="*/ 102 w 109"/>
                  <a:gd name="T23" fmla="*/ 47 h 79"/>
                  <a:gd name="T24" fmla="*/ 90 w 109"/>
                  <a:gd name="T25" fmla="*/ 35 h 79"/>
                  <a:gd name="T26" fmla="*/ 70 w 109"/>
                  <a:gd name="T27" fmla="*/ 17 h 79"/>
                  <a:gd name="T28" fmla="*/ 33 w 109"/>
                  <a:gd name="T29" fmla="*/ 0 h 79"/>
                  <a:gd name="T30" fmla="*/ 27 w 109"/>
                  <a:gd name="T31" fmla="*/ 2 h 79"/>
                  <a:gd name="T32" fmla="*/ 3 w 109"/>
                  <a:gd name="T33" fmla="*/ 19 h 79"/>
                  <a:gd name="T34" fmla="*/ 1 w 109"/>
                  <a:gd name="T35" fmla="*/ 25 h 79"/>
                  <a:gd name="T36" fmla="*/ 4 w 109"/>
                  <a:gd name="T37" fmla="*/ 36 h 79"/>
                  <a:gd name="T38" fmla="*/ 92 w 109"/>
                  <a:gd name="T39" fmla="*/ 68 h 79"/>
                  <a:gd name="T40" fmla="*/ 102 w 109"/>
                  <a:gd name="T41" fmla="*/ 62 h 79"/>
                  <a:gd name="T42" fmla="*/ 102 w 109"/>
                  <a:gd name="T43" fmla="*/ 65 h 79"/>
                  <a:gd name="T44" fmla="*/ 92 w 109"/>
                  <a:gd name="T45" fmla="*/ 71 h 79"/>
                  <a:gd name="T46" fmla="*/ 92 w 109"/>
                  <a:gd name="T47" fmla="*/ 71 h 79"/>
                  <a:gd name="T48" fmla="*/ 92 w 109"/>
                  <a:gd name="T49" fmla="*/ 68 h 79"/>
                  <a:gd name="T50" fmla="*/ 74 w 109"/>
                  <a:gd name="T51" fmla="*/ 63 h 79"/>
                  <a:gd name="T52" fmla="*/ 81 w 109"/>
                  <a:gd name="T53" fmla="*/ 63 h 79"/>
                  <a:gd name="T54" fmla="*/ 87 w 109"/>
                  <a:gd name="T55" fmla="*/ 67 h 79"/>
                  <a:gd name="T56" fmla="*/ 87 w 109"/>
                  <a:gd name="T57" fmla="*/ 68 h 79"/>
                  <a:gd name="T58" fmla="*/ 78 w 109"/>
                  <a:gd name="T59" fmla="*/ 71 h 79"/>
                  <a:gd name="T60" fmla="*/ 76 w 109"/>
                  <a:gd name="T61" fmla="*/ 70 h 79"/>
                  <a:gd name="T62" fmla="*/ 63 w 109"/>
                  <a:gd name="T63" fmla="*/ 53 h 79"/>
                  <a:gd name="T64" fmla="*/ 63 w 109"/>
                  <a:gd name="T65" fmla="*/ 52 h 79"/>
                  <a:gd name="T66" fmla="*/ 48 w 109"/>
                  <a:gd name="T67" fmla="*/ 32 h 79"/>
                  <a:gd name="T68" fmla="*/ 48 w 109"/>
                  <a:gd name="T69" fmla="*/ 31 h 79"/>
                  <a:gd name="T70" fmla="*/ 69 w 109"/>
                  <a:gd name="T71" fmla="*/ 19 h 79"/>
                  <a:gd name="T72" fmla="*/ 88 w 109"/>
                  <a:gd name="T73" fmla="*/ 36 h 79"/>
                  <a:gd name="T74" fmla="*/ 63 w 109"/>
                  <a:gd name="T75" fmla="*/ 53 h 79"/>
                  <a:gd name="T76" fmla="*/ 63 w 109"/>
                  <a:gd name="T77" fmla="*/ 67 h 79"/>
                  <a:gd name="T78" fmla="*/ 69 w 109"/>
                  <a:gd name="T79" fmla="*/ 72 h 79"/>
                  <a:gd name="T80" fmla="*/ 65 w 109"/>
                  <a:gd name="T81" fmla="*/ 76 h 79"/>
                  <a:gd name="T82" fmla="*/ 60 w 109"/>
                  <a:gd name="T83" fmla="*/ 69 h 79"/>
                  <a:gd name="T84" fmla="*/ 40 w 109"/>
                  <a:gd name="T85" fmla="*/ 28 h 79"/>
                  <a:gd name="T86" fmla="*/ 48 w 109"/>
                  <a:gd name="T87" fmla="*/ 36 h 79"/>
                  <a:gd name="T88" fmla="*/ 59 w 109"/>
                  <a:gd name="T89" fmla="*/ 53 h 79"/>
                  <a:gd name="T90" fmla="*/ 58 w 109"/>
                  <a:gd name="T91" fmla="*/ 53 h 79"/>
                  <a:gd name="T92" fmla="*/ 33 w 109"/>
                  <a:gd name="T93" fmla="*/ 24 h 79"/>
                  <a:gd name="T94" fmla="*/ 9 w 109"/>
                  <a:gd name="T95" fmla="*/ 22 h 79"/>
                  <a:gd name="T96" fmla="*/ 13 w 109"/>
                  <a:gd name="T97" fmla="*/ 18 h 79"/>
                  <a:gd name="T98" fmla="*/ 21 w 109"/>
                  <a:gd name="T99" fmla="*/ 18 h 79"/>
                  <a:gd name="T100" fmla="*/ 28 w 109"/>
                  <a:gd name="T101" fmla="*/ 34 h 79"/>
                  <a:gd name="T102" fmla="*/ 7 w 109"/>
                  <a:gd name="T103" fmla="*/ 38 h 79"/>
                  <a:gd name="T104" fmla="*/ 13 w 109"/>
                  <a:gd name="T105" fmla="*/ 37 h 79"/>
                  <a:gd name="T106" fmla="*/ 15 w 109"/>
                  <a:gd name="T107" fmla="*/ 45 h 79"/>
                  <a:gd name="T108" fmla="*/ 10 w 109"/>
                  <a:gd name="T109" fmla="*/ 45 h 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79">
                    <a:moveTo>
                      <a:pt x="4" y="36"/>
                    </a:moveTo>
                    <a:cubicBezTo>
                      <a:pt x="4" y="36"/>
                      <a:pt x="4" y="36"/>
                      <a:pt x="5" y="36"/>
                    </a:cubicBezTo>
                    <a:cubicBezTo>
                      <a:pt x="4" y="40"/>
                      <a:pt x="6" y="45"/>
                      <a:pt x="10" y="47"/>
                    </a:cubicBezTo>
                    <a:cubicBezTo>
                      <a:pt x="11" y="48"/>
                      <a:pt x="12" y="49"/>
                      <a:pt x="14" y="49"/>
                    </a:cubicBezTo>
                    <a:cubicBezTo>
                      <a:pt x="15" y="49"/>
                      <a:pt x="17" y="48"/>
                      <a:pt x="17" y="47"/>
                    </a:cubicBezTo>
                    <a:cubicBezTo>
                      <a:pt x="18" y="47"/>
                      <a:pt x="19" y="46"/>
                      <a:pt x="19" y="45"/>
                    </a:cubicBezTo>
                    <a:cubicBezTo>
                      <a:pt x="33" y="53"/>
                      <a:pt x="52" y="65"/>
                      <a:pt x="58" y="68"/>
                    </a:cubicBezTo>
                    <a:cubicBezTo>
                      <a:pt x="57" y="72"/>
                      <a:pt x="59" y="76"/>
                      <a:pt x="63" y="78"/>
                    </a:cubicBezTo>
                    <a:cubicBezTo>
                      <a:pt x="64" y="79"/>
                      <a:pt x="65" y="79"/>
                      <a:pt x="67" y="79"/>
                    </a:cubicBezTo>
                    <a:cubicBezTo>
                      <a:pt x="68" y="79"/>
                      <a:pt x="69" y="79"/>
                      <a:pt x="70" y="78"/>
                    </a:cubicBezTo>
                    <a:cubicBezTo>
                      <a:pt x="71" y="78"/>
                      <a:pt x="71" y="77"/>
                      <a:pt x="71" y="77"/>
                    </a:cubicBezTo>
                    <a:cubicBezTo>
                      <a:pt x="72" y="77"/>
                      <a:pt x="72" y="78"/>
                      <a:pt x="73" y="78"/>
                    </a:cubicBezTo>
                    <a:cubicBezTo>
                      <a:pt x="75" y="79"/>
                      <a:pt x="77" y="79"/>
                      <a:pt x="79" y="79"/>
                    </a:cubicBezTo>
                    <a:cubicBezTo>
                      <a:pt x="80" y="79"/>
                      <a:pt x="81" y="79"/>
                      <a:pt x="83" y="79"/>
                    </a:cubicBezTo>
                    <a:cubicBezTo>
                      <a:pt x="87" y="77"/>
                      <a:pt x="105" y="66"/>
                      <a:pt x="107" y="65"/>
                    </a:cubicBezTo>
                    <a:cubicBezTo>
                      <a:pt x="109" y="63"/>
                      <a:pt x="109" y="59"/>
                      <a:pt x="109" y="55"/>
                    </a:cubicBezTo>
                    <a:cubicBezTo>
                      <a:pt x="109" y="54"/>
                      <a:pt x="108" y="54"/>
                      <a:pt x="108" y="53"/>
                    </a:cubicBezTo>
                    <a:cubicBezTo>
                      <a:pt x="108" y="54"/>
                      <a:pt x="108" y="55"/>
                      <a:pt x="107" y="56"/>
                    </a:cubicBezTo>
                    <a:cubicBezTo>
                      <a:pt x="106" y="56"/>
                      <a:pt x="104" y="57"/>
                      <a:pt x="104" y="57"/>
                    </a:cubicBezTo>
                    <a:cubicBezTo>
                      <a:pt x="104" y="57"/>
                      <a:pt x="104" y="57"/>
                      <a:pt x="104" y="57"/>
                    </a:cubicBezTo>
                    <a:cubicBezTo>
                      <a:pt x="104" y="57"/>
                      <a:pt x="104" y="57"/>
                      <a:pt x="104" y="57"/>
                    </a:cubicBezTo>
                    <a:cubicBezTo>
                      <a:pt x="104" y="57"/>
                      <a:pt x="104" y="57"/>
                      <a:pt x="103" y="57"/>
                    </a:cubicBezTo>
                    <a:cubicBezTo>
                      <a:pt x="102" y="54"/>
                      <a:pt x="99" y="48"/>
                      <a:pt x="100" y="47"/>
                    </a:cubicBezTo>
                    <a:cubicBezTo>
                      <a:pt x="100" y="47"/>
                      <a:pt x="101" y="47"/>
                      <a:pt x="102" y="47"/>
                    </a:cubicBezTo>
                    <a:cubicBezTo>
                      <a:pt x="102" y="47"/>
                      <a:pt x="103" y="47"/>
                      <a:pt x="103" y="47"/>
                    </a:cubicBezTo>
                    <a:cubicBezTo>
                      <a:pt x="97" y="41"/>
                      <a:pt x="91" y="36"/>
                      <a:pt x="90" y="35"/>
                    </a:cubicBezTo>
                    <a:cubicBezTo>
                      <a:pt x="70" y="17"/>
                      <a:pt x="70" y="17"/>
                      <a:pt x="70" y="17"/>
                    </a:cubicBezTo>
                    <a:cubicBezTo>
                      <a:pt x="70" y="17"/>
                      <a:pt x="70" y="17"/>
                      <a:pt x="70" y="17"/>
                    </a:cubicBezTo>
                    <a:cubicBezTo>
                      <a:pt x="68" y="16"/>
                      <a:pt x="42" y="2"/>
                      <a:pt x="39" y="1"/>
                    </a:cubicBezTo>
                    <a:cubicBezTo>
                      <a:pt x="38" y="0"/>
                      <a:pt x="35" y="0"/>
                      <a:pt x="33" y="0"/>
                    </a:cubicBezTo>
                    <a:cubicBezTo>
                      <a:pt x="32" y="0"/>
                      <a:pt x="30" y="0"/>
                      <a:pt x="29" y="0"/>
                    </a:cubicBezTo>
                    <a:cubicBezTo>
                      <a:pt x="27" y="2"/>
                      <a:pt x="27" y="2"/>
                      <a:pt x="27" y="2"/>
                    </a:cubicBezTo>
                    <a:cubicBezTo>
                      <a:pt x="20" y="6"/>
                      <a:pt x="6" y="15"/>
                      <a:pt x="5" y="15"/>
                    </a:cubicBezTo>
                    <a:cubicBezTo>
                      <a:pt x="4" y="16"/>
                      <a:pt x="3" y="18"/>
                      <a:pt x="3" y="19"/>
                    </a:cubicBezTo>
                    <a:cubicBezTo>
                      <a:pt x="3" y="20"/>
                      <a:pt x="3" y="22"/>
                      <a:pt x="3" y="23"/>
                    </a:cubicBezTo>
                    <a:cubicBezTo>
                      <a:pt x="2" y="24"/>
                      <a:pt x="1" y="24"/>
                      <a:pt x="1" y="25"/>
                    </a:cubicBezTo>
                    <a:cubicBezTo>
                      <a:pt x="1" y="26"/>
                      <a:pt x="1" y="31"/>
                      <a:pt x="1" y="31"/>
                    </a:cubicBezTo>
                    <a:cubicBezTo>
                      <a:pt x="0" y="32"/>
                      <a:pt x="0" y="33"/>
                      <a:pt x="4" y="36"/>
                    </a:cubicBezTo>
                    <a:close/>
                    <a:moveTo>
                      <a:pt x="92" y="68"/>
                    </a:moveTo>
                    <a:cubicBezTo>
                      <a:pt x="92" y="68"/>
                      <a:pt x="92" y="68"/>
                      <a:pt x="92" y="68"/>
                    </a:cubicBezTo>
                    <a:cubicBezTo>
                      <a:pt x="101" y="62"/>
                      <a:pt x="101" y="62"/>
                      <a:pt x="101" y="62"/>
                    </a:cubicBezTo>
                    <a:cubicBezTo>
                      <a:pt x="101" y="62"/>
                      <a:pt x="102" y="62"/>
                      <a:pt x="102" y="62"/>
                    </a:cubicBezTo>
                    <a:cubicBezTo>
                      <a:pt x="102" y="62"/>
                      <a:pt x="102" y="62"/>
                      <a:pt x="102" y="62"/>
                    </a:cubicBezTo>
                    <a:cubicBezTo>
                      <a:pt x="102" y="65"/>
                      <a:pt x="102" y="65"/>
                      <a:pt x="102" y="65"/>
                    </a:cubicBezTo>
                    <a:cubicBezTo>
                      <a:pt x="102" y="65"/>
                      <a:pt x="102" y="65"/>
                      <a:pt x="102" y="65"/>
                    </a:cubicBezTo>
                    <a:cubicBezTo>
                      <a:pt x="92" y="71"/>
                      <a:pt x="92" y="71"/>
                      <a:pt x="92" y="71"/>
                    </a:cubicBezTo>
                    <a:cubicBezTo>
                      <a:pt x="92" y="71"/>
                      <a:pt x="92" y="71"/>
                      <a:pt x="92" y="71"/>
                    </a:cubicBezTo>
                    <a:cubicBezTo>
                      <a:pt x="92" y="71"/>
                      <a:pt x="92" y="71"/>
                      <a:pt x="92" y="71"/>
                    </a:cubicBezTo>
                    <a:cubicBezTo>
                      <a:pt x="92" y="71"/>
                      <a:pt x="92" y="71"/>
                      <a:pt x="92" y="71"/>
                    </a:cubicBezTo>
                    <a:lnTo>
                      <a:pt x="92" y="68"/>
                    </a:lnTo>
                    <a:close/>
                    <a:moveTo>
                      <a:pt x="73" y="63"/>
                    </a:moveTo>
                    <a:cubicBezTo>
                      <a:pt x="73" y="63"/>
                      <a:pt x="73" y="63"/>
                      <a:pt x="74" y="63"/>
                    </a:cubicBezTo>
                    <a:cubicBezTo>
                      <a:pt x="74" y="63"/>
                      <a:pt x="74" y="63"/>
                      <a:pt x="75" y="63"/>
                    </a:cubicBezTo>
                    <a:cubicBezTo>
                      <a:pt x="77" y="63"/>
                      <a:pt x="81" y="63"/>
                      <a:pt x="81" y="63"/>
                    </a:cubicBezTo>
                    <a:cubicBezTo>
                      <a:pt x="81" y="63"/>
                      <a:pt x="81" y="63"/>
                      <a:pt x="81" y="63"/>
                    </a:cubicBezTo>
                    <a:cubicBezTo>
                      <a:pt x="87" y="67"/>
                      <a:pt x="87" y="67"/>
                      <a:pt x="87" y="67"/>
                    </a:cubicBezTo>
                    <a:cubicBezTo>
                      <a:pt x="87" y="67"/>
                      <a:pt x="87" y="67"/>
                      <a:pt x="87" y="67"/>
                    </a:cubicBezTo>
                    <a:cubicBezTo>
                      <a:pt x="87" y="67"/>
                      <a:pt x="87" y="68"/>
                      <a:pt x="87" y="68"/>
                    </a:cubicBezTo>
                    <a:cubicBezTo>
                      <a:pt x="87" y="68"/>
                      <a:pt x="82" y="70"/>
                      <a:pt x="80" y="71"/>
                    </a:cubicBezTo>
                    <a:cubicBezTo>
                      <a:pt x="79" y="71"/>
                      <a:pt x="78" y="71"/>
                      <a:pt x="78" y="71"/>
                    </a:cubicBezTo>
                    <a:cubicBezTo>
                      <a:pt x="77" y="71"/>
                      <a:pt x="76" y="70"/>
                      <a:pt x="76" y="70"/>
                    </a:cubicBezTo>
                    <a:cubicBezTo>
                      <a:pt x="76" y="70"/>
                      <a:pt x="76" y="70"/>
                      <a:pt x="76" y="70"/>
                    </a:cubicBezTo>
                    <a:cubicBezTo>
                      <a:pt x="75" y="69"/>
                      <a:pt x="73" y="65"/>
                      <a:pt x="73" y="63"/>
                    </a:cubicBezTo>
                    <a:close/>
                    <a:moveTo>
                      <a:pt x="63" y="53"/>
                    </a:moveTo>
                    <a:cubicBezTo>
                      <a:pt x="63" y="53"/>
                      <a:pt x="63" y="53"/>
                      <a:pt x="63" y="53"/>
                    </a:cubicBezTo>
                    <a:cubicBezTo>
                      <a:pt x="63" y="53"/>
                      <a:pt x="63" y="52"/>
                      <a:pt x="63" y="52"/>
                    </a:cubicBezTo>
                    <a:cubicBezTo>
                      <a:pt x="63" y="52"/>
                      <a:pt x="60" y="49"/>
                      <a:pt x="58" y="46"/>
                    </a:cubicBezTo>
                    <a:cubicBezTo>
                      <a:pt x="52" y="38"/>
                      <a:pt x="48" y="33"/>
                      <a:pt x="48" y="32"/>
                    </a:cubicBezTo>
                    <a:cubicBezTo>
                      <a:pt x="48" y="32"/>
                      <a:pt x="48" y="32"/>
                      <a:pt x="48" y="32"/>
                    </a:cubicBezTo>
                    <a:cubicBezTo>
                      <a:pt x="48" y="31"/>
                      <a:pt x="48" y="31"/>
                      <a:pt x="48" y="31"/>
                    </a:cubicBezTo>
                    <a:cubicBezTo>
                      <a:pt x="54" y="29"/>
                      <a:pt x="62" y="24"/>
                      <a:pt x="67" y="20"/>
                    </a:cubicBezTo>
                    <a:cubicBezTo>
                      <a:pt x="67" y="20"/>
                      <a:pt x="68" y="19"/>
                      <a:pt x="69" y="19"/>
                    </a:cubicBezTo>
                    <a:cubicBezTo>
                      <a:pt x="69" y="19"/>
                      <a:pt x="69" y="19"/>
                      <a:pt x="69" y="19"/>
                    </a:cubicBezTo>
                    <a:cubicBezTo>
                      <a:pt x="70" y="20"/>
                      <a:pt x="87" y="35"/>
                      <a:pt x="88" y="36"/>
                    </a:cubicBezTo>
                    <a:cubicBezTo>
                      <a:pt x="88" y="36"/>
                      <a:pt x="88" y="36"/>
                      <a:pt x="88" y="36"/>
                    </a:cubicBezTo>
                    <a:cubicBezTo>
                      <a:pt x="87" y="39"/>
                      <a:pt x="72" y="50"/>
                      <a:pt x="63" y="53"/>
                    </a:cubicBezTo>
                    <a:close/>
                    <a:moveTo>
                      <a:pt x="60" y="69"/>
                    </a:moveTo>
                    <a:cubicBezTo>
                      <a:pt x="61" y="67"/>
                      <a:pt x="62" y="67"/>
                      <a:pt x="63" y="67"/>
                    </a:cubicBezTo>
                    <a:cubicBezTo>
                      <a:pt x="64" y="67"/>
                      <a:pt x="65" y="67"/>
                      <a:pt x="66" y="68"/>
                    </a:cubicBezTo>
                    <a:cubicBezTo>
                      <a:pt x="67" y="69"/>
                      <a:pt x="69" y="71"/>
                      <a:pt x="69" y="72"/>
                    </a:cubicBezTo>
                    <a:cubicBezTo>
                      <a:pt x="69" y="74"/>
                      <a:pt x="68" y="75"/>
                      <a:pt x="67" y="75"/>
                    </a:cubicBezTo>
                    <a:cubicBezTo>
                      <a:pt x="67" y="76"/>
                      <a:pt x="66" y="76"/>
                      <a:pt x="65" y="76"/>
                    </a:cubicBezTo>
                    <a:cubicBezTo>
                      <a:pt x="64" y="76"/>
                      <a:pt x="63" y="76"/>
                      <a:pt x="63" y="75"/>
                    </a:cubicBezTo>
                    <a:cubicBezTo>
                      <a:pt x="61" y="74"/>
                      <a:pt x="59" y="71"/>
                      <a:pt x="60" y="69"/>
                    </a:cubicBezTo>
                    <a:close/>
                    <a:moveTo>
                      <a:pt x="33" y="24"/>
                    </a:moveTo>
                    <a:cubicBezTo>
                      <a:pt x="35" y="25"/>
                      <a:pt x="37" y="26"/>
                      <a:pt x="40" y="28"/>
                    </a:cubicBezTo>
                    <a:cubicBezTo>
                      <a:pt x="41" y="28"/>
                      <a:pt x="41" y="28"/>
                      <a:pt x="41" y="28"/>
                    </a:cubicBezTo>
                    <a:cubicBezTo>
                      <a:pt x="42" y="29"/>
                      <a:pt x="45" y="32"/>
                      <a:pt x="48" y="36"/>
                    </a:cubicBezTo>
                    <a:cubicBezTo>
                      <a:pt x="50" y="38"/>
                      <a:pt x="59" y="52"/>
                      <a:pt x="59" y="53"/>
                    </a:cubicBezTo>
                    <a:cubicBezTo>
                      <a:pt x="59" y="53"/>
                      <a:pt x="59" y="53"/>
                      <a:pt x="59" y="53"/>
                    </a:cubicBezTo>
                    <a:cubicBezTo>
                      <a:pt x="59" y="53"/>
                      <a:pt x="59" y="53"/>
                      <a:pt x="59" y="53"/>
                    </a:cubicBezTo>
                    <a:cubicBezTo>
                      <a:pt x="59" y="53"/>
                      <a:pt x="59" y="53"/>
                      <a:pt x="58" y="53"/>
                    </a:cubicBezTo>
                    <a:cubicBezTo>
                      <a:pt x="33" y="37"/>
                      <a:pt x="33" y="37"/>
                      <a:pt x="33" y="37"/>
                    </a:cubicBezTo>
                    <a:lnTo>
                      <a:pt x="33" y="24"/>
                    </a:lnTo>
                    <a:close/>
                    <a:moveTo>
                      <a:pt x="9" y="22"/>
                    </a:moveTo>
                    <a:cubicBezTo>
                      <a:pt x="9" y="22"/>
                      <a:pt x="9" y="22"/>
                      <a:pt x="9" y="22"/>
                    </a:cubicBezTo>
                    <a:cubicBezTo>
                      <a:pt x="9" y="22"/>
                      <a:pt x="9" y="21"/>
                      <a:pt x="9" y="21"/>
                    </a:cubicBezTo>
                    <a:cubicBezTo>
                      <a:pt x="9" y="21"/>
                      <a:pt x="12" y="18"/>
                      <a:pt x="13" y="18"/>
                    </a:cubicBezTo>
                    <a:cubicBezTo>
                      <a:pt x="14" y="17"/>
                      <a:pt x="15" y="17"/>
                      <a:pt x="16" y="17"/>
                    </a:cubicBezTo>
                    <a:cubicBezTo>
                      <a:pt x="18" y="17"/>
                      <a:pt x="20" y="17"/>
                      <a:pt x="21" y="18"/>
                    </a:cubicBezTo>
                    <a:cubicBezTo>
                      <a:pt x="21" y="18"/>
                      <a:pt x="24" y="19"/>
                      <a:pt x="28" y="21"/>
                    </a:cubicBezTo>
                    <a:cubicBezTo>
                      <a:pt x="28" y="34"/>
                      <a:pt x="28" y="34"/>
                      <a:pt x="28" y="34"/>
                    </a:cubicBezTo>
                    <a:lnTo>
                      <a:pt x="9" y="22"/>
                    </a:lnTo>
                    <a:close/>
                    <a:moveTo>
                      <a:pt x="7" y="38"/>
                    </a:moveTo>
                    <a:cubicBezTo>
                      <a:pt x="8" y="37"/>
                      <a:pt x="9" y="36"/>
                      <a:pt x="10" y="36"/>
                    </a:cubicBezTo>
                    <a:cubicBezTo>
                      <a:pt x="11" y="36"/>
                      <a:pt x="12" y="36"/>
                      <a:pt x="13" y="37"/>
                    </a:cubicBezTo>
                    <a:cubicBezTo>
                      <a:pt x="15" y="38"/>
                      <a:pt x="16" y="40"/>
                      <a:pt x="16" y="42"/>
                    </a:cubicBezTo>
                    <a:cubicBezTo>
                      <a:pt x="16" y="43"/>
                      <a:pt x="15" y="44"/>
                      <a:pt x="15" y="45"/>
                    </a:cubicBezTo>
                    <a:cubicBezTo>
                      <a:pt x="14" y="45"/>
                      <a:pt x="13" y="45"/>
                      <a:pt x="13" y="45"/>
                    </a:cubicBezTo>
                    <a:cubicBezTo>
                      <a:pt x="12" y="45"/>
                      <a:pt x="11" y="45"/>
                      <a:pt x="10" y="45"/>
                    </a:cubicBezTo>
                    <a:cubicBezTo>
                      <a:pt x="8" y="43"/>
                      <a:pt x="7" y="40"/>
                      <a:pt x="7" y="38"/>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4" name="Freeform 47">
                <a:extLst>
                  <a:ext uri="{FF2B5EF4-FFF2-40B4-BE49-F238E27FC236}">
                    <a16:creationId xmlns:a16="http://schemas.microsoft.com/office/drawing/2014/main" id="{7F4FB794-87D4-C003-D2C3-033DCDDC4C60}"/>
                  </a:ext>
                </a:extLst>
              </xdr:cNvPr>
              <xdr:cNvSpPr>
                <a:spLocks noEditPoints="1"/>
              </xdr:cNvSpPr>
            </xdr:nvSpPr>
            <xdr:spPr bwMode="auto">
              <a:xfrm>
                <a:off x="877522" y="1567448"/>
                <a:ext cx="333272" cy="245987"/>
              </a:xfrm>
              <a:custGeom>
                <a:avLst/>
                <a:gdLst>
                  <a:gd name="T0" fmla="*/ 5 w 109"/>
                  <a:gd name="T1" fmla="*/ 37 h 80"/>
                  <a:gd name="T2" fmla="*/ 14 w 109"/>
                  <a:gd name="T3" fmla="*/ 49 h 80"/>
                  <a:gd name="T4" fmla="*/ 19 w 109"/>
                  <a:gd name="T5" fmla="*/ 46 h 80"/>
                  <a:gd name="T6" fmla="*/ 63 w 109"/>
                  <a:gd name="T7" fmla="*/ 79 h 80"/>
                  <a:gd name="T8" fmla="*/ 70 w 109"/>
                  <a:gd name="T9" fmla="*/ 79 h 80"/>
                  <a:gd name="T10" fmla="*/ 73 w 109"/>
                  <a:gd name="T11" fmla="*/ 78 h 80"/>
                  <a:gd name="T12" fmla="*/ 83 w 109"/>
                  <a:gd name="T13" fmla="*/ 79 h 80"/>
                  <a:gd name="T14" fmla="*/ 109 w 109"/>
                  <a:gd name="T15" fmla="*/ 56 h 80"/>
                  <a:gd name="T16" fmla="*/ 107 w 109"/>
                  <a:gd name="T17" fmla="*/ 56 h 80"/>
                  <a:gd name="T18" fmla="*/ 104 w 109"/>
                  <a:gd name="T19" fmla="*/ 58 h 80"/>
                  <a:gd name="T20" fmla="*/ 104 w 109"/>
                  <a:gd name="T21" fmla="*/ 58 h 80"/>
                  <a:gd name="T22" fmla="*/ 103 w 109"/>
                  <a:gd name="T23" fmla="*/ 47 h 80"/>
                  <a:gd name="T24" fmla="*/ 90 w 109"/>
                  <a:gd name="T25" fmla="*/ 35 h 80"/>
                  <a:gd name="T26" fmla="*/ 70 w 109"/>
                  <a:gd name="T27" fmla="*/ 17 h 80"/>
                  <a:gd name="T28" fmla="*/ 33 w 109"/>
                  <a:gd name="T29" fmla="*/ 0 h 80"/>
                  <a:gd name="T30" fmla="*/ 27 w 109"/>
                  <a:gd name="T31" fmla="*/ 3 h 80"/>
                  <a:gd name="T32" fmla="*/ 3 w 109"/>
                  <a:gd name="T33" fmla="*/ 20 h 80"/>
                  <a:gd name="T34" fmla="*/ 1 w 109"/>
                  <a:gd name="T35" fmla="*/ 26 h 80"/>
                  <a:gd name="T36" fmla="*/ 4 w 109"/>
                  <a:gd name="T37" fmla="*/ 36 h 80"/>
                  <a:gd name="T38" fmla="*/ 92 w 109"/>
                  <a:gd name="T39" fmla="*/ 68 h 80"/>
                  <a:gd name="T40" fmla="*/ 102 w 109"/>
                  <a:gd name="T41" fmla="*/ 62 h 80"/>
                  <a:gd name="T42" fmla="*/ 102 w 109"/>
                  <a:gd name="T43" fmla="*/ 66 h 80"/>
                  <a:gd name="T44" fmla="*/ 92 w 109"/>
                  <a:gd name="T45" fmla="*/ 72 h 80"/>
                  <a:gd name="T46" fmla="*/ 92 w 109"/>
                  <a:gd name="T47" fmla="*/ 72 h 80"/>
                  <a:gd name="T48" fmla="*/ 92 w 109"/>
                  <a:gd name="T49" fmla="*/ 69 h 80"/>
                  <a:gd name="T50" fmla="*/ 74 w 109"/>
                  <a:gd name="T51" fmla="*/ 64 h 80"/>
                  <a:gd name="T52" fmla="*/ 81 w 109"/>
                  <a:gd name="T53" fmla="*/ 64 h 80"/>
                  <a:gd name="T54" fmla="*/ 87 w 109"/>
                  <a:gd name="T55" fmla="*/ 68 h 80"/>
                  <a:gd name="T56" fmla="*/ 87 w 109"/>
                  <a:gd name="T57" fmla="*/ 68 h 80"/>
                  <a:gd name="T58" fmla="*/ 78 w 109"/>
                  <a:gd name="T59" fmla="*/ 71 h 80"/>
                  <a:gd name="T60" fmla="*/ 76 w 109"/>
                  <a:gd name="T61" fmla="*/ 70 h 80"/>
                  <a:gd name="T62" fmla="*/ 64 w 109"/>
                  <a:gd name="T63" fmla="*/ 53 h 80"/>
                  <a:gd name="T64" fmla="*/ 63 w 109"/>
                  <a:gd name="T65" fmla="*/ 53 h 80"/>
                  <a:gd name="T66" fmla="*/ 48 w 109"/>
                  <a:gd name="T67" fmla="*/ 33 h 80"/>
                  <a:gd name="T68" fmla="*/ 48 w 109"/>
                  <a:gd name="T69" fmla="*/ 32 h 80"/>
                  <a:gd name="T70" fmla="*/ 69 w 109"/>
                  <a:gd name="T71" fmla="*/ 20 h 80"/>
                  <a:gd name="T72" fmla="*/ 88 w 109"/>
                  <a:gd name="T73" fmla="*/ 36 h 80"/>
                  <a:gd name="T74" fmla="*/ 64 w 109"/>
                  <a:gd name="T75" fmla="*/ 53 h 80"/>
                  <a:gd name="T76" fmla="*/ 63 w 109"/>
                  <a:gd name="T77" fmla="*/ 67 h 80"/>
                  <a:gd name="T78" fmla="*/ 69 w 109"/>
                  <a:gd name="T79" fmla="*/ 73 h 80"/>
                  <a:gd name="T80" fmla="*/ 66 w 109"/>
                  <a:gd name="T81" fmla="*/ 77 h 80"/>
                  <a:gd name="T82" fmla="*/ 60 w 109"/>
                  <a:gd name="T83" fmla="*/ 69 h 80"/>
                  <a:gd name="T84" fmla="*/ 40 w 109"/>
                  <a:gd name="T85" fmla="*/ 28 h 80"/>
                  <a:gd name="T86" fmla="*/ 48 w 109"/>
                  <a:gd name="T87" fmla="*/ 37 h 80"/>
                  <a:gd name="T88" fmla="*/ 59 w 109"/>
                  <a:gd name="T89" fmla="*/ 54 h 80"/>
                  <a:gd name="T90" fmla="*/ 59 w 109"/>
                  <a:gd name="T91" fmla="*/ 54 h 80"/>
                  <a:gd name="T92" fmla="*/ 33 w 109"/>
                  <a:gd name="T93" fmla="*/ 24 h 80"/>
                  <a:gd name="T94" fmla="*/ 9 w 109"/>
                  <a:gd name="T95" fmla="*/ 22 h 80"/>
                  <a:gd name="T96" fmla="*/ 13 w 109"/>
                  <a:gd name="T97" fmla="*/ 18 h 80"/>
                  <a:gd name="T98" fmla="*/ 21 w 109"/>
                  <a:gd name="T99" fmla="*/ 18 h 80"/>
                  <a:gd name="T100" fmla="*/ 28 w 109"/>
                  <a:gd name="T101" fmla="*/ 35 h 80"/>
                  <a:gd name="T102" fmla="*/ 7 w 109"/>
                  <a:gd name="T103" fmla="*/ 39 h 80"/>
                  <a:gd name="T104" fmla="*/ 13 w 109"/>
                  <a:gd name="T105" fmla="*/ 38 h 80"/>
                  <a:gd name="T106" fmla="*/ 15 w 109"/>
                  <a:gd name="T107" fmla="*/ 45 h 80"/>
                  <a:gd name="T108" fmla="*/ 10 w 109"/>
                  <a:gd name="T109" fmla="*/ 45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80">
                    <a:moveTo>
                      <a:pt x="4" y="36"/>
                    </a:moveTo>
                    <a:cubicBezTo>
                      <a:pt x="4" y="36"/>
                      <a:pt x="4" y="37"/>
                      <a:pt x="5" y="37"/>
                    </a:cubicBezTo>
                    <a:cubicBezTo>
                      <a:pt x="4" y="41"/>
                      <a:pt x="6" y="45"/>
                      <a:pt x="10" y="48"/>
                    </a:cubicBezTo>
                    <a:cubicBezTo>
                      <a:pt x="11" y="49"/>
                      <a:pt x="12" y="49"/>
                      <a:pt x="14" y="49"/>
                    </a:cubicBezTo>
                    <a:cubicBezTo>
                      <a:pt x="15" y="49"/>
                      <a:pt x="17" y="49"/>
                      <a:pt x="17" y="48"/>
                    </a:cubicBezTo>
                    <a:cubicBezTo>
                      <a:pt x="18" y="47"/>
                      <a:pt x="19" y="47"/>
                      <a:pt x="19" y="46"/>
                    </a:cubicBezTo>
                    <a:cubicBezTo>
                      <a:pt x="33" y="54"/>
                      <a:pt x="52" y="66"/>
                      <a:pt x="58" y="69"/>
                    </a:cubicBezTo>
                    <a:cubicBezTo>
                      <a:pt x="57" y="73"/>
                      <a:pt x="59" y="76"/>
                      <a:pt x="63" y="79"/>
                    </a:cubicBezTo>
                    <a:cubicBezTo>
                      <a:pt x="64" y="79"/>
                      <a:pt x="65" y="80"/>
                      <a:pt x="67" y="80"/>
                    </a:cubicBezTo>
                    <a:cubicBezTo>
                      <a:pt x="68" y="80"/>
                      <a:pt x="69" y="79"/>
                      <a:pt x="70" y="79"/>
                    </a:cubicBezTo>
                    <a:cubicBezTo>
                      <a:pt x="71" y="78"/>
                      <a:pt x="71" y="78"/>
                      <a:pt x="71" y="78"/>
                    </a:cubicBezTo>
                    <a:cubicBezTo>
                      <a:pt x="72" y="78"/>
                      <a:pt x="72" y="78"/>
                      <a:pt x="73" y="78"/>
                    </a:cubicBezTo>
                    <a:cubicBezTo>
                      <a:pt x="75" y="79"/>
                      <a:pt x="77" y="80"/>
                      <a:pt x="79" y="80"/>
                    </a:cubicBezTo>
                    <a:cubicBezTo>
                      <a:pt x="80" y="80"/>
                      <a:pt x="81" y="80"/>
                      <a:pt x="83" y="79"/>
                    </a:cubicBezTo>
                    <a:cubicBezTo>
                      <a:pt x="87" y="78"/>
                      <a:pt x="105" y="67"/>
                      <a:pt x="107" y="65"/>
                    </a:cubicBezTo>
                    <a:cubicBezTo>
                      <a:pt x="109" y="64"/>
                      <a:pt x="109" y="60"/>
                      <a:pt x="109" y="56"/>
                    </a:cubicBezTo>
                    <a:cubicBezTo>
                      <a:pt x="109" y="55"/>
                      <a:pt x="109" y="54"/>
                      <a:pt x="108" y="53"/>
                    </a:cubicBezTo>
                    <a:cubicBezTo>
                      <a:pt x="108" y="54"/>
                      <a:pt x="108" y="56"/>
                      <a:pt x="107" y="56"/>
                    </a:cubicBezTo>
                    <a:cubicBezTo>
                      <a:pt x="107" y="57"/>
                      <a:pt x="104" y="58"/>
                      <a:pt x="104" y="58"/>
                    </a:cubicBezTo>
                    <a:cubicBezTo>
                      <a:pt x="104" y="58"/>
                      <a:pt x="104" y="58"/>
                      <a:pt x="104" y="58"/>
                    </a:cubicBezTo>
                    <a:cubicBezTo>
                      <a:pt x="104" y="58"/>
                      <a:pt x="104" y="58"/>
                      <a:pt x="104" y="58"/>
                    </a:cubicBezTo>
                    <a:cubicBezTo>
                      <a:pt x="104" y="58"/>
                      <a:pt x="104" y="58"/>
                      <a:pt x="104" y="58"/>
                    </a:cubicBezTo>
                    <a:cubicBezTo>
                      <a:pt x="102" y="54"/>
                      <a:pt x="99" y="49"/>
                      <a:pt x="100" y="48"/>
                    </a:cubicBezTo>
                    <a:cubicBezTo>
                      <a:pt x="100" y="48"/>
                      <a:pt x="101" y="47"/>
                      <a:pt x="103" y="47"/>
                    </a:cubicBezTo>
                    <a:cubicBezTo>
                      <a:pt x="103" y="47"/>
                      <a:pt x="103" y="47"/>
                      <a:pt x="103" y="47"/>
                    </a:cubicBezTo>
                    <a:cubicBezTo>
                      <a:pt x="97" y="42"/>
                      <a:pt x="91" y="36"/>
                      <a:pt x="90" y="35"/>
                    </a:cubicBezTo>
                    <a:cubicBezTo>
                      <a:pt x="70" y="17"/>
                      <a:pt x="70" y="17"/>
                      <a:pt x="70" y="17"/>
                    </a:cubicBezTo>
                    <a:cubicBezTo>
                      <a:pt x="70" y="17"/>
                      <a:pt x="70" y="17"/>
                      <a:pt x="70" y="17"/>
                    </a:cubicBezTo>
                    <a:cubicBezTo>
                      <a:pt x="68" y="17"/>
                      <a:pt x="42" y="2"/>
                      <a:pt x="39" y="1"/>
                    </a:cubicBezTo>
                    <a:cubicBezTo>
                      <a:pt x="38" y="1"/>
                      <a:pt x="35" y="0"/>
                      <a:pt x="33" y="0"/>
                    </a:cubicBezTo>
                    <a:cubicBezTo>
                      <a:pt x="32" y="0"/>
                      <a:pt x="30" y="0"/>
                      <a:pt x="29" y="1"/>
                    </a:cubicBezTo>
                    <a:cubicBezTo>
                      <a:pt x="27" y="3"/>
                      <a:pt x="27" y="3"/>
                      <a:pt x="27" y="3"/>
                    </a:cubicBezTo>
                    <a:cubicBezTo>
                      <a:pt x="21" y="6"/>
                      <a:pt x="6" y="15"/>
                      <a:pt x="6" y="16"/>
                    </a:cubicBezTo>
                    <a:cubicBezTo>
                      <a:pt x="4" y="17"/>
                      <a:pt x="3" y="18"/>
                      <a:pt x="3" y="20"/>
                    </a:cubicBezTo>
                    <a:cubicBezTo>
                      <a:pt x="3" y="21"/>
                      <a:pt x="3" y="23"/>
                      <a:pt x="3" y="24"/>
                    </a:cubicBezTo>
                    <a:cubicBezTo>
                      <a:pt x="2" y="24"/>
                      <a:pt x="1" y="25"/>
                      <a:pt x="1" y="26"/>
                    </a:cubicBezTo>
                    <a:cubicBezTo>
                      <a:pt x="1" y="26"/>
                      <a:pt x="1" y="31"/>
                      <a:pt x="1" y="32"/>
                    </a:cubicBezTo>
                    <a:cubicBezTo>
                      <a:pt x="0" y="33"/>
                      <a:pt x="0" y="34"/>
                      <a:pt x="4" y="36"/>
                    </a:cubicBezTo>
                    <a:close/>
                    <a:moveTo>
                      <a:pt x="92" y="69"/>
                    </a:moveTo>
                    <a:cubicBezTo>
                      <a:pt x="92" y="68"/>
                      <a:pt x="92" y="68"/>
                      <a:pt x="92" y="68"/>
                    </a:cubicBezTo>
                    <a:cubicBezTo>
                      <a:pt x="101" y="62"/>
                      <a:pt x="101" y="62"/>
                      <a:pt x="101" y="62"/>
                    </a:cubicBezTo>
                    <a:cubicBezTo>
                      <a:pt x="102" y="62"/>
                      <a:pt x="102" y="62"/>
                      <a:pt x="102" y="62"/>
                    </a:cubicBezTo>
                    <a:cubicBezTo>
                      <a:pt x="102" y="62"/>
                      <a:pt x="102" y="63"/>
                      <a:pt x="102" y="63"/>
                    </a:cubicBezTo>
                    <a:cubicBezTo>
                      <a:pt x="102" y="66"/>
                      <a:pt x="102" y="66"/>
                      <a:pt x="102" y="66"/>
                    </a:cubicBezTo>
                    <a:cubicBezTo>
                      <a:pt x="102" y="66"/>
                      <a:pt x="102" y="66"/>
                      <a:pt x="102" y="66"/>
                    </a:cubicBezTo>
                    <a:cubicBezTo>
                      <a:pt x="92" y="72"/>
                      <a:pt x="92" y="72"/>
                      <a:pt x="92" y="72"/>
                    </a:cubicBezTo>
                    <a:cubicBezTo>
                      <a:pt x="92" y="72"/>
                      <a:pt x="92" y="72"/>
                      <a:pt x="92" y="72"/>
                    </a:cubicBezTo>
                    <a:cubicBezTo>
                      <a:pt x="92" y="72"/>
                      <a:pt x="92" y="72"/>
                      <a:pt x="92" y="72"/>
                    </a:cubicBezTo>
                    <a:cubicBezTo>
                      <a:pt x="92" y="72"/>
                      <a:pt x="92" y="72"/>
                      <a:pt x="92" y="72"/>
                    </a:cubicBezTo>
                    <a:lnTo>
                      <a:pt x="92" y="69"/>
                    </a:lnTo>
                    <a:close/>
                    <a:moveTo>
                      <a:pt x="73" y="64"/>
                    </a:moveTo>
                    <a:cubicBezTo>
                      <a:pt x="73" y="64"/>
                      <a:pt x="73" y="64"/>
                      <a:pt x="74" y="64"/>
                    </a:cubicBezTo>
                    <a:cubicBezTo>
                      <a:pt x="74" y="63"/>
                      <a:pt x="74" y="63"/>
                      <a:pt x="75" y="63"/>
                    </a:cubicBezTo>
                    <a:cubicBezTo>
                      <a:pt x="77" y="63"/>
                      <a:pt x="81" y="64"/>
                      <a:pt x="81" y="64"/>
                    </a:cubicBezTo>
                    <a:cubicBezTo>
                      <a:pt x="81" y="64"/>
                      <a:pt x="81" y="64"/>
                      <a:pt x="81" y="64"/>
                    </a:cubicBezTo>
                    <a:cubicBezTo>
                      <a:pt x="87" y="68"/>
                      <a:pt x="87" y="68"/>
                      <a:pt x="87" y="68"/>
                    </a:cubicBezTo>
                    <a:cubicBezTo>
                      <a:pt x="87" y="68"/>
                      <a:pt x="87" y="68"/>
                      <a:pt x="87" y="68"/>
                    </a:cubicBezTo>
                    <a:cubicBezTo>
                      <a:pt x="87" y="68"/>
                      <a:pt x="87" y="68"/>
                      <a:pt x="87" y="68"/>
                    </a:cubicBezTo>
                    <a:cubicBezTo>
                      <a:pt x="87" y="68"/>
                      <a:pt x="82" y="71"/>
                      <a:pt x="80" y="71"/>
                    </a:cubicBezTo>
                    <a:cubicBezTo>
                      <a:pt x="79" y="71"/>
                      <a:pt x="78" y="71"/>
                      <a:pt x="78" y="71"/>
                    </a:cubicBezTo>
                    <a:cubicBezTo>
                      <a:pt x="77" y="71"/>
                      <a:pt x="76" y="71"/>
                      <a:pt x="76" y="70"/>
                    </a:cubicBezTo>
                    <a:cubicBezTo>
                      <a:pt x="76" y="70"/>
                      <a:pt x="76" y="70"/>
                      <a:pt x="76" y="70"/>
                    </a:cubicBezTo>
                    <a:cubicBezTo>
                      <a:pt x="75" y="70"/>
                      <a:pt x="73" y="65"/>
                      <a:pt x="73" y="64"/>
                    </a:cubicBezTo>
                    <a:close/>
                    <a:moveTo>
                      <a:pt x="64" y="53"/>
                    </a:moveTo>
                    <a:cubicBezTo>
                      <a:pt x="64" y="53"/>
                      <a:pt x="63" y="53"/>
                      <a:pt x="63" y="53"/>
                    </a:cubicBezTo>
                    <a:cubicBezTo>
                      <a:pt x="63" y="53"/>
                      <a:pt x="63" y="53"/>
                      <a:pt x="63" y="53"/>
                    </a:cubicBezTo>
                    <a:cubicBezTo>
                      <a:pt x="63" y="53"/>
                      <a:pt x="60" y="50"/>
                      <a:pt x="58" y="46"/>
                    </a:cubicBezTo>
                    <a:cubicBezTo>
                      <a:pt x="52" y="39"/>
                      <a:pt x="48" y="33"/>
                      <a:pt x="48" y="33"/>
                    </a:cubicBezTo>
                    <a:cubicBezTo>
                      <a:pt x="48" y="33"/>
                      <a:pt x="48" y="32"/>
                      <a:pt x="48" y="32"/>
                    </a:cubicBezTo>
                    <a:cubicBezTo>
                      <a:pt x="48" y="32"/>
                      <a:pt x="48" y="32"/>
                      <a:pt x="48" y="32"/>
                    </a:cubicBezTo>
                    <a:cubicBezTo>
                      <a:pt x="54" y="30"/>
                      <a:pt x="62" y="24"/>
                      <a:pt x="67" y="21"/>
                    </a:cubicBezTo>
                    <a:cubicBezTo>
                      <a:pt x="67" y="21"/>
                      <a:pt x="68" y="20"/>
                      <a:pt x="69" y="20"/>
                    </a:cubicBezTo>
                    <a:cubicBezTo>
                      <a:pt x="69" y="20"/>
                      <a:pt x="69" y="20"/>
                      <a:pt x="69" y="20"/>
                    </a:cubicBezTo>
                    <a:cubicBezTo>
                      <a:pt x="70" y="21"/>
                      <a:pt x="87" y="35"/>
                      <a:pt x="88" y="36"/>
                    </a:cubicBezTo>
                    <a:cubicBezTo>
                      <a:pt x="88" y="36"/>
                      <a:pt x="88" y="37"/>
                      <a:pt x="88" y="37"/>
                    </a:cubicBezTo>
                    <a:cubicBezTo>
                      <a:pt x="87" y="40"/>
                      <a:pt x="72" y="51"/>
                      <a:pt x="64" y="53"/>
                    </a:cubicBezTo>
                    <a:close/>
                    <a:moveTo>
                      <a:pt x="60" y="69"/>
                    </a:moveTo>
                    <a:cubicBezTo>
                      <a:pt x="61" y="68"/>
                      <a:pt x="62" y="67"/>
                      <a:pt x="63" y="67"/>
                    </a:cubicBezTo>
                    <a:cubicBezTo>
                      <a:pt x="64" y="67"/>
                      <a:pt x="65" y="68"/>
                      <a:pt x="66" y="68"/>
                    </a:cubicBezTo>
                    <a:cubicBezTo>
                      <a:pt x="68" y="69"/>
                      <a:pt x="69" y="71"/>
                      <a:pt x="69" y="73"/>
                    </a:cubicBezTo>
                    <a:cubicBezTo>
                      <a:pt x="69" y="74"/>
                      <a:pt x="68" y="75"/>
                      <a:pt x="68" y="76"/>
                    </a:cubicBezTo>
                    <a:cubicBezTo>
                      <a:pt x="67" y="76"/>
                      <a:pt x="66" y="77"/>
                      <a:pt x="66" y="77"/>
                    </a:cubicBezTo>
                    <a:cubicBezTo>
                      <a:pt x="65" y="77"/>
                      <a:pt x="64" y="76"/>
                      <a:pt x="63" y="76"/>
                    </a:cubicBezTo>
                    <a:cubicBezTo>
                      <a:pt x="61" y="74"/>
                      <a:pt x="59" y="72"/>
                      <a:pt x="60" y="69"/>
                    </a:cubicBezTo>
                    <a:close/>
                    <a:moveTo>
                      <a:pt x="33" y="24"/>
                    </a:moveTo>
                    <a:cubicBezTo>
                      <a:pt x="35" y="25"/>
                      <a:pt x="37" y="27"/>
                      <a:pt x="40" y="28"/>
                    </a:cubicBezTo>
                    <a:cubicBezTo>
                      <a:pt x="41" y="29"/>
                      <a:pt x="41" y="29"/>
                      <a:pt x="41" y="29"/>
                    </a:cubicBezTo>
                    <a:cubicBezTo>
                      <a:pt x="43" y="30"/>
                      <a:pt x="45" y="32"/>
                      <a:pt x="48" y="37"/>
                    </a:cubicBezTo>
                    <a:cubicBezTo>
                      <a:pt x="50" y="39"/>
                      <a:pt x="59" y="53"/>
                      <a:pt x="59" y="53"/>
                    </a:cubicBezTo>
                    <a:cubicBezTo>
                      <a:pt x="59" y="53"/>
                      <a:pt x="59" y="54"/>
                      <a:pt x="59" y="54"/>
                    </a:cubicBezTo>
                    <a:cubicBezTo>
                      <a:pt x="59" y="54"/>
                      <a:pt x="59" y="54"/>
                      <a:pt x="59" y="54"/>
                    </a:cubicBezTo>
                    <a:cubicBezTo>
                      <a:pt x="59" y="54"/>
                      <a:pt x="59" y="54"/>
                      <a:pt x="59" y="54"/>
                    </a:cubicBezTo>
                    <a:cubicBezTo>
                      <a:pt x="33" y="38"/>
                      <a:pt x="33" y="38"/>
                      <a:pt x="33" y="38"/>
                    </a:cubicBezTo>
                    <a:lnTo>
                      <a:pt x="33" y="24"/>
                    </a:lnTo>
                    <a:close/>
                    <a:moveTo>
                      <a:pt x="9" y="23"/>
                    </a:moveTo>
                    <a:cubicBezTo>
                      <a:pt x="9" y="23"/>
                      <a:pt x="9" y="23"/>
                      <a:pt x="9" y="22"/>
                    </a:cubicBezTo>
                    <a:cubicBezTo>
                      <a:pt x="9" y="22"/>
                      <a:pt x="9" y="22"/>
                      <a:pt x="9" y="22"/>
                    </a:cubicBezTo>
                    <a:cubicBezTo>
                      <a:pt x="9" y="22"/>
                      <a:pt x="12" y="19"/>
                      <a:pt x="13" y="18"/>
                    </a:cubicBezTo>
                    <a:cubicBezTo>
                      <a:pt x="14" y="18"/>
                      <a:pt x="15" y="18"/>
                      <a:pt x="16" y="18"/>
                    </a:cubicBezTo>
                    <a:cubicBezTo>
                      <a:pt x="18" y="18"/>
                      <a:pt x="20" y="18"/>
                      <a:pt x="21" y="18"/>
                    </a:cubicBezTo>
                    <a:cubicBezTo>
                      <a:pt x="21" y="18"/>
                      <a:pt x="24" y="20"/>
                      <a:pt x="28" y="22"/>
                    </a:cubicBezTo>
                    <a:cubicBezTo>
                      <a:pt x="28" y="35"/>
                      <a:pt x="28" y="35"/>
                      <a:pt x="28" y="35"/>
                    </a:cubicBezTo>
                    <a:lnTo>
                      <a:pt x="9" y="23"/>
                    </a:lnTo>
                    <a:close/>
                    <a:moveTo>
                      <a:pt x="7" y="39"/>
                    </a:moveTo>
                    <a:cubicBezTo>
                      <a:pt x="8" y="37"/>
                      <a:pt x="9" y="37"/>
                      <a:pt x="10" y="37"/>
                    </a:cubicBezTo>
                    <a:cubicBezTo>
                      <a:pt x="11" y="37"/>
                      <a:pt x="12" y="37"/>
                      <a:pt x="13" y="38"/>
                    </a:cubicBezTo>
                    <a:cubicBezTo>
                      <a:pt x="15" y="39"/>
                      <a:pt x="16" y="41"/>
                      <a:pt x="16" y="42"/>
                    </a:cubicBezTo>
                    <a:cubicBezTo>
                      <a:pt x="16" y="44"/>
                      <a:pt x="15" y="45"/>
                      <a:pt x="15" y="45"/>
                    </a:cubicBezTo>
                    <a:cubicBezTo>
                      <a:pt x="14" y="46"/>
                      <a:pt x="13" y="46"/>
                      <a:pt x="13" y="46"/>
                    </a:cubicBezTo>
                    <a:cubicBezTo>
                      <a:pt x="12" y="46"/>
                      <a:pt x="11" y="46"/>
                      <a:pt x="10" y="45"/>
                    </a:cubicBezTo>
                    <a:cubicBezTo>
                      <a:pt x="8" y="44"/>
                      <a:pt x="7" y="41"/>
                      <a:pt x="7" y="39"/>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25" name="グループ化 24">
                <a:extLst>
                  <a:ext uri="{FF2B5EF4-FFF2-40B4-BE49-F238E27FC236}">
                    <a16:creationId xmlns:a16="http://schemas.microsoft.com/office/drawing/2014/main" id="{5AEDCE00-C651-D808-525D-095D565E2B10}"/>
                  </a:ext>
                </a:extLst>
              </xdr:cNvPr>
              <xdr:cNvGrpSpPr/>
            </xdr:nvGrpSpPr>
            <xdr:grpSpPr>
              <a:xfrm>
                <a:off x="475668" y="1412450"/>
                <a:ext cx="822601" cy="740604"/>
                <a:chOff x="475668" y="1412450"/>
                <a:chExt cx="493713" cy="444500"/>
              </a:xfrm>
              <a:grpFill/>
            </xdr:grpSpPr>
            <xdr:sp macro="" textlink="">
              <xdr:nvSpPr>
                <xdr:cNvPr id="26" name="Freeform 49">
                  <a:extLst>
                    <a:ext uri="{FF2B5EF4-FFF2-40B4-BE49-F238E27FC236}">
                      <a16:creationId xmlns:a16="http://schemas.microsoft.com/office/drawing/2014/main" id="{2AF7190B-8EED-4CED-9763-61026A8903FD}"/>
                    </a:ext>
                  </a:extLst>
                </xdr:cNvPr>
                <xdr:cNvSpPr>
                  <a:spLocks/>
                </xdr:cNvSpPr>
              </xdr:nvSpPr>
              <xdr:spPr bwMode="auto">
                <a:xfrm>
                  <a:off x="495438" y="1423562"/>
                  <a:ext cx="454025" cy="307975"/>
                </a:xfrm>
                <a:custGeom>
                  <a:avLst/>
                  <a:gdLst>
                    <a:gd name="T0" fmla="*/ 244 w 246"/>
                    <a:gd name="T1" fmla="*/ 36 h 167"/>
                    <a:gd name="T2" fmla="*/ 181 w 246"/>
                    <a:gd name="T3" fmla="*/ 0 h 167"/>
                    <a:gd name="T4" fmla="*/ 179 w 246"/>
                    <a:gd name="T5" fmla="*/ 0 h 167"/>
                    <a:gd name="T6" fmla="*/ 1 w 246"/>
                    <a:gd name="T7" fmla="*/ 127 h 167"/>
                    <a:gd name="T8" fmla="*/ 0 w 246"/>
                    <a:gd name="T9" fmla="*/ 129 h 167"/>
                    <a:gd name="T10" fmla="*/ 1 w 246"/>
                    <a:gd name="T11" fmla="*/ 131 h 167"/>
                    <a:gd name="T12" fmla="*/ 64 w 246"/>
                    <a:gd name="T13" fmla="*/ 167 h 167"/>
                    <a:gd name="T14" fmla="*/ 65 w 246"/>
                    <a:gd name="T15" fmla="*/ 167 h 167"/>
                    <a:gd name="T16" fmla="*/ 67 w 246"/>
                    <a:gd name="T17" fmla="*/ 167 h 167"/>
                    <a:gd name="T18" fmla="*/ 244 w 246"/>
                    <a:gd name="T19" fmla="*/ 40 h 167"/>
                    <a:gd name="T20" fmla="*/ 246 w 246"/>
                    <a:gd name="T21" fmla="*/ 38 h 167"/>
                    <a:gd name="T22" fmla="*/ 244 w 246"/>
                    <a:gd name="T23" fmla="*/ 36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46" h="167">
                      <a:moveTo>
                        <a:pt x="244" y="36"/>
                      </a:moveTo>
                      <a:cubicBezTo>
                        <a:pt x="181" y="0"/>
                        <a:pt x="181" y="0"/>
                        <a:pt x="181" y="0"/>
                      </a:cubicBezTo>
                      <a:cubicBezTo>
                        <a:pt x="180" y="0"/>
                        <a:pt x="179" y="0"/>
                        <a:pt x="179" y="0"/>
                      </a:cubicBezTo>
                      <a:cubicBezTo>
                        <a:pt x="1" y="127"/>
                        <a:pt x="1" y="127"/>
                        <a:pt x="1" y="127"/>
                      </a:cubicBezTo>
                      <a:cubicBezTo>
                        <a:pt x="0" y="127"/>
                        <a:pt x="0" y="128"/>
                        <a:pt x="0" y="129"/>
                      </a:cubicBezTo>
                      <a:cubicBezTo>
                        <a:pt x="0" y="130"/>
                        <a:pt x="0" y="131"/>
                        <a:pt x="1" y="131"/>
                      </a:cubicBezTo>
                      <a:cubicBezTo>
                        <a:pt x="64" y="167"/>
                        <a:pt x="64" y="167"/>
                        <a:pt x="64" y="167"/>
                      </a:cubicBezTo>
                      <a:cubicBezTo>
                        <a:pt x="64" y="167"/>
                        <a:pt x="65" y="167"/>
                        <a:pt x="65" y="167"/>
                      </a:cubicBezTo>
                      <a:cubicBezTo>
                        <a:pt x="66" y="167"/>
                        <a:pt x="66" y="167"/>
                        <a:pt x="67" y="167"/>
                      </a:cubicBezTo>
                      <a:cubicBezTo>
                        <a:pt x="244" y="40"/>
                        <a:pt x="244" y="40"/>
                        <a:pt x="244" y="40"/>
                      </a:cubicBezTo>
                      <a:cubicBezTo>
                        <a:pt x="245" y="40"/>
                        <a:pt x="246" y="39"/>
                        <a:pt x="246" y="38"/>
                      </a:cubicBezTo>
                      <a:cubicBezTo>
                        <a:pt x="246" y="37"/>
                        <a:pt x="245" y="36"/>
                        <a:pt x="244" y="36"/>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27" name="グループ化 26">
                  <a:extLst>
                    <a:ext uri="{FF2B5EF4-FFF2-40B4-BE49-F238E27FC236}">
                      <a16:creationId xmlns:a16="http://schemas.microsoft.com/office/drawing/2014/main" id="{26ACEBA5-DB80-1BAC-B893-5B6A777A2380}"/>
                    </a:ext>
                  </a:extLst>
                </xdr:cNvPr>
                <xdr:cNvGrpSpPr/>
              </xdr:nvGrpSpPr>
              <xdr:grpSpPr>
                <a:xfrm>
                  <a:off x="475668" y="1412450"/>
                  <a:ext cx="493713" cy="444500"/>
                  <a:chOff x="475668" y="1412450"/>
                  <a:chExt cx="493713" cy="444500"/>
                </a:xfrm>
                <a:grpFill/>
              </xdr:grpSpPr>
              <xdr:sp macro="" textlink="">
                <xdr:nvSpPr>
                  <xdr:cNvPr id="28" name="Freeform 50">
                    <a:extLst>
                      <a:ext uri="{FF2B5EF4-FFF2-40B4-BE49-F238E27FC236}">
                        <a16:creationId xmlns:a16="http://schemas.microsoft.com/office/drawing/2014/main" id="{1AD05558-549F-9F81-CAB7-39FA92B4C22E}"/>
                      </a:ext>
                    </a:extLst>
                  </xdr:cNvPr>
                  <xdr:cNvSpPr>
                    <a:spLocks noEditPoints="1"/>
                  </xdr:cNvSpPr>
                </xdr:nvSpPr>
                <xdr:spPr bwMode="auto">
                  <a:xfrm>
                    <a:off x="475668" y="1412450"/>
                    <a:ext cx="493713" cy="444500"/>
                  </a:xfrm>
                  <a:custGeom>
                    <a:avLst/>
                    <a:gdLst>
                      <a:gd name="T0" fmla="*/ 266 w 268"/>
                      <a:gd name="T1" fmla="*/ 42 h 241"/>
                      <a:gd name="T2" fmla="*/ 193 w 268"/>
                      <a:gd name="T3" fmla="*/ 1 h 241"/>
                      <a:gd name="T4" fmla="*/ 188 w 268"/>
                      <a:gd name="T5" fmla="*/ 1 h 241"/>
                      <a:gd name="T6" fmla="*/ 1 w 268"/>
                      <a:gd name="T7" fmla="*/ 134 h 241"/>
                      <a:gd name="T8" fmla="*/ 1 w 268"/>
                      <a:gd name="T9" fmla="*/ 137 h 241"/>
                      <a:gd name="T10" fmla="*/ 2 w 268"/>
                      <a:gd name="T11" fmla="*/ 138 h 241"/>
                      <a:gd name="T12" fmla="*/ 2 w 268"/>
                      <a:gd name="T13" fmla="*/ 138 h 241"/>
                      <a:gd name="T14" fmla="*/ 2 w 268"/>
                      <a:gd name="T15" fmla="*/ 201 h 241"/>
                      <a:gd name="T16" fmla="*/ 6 w 268"/>
                      <a:gd name="T17" fmla="*/ 205 h 241"/>
                      <a:gd name="T18" fmla="*/ 10 w 268"/>
                      <a:gd name="T19" fmla="*/ 201 h 241"/>
                      <a:gd name="T20" fmla="*/ 10 w 268"/>
                      <a:gd name="T21" fmla="*/ 142 h 241"/>
                      <a:gd name="T22" fmla="*/ 72 w 268"/>
                      <a:gd name="T23" fmla="*/ 177 h 241"/>
                      <a:gd name="T24" fmla="*/ 72 w 268"/>
                      <a:gd name="T25" fmla="*/ 236 h 241"/>
                      <a:gd name="T26" fmla="*/ 76 w 268"/>
                      <a:gd name="T27" fmla="*/ 241 h 241"/>
                      <a:gd name="T28" fmla="*/ 80 w 268"/>
                      <a:gd name="T29" fmla="*/ 236 h 241"/>
                      <a:gd name="T30" fmla="*/ 80 w 268"/>
                      <a:gd name="T31" fmla="*/ 178 h 241"/>
                      <a:gd name="T32" fmla="*/ 257 w 268"/>
                      <a:gd name="T33" fmla="*/ 52 h 241"/>
                      <a:gd name="T34" fmla="*/ 257 w 268"/>
                      <a:gd name="T35" fmla="*/ 109 h 241"/>
                      <a:gd name="T36" fmla="*/ 261 w 268"/>
                      <a:gd name="T37" fmla="*/ 113 h 241"/>
                      <a:gd name="T38" fmla="*/ 265 w 268"/>
                      <a:gd name="T39" fmla="*/ 109 h 241"/>
                      <a:gd name="T40" fmla="*/ 265 w 268"/>
                      <a:gd name="T41" fmla="*/ 46 h 241"/>
                      <a:gd name="T42" fmla="*/ 266 w 268"/>
                      <a:gd name="T43" fmla="*/ 45 h 241"/>
                      <a:gd name="T44" fmla="*/ 266 w 268"/>
                      <a:gd name="T45" fmla="*/ 42 h 241"/>
                      <a:gd name="T46" fmla="*/ 255 w 268"/>
                      <a:gd name="T47" fmla="*/ 46 h 241"/>
                      <a:gd name="T48" fmla="*/ 78 w 268"/>
                      <a:gd name="T49" fmla="*/ 173 h 241"/>
                      <a:gd name="T50" fmla="*/ 76 w 268"/>
                      <a:gd name="T51" fmla="*/ 173 h 241"/>
                      <a:gd name="T52" fmla="*/ 75 w 268"/>
                      <a:gd name="T53" fmla="*/ 173 h 241"/>
                      <a:gd name="T54" fmla="*/ 12 w 268"/>
                      <a:gd name="T55" fmla="*/ 137 h 241"/>
                      <a:gd name="T56" fmla="*/ 11 w 268"/>
                      <a:gd name="T57" fmla="*/ 135 h 241"/>
                      <a:gd name="T58" fmla="*/ 12 w 268"/>
                      <a:gd name="T59" fmla="*/ 133 h 241"/>
                      <a:gd name="T60" fmla="*/ 187 w 268"/>
                      <a:gd name="T61" fmla="*/ 8 h 241"/>
                      <a:gd name="T62" fmla="*/ 189 w 268"/>
                      <a:gd name="T63" fmla="*/ 7 h 241"/>
                      <a:gd name="T64" fmla="*/ 189 w 268"/>
                      <a:gd name="T65" fmla="*/ 7 h 241"/>
                      <a:gd name="T66" fmla="*/ 190 w 268"/>
                      <a:gd name="T67" fmla="*/ 6 h 241"/>
                      <a:gd name="T68" fmla="*/ 192 w 268"/>
                      <a:gd name="T69" fmla="*/ 6 h 241"/>
                      <a:gd name="T70" fmla="*/ 255 w 268"/>
                      <a:gd name="T71" fmla="*/ 42 h 241"/>
                      <a:gd name="T72" fmla="*/ 257 w 268"/>
                      <a:gd name="T73" fmla="*/ 44 h 241"/>
                      <a:gd name="T74" fmla="*/ 255 w 268"/>
                      <a:gd name="T75" fmla="*/ 46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68" h="241">
                        <a:moveTo>
                          <a:pt x="266" y="42"/>
                        </a:moveTo>
                        <a:cubicBezTo>
                          <a:pt x="193" y="1"/>
                          <a:pt x="193" y="1"/>
                          <a:pt x="193" y="1"/>
                        </a:cubicBezTo>
                        <a:cubicBezTo>
                          <a:pt x="192" y="0"/>
                          <a:pt x="189" y="0"/>
                          <a:pt x="188" y="1"/>
                        </a:cubicBezTo>
                        <a:cubicBezTo>
                          <a:pt x="1" y="134"/>
                          <a:pt x="1" y="134"/>
                          <a:pt x="1" y="134"/>
                        </a:cubicBezTo>
                        <a:cubicBezTo>
                          <a:pt x="0" y="135"/>
                          <a:pt x="0" y="136"/>
                          <a:pt x="1" y="137"/>
                        </a:cubicBezTo>
                        <a:cubicBezTo>
                          <a:pt x="2" y="138"/>
                          <a:pt x="2" y="138"/>
                          <a:pt x="2" y="138"/>
                        </a:cubicBezTo>
                        <a:cubicBezTo>
                          <a:pt x="2" y="138"/>
                          <a:pt x="2" y="138"/>
                          <a:pt x="2" y="138"/>
                        </a:cubicBezTo>
                        <a:cubicBezTo>
                          <a:pt x="2" y="201"/>
                          <a:pt x="2" y="201"/>
                          <a:pt x="2" y="201"/>
                        </a:cubicBezTo>
                        <a:cubicBezTo>
                          <a:pt x="2" y="204"/>
                          <a:pt x="4" y="205"/>
                          <a:pt x="6" y="205"/>
                        </a:cubicBezTo>
                        <a:cubicBezTo>
                          <a:pt x="9" y="205"/>
                          <a:pt x="10" y="204"/>
                          <a:pt x="10" y="201"/>
                        </a:cubicBezTo>
                        <a:cubicBezTo>
                          <a:pt x="10" y="142"/>
                          <a:pt x="10" y="142"/>
                          <a:pt x="10" y="142"/>
                        </a:cubicBezTo>
                        <a:cubicBezTo>
                          <a:pt x="72" y="177"/>
                          <a:pt x="72" y="177"/>
                          <a:pt x="72" y="177"/>
                        </a:cubicBezTo>
                        <a:cubicBezTo>
                          <a:pt x="72" y="236"/>
                          <a:pt x="72" y="236"/>
                          <a:pt x="72" y="236"/>
                        </a:cubicBezTo>
                        <a:cubicBezTo>
                          <a:pt x="72" y="239"/>
                          <a:pt x="74" y="241"/>
                          <a:pt x="76" y="241"/>
                        </a:cubicBezTo>
                        <a:cubicBezTo>
                          <a:pt x="78" y="241"/>
                          <a:pt x="80" y="239"/>
                          <a:pt x="80" y="236"/>
                        </a:cubicBezTo>
                        <a:cubicBezTo>
                          <a:pt x="80" y="178"/>
                          <a:pt x="80" y="178"/>
                          <a:pt x="80" y="178"/>
                        </a:cubicBezTo>
                        <a:cubicBezTo>
                          <a:pt x="257" y="52"/>
                          <a:pt x="257" y="52"/>
                          <a:pt x="257" y="52"/>
                        </a:cubicBezTo>
                        <a:cubicBezTo>
                          <a:pt x="257" y="109"/>
                          <a:pt x="257" y="109"/>
                          <a:pt x="257" y="109"/>
                        </a:cubicBezTo>
                        <a:cubicBezTo>
                          <a:pt x="257" y="111"/>
                          <a:pt x="258" y="113"/>
                          <a:pt x="261" y="113"/>
                        </a:cubicBezTo>
                        <a:cubicBezTo>
                          <a:pt x="263" y="113"/>
                          <a:pt x="265" y="111"/>
                          <a:pt x="265" y="109"/>
                        </a:cubicBezTo>
                        <a:cubicBezTo>
                          <a:pt x="265" y="46"/>
                          <a:pt x="265" y="46"/>
                          <a:pt x="265" y="46"/>
                        </a:cubicBezTo>
                        <a:cubicBezTo>
                          <a:pt x="266" y="45"/>
                          <a:pt x="266" y="45"/>
                          <a:pt x="266" y="45"/>
                        </a:cubicBezTo>
                        <a:cubicBezTo>
                          <a:pt x="268" y="44"/>
                          <a:pt x="268" y="43"/>
                          <a:pt x="266" y="42"/>
                        </a:cubicBezTo>
                        <a:close/>
                        <a:moveTo>
                          <a:pt x="255" y="46"/>
                        </a:moveTo>
                        <a:cubicBezTo>
                          <a:pt x="78" y="173"/>
                          <a:pt x="78" y="173"/>
                          <a:pt x="78" y="173"/>
                        </a:cubicBezTo>
                        <a:cubicBezTo>
                          <a:pt x="77" y="173"/>
                          <a:pt x="77" y="173"/>
                          <a:pt x="76" y="173"/>
                        </a:cubicBezTo>
                        <a:cubicBezTo>
                          <a:pt x="76" y="173"/>
                          <a:pt x="75" y="173"/>
                          <a:pt x="75" y="173"/>
                        </a:cubicBezTo>
                        <a:cubicBezTo>
                          <a:pt x="12" y="137"/>
                          <a:pt x="12" y="137"/>
                          <a:pt x="12" y="137"/>
                        </a:cubicBezTo>
                        <a:cubicBezTo>
                          <a:pt x="11" y="137"/>
                          <a:pt x="11" y="136"/>
                          <a:pt x="11" y="135"/>
                        </a:cubicBezTo>
                        <a:cubicBezTo>
                          <a:pt x="11" y="134"/>
                          <a:pt x="11" y="133"/>
                          <a:pt x="12" y="133"/>
                        </a:cubicBezTo>
                        <a:cubicBezTo>
                          <a:pt x="187" y="8"/>
                          <a:pt x="187" y="8"/>
                          <a:pt x="187" y="8"/>
                        </a:cubicBezTo>
                        <a:cubicBezTo>
                          <a:pt x="189" y="7"/>
                          <a:pt x="189" y="7"/>
                          <a:pt x="189" y="7"/>
                        </a:cubicBezTo>
                        <a:cubicBezTo>
                          <a:pt x="189" y="7"/>
                          <a:pt x="189" y="7"/>
                          <a:pt x="189" y="7"/>
                        </a:cubicBezTo>
                        <a:cubicBezTo>
                          <a:pt x="190" y="6"/>
                          <a:pt x="190" y="6"/>
                          <a:pt x="190" y="6"/>
                        </a:cubicBezTo>
                        <a:cubicBezTo>
                          <a:pt x="190" y="6"/>
                          <a:pt x="191" y="6"/>
                          <a:pt x="192" y="6"/>
                        </a:cubicBezTo>
                        <a:cubicBezTo>
                          <a:pt x="255" y="42"/>
                          <a:pt x="255" y="42"/>
                          <a:pt x="255" y="42"/>
                        </a:cubicBezTo>
                        <a:cubicBezTo>
                          <a:pt x="256" y="42"/>
                          <a:pt x="257" y="43"/>
                          <a:pt x="257" y="44"/>
                        </a:cubicBezTo>
                        <a:cubicBezTo>
                          <a:pt x="257" y="45"/>
                          <a:pt x="256" y="46"/>
                          <a:pt x="255"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9" name="Freeform 51">
                    <a:extLst>
                      <a:ext uri="{FF2B5EF4-FFF2-40B4-BE49-F238E27FC236}">
                        <a16:creationId xmlns:a16="http://schemas.microsoft.com/office/drawing/2014/main" id="{A4DE83A0-000D-8DFD-380D-7A16BEAB3A73}"/>
                      </a:ext>
                    </a:extLst>
                  </xdr:cNvPr>
                  <xdr:cNvSpPr>
                    <a:spLocks/>
                  </xdr:cNvSpPr>
                </xdr:nvSpPr>
                <xdr:spPr bwMode="auto">
                  <a:xfrm>
                    <a:off x="567743" y="1585487"/>
                    <a:ext cx="153988" cy="92075"/>
                  </a:xfrm>
                  <a:custGeom>
                    <a:avLst/>
                    <a:gdLst>
                      <a:gd name="T0" fmla="*/ 0 w 97"/>
                      <a:gd name="T1" fmla="*/ 20 h 58"/>
                      <a:gd name="T2" fmla="*/ 69 w 97"/>
                      <a:gd name="T3" fmla="*/ 58 h 58"/>
                      <a:gd name="T4" fmla="*/ 97 w 97"/>
                      <a:gd name="T5" fmla="*/ 39 h 58"/>
                      <a:gd name="T6" fmla="*/ 28 w 97"/>
                      <a:gd name="T7" fmla="*/ 0 h 58"/>
                      <a:gd name="T8" fmla="*/ 0 w 97"/>
                      <a:gd name="T9" fmla="*/ 20 h 58"/>
                    </a:gdLst>
                    <a:ahLst/>
                    <a:cxnLst>
                      <a:cxn ang="0">
                        <a:pos x="T0" y="T1"/>
                      </a:cxn>
                      <a:cxn ang="0">
                        <a:pos x="T2" y="T3"/>
                      </a:cxn>
                      <a:cxn ang="0">
                        <a:pos x="T4" y="T5"/>
                      </a:cxn>
                      <a:cxn ang="0">
                        <a:pos x="T6" y="T7"/>
                      </a:cxn>
                      <a:cxn ang="0">
                        <a:pos x="T8" y="T9"/>
                      </a:cxn>
                    </a:cxnLst>
                    <a:rect l="0" t="0" r="r" b="b"/>
                    <a:pathLst>
                      <a:path w="97" h="58">
                        <a:moveTo>
                          <a:pt x="0" y="20"/>
                        </a:moveTo>
                        <a:lnTo>
                          <a:pt x="69" y="58"/>
                        </a:lnTo>
                        <a:lnTo>
                          <a:pt x="97"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0" name="Freeform 52">
                    <a:extLst>
                      <a:ext uri="{FF2B5EF4-FFF2-40B4-BE49-F238E27FC236}">
                        <a16:creationId xmlns:a16="http://schemas.microsoft.com/office/drawing/2014/main" id="{004E4707-F57C-C7FC-35E2-3614790FFA1B}"/>
                      </a:ext>
                    </a:extLst>
                  </xdr:cNvPr>
                  <xdr:cNvSpPr>
                    <a:spLocks/>
                  </xdr:cNvSpPr>
                </xdr:nvSpPr>
                <xdr:spPr bwMode="auto">
                  <a:xfrm>
                    <a:off x="677281" y="1509287"/>
                    <a:ext cx="153988" cy="92075"/>
                  </a:xfrm>
                  <a:custGeom>
                    <a:avLst/>
                    <a:gdLst>
                      <a:gd name="T0" fmla="*/ 0 w 97"/>
                      <a:gd name="T1" fmla="*/ 18 h 58"/>
                      <a:gd name="T2" fmla="*/ 69 w 97"/>
                      <a:gd name="T3" fmla="*/ 58 h 58"/>
                      <a:gd name="T4" fmla="*/ 97 w 97"/>
                      <a:gd name="T5" fmla="*/ 38 h 58"/>
                      <a:gd name="T6" fmla="*/ 28 w 97"/>
                      <a:gd name="T7" fmla="*/ 0 h 58"/>
                      <a:gd name="T8" fmla="*/ 0 w 97"/>
                      <a:gd name="T9" fmla="*/ 18 h 58"/>
                    </a:gdLst>
                    <a:ahLst/>
                    <a:cxnLst>
                      <a:cxn ang="0">
                        <a:pos x="T0" y="T1"/>
                      </a:cxn>
                      <a:cxn ang="0">
                        <a:pos x="T2" y="T3"/>
                      </a:cxn>
                      <a:cxn ang="0">
                        <a:pos x="T4" y="T5"/>
                      </a:cxn>
                      <a:cxn ang="0">
                        <a:pos x="T6" y="T7"/>
                      </a:cxn>
                      <a:cxn ang="0">
                        <a:pos x="T8" y="T9"/>
                      </a:cxn>
                    </a:cxnLst>
                    <a:rect l="0" t="0" r="r" b="b"/>
                    <a:pathLst>
                      <a:path w="97" h="58">
                        <a:moveTo>
                          <a:pt x="0" y="18"/>
                        </a:moveTo>
                        <a:lnTo>
                          <a:pt x="69" y="58"/>
                        </a:lnTo>
                        <a:lnTo>
                          <a:pt x="97" y="38"/>
                        </a:lnTo>
                        <a:lnTo>
                          <a:pt x="28" y="0"/>
                        </a:ln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1" name="Freeform 53">
                    <a:extLst>
                      <a:ext uri="{FF2B5EF4-FFF2-40B4-BE49-F238E27FC236}">
                        <a16:creationId xmlns:a16="http://schemas.microsoft.com/office/drawing/2014/main" id="{ECE88FDD-9734-4682-5E9B-BD36C38F8237}"/>
                      </a:ext>
                    </a:extLst>
                  </xdr:cNvPr>
                  <xdr:cNvSpPr>
                    <a:spLocks/>
                  </xdr:cNvSpPr>
                </xdr:nvSpPr>
                <xdr:spPr bwMode="auto">
                  <a:xfrm>
                    <a:off x="623306" y="1547387"/>
                    <a:ext cx="152400" cy="92075"/>
                  </a:xfrm>
                  <a:custGeom>
                    <a:avLst/>
                    <a:gdLst>
                      <a:gd name="T0" fmla="*/ 0 w 96"/>
                      <a:gd name="T1" fmla="*/ 20 h 58"/>
                      <a:gd name="T2" fmla="*/ 69 w 96"/>
                      <a:gd name="T3" fmla="*/ 58 h 58"/>
                      <a:gd name="T4" fmla="*/ 96 w 96"/>
                      <a:gd name="T5" fmla="*/ 38 h 58"/>
                      <a:gd name="T6" fmla="*/ 27 w 96"/>
                      <a:gd name="T7" fmla="*/ 0 h 58"/>
                      <a:gd name="T8" fmla="*/ 0 w 96"/>
                      <a:gd name="T9" fmla="*/ 20 h 58"/>
                    </a:gdLst>
                    <a:ahLst/>
                    <a:cxnLst>
                      <a:cxn ang="0">
                        <a:pos x="T0" y="T1"/>
                      </a:cxn>
                      <a:cxn ang="0">
                        <a:pos x="T2" y="T3"/>
                      </a:cxn>
                      <a:cxn ang="0">
                        <a:pos x="T4" y="T5"/>
                      </a:cxn>
                      <a:cxn ang="0">
                        <a:pos x="T6" y="T7"/>
                      </a:cxn>
                      <a:cxn ang="0">
                        <a:pos x="T8" y="T9"/>
                      </a:cxn>
                    </a:cxnLst>
                    <a:rect l="0" t="0" r="r" b="b"/>
                    <a:pathLst>
                      <a:path w="96" h="58">
                        <a:moveTo>
                          <a:pt x="0" y="20"/>
                        </a:moveTo>
                        <a:lnTo>
                          <a:pt x="69" y="58"/>
                        </a:lnTo>
                        <a:lnTo>
                          <a:pt x="96" y="38"/>
                        </a:lnTo>
                        <a:lnTo>
                          <a:pt x="27"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2" name="Freeform 54">
                    <a:extLst>
                      <a:ext uri="{FF2B5EF4-FFF2-40B4-BE49-F238E27FC236}">
                        <a16:creationId xmlns:a16="http://schemas.microsoft.com/office/drawing/2014/main" id="{0C02C226-6DA7-AE77-74D8-FB44182A0E9B}"/>
                      </a:ext>
                    </a:extLst>
                  </xdr:cNvPr>
                  <xdr:cNvSpPr>
                    <a:spLocks/>
                  </xdr:cNvSpPr>
                </xdr:nvSpPr>
                <xdr:spPr bwMode="auto">
                  <a:xfrm>
                    <a:off x="510593" y="1625175"/>
                    <a:ext cx="155575" cy="96838"/>
                  </a:xfrm>
                  <a:custGeom>
                    <a:avLst/>
                    <a:gdLst>
                      <a:gd name="T0" fmla="*/ 1 w 85"/>
                      <a:gd name="T1" fmla="*/ 17 h 53"/>
                      <a:gd name="T2" fmla="*/ 0 w 85"/>
                      <a:gd name="T3" fmla="*/ 20 h 53"/>
                      <a:gd name="T4" fmla="*/ 1 w 85"/>
                      <a:gd name="T5" fmla="*/ 22 h 53"/>
                      <a:gd name="T6" fmla="*/ 56 w 85"/>
                      <a:gd name="T7" fmla="*/ 53 h 53"/>
                      <a:gd name="T8" fmla="*/ 57 w 85"/>
                      <a:gd name="T9" fmla="*/ 53 h 53"/>
                      <a:gd name="T10" fmla="*/ 58 w 85"/>
                      <a:gd name="T11" fmla="*/ 53 h 53"/>
                      <a:gd name="T12" fmla="*/ 85 w 85"/>
                      <a:gd name="T13" fmla="*/ 34 h 53"/>
                      <a:gd name="T14" fmla="*/ 25 w 85"/>
                      <a:gd name="T15" fmla="*/ 0 h 53"/>
                      <a:gd name="T16" fmla="*/ 1 w 85"/>
                      <a:gd name="T17" fmla="*/ 17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53">
                        <a:moveTo>
                          <a:pt x="1" y="17"/>
                        </a:moveTo>
                        <a:cubicBezTo>
                          <a:pt x="0" y="18"/>
                          <a:pt x="0" y="19"/>
                          <a:pt x="0" y="20"/>
                        </a:cubicBezTo>
                        <a:cubicBezTo>
                          <a:pt x="0" y="20"/>
                          <a:pt x="0" y="21"/>
                          <a:pt x="1" y="22"/>
                        </a:cubicBezTo>
                        <a:cubicBezTo>
                          <a:pt x="56" y="53"/>
                          <a:pt x="56" y="53"/>
                          <a:pt x="56" y="53"/>
                        </a:cubicBezTo>
                        <a:cubicBezTo>
                          <a:pt x="56" y="53"/>
                          <a:pt x="56" y="53"/>
                          <a:pt x="57" y="53"/>
                        </a:cubicBezTo>
                        <a:cubicBezTo>
                          <a:pt x="57" y="53"/>
                          <a:pt x="58" y="53"/>
                          <a:pt x="58" y="53"/>
                        </a:cubicBezTo>
                        <a:cubicBezTo>
                          <a:pt x="85" y="34"/>
                          <a:pt x="85" y="34"/>
                          <a:pt x="85" y="34"/>
                        </a:cubicBezTo>
                        <a:cubicBezTo>
                          <a:pt x="25" y="0"/>
                          <a:pt x="25" y="0"/>
                          <a:pt x="25" y="0"/>
                        </a:cubicBezTo>
                        <a:lnTo>
                          <a:pt x="1" y="1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3" name="Freeform 55">
                    <a:extLst>
                      <a:ext uri="{FF2B5EF4-FFF2-40B4-BE49-F238E27FC236}">
                        <a16:creationId xmlns:a16="http://schemas.microsoft.com/office/drawing/2014/main" id="{BE2F85FB-1971-D044-700E-CA061D32E37D}"/>
                      </a:ext>
                    </a:extLst>
                  </xdr:cNvPr>
                  <xdr:cNvSpPr>
                    <a:spLocks/>
                  </xdr:cNvSpPr>
                </xdr:nvSpPr>
                <xdr:spPr bwMode="auto">
                  <a:xfrm>
                    <a:off x="786818" y="1433087"/>
                    <a:ext cx="147638" cy="90488"/>
                  </a:xfrm>
                  <a:custGeom>
                    <a:avLst/>
                    <a:gdLst>
                      <a:gd name="T0" fmla="*/ 78 w 80"/>
                      <a:gd name="T1" fmla="*/ 31 h 49"/>
                      <a:gd name="T2" fmla="*/ 24 w 80"/>
                      <a:gd name="T3" fmla="*/ 0 h 49"/>
                      <a:gd name="T4" fmla="*/ 21 w 80"/>
                      <a:gd name="T5" fmla="*/ 1 h 49"/>
                      <a:gd name="T6" fmla="*/ 0 w 80"/>
                      <a:gd name="T7" fmla="*/ 15 h 49"/>
                      <a:gd name="T8" fmla="*/ 60 w 80"/>
                      <a:gd name="T9" fmla="*/ 49 h 49"/>
                      <a:gd name="T10" fmla="*/ 78 w 80"/>
                      <a:gd name="T11" fmla="*/ 36 h 49"/>
                      <a:gd name="T12" fmla="*/ 79 w 80"/>
                      <a:gd name="T13" fmla="*/ 33 h 49"/>
                      <a:gd name="T14" fmla="*/ 78 w 80"/>
                      <a:gd name="T15" fmla="*/ 31 h 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0" h="49">
                        <a:moveTo>
                          <a:pt x="78" y="31"/>
                        </a:moveTo>
                        <a:cubicBezTo>
                          <a:pt x="24" y="0"/>
                          <a:pt x="24" y="0"/>
                          <a:pt x="24" y="0"/>
                        </a:cubicBezTo>
                        <a:cubicBezTo>
                          <a:pt x="23" y="0"/>
                          <a:pt x="22" y="0"/>
                          <a:pt x="21" y="1"/>
                        </a:cubicBezTo>
                        <a:cubicBezTo>
                          <a:pt x="0" y="15"/>
                          <a:pt x="0" y="15"/>
                          <a:pt x="0" y="15"/>
                        </a:cubicBezTo>
                        <a:cubicBezTo>
                          <a:pt x="60" y="49"/>
                          <a:pt x="60" y="49"/>
                          <a:pt x="60" y="49"/>
                        </a:cubicBezTo>
                        <a:cubicBezTo>
                          <a:pt x="78" y="36"/>
                          <a:pt x="78" y="36"/>
                          <a:pt x="78" y="36"/>
                        </a:cubicBezTo>
                        <a:cubicBezTo>
                          <a:pt x="79" y="35"/>
                          <a:pt x="80" y="34"/>
                          <a:pt x="79" y="33"/>
                        </a:cubicBezTo>
                        <a:cubicBezTo>
                          <a:pt x="79" y="33"/>
                          <a:pt x="79" y="32"/>
                          <a:pt x="78" y="3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4" name="Freeform 56">
                    <a:extLst>
                      <a:ext uri="{FF2B5EF4-FFF2-40B4-BE49-F238E27FC236}">
                        <a16:creationId xmlns:a16="http://schemas.microsoft.com/office/drawing/2014/main" id="{4BC6A7F4-9066-61C3-883B-DA47A26E4C83}"/>
                      </a:ext>
                    </a:extLst>
                  </xdr:cNvPr>
                  <xdr:cNvSpPr>
                    <a:spLocks/>
                  </xdr:cNvSpPr>
                </xdr:nvSpPr>
                <xdr:spPr bwMode="auto">
                  <a:xfrm>
                    <a:off x="731256" y="1468012"/>
                    <a:ext cx="155575" cy="93663"/>
                  </a:xfrm>
                  <a:custGeom>
                    <a:avLst/>
                    <a:gdLst>
                      <a:gd name="T0" fmla="*/ 0 w 98"/>
                      <a:gd name="T1" fmla="*/ 20 h 59"/>
                      <a:gd name="T2" fmla="*/ 70 w 98"/>
                      <a:gd name="T3" fmla="*/ 59 h 59"/>
                      <a:gd name="T4" fmla="*/ 98 w 98"/>
                      <a:gd name="T5" fmla="*/ 39 h 59"/>
                      <a:gd name="T6" fmla="*/ 28 w 98"/>
                      <a:gd name="T7" fmla="*/ 0 h 59"/>
                      <a:gd name="T8" fmla="*/ 0 w 98"/>
                      <a:gd name="T9" fmla="*/ 20 h 59"/>
                    </a:gdLst>
                    <a:ahLst/>
                    <a:cxnLst>
                      <a:cxn ang="0">
                        <a:pos x="T0" y="T1"/>
                      </a:cxn>
                      <a:cxn ang="0">
                        <a:pos x="T2" y="T3"/>
                      </a:cxn>
                      <a:cxn ang="0">
                        <a:pos x="T4" y="T5"/>
                      </a:cxn>
                      <a:cxn ang="0">
                        <a:pos x="T6" y="T7"/>
                      </a:cxn>
                      <a:cxn ang="0">
                        <a:pos x="T8" y="T9"/>
                      </a:cxn>
                    </a:cxnLst>
                    <a:rect l="0" t="0" r="r" b="b"/>
                    <a:pathLst>
                      <a:path w="98" h="59">
                        <a:moveTo>
                          <a:pt x="0" y="20"/>
                        </a:moveTo>
                        <a:lnTo>
                          <a:pt x="70" y="59"/>
                        </a:lnTo>
                        <a:lnTo>
                          <a:pt x="98"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grpSp>
        </xdr:grpSp>
        <xdr:grpSp>
          <xdr:nvGrpSpPr>
            <xdr:cNvPr id="10" name="グループ化 9">
              <a:extLst>
                <a:ext uri="{FF2B5EF4-FFF2-40B4-BE49-F238E27FC236}">
                  <a16:creationId xmlns:a16="http://schemas.microsoft.com/office/drawing/2014/main" id="{9B88FA02-FAB3-5DCE-D949-CD0A80EAB506}"/>
                </a:ext>
              </a:extLst>
            </xdr:cNvPr>
            <xdr:cNvGrpSpPr/>
          </xdr:nvGrpSpPr>
          <xdr:grpSpPr>
            <a:xfrm>
              <a:off x="0" y="1142124"/>
              <a:ext cx="904402" cy="814252"/>
              <a:chOff x="0" y="1142125"/>
              <a:chExt cx="822601" cy="740604"/>
            </a:xfrm>
            <a:grpFill/>
          </xdr:grpSpPr>
          <xdr:sp macro="" textlink="">
            <xdr:nvSpPr>
              <xdr:cNvPr id="11" name="Freeform 48">
                <a:extLst>
                  <a:ext uri="{FF2B5EF4-FFF2-40B4-BE49-F238E27FC236}">
                    <a16:creationId xmlns:a16="http://schemas.microsoft.com/office/drawing/2014/main" id="{9FA68D68-45D5-F6E2-6C43-7C11F9816AEE}"/>
                  </a:ext>
                </a:extLst>
              </xdr:cNvPr>
              <xdr:cNvSpPr>
                <a:spLocks noEditPoints="1"/>
              </xdr:cNvSpPr>
            </xdr:nvSpPr>
            <xdr:spPr bwMode="auto">
              <a:xfrm>
                <a:off x="181695" y="1459347"/>
                <a:ext cx="335918" cy="243342"/>
              </a:xfrm>
              <a:custGeom>
                <a:avLst/>
                <a:gdLst>
                  <a:gd name="T0" fmla="*/ 5 w 109"/>
                  <a:gd name="T1" fmla="*/ 36 h 79"/>
                  <a:gd name="T2" fmla="*/ 14 w 109"/>
                  <a:gd name="T3" fmla="*/ 49 h 79"/>
                  <a:gd name="T4" fmla="*/ 19 w 109"/>
                  <a:gd name="T5" fmla="*/ 45 h 79"/>
                  <a:gd name="T6" fmla="*/ 63 w 109"/>
                  <a:gd name="T7" fmla="*/ 78 h 79"/>
                  <a:gd name="T8" fmla="*/ 70 w 109"/>
                  <a:gd name="T9" fmla="*/ 78 h 79"/>
                  <a:gd name="T10" fmla="*/ 73 w 109"/>
                  <a:gd name="T11" fmla="*/ 78 h 79"/>
                  <a:gd name="T12" fmla="*/ 83 w 109"/>
                  <a:gd name="T13" fmla="*/ 79 h 79"/>
                  <a:gd name="T14" fmla="*/ 109 w 109"/>
                  <a:gd name="T15" fmla="*/ 55 h 79"/>
                  <a:gd name="T16" fmla="*/ 107 w 109"/>
                  <a:gd name="T17" fmla="*/ 56 h 79"/>
                  <a:gd name="T18" fmla="*/ 104 w 109"/>
                  <a:gd name="T19" fmla="*/ 57 h 79"/>
                  <a:gd name="T20" fmla="*/ 103 w 109"/>
                  <a:gd name="T21" fmla="*/ 57 h 79"/>
                  <a:gd name="T22" fmla="*/ 102 w 109"/>
                  <a:gd name="T23" fmla="*/ 47 h 79"/>
                  <a:gd name="T24" fmla="*/ 90 w 109"/>
                  <a:gd name="T25" fmla="*/ 35 h 79"/>
                  <a:gd name="T26" fmla="*/ 70 w 109"/>
                  <a:gd name="T27" fmla="*/ 17 h 79"/>
                  <a:gd name="T28" fmla="*/ 33 w 109"/>
                  <a:gd name="T29" fmla="*/ 0 h 79"/>
                  <a:gd name="T30" fmla="*/ 27 w 109"/>
                  <a:gd name="T31" fmla="*/ 2 h 79"/>
                  <a:gd name="T32" fmla="*/ 3 w 109"/>
                  <a:gd name="T33" fmla="*/ 19 h 79"/>
                  <a:gd name="T34" fmla="*/ 1 w 109"/>
                  <a:gd name="T35" fmla="*/ 25 h 79"/>
                  <a:gd name="T36" fmla="*/ 4 w 109"/>
                  <a:gd name="T37" fmla="*/ 36 h 79"/>
                  <a:gd name="T38" fmla="*/ 92 w 109"/>
                  <a:gd name="T39" fmla="*/ 68 h 79"/>
                  <a:gd name="T40" fmla="*/ 102 w 109"/>
                  <a:gd name="T41" fmla="*/ 62 h 79"/>
                  <a:gd name="T42" fmla="*/ 102 w 109"/>
                  <a:gd name="T43" fmla="*/ 65 h 79"/>
                  <a:gd name="T44" fmla="*/ 92 w 109"/>
                  <a:gd name="T45" fmla="*/ 71 h 79"/>
                  <a:gd name="T46" fmla="*/ 92 w 109"/>
                  <a:gd name="T47" fmla="*/ 71 h 79"/>
                  <a:gd name="T48" fmla="*/ 92 w 109"/>
                  <a:gd name="T49" fmla="*/ 68 h 79"/>
                  <a:gd name="T50" fmla="*/ 74 w 109"/>
                  <a:gd name="T51" fmla="*/ 63 h 79"/>
                  <a:gd name="T52" fmla="*/ 81 w 109"/>
                  <a:gd name="T53" fmla="*/ 63 h 79"/>
                  <a:gd name="T54" fmla="*/ 87 w 109"/>
                  <a:gd name="T55" fmla="*/ 67 h 79"/>
                  <a:gd name="T56" fmla="*/ 87 w 109"/>
                  <a:gd name="T57" fmla="*/ 68 h 79"/>
                  <a:gd name="T58" fmla="*/ 78 w 109"/>
                  <a:gd name="T59" fmla="*/ 71 h 79"/>
                  <a:gd name="T60" fmla="*/ 76 w 109"/>
                  <a:gd name="T61" fmla="*/ 70 h 79"/>
                  <a:gd name="T62" fmla="*/ 63 w 109"/>
                  <a:gd name="T63" fmla="*/ 53 h 79"/>
                  <a:gd name="T64" fmla="*/ 63 w 109"/>
                  <a:gd name="T65" fmla="*/ 52 h 79"/>
                  <a:gd name="T66" fmla="*/ 48 w 109"/>
                  <a:gd name="T67" fmla="*/ 32 h 79"/>
                  <a:gd name="T68" fmla="*/ 48 w 109"/>
                  <a:gd name="T69" fmla="*/ 31 h 79"/>
                  <a:gd name="T70" fmla="*/ 69 w 109"/>
                  <a:gd name="T71" fmla="*/ 19 h 79"/>
                  <a:gd name="T72" fmla="*/ 88 w 109"/>
                  <a:gd name="T73" fmla="*/ 36 h 79"/>
                  <a:gd name="T74" fmla="*/ 63 w 109"/>
                  <a:gd name="T75" fmla="*/ 53 h 79"/>
                  <a:gd name="T76" fmla="*/ 63 w 109"/>
                  <a:gd name="T77" fmla="*/ 67 h 79"/>
                  <a:gd name="T78" fmla="*/ 69 w 109"/>
                  <a:gd name="T79" fmla="*/ 72 h 79"/>
                  <a:gd name="T80" fmla="*/ 65 w 109"/>
                  <a:gd name="T81" fmla="*/ 76 h 79"/>
                  <a:gd name="T82" fmla="*/ 60 w 109"/>
                  <a:gd name="T83" fmla="*/ 69 h 79"/>
                  <a:gd name="T84" fmla="*/ 40 w 109"/>
                  <a:gd name="T85" fmla="*/ 28 h 79"/>
                  <a:gd name="T86" fmla="*/ 48 w 109"/>
                  <a:gd name="T87" fmla="*/ 36 h 79"/>
                  <a:gd name="T88" fmla="*/ 59 w 109"/>
                  <a:gd name="T89" fmla="*/ 53 h 79"/>
                  <a:gd name="T90" fmla="*/ 58 w 109"/>
                  <a:gd name="T91" fmla="*/ 53 h 79"/>
                  <a:gd name="T92" fmla="*/ 33 w 109"/>
                  <a:gd name="T93" fmla="*/ 24 h 79"/>
                  <a:gd name="T94" fmla="*/ 9 w 109"/>
                  <a:gd name="T95" fmla="*/ 22 h 79"/>
                  <a:gd name="T96" fmla="*/ 13 w 109"/>
                  <a:gd name="T97" fmla="*/ 18 h 79"/>
                  <a:gd name="T98" fmla="*/ 21 w 109"/>
                  <a:gd name="T99" fmla="*/ 18 h 79"/>
                  <a:gd name="T100" fmla="*/ 28 w 109"/>
                  <a:gd name="T101" fmla="*/ 34 h 79"/>
                  <a:gd name="T102" fmla="*/ 7 w 109"/>
                  <a:gd name="T103" fmla="*/ 38 h 79"/>
                  <a:gd name="T104" fmla="*/ 13 w 109"/>
                  <a:gd name="T105" fmla="*/ 37 h 79"/>
                  <a:gd name="T106" fmla="*/ 15 w 109"/>
                  <a:gd name="T107" fmla="*/ 45 h 79"/>
                  <a:gd name="T108" fmla="*/ 10 w 109"/>
                  <a:gd name="T109" fmla="*/ 45 h 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79">
                    <a:moveTo>
                      <a:pt x="4" y="36"/>
                    </a:moveTo>
                    <a:cubicBezTo>
                      <a:pt x="4" y="36"/>
                      <a:pt x="4" y="36"/>
                      <a:pt x="5" y="36"/>
                    </a:cubicBezTo>
                    <a:cubicBezTo>
                      <a:pt x="4" y="40"/>
                      <a:pt x="6" y="45"/>
                      <a:pt x="10" y="47"/>
                    </a:cubicBezTo>
                    <a:cubicBezTo>
                      <a:pt x="11" y="48"/>
                      <a:pt x="12" y="49"/>
                      <a:pt x="14" y="49"/>
                    </a:cubicBezTo>
                    <a:cubicBezTo>
                      <a:pt x="15" y="49"/>
                      <a:pt x="17" y="48"/>
                      <a:pt x="17" y="47"/>
                    </a:cubicBezTo>
                    <a:cubicBezTo>
                      <a:pt x="18" y="47"/>
                      <a:pt x="19" y="46"/>
                      <a:pt x="19" y="45"/>
                    </a:cubicBezTo>
                    <a:cubicBezTo>
                      <a:pt x="33" y="53"/>
                      <a:pt x="52" y="65"/>
                      <a:pt x="58" y="68"/>
                    </a:cubicBezTo>
                    <a:cubicBezTo>
                      <a:pt x="57" y="72"/>
                      <a:pt x="59" y="76"/>
                      <a:pt x="63" y="78"/>
                    </a:cubicBezTo>
                    <a:cubicBezTo>
                      <a:pt x="64" y="79"/>
                      <a:pt x="65" y="79"/>
                      <a:pt x="67" y="79"/>
                    </a:cubicBezTo>
                    <a:cubicBezTo>
                      <a:pt x="68" y="79"/>
                      <a:pt x="69" y="79"/>
                      <a:pt x="70" y="78"/>
                    </a:cubicBezTo>
                    <a:cubicBezTo>
                      <a:pt x="71" y="78"/>
                      <a:pt x="71" y="77"/>
                      <a:pt x="71" y="77"/>
                    </a:cubicBezTo>
                    <a:cubicBezTo>
                      <a:pt x="72" y="77"/>
                      <a:pt x="72" y="78"/>
                      <a:pt x="73" y="78"/>
                    </a:cubicBezTo>
                    <a:cubicBezTo>
                      <a:pt x="75" y="79"/>
                      <a:pt x="77" y="79"/>
                      <a:pt x="79" y="79"/>
                    </a:cubicBezTo>
                    <a:cubicBezTo>
                      <a:pt x="80" y="79"/>
                      <a:pt x="81" y="79"/>
                      <a:pt x="83" y="79"/>
                    </a:cubicBezTo>
                    <a:cubicBezTo>
                      <a:pt x="87" y="77"/>
                      <a:pt x="105" y="66"/>
                      <a:pt x="107" y="65"/>
                    </a:cubicBezTo>
                    <a:cubicBezTo>
                      <a:pt x="109" y="63"/>
                      <a:pt x="109" y="59"/>
                      <a:pt x="109" y="55"/>
                    </a:cubicBezTo>
                    <a:cubicBezTo>
                      <a:pt x="109" y="54"/>
                      <a:pt x="108" y="54"/>
                      <a:pt x="108" y="53"/>
                    </a:cubicBezTo>
                    <a:cubicBezTo>
                      <a:pt x="108" y="54"/>
                      <a:pt x="108" y="55"/>
                      <a:pt x="107" y="56"/>
                    </a:cubicBezTo>
                    <a:cubicBezTo>
                      <a:pt x="106" y="56"/>
                      <a:pt x="104" y="57"/>
                      <a:pt x="104" y="57"/>
                    </a:cubicBezTo>
                    <a:cubicBezTo>
                      <a:pt x="104" y="57"/>
                      <a:pt x="104" y="57"/>
                      <a:pt x="104" y="57"/>
                    </a:cubicBezTo>
                    <a:cubicBezTo>
                      <a:pt x="104" y="57"/>
                      <a:pt x="104" y="57"/>
                      <a:pt x="104" y="57"/>
                    </a:cubicBezTo>
                    <a:cubicBezTo>
                      <a:pt x="104" y="57"/>
                      <a:pt x="104" y="57"/>
                      <a:pt x="103" y="57"/>
                    </a:cubicBezTo>
                    <a:cubicBezTo>
                      <a:pt x="102" y="54"/>
                      <a:pt x="99" y="48"/>
                      <a:pt x="100" y="47"/>
                    </a:cubicBezTo>
                    <a:cubicBezTo>
                      <a:pt x="100" y="47"/>
                      <a:pt x="101" y="47"/>
                      <a:pt x="102" y="47"/>
                    </a:cubicBezTo>
                    <a:cubicBezTo>
                      <a:pt x="102" y="47"/>
                      <a:pt x="103" y="47"/>
                      <a:pt x="103" y="47"/>
                    </a:cubicBezTo>
                    <a:cubicBezTo>
                      <a:pt x="97" y="41"/>
                      <a:pt x="91" y="36"/>
                      <a:pt x="90" y="35"/>
                    </a:cubicBezTo>
                    <a:cubicBezTo>
                      <a:pt x="70" y="17"/>
                      <a:pt x="70" y="17"/>
                      <a:pt x="70" y="17"/>
                    </a:cubicBezTo>
                    <a:cubicBezTo>
                      <a:pt x="70" y="17"/>
                      <a:pt x="70" y="17"/>
                      <a:pt x="70" y="17"/>
                    </a:cubicBezTo>
                    <a:cubicBezTo>
                      <a:pt x="68" y="16"/>
                      <a:pt x="42" y="2"/>
                      <a:pt x="39" y="1"/>
                    </a:cubicBezTo>
                    <a:cubicBezTo>
                      <a:pt x="38" y="0"/>
                      <a:pt x="35" y="0"/>
                      <a:pt x="33" y="0"/>
                    </a:cubicBezTo>
                    <a:cubicBezTo>
                      <a:pt x="32" y="0"/>
                      <a:pt x="30" y="0"/>
                      <a:pt x="29" y="0"/>
                    </a:cubicBezTo>
                    <a:cubicBezTo>
                      <a:pt x="27" y="2"/>
                      <a:pt x="27" y="2"/>
                      <a:pt x="27" y="2"/>
                    </a:cubicBezTo>
                    <a:cubicBezTo>
                      <a:pt x="20" y="6"/>
                      <a:pt x="6" y="15"/>
                      <a:pt x="5" y="15"/>
                    </a:cubicBezTo>
                    <a:cubicBezTo>
                      <a:pt x="4" y="16"/>
                      <a:pt x="3" y="18"/>
                      <a:pt x="3" y="19"/>
                    </a:cubicBezTo>
                    <a:cubicBezTo>
                      <a:pt x="3" y="20"/>
                      <a:pt x="3" y="22"/>
                      <a:pt x="3" y="23"/>
                    </a:cubicBezTo>
                    <a:cubicBezTo>
                      <a:pt x="2" y="24"/>
                      <a:pt x="1" y="24"/>
                      <a:pt x="1" y="25"/>
                    </a:cubicBezTo>
                    <a:cubicBezTo>
                      <a:pt x="1" y="26"/>
                      <a:pt x="1" y="31"/>
                      <a:pt x="1" y="31"/>
                    </a:cubicBezTo>
                    <a:cubicBezTo>
                      <a:pt x="0" y="32"/>
                      <a:pt x="0" y="33"/>
                      <a:pt x="4" y="36"/>
                    </a:cubicBezTo>
                    <a:close/>
                    <a:moveTo>
                      <a:pt x="92" y="68"/>
                    </a:moveTo>
                    <a:cubicBezTo>
                      <a:pt x="92" y="68"/>
                      <a:pt x="92" y="68"/>
                      <a:pt x="92" y="68"/>
                    </a:cubicBezTo>
                    <a:cubicBezTo>
                      <a:pt x="101" y="62"/>
                      <a:pt x="101" y="62"/>
                      <a:pt x="101" y="62"/>
                    </a:cubicBezTo>
                    <a:cubicBezTo>
                      <a:pt x="101" y="62"/>
                      <a:pt x="102" y="62"/>
                      <a:pt x="102" y="62"/>
                    </a:cubicBezTo>
                    <a:cubicBezTo>
                      <a:pt x="102" y="62"/>
                      <a:pt x="102" y="62"/>
                      <a:pt x="102" y="62"/>
                    </a:cubicBezTo>
                    <a:cubicBezTo>
                      <a:pt x="102" y="65"/>
                      <a:pt x="102" y="65"/>
                      <a:pt x="102" y="65"/>
                    </a:cubicBezTo>
                    <a:cubicBezTo>
                      <a:pt x="102" y="65"/>
                      <a:pt x="102" y="65"/>
                      <a:pt x="102" y="65"/>
                    </a:cubicBezTo>
                    <a:cubicBezTo>
                      <a:pt x="92" y="71"/>
                      <a:pt x="92" y="71"/>
                      <a:pt x="92" y="71"/>
                    </a:cubicBezTo>
                    <a:cubicBezTo>
                      <a:pt x="92" y="71"/>
                      <a:pt x="92" y="71"/>
                      <a:pt x="92" y="71"/>
                    </a:cubicBezTo>
                    <a:cubicBezTo>
                      <a:pt x="92" y="71"/>
                      <a:pt x="92" y="71"/>
                      <a:pt x="92" y="71"/>
                    </a:cubicBezTo>
                    <a:cubicBezTo>
                      <a:pt x="92" y="71"/>
                      <a:pt x="92" y="71"/>
                      <a:pt x="92" y="71"/>
                    </a:cubicBezTo>
                    <a:lnTo>
                      <a:pt x="92" y="68"/>
                    </a:lnTo>
                    <a:close/>
                    <a:moveTo>
                      <a:pt x="73" y="63"/>
                    </a:moveTo>
                    <a:cubicBezTo>
                      <a:pt x="73" y="63"/>
                      <a:pt x="73" y="63"/>
                      <a:pt x="74" y="63"/>
                    </a:cubicBezTo>
                    <a:cubicBezTo>
                      <a:pt x="74" y="63"/>
                      <a:pt x="74" y="63"/>
                      <a:pt x="75" y="63"/>
                    </a:cubicBezTo>
                    <a:cubicBezTo>
                      <a:pt x="77" y="63"/>
                      <a:pt x="81" y="63"/>
                      <a:pt x="81" y="63"/>
                    </a:cubicBezTo>
                    <a:cubicBezTo>
                      <a:pt x="81" y="63"/>
                      <a:pt x="81" y="63"/>
                      <a:pt x="81" y="63"/>
                    </a:cubicBezTo>
                    <a:cubicBezTo>
                      <a:pt x="87" y="67"/>
                      <a:pt x="87" y="67"/>
                      <a:pt x="87" y="67"/>
                    </a:cubicBezTo>
                    <a:cubicBezTo>
                      <a:pt x="87" y="67"/>
                      <a:pt x="87" y="67"/>
                      <a:pt x="87" y="67"/>
                    </a:cubicBezTo>
                    <a:cubicBezTo>
                      <a:pt x="87" y="67"/>
                      <a:pt x="87" y="68"/>
                      <a:pt x="87" y="68"/>
                    </a:cubicBezTo>
                    <a:cubicBezTo>
                      <a:pt x="87" y="68"/>
                      <a:pt x="82" y="70"/>
                      <a:pt x="80" y="71"/>
                    </a:cubicBezTo>
                    <a:cubicBezTo>
                      <a:pt x="79" y="71"/>
                      <a:pt x="78" y="71"/>
                      <a:pt x="78" y="71"/>
                    </a:cubicBezTo>
                    <a:cubicBezTo>
                      <a:pt x="77" y="71"/>
                      <a:pt x="76" y="70"/>
                      <a:pt x="76" y="70"/>
                    </a:cubicBezTo>
                    <a:cubicBezTo>
                      <a:pt x="76" y="70"/>
                      <a:pt x="76" y="70"/>
                      <a:pt x="76" y="70"/>
                    </a:cubicBezTo>
                    <a:cubicBezTo>
                      <a:pt x="75" y="69"/>
                      <a:pt x="73" y="65"/>
                      <a:pt x="73" y="63"/>
                    </a:cubicBezTo>
                    <a:close/>
                    <a:moveTo>
                      <a:pt x="63" y="53"/>
                    </a:moveTo>
                    <a:cubicBezTo>
                      <a:pt x="63" y="53"/>
                      <a:pt x="63" y="53"/>
                      <a:pt x="63" y="53"/>
                    </a:cubicBezTo>
                    <a:cubicBezTo>
                      <a:pt x="63" y="53"/>
                      <a:pt x="63" y="52"/>
                      <a:pt x="63" y="52"/>
                    </a:cubicBezTo>
                    <a:cubicBezTo>
                      <a:pt x="63" y="52"/>
                      <a:pt x="60" y="49"/>
                      <a:pt x="58" y="46"/>
                    </a:cubicBezTo>
                    <a:cubicBezTo>
                      <a:pt x="52" y="38"/>
                      <a:pt x="48" y="33"/>
                      <a:pt x="48" y="32"/>
                    </a:cubicBezTo>
                    <a:cubicBezTo>
                      <a:pt x="48" y="32"/>
                      <a:pt x="48" y="32"/>
                      <a:pt x="48" y="32"/>
                    </a:cubicBezTo>
                    <a:cubicBezTo>
                      <a:pt x="48" y="31"/>
                      <a:pt x="48" y="31"/>
                      <a:pt x="48" y="31"/>
                    </a:cubicBezTo>
                    <a:cubicBezTo>
                      <a:pt x="54" y="29"/>
                      <a:pt x="62" y="24"/>
                      <a:pt x="67" y="20"/>
                    </a:cubicBezTo>
                    <a:cubicBezTo>
                      <a:pt x="67" y="20"/>
                      <a:pt x="68" y="19"/>
                      <a:pt x="69" y="19"/>
                    </a:cubicBezTo>
                    <a:cubicBezTo>
                      <a:pt x="69" y="19"/>
                      <a:pt x="69" y="19"/>
                      <a:pt x="69" y="19"/>
                    </a:cubicBezTo>
                    <a:cubicBezTo>
                      <a:pt x="70" y="20"/>
                      <a:pt x="87" y="35"/>
                      <a:pt x="88" y="36"/>
                    </a:cubicBezTo>
                    <a:cubicBezTo>
                      <a:pt x="88" y="36"/>
                      <a:pt x="88" y="36"/>
                      <a:pt x="88" y="36"/>
                    </a:cubicBezTo>
                    <a:cubicBezTo>
                      <a:pt x="87" y="39"/>
                      <a:pt x="72" y="50"/>
                      <a:pt x="63" y="53"/>
                    </a:cubicBezTo>
                    <a:close/>
                    <a:moveTo>
                      <a:pt x="60" y="69"/>
                    </a:moveTo>
                    <a:cubicBezTo>
                      <a:pt x="61" y="67"/>
                      <a:pt x="62" y="67"/>
                      <a:pt x="63" y="67"/>
                    </a:cubicBezTo>
                    <a:cubicBezTo>
                      <a:pt x="64" y="67"/>
                      <a:pt x="65" y="67"/>
                      <a:pt x="66" y="68"/>
                    </a:cubicBezTo>
                    <a:cubicBezTo>
                      <a:pt x="67" y="69"/>
                      <a:pt x="69" y="71"/>
                      <a:pt x="69" y="72"/>
                    </a:cubicBezTo>
                    <a:cubicBezTo>
                      <a:pt x="69" y="74"/>
                      <a:pt x="68" y="75"/>
                      <a:pt x="67" y="75"/>
                    </a:cubicBezTo>
                    <a:cubicBezTo>
                      <a:pt x="67" y="76"/>
                      <a:pt x="66" y="76"/>
                      <a:pt x="65" y="76"/>
                    </a:cubicBezTo>
                    <a:cubicBezTo>
                      <a:pt x="64" y="76"/>
                      <a:pt x="63" y="76"/>
                      <a:pt x="63" y="75"/>
                    </a:cubicBezTo>
                    <a:cubicBezTo>
                      <a:pt x="61" y="74"/>
                      <a:pt x="59" y="71"/>
                      <a:pt x="60" y="69"/>
                    </a:cubicBezTo>
                    <a:close/>
                    <a:moveTo>
                      <a:pt x="33" y="24"/>
                    </a:moveTo>
                    <a:cubicBezTo>
                      <a:pt x="35" y="25"/>
                      <a:pt x="37" y="26"/>
                      <a:pt x="40" y="28"/>
                    </a:cubicBezTo>
                    <a:cubicBezTo>
                      <a:pt x="41" y="28"/>
                      <a:pt x="41" y="28"/>
                      <a:pt x="41" y="28"/>
                    </a:cubicBezTo>
                    <a:cubicBezTo>
                      <a:pt x="42" y="29"/>
                      <a:pt x="45" y="32"/>
                      <a:pt x="48" y="36"/>
                    </a:cubicBezTo>
                    <a:cubicBezTo>
                      <a:pt x="50" y="38"/>
                      <a:pt x="59" y="52"/>
                      <a:pt x="59" y="53"/>
                    </a:cubicBezTo>
                    <a:cubicBezTo>
                      <a:pt x="59" y="53"/>
                      <a:pt x="59" y="53"/>
                      <a:pt x="59" y="53"/>
                    </a:cubicBezTo>
                    <a:cubicBezTo>
                      <a:pt x="59" y="53"/>
                      <a:pt x="59" y="53"/>
                      <a:pt x="59" y="53"/>
                    </a:cubicBezTo>
                    <a:cubicBezTo>
                      <a:pt x="59" y="53"/>
                      <a:pt x="59" y="53"/>
                      <a:pt x="58" y="53"/>
                    </a:cubicBezTo>
                    <a:cubicBezTo>
                      <a:pt x="33" y="37"/>
                      <a:pt x="33" y="37"/>
                      <a:pt x="33" y="37"/>
                    </a:cubicBezTo>
                    <a:lnTo>
                      <a:pt x="33" y="24"/>
                    </a:lnTo>
                    <a:close/>
                    <a:moveTo>
                      <a:pt x="9" y="22"/>
                    </a:moveTo>
                    <a:cubicBezTo>
                      <a:pt x="9" y="22"/>
                      <a:pt x="9" y="22"/>
                      <a:pt x="9" y="22"/>
                    </a:cubicBezTo>
                    <a:cubicBezTo>
                      <a:pt x="9" y="22"/>
                      <a:pt x="9" y="21"/>
                      <a:pt x="9" y="21"/>
                    </a:cubicBezTo>
                    <a:cubicBezTo>
                      <a:pt x="9" y="21"/>
                      <a:pt x="12" y="18"/>
                      <a:pt x="13" y="18"/>
                    </a:cubicBezTo>
                    <a:cubicBezTo>
                      <a:pt x="14" y="17"/>
                      <a:pt x="15" y="17"/>
                      <a:pt x="16" y="17"/>
                    </a:cubicBezTo>
                    <a:cubicBezTo>
                      <a:pt x="18" y="17"/>
                      <a:pt x="20" y="17"/>
                      <a:pt x="21" y="18"/>
                    </a:cubicBezTo>
                    <a:cubicBezTo>
                      <a:pt x="21" y="18"/>
                      <a:pt x="24" y="19"/>
                      <a:pt x="28" y="21"/>
                    </a:cubicBezTo>
                    <a:cubicBezTo>
                      <a:pt x="28" y="34"/>
                      <a:pt x="28" y="34"/>
                      <a:pt x="28" y="34"/>
                    </a:cubicBezTo>
                    <a:lnTo>
                      <a:pt x="9" y="22"/>
                    </a:lnTo>
                    <a:close/>
                    <a:moveTo>
                      <a:pt x="7" y="38"/>
                    </a:moveTo>
                    <a:cubicBezTo>
                      <a:pt x="8" y="37"/>
                      <a:pt x="9" y="36"/>
                      <a:pt x="10" y="36"/>
                    </a:cubicBezTo>
                    <a:cubicBezTo>
                      <a:pt x="11" y="36"/>
                      <a:pt x="12" y="36"/>
                      <a:pt x="13" y="37"/>
                    </a:cubicBezTo>
                    <a:cubicBezTo>
                      <a:pt x="15" y="38"/>
                      <a:pt x="16" y="40"/>
                      <a:pt x="16" y="42"/>
                    </a:cubicBezTo>
                    <a:cubicBezTo>
                      <a:pt x="16" y="43"/>
                      <a:pt x="15" y="44"/>
                      <a:pt x="15" y="45"/>
                    </a:cubicBezTo>
                    <a:cubicBezTo>
                      <a:pt x="14" y="45"/>
                      <a:pt x="13" y="45"/>
                      <a:pt x="13" y="45"/>
                    </a:cubicBezTo>
                    <a:cubicBezTo>
                      <a:pt x="12" y="45"/>
                      <a:pt x="11" y="45"/>
                      <a:pt x="10" y="45"/>
                    </a:cubicBezTo>
                    <a:cubicBezTo>
                      <a:pt x="8" y="43"/>
                      <a:pt x="7" y="40"/>
                      <a:pt x="7" y="38"/>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12" name="Freeform 47">
                <a:extLst>
                  <a:ext uri="{FF2B5EF4-FFF2-40B4-BE49-F238E27FC236}">
                    <a16:creationId xmlns:a16="http://schemas.microsoft.com/office/drawing/2014/main" id="{FFA102C6-ECFA-9D64-F5BA-E055EFE1F36E}"/>
                  </a:ext>
                </a:extLst>
              </xdr:cNvPr>
              <xdr:cNvSpPr>
                <a:spLocks noEditPoints="1"/>
              </xdr:cNvSpPr>
            </xdr:nvSpPr>
            <xdr:spPr bwMode="auto">
              <a:xfrm>
                <a:off x="401854" y="1297123"/>
                <a:ext cx="333272" cy="245987"/>
              </a:xfrm>
              <a:custGeom>
                <a:avLst/>
                <a:gdLst>
                  <a:gd name="T0" fmla="*/ 5 w 109"/>
                  <a:gd name="T1" fmla="*/ 37 h 80"/>
                  <a:gd name="T2" fmla="*/ 14 w 109"/>
                  <a:gd name="T3" fmla="*/ 49 h 80"/>
                  <a:gd name="T4" fmla="*/ 19 w 109"/>
                  <a:gd name="T5" fmla="*/ 46 h 80"/>
                  <a:gd name="T6" fmla="*/ 63 w 109"/>
                  <a:gd name="T7" fmla="*/ 79 h 80"/>
                  <a:gd name="T8" fmla="*/ 70 w 109"/>
                  <a:gd name="T9" fmla="*/ 79 h 80"/>
                  <a:gd name="T10" fmla="*/ 73 w 109"/>
                  <a:gd name="T11" fmla="*/ 78 h 80"/>
                  <a:gd name="T12" fmla="*/ 83 w 109"/>
                  <a:gd name="T13" fmla="*/ 79 h 80"/>
                  <a:gd name="T14" fmla="*/ 109 w 109"/>
                  <a:gd name="T15" fmla="*/ 56 h 80"/>
                  <a:gd name="T16" fmla="*/ 107 w 109"/>
                  <a:gd name="T17" fmla="*/ 56 h 80"/>
                  <a:gd name="T18" fmla="*/ 104 w 109"/>
                  <a:gd name="T19" fmla="*/ 58 h 80"/>
                  <a:gd name="T20" fmla="*/ 104 w 109"/>
                  <a:gd name="T21" fmla="*/ 58 h 80"/>
                  <a:gd name="T22" fmla="*/ 103 w 109"/>
                  <a:gd name="T23" fmla="*/ 47 h 80"/>
                  <a:gd name="T24" fmla="*/ 90 w 109"/>
                  <a:gd name="T25" fmla="*/ 35 h 80"/>
                  <a:gd name="T26" fmla="*/ 70 w 109"/>
                  <a:gd name="T27" fmla="*/ 17 h 80"/>
                  <a:gd name="T28" fmla="*/ 33 w 109"/>
                  <a:gd name="T29" fmla="*/ 0 h 80"/>
                  <a:gd name="T30" fmla="*/ 27 w 109"/>
                  <a:gd name="T31" fmla="*/ 3 h 80"/>
                  <a:gd name="T32" fmla="*/ 3 w 109"/>
                  <a:gd name="T33" fmla="*/ 20 h 80"/>
                  <a:gd name="T34" fmla="*/ 1 w 109"/>
                  <a:gd name="T35" fmla="*/ 26 h 80"/>
                  <a:gd name="T36" fmla="*/ 4 w 109"/>
                  <a:gd name="T37" fmla="*/ 36 h 80"/>
                  <a:gd name="T38" fmla="*/ 92 w 109"/>
                  <a:gd name="T39" fmla="*/ 68 h 80"/>
                  <a:gd name="T40" fmla="*/ 102 w 109"/>
                  <a:gd name="T41" fmla="*/ 62 h 80"/>
                  <a:gd name="T42" fmla="*/ 102 w 109"/>
                  <a:gd name="T43" fmla="*/ 66 h 80"/>
                  <a:gd name="T44" fmla="*/ 92 w 109"/>
                  <a:gd name="T45" fmla="*/ 72 h 80"/>
                  <a:gd name="T46" fmla="*/ 92 w 109"/>
                  <a:gd name="T47" fmla="*/ 72 h 80"/>
                  <a:gd name="T48" fmla="*/ 92 w 109"/>
                  <a:gd name="T49" fmla="*/ 69 h 80"/>
                  <a:gd name="T50" fmla="*/ 74 w 109"/>
                  <a:gd name="T51" fmla="*/ 64 h 80"/>
                  <a:gd name="T52" fmla="*/ 81 w 109"/>
                  <a:gd name="T53" fmla="*/ 64 h 80"/>
                  <a:gd name="T54" fmla="*/ 87 w 109"/>
                  <a:gd name="T55" fmla="*/ 68 h 80"/>
                  <a:gd name="T56" fmla="*/ 87 w 109"/>
                  <a:gd name="T57" fmla="*/ 68 h 80"/>
                  <a:gd name="T58" fmla="*/ 78 w 109"/>
                  <a:gd name="T59" fmla="*/ 71 h 80"/>
                  <a:gd name="T60" fmla="*/ 76 w 109"/>
                  <a:gd name="T61" fmla="*/ 70 h 80"/>
                  <a:gd name="T62" fmla="*/ 64 w 109"/>
                  <a:gd name="T63" fmla="*/ 53 h 80"/>
                  <a:gd name="T64" fmla="*/ 63 w 109"/>
                  <a:gd name="T65" fmla="*/ 53 h 80"/>
                  <a:gd name="T66" fmla="*/ 48 w 109"/>
                  <a:gd name="T67" fmla="*/ 33 h 80"/>
                  <a:gd name="T68" fmla="*/ 48 w 109"/>
                  <a:gd name="T69" fmla="*/ 32 h 80"/>
                  <a:gd name="T70" fmla="*/ 69 w 109"/>
                  <a:gd name="T71" fmla="*/ 20 h 80"/>
                  <a:gd name="T72" fmla="*/ 88 w 109"/>
                  <a:gd name="T73" fmla="*/ 36 h 80"/>
                  <a:gd name="T74" fmla="*/ 64 w 109"/>
                  <a:gd name="T75" fmla="*/ 53 h 80"/>
                  <a:gd name="T76" fmla="*/ 63 w 109"/>
                  <a:gd name="T77" fmla="*/ 67 h 80"/>
                  <a:gd name="T78" fmla="*/ 69 w 109"/>
                  <a:gd name="T79" fmla="*/ 73 h 80"/>
                  <a:gd name="T80" fmla="*/ 66 w 109"/>
                  <a:gd name="T81" fmla="*/ 77 h 80"/>
                  <a:gd name="T82" fmla="*/ 60 w 109"/>
                  <a:gd name="T83" fmla="*/ 69 h 80"/>
                  <a:gd name="T84" fmla="*/ 40 w 109"/>
                  <a:gd name="T85" fmla="*/ 28 h 80"/>
                  <a:gd name="T86" fmla="*/ 48 w 109"/>
                  <a:gd name="T87" fmla="*/ 37 h 80"/>
                  <a:gd name="T88" fmla="*/ 59 w 109"/>
                  <a:gd name="T89" fmla="*/ 54 h 80"/>
                  <a:gd name="T90" fmla="*/ 59 w 109"/>
                  <a:gd name="T91" fmla="*/ 54 h 80"/>
                  <a:gd name="T92" fmla="*/ 33 w 109"/>
                  <a:gd name="T93" fmla="*/ 24 h 80"/>
                  <a:gd name="T94" fmla="*/ 9 w 109"/>
                  <a:gd name="T95" fmla="*/ 22 h 80"/>
                  <a:gd name="T96" fmla="*/ 13 w 109"/>
                  <a:gd name="T97" fmla="*/ 18 h 80"/>
                  <a:gd name="T98" fmla="*/ 21 w 109"/>
                  <a:gd name="T99" fmla="*/ 18 h 80"/>
                  <a:gd name="T100" fmla="*/ 28 w 109"/>
                  <a:gd name="T101" fmla="*/ 35 h 80"/>
                  <a:gd name="T102" fmla="*/ 7 w 109"/>
                  <a:gd name="T103" fmla="*/ 39 h 80"/>
                  <a:gd name="T104" fmla="*/ 13 w 109"/>
                  <a:gd name="T105" fmla="*/ 38 h 80"/>
                  <a:gd name="T106" fmla="*/ 15 w 109"/>
                  <a:gd name="T107" fmla="*/ 45 h 80"/>
                  <a:gd name="T108" fmla="*/ 10 w 109"/>
                  <a:gd name="T109" fmla="*/ 45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80">
                    <a:moveTo>
                      <a:pt x="4" y="36"/>
                    </a:moveTo>
                    <a:cubicBezTo>
                      <a:pt x="4" y="36"/>
                      <a:pt x="4" y="37"/>
                      <a:pt x="5" y="37"/>
                    </a:cubicBezTo>
                    <a:cubicBezTo>
                      <a:pt x="4" y="41"/>
                      <a:pt x="6" y="45"/>
                      <a:pt x="10" y="48"/>
                    </a:cubicBezTo>
                    <a:cubicBezTo>
                      <a:pt x="11" y="49"/>
                      <a:pt x="12" y="49"/>
                      <a:pt x="14" y="49"/>
                    </a:cubicBezTo>
                    <a:cubicBezTo>
                      <a:pt x="15" y="49"/>
                      <a:pt x="17" y="49"/>
                      <a:pt x="17" y="48"/>
                    </a:cubicBezTo>
                    <a:cubicBezTo>
                      <a:pt x="18" y="47"/>
                      <a:pt x="19" y="47"/>
                      <a:pt x="19" y="46"/>
                    </a:cubicBezTo>
                    <a:cubicBezTo>
                      <a:pt x="33" y="54"/>
                      <a:pt x="52" y="66"/>
                      <a:pt x="58" y="69"/>
                    </a:cubicBezTo>
                    <a:cubicBezTo>
                      <a:pt x="57" y="73"/>
                      <a:pt x="59" y="76"/>
                      <a:pt x="63" y="79"/>
                    </a:cubicBezTo>
                    <a:cubicBezTo>
                      <a:pt x="64" y="79"/>
                      <a:pt x="65" y="80"/>
                      <a:pt x="67" y="80"/>
                    </a:cubicBezTo>
                    <a:cubicBezTo>
                      <a:pt x="68" y="80"/>
                      <a:pt x="69" y="79"/>
                      <a:pt x="70" y="79"/>
                    </a:cubicBezTo>
                    <a:cubicBezTo>
                      <a:pt x="71" y="78"/>
                      <a:pt x="71" y="78"/>
                      <a:pt x="71" y="78"/>
                    </a:cubicBezTo>
                    <a:cubicBezTo>
                      <a:pt x="72" y="78"/>
                      <a:pt x="72" y="78"/>
                      <a:pt x="73" y="78"/>
                    </a:cubicBezTo>
                    <a:cubicBezTo>
                      <a:pt x="75" y="79"/>
                      <a:pt x="77" y="80"/>
                      <a:pt x="79" y="80"/>
                    </a:cubicBezTo>
                    <a:cubicBezTo>
                      <a:pt x="80" y="80"/>
                      <a:pt x="81" y="80"/>
                      <a:pt x="83" y="79"/>
                    </a:cubicBezTo>
                    <a:cubicBezTo>
                      <a:pt x="87" y="78"/>
                      <a:pt x="105" y="67"/>
                      <a:pt x="107" y="65"/>
                    </a:cubicBezTo>
                    <a:cubicBezTo>
                      <a:pt x="109" y="64"/>
                      <a:pt x="109" y="60"/>
                      <a:pt x="109" y="56"/>
                    </a:cubicBezTo>
                    <a:cubicBezTo>
                      <a:pt x="109" y="55"/>
                      <a:pt x="109" y="54"/>
                      <a:pt x="108" y="53"/>
                    </a:cubicBezTo>
                    <a:cubicBezTo>
                      <a:pt x="108" y="54"/>
                      <a:pt x="108" y="56"/>
                      <a:pt x="107" y="56"/>
                    </a:cubicBezTo>
                    <a:cubicBezTo>
                      <a:pt x="107" y="57"/>
                      <a:pt x="104" y="58"/>
                      <a:pt x="104" y="58"/>
                    </a:cubicBezTo>
                    <a:cubicBezTo>
                      <a:pt x="104" y="58"/>
                      <a:pt x="104" y="58"/>
                      <a:pt x="104" y="58"/>
                    </a:cubicBezTo>
                    <a:cubicBezTo>
                      <a:pt x="104" y="58"/>
                      <a:pt x="104" y="58"/>
                      <a:pt x="104" y="58"/>
                    </a:cubicBezTo>
                    <a:cubicBezTo>
                      <a:pt x="104" y="58"/>
                      <a:pt x="104" y="58"/>
                      <a:pt x="104" y="58"/>
                    </a:cubicBezTo>
                    <a:cubicBezTo>
                      <a:pt x="102" y="54"/>
                      <a:pt x="99" y="49"/>
                      <a:pt x="100" y="48"/>
                    </a:cubicBezTo>
                    <a:cubicBezTo>
                      <a:pt x="100" y="48"/>
                      <a:pt x="101" y="47"/>
                      <a:pt x="103" y="47"/>
                    </a:cubicBezTo>
                    <a:cubicBezTo>
                      <a:pt x="103" y="47"/>
                      <a:pt x="103" y="47"/>
                      <a:pt x="103" y="47"/>
                    </a:cubicBezTo>
                    <a:cubicBezTo>
                      <a:pt x="97" y="42"/>
                      <a:pt x="91" y="36"/>
                      <a:pt x="90" y="35"/>
                    </a:cubicBezTo>
                    <a:cubicBezTo>
                      <a:pt x="70" y="17"/>
                      <a:pt x="70" y="17"/>
                      <a:pt x="70" y="17"/>
                    </a:cubicBezTo>
                    <a:cubicBezTo>
                      <a:pt x="70" y="17"/>
                      <a:pt x="70" y="17"/>
                      <a:pt x="70" y="17"/>
                    </a:cubicBezTo>
                    <a:cubicBezTo>
                      <a:pt x="68" y="17"/>
                      <a:pt x="42" y="2"/>
                      <a:pt x="39" y="1"/>
                    </a:cubicBezTo>
                    <a:cubicBezTo>
                      <a:pt x="38" y="1"/>
                      <a:pt x="35" y="0"/>
                      <a:pt x="33" y="0"/>
                    </a:cubicBezTo>
                    <a:cubicBezTo>
                      <a:pt x="32" y="0"/>
                      <a:pt x="30" y="0"/>
                      <a:pt x="29" y="1"/>
                    </a:cubicBezTo>
                    <a:cubicBezTo>
                      <a:pt x="27" y="3"/>
                      <a:pt x="27" y="3"/>
                      <a:pt x="27" y="3"/>
                    </a:cubicBezTo>
                    <a:cubicBezTo>
                      <a:pt x="21" y="6"/>
                      <a:pt x="6" y="15"/>
                      <a:pt x="6" y="16"/>
                    </a:cubicBezTo>
                    <a:cubicBezTo>
                      <a:pt x="4" y="17"/>
                      <a:pt x="3" y="18"/>
                      <a:pt x="3" y="20"/>
                    </a:cubicBezTo>
                    <a:cubicBezTo>
                      <a:pt x="3" y="21"/>
                      <a:pt x="3" y="23"/>
                      <a:pt x="3" y="24"/>
                    </a:cubicBezTo>
                    <a:cubicBezTo>
                      <a:pt x="2" y="24"/>
                      <a:pt x="1" y="25"/>
                      <a:pt x="1" y="26"/>
                    </a:cubicBezTo>
                    <a:cubicBezTo>
                      <a:pt x="1" y="26"/>
                      <a:pt x="1" y="31"/>
                      <a:pt x="1" y="32"/>
                    </a:cubicBezTo>
                    <a:cubicBezTo>
                      <a:pt x="0" y="33"/>
                      <a:pt x="0" y="34"/>
                      <a:pt x="4" y="36"/>
                    </a:cubicBezTo>
                    <a:close/>
                    <a:moveTo>
                      <a:pt x="92" y="69"/>
                    </a:moveTo>
                    <a:cubicBezTo>
                      <a:pt x="92" y="68"/>
                      <a:pt x="92" y="68"/>
                      <a:pt x="92" y="68"/>
                    </a:cubicBezTo>
                    <a:cubicBezTo>
                      <a:pt x="101" y="62"/>
                      <a:pt x="101" y="62"/>
                      <a:pt x="101" y="62"/>
                    </a:cubicBezTo>
                    <a:cubicBezTo>
                      <a:pt x="102" y="62"/>
                      <a:pt x="102" y="62"/>
                      <a:pt x="102" y="62"/>
                    </a:cubicBezTo>
                    <a:cubicBezTo>
                      <a:pt x="102" y="62"/>
                      <a:pt x="102" y="63"/>
                      <a:pt x="102" y="63"/>
                    </a:cubicBezTo>
                    <a:cubicBezTo>
                      <a:pt x="102" y="66"/>
                      <a:pt x="102" y="66"/>
                      <a:pt x="102" y="66"/>
                    </a:cubicBezTo>
                    <a:cubicBezTo>
                      <a:pt x="102" y="66"/>
                      <a:pt x="102" y="66"/>
                      <a:pt x="102" y="66"/>
                    </a:cubicBezTo>
                    <a:cubicBezTo>
                      <a:pt x="92" y="72"/>
                      <a:pt x="92" y="72"/>
                      <a:pt x="92" y="72"/>
                    </a:cubicBezTo>
                    <a:cubicBezTo>
                      <a:pt x="92" y="72"/>
                      <a:pt x="92" y="72"/>
                      <a:pt x="92" y="72"/>
                    </a:cubicBezTo>
                    <a:cubicBezTo>
                      <a:pt x="92" y="72"/>
                      <a:pt x="92" y="72"/>
                      <a:pt x="92" y="72"/>
                    </a:cubicBezTo>
                    <a:cubicBezTo>
                      <a:pt x="92" y="72"/>
                      <a:pt x="92" y="72"/>
                      <a:pt x="92" y="72"/>
                    </a:cubicBezTo>
                    <a:lnTo>
                      <a:pt x="92" y="69"/>
                    </a:lnTo>
                    <a:close/>
                    <a:moveTo>
                      <a:pt x="73" y="64"/>
                    </a:moveTo>
                    <a:cubicBezTo>
                      <a:pt x="73" y="64"/>
                      <a:pt x="73" y="64"/>
                      <a:pt x="74" y="64"/>
                    </a:cubicBezTo>
                    <a:cubicBezTo>
                      <a:pt x="74" y="63"/>
                      <a:pt x="74" y="63"/>
                      <a:pt x="75" y="63"/>
                    </a:cubicBezTo>
                    <a:cubicBezTo>
                      <a:pt x="77" y="63"/>
                      <a:pt x="81" y="64"/>
                      <a:pt x="81" y="64"/>
                    </a:cubicBezTo>
                    <a:cubicBezTo>
                      <a:pt x="81" y="64"/>
                      <a:pt x="81" y="64"/>
                      <a:pt x="81" y="64"/>
                    </a:cubicBezTo>
                    <a:cubicBezTo>
                      <a:pt x="87" y="68"/>
                      <a:pt x="87" y="68"/>
                      <a:pt x="87" y="68"/>
                    </a:cubicBezTo>
                    <a:cubicBezTo>
                      <a:pt x="87" y="68"/>
                      <a:pt x="87" y="68"/>
                      <a:pt x="87" y="68"/>
                    </a:cubicBezTo>
                    <a:cubicBezTo>
                      <a:pt x="87" y="68"/>
                      <a:pt x="87" y="68"/>
                      <a:pt x="87" y="68"/>
                    </a:cubicBezTo>
                    <a:cubicBezTo>
                      <a:pt x="87" y="68"/>
                      <a:pt x="82" y="71"/>
                      <a:pt x="80" y="71"/>
                    </a:cubicBezTo>
                    <a:cubicBezTo>
                      <a:pt x="79" y="71"/>
                      <a:pt x="78" y="71"/>
                      <a:pt x="78" y="71"/>
                    </a:cubicBezTo>
                    <a:cubicBezTo>
                      <a:pt x="77" y="71"/>
                      <a:pt x="76" y="71"/>
                      <a:pt x="76" y="70"/>
                    </a:cubicBezTo>
                    <a:cubicBezTo>
                      <a:pt x="76" y="70"/>
                      <a:pt x="76" y="70"/>
                      <a:pt x="76" y="70"/>
                    </a:cubicBezTo>
                    <a:cubicBezTo>
                      <a:pt x="75" y="70"/>
                      <a:pt x="73" y="65"/>
                      <a:pt x="73" y="64"/>
                    </a:cubicBezTo>
                    <a:close/>
                    <a:moveTo>
                      <a:pt x="64" y="53"/>
                    </a:moveTo>
                    <a:cubicBezTo>
                      <a:pt x="64" y="53"/>
                      <a:pt x="63" y="53"/>
                      <a:pt x="63" y="53"/>
                    </a:cubicBezTo>
                    <a:cubicBezTo>
                      <a:pt x="63" y="53"/>
                      <a:pt x="63" y="53"/>
                      <a:pt x="63" y="53"/>
                    </a:cubicBezTo>
                    <a:cubicBezTo>
                      <a:pt x="63" y="53"/>
                      <a:pt x="60" y="50"/>
                      <a:pt x="58" y="46"/>
                    </a:cubicBezTo>
                    <a:cubicBezTo>
                      <a:pt x="52" y="39"/>
                      <a:pt x="48" y="33"/>
                      <a:pt x="48" y="33"/>
                    </a:cubicBezTo>
                    <a:cubicBezTo>
                      <a:pt x="48" y="33"/>
                      <a:pt x="48" y="32"/>
                      <a:pt x="48" y="32"/>
                    </a:cubicBezTo>
                    <a:cubicBezTo>
                      <a:pt x="48" y="32"/>
                      <a:pt x="48" y="32"/>
                      <a:pt x="48" y="32"/>
                    </a:cubicBezTo>
                    <a:cubicBezTo>
                      <a:pt x="54" y="30"/>
                      <a:pt x="62" y="24"/>
                      <a:pt x="67" y="21"/>
                    </a:cubicBezTo>
                    <a:cubicBezTo>
                      <a:pt x="67" y="21"/>
                      <a:pt x="68" y="20"/>
                      <a:pt x="69" y="20"/>
                    </a:cubicBezTo>
                    <a:cubicBezTo>
                      <a:pt x="69" y="20"/>
                      <a:pt x="69" y="20"/>
                      <a:pt x="69" y="20"/>
                    </a:cubicBezTo>
                    <a:cubicBezTo>
                      <a:pt x="70" y="21"/>
                      <a:pt x="87" y="35"/>
                      <a:pt x="88" y="36"/>
                    </a:cubicBezTo>
                    <a:cubicBezTo>
                      <a:pt x="88" y="36"/>
                      <a:pt x="88" y="37"/>
                      <a:pt x="88" y="37"/>
                    </a:cubicBezTo>
                    <a:cubicBezTo>
                      <a:pt x="87" y="40"/>
                      <a:pt x="72" y="51"/>
                      <a:pt x="64" y="53"/>
                    </a:cubicBezTo>
                    <a:close/>
                    <a:moveTo>
                      <a:pt x="60" y="69"/>
                    </a:moveTo>
                    <a:cubicBezTo>
                      <a:pt x="61" y="68"/>
                      <a:pt x="62" y="67"/>
                      <a:pt x="63" y="67"/>
                    </a:cubicBezTo>
                    <a:cubicBezTo>
                      <a:pt x="64" y="67"/>
                      <a:pt x="65" y="68"/>
                      <a:pt x="66" y="68"/>
                    </a:cubicBezTo>
                    <a:cubicBezTo>
                      <a:pt x="68" y="69"/>
                      <a:pt x="69" y="71"/>
                      <a:pt x="69" y="73"/>
                    </a:cubicBezTo>
                    <a:cubicBezTo>
                      <a:pt x="69" y="74"/>
                      <a:pt x="68" y="75"/>
                      <a:pt x="68" y="76"/>
                    </a:cubicBezTo>
                    <a:cubicBezTo>
                      <a:pt x="67" y="76"/>
                      <a:pt x="66" y="77"/>
                      <a:pt x="66" y="77"/>
                    </a:cubicBezTo>
                    <a:cubicBezTo>
                      <a:pt x="65" y="77"/>
                      <a:pt x="64" y="76"/>
                      <a:pt x="63" y="76"/>
                    </a:cubicBezTo>
                    <a:cubicBezTo>
                      <a:pt x="61" y="74"/>
                      <a:pt x="59" y="72"/>
                      <a:pt x="60" y="69"/>
                    </a:cubicBezTo>
                    <a:close/>
                    <a:moveTo>
                      <a:pt x="33" y="24"/>
                    </a:moveTo>
                    <a:cubicBezTo>
                      <a:pt x="35" y="25"/>
                      <a:pt x="37" y="27"/>
                      <a:pt x="40" y="28"/>
                    </a:cubicBezTo>
                    <a:cubicBezTo>
                      <a:pt x="41" y="29"/>
                      <a:pt x="41" y="29"/>
                      <a:pt x="41" y="29"/>
                    </a:cubicBezTo>
                    <a:cubicBezTo>
                      <a:pt x="43" y="30"/>
                      <a:pt x="45" y="32"/>
                      <a:pt x="48" y="37"/>
                    </a:cubicBezTo>
                    <a:cubicBezTo>
                      <a:pt x="50" y="39"/>
                      <a:pt x="59" y="53"/>
                      <a:pt x="59" y="53"/>
                    </a:cubicBezTo>
                    <a:cubicBezTo>
                      <a:pt x="59" y="53"/>
                      <a:pt x="59" y="54"/>
                      <a:pt x="59" y="54"/>
                    </a:cubicBezTo>
                    <a:cubicBezTo>
                      <a:pt x="59" y="54"/>
                      <a:pt x="59" y="54"/>
                      <a:pt x="59" y="54"/>
                    </a:cubicBezTo>
                    <a:cubicBezTo>
                      <a:pt x="59" y="54"/>
                      <a:pt x="59" y="54"/>
                      <a:pt x="59" y="54"/>
                    </a:cubicBezTo>
                    <a:cubicBezTo>
                      <a:pt x="33" y="38"/>
                      <a:pt x="33" y="38"/>
                      <a:pt x="33" y="38"/>
                    </a:cubicBezTo>
                    <a:lnTo>
                      <a:pt x="33" y="24"/>
                    </a:lnTo>
                    <a:close/>
                    <a:moveTo>
                      <a:pt x="9" y="23"/>
                    </a:moveTo>
                    <a:cubicBezTo>
                      <a:pt x="9" y="23"/>
                      <a:pt x="9" y="23"/>
                      <a:pt x="9" y="22"/>
                    </a:cubicBezTo>
                    <a:cubicBezTo>
                      <a:pt x="9" y="22"/>
                      <a:pt x="9" y="22"/>
                      <a:pt x="9" y="22"/>
                    </a:cubicBezTo>
                    <a:cubicBezTo>
                      <a:pt x="9" y="22"/>
                      <a:pt x="12" y="19"/>
                      <a:pt x="13" y="18"/>
                    </a:cubicBezTo>
                    <a:cubicBezTo>
                      <a:pt x="14" y="18"/>
                      <a:pt x="15" y="18"/>
                      <a:pt x="16" y="18"/>
                    </a:cubicBezTo>
                    <a:cubicBezTo>
                      <a:pt x="18" y="18"/>
                      <a:pt x="20" y="18"/>
                      <a:pt x="21" y="18"/>
                    </a:cubicBezTo>
                    <a:cubicBezTo>
                      <a:pt x="21" y="18"/>
                      <a:pt x="24" y="20"/>
                      <a:pt x="28" y="22"/>
                    </a:cubicBezTo>
                    <a:cubicBezTo>
                      <a:pt x="28" y="35"/>
                      <a:pt x="28" y="35"/>
                      <a:pt x="28" y="35"/>
                    </a:cubicBezTo>
                    <a:lnTo>
                      <a:pt x="9" y="23"/>
                    </a:lnTo>
                    <a:close/>
                    <a:moveTo>
                      <a:pt x="7" y="39"/>
                    </a:moveTo>
                    <a:cubicBezTo>
                      <a:pt x="8" y="37"/>
                      <a:pt x="9" y="37"/>
                      <a:pt x="10" y="37"/>
                    </a:cubicBezTo>
                    <a:cubicBezTo>
                      <a:pt x="11" y="37"/>
                      <a:pt x="12" y="37"/>
                      <a:pt x="13" y="38"/>
                    </a:cubicBezTo>
                    <a:cubicBezTo>
                      <a:pt x="15" y="39"/>
                      <a:pt x="16" y="41"/>
                      <a:pt x="16" y="42"/>
                    </a:cubicBezTo>
                    <a:cubicBezTo>
                      <a:pt x="16" y="44"/>
                      <a:pt x="15" y="45"/>
                      <a:pt x="15" y="45"/>
                    </a:cubicBezTo>
                    <a:cubicBezTo>
                      <a:pt x="14" y="46"/>
                      <a:pt x="13" y="46"/>
                      <a:pt x="13" y="46"/>
                    </a:cubicBezTo>
                    <a:cubicBezTo>
                      <a:pt x="12" y="46"/>
                      <a:pt x="11" y="46"/>
                      <a:pt x="10" y="45"/>
                    </a:cubicBezTo>
                    <a:cubicBezTo>
                      <a:pt x="8" y="44"/>
                      <a:pt x="7" y="41"/>
                      <a:pt x="7" y="39"/>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13" name="グループ化 12">
                <a:extLst>
                  <a:ext uri="{FF2B5EF4-FFF2-40B4-BE49-F238E27FC236}">
                    <a16:creationId xmlns:a16="http://schemas.microsoft.com/office/drawing/2014/main" id="{3A46952E-8D47-6807-6F22-47E6EC5D4539}"/>
                  </a:ext>
                </a:extLst>
              </xdr:cNvPr>
              <xdr:cNvGrpSpPr/>
            </xdr:nvGrpSpPr>
            <xdr:grpSpPr>
              <a:xfrm>
                <a:off x="0" y="1142125"/>
                <a:ext cx="822601" cy="740604"/>
                <a:chOff x="0" y="1142125"/>
                <a:chExt cx="493713" cy="444500"/>
              </a:xfrm>
              <a:grpFill/>
            </xdr:grpSpPr>
            <xdr:sp macro="" textlink="">
              <xdr:nvSpPr>
                <xdr:cNvPr id="14" name="Freeform 49">
                  <a:extLst>
                    <a:ext uri="{FF2B5EF4-FFF2-40B4-BE49-F238E27FC236}">
                      <a16:creationId xmlns:a16="http://schemas.microsoft.com/office/drawing/2014/main" id="{1337E9A9-69D1-4461-10AE-BB85FD554FC7}"/>
                    </a:ext>
                  </a:extLst>
                </xdr:cNvPr>
                <xdr:cNvSpPr>
                  <a:spLocks/>
                </xdr:cNvSpPr>
              </xdr:nvSpPr>
              <xdr:spPr bwMode="auto">
                <a:xfrm>
                  <a:off x="19770" y="1153237"/>
                  <a:ext cx="454025" cy="307975"/>
                </a:xfrm>
                <a:custGeom>
                  <a:avLst/>
                  <a:gdLst>
                    <a:gd name="T0" fmla="*/ 244 w 246"/>
                    <a:gd name="T1" fmla="*/ 36 h 167"/>
                    <a:gd name="T2" fmla="*/ 181 w 246"/>
                    <a:gd name="T3" fmla="*/ 0 h 167"/>
                    <a:gd name="T4" fmla="*/ 179 w 246"/>
                    <a:gd name="T5" fmla="*/ 0 h 167"/>
                    <a:gd name="T6" fmla="*/ 1 w 246"/>
                    <a:gd name="T7" fmla="*/ 127 h 167"/>
                    <a:gd name="T8" fmla="*/ 0 w 246"/>
                    <a:gd name="T9" fmla="*/ 129 h 167"/>
                    <a:gd name="T10" fmla="*/ 1 w 246"/>
                    <a:gd name="T11" fmla="*/ 131 h 167"/>
                    <a:gd name="T12" fmla="*/ 64 w 246"/>
                    <a:gd name="T13" fmla="*/ 167 h 167"/>
                    <a:gd name="T14" fmla="*/ 65 w 246"/>
                    <a:gd name="T15" fmla="*/ 167 h 167"/>
                    <a:gd name="T16" fmla="*/ 67 w 246"/>
                    <a:gd name="T17" fmla="*/ 167 h 167"/>
                    <a:gd name="T18" fmla="*/ 244 w 246"/>
                    <a:gd name="T19" fmla="*/ 40 h 167"/>
                    <a:gd name="T20" fmla="*/ 246 w 246"/>
                    <a:gd name="T21" fmla="*/ 38 h 167"/>
                    <a:gd name="T22" fmla="*/ 244 w 246"/>
                    <a:gd name="T23" fmla="*/ 36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46" h="167">
                      <a:moveTo>
                        <a:pt x="244" y="36"/>
                      </a:moveTo>
                      <a:cubicBezTo>
                        <a:pt x="181" y="0"/>
                        <a:pt x="181" y="0"/>
                        <a:pt x="181" y="0"/>
                      </a:cubicBezTo>
                      <a:cubicBezTo>
                        <a:pt x="180" y="0"/>
                        <a:pt x="179" y="0"/>
                        <a:pt x="179" y="0"/>
                      </a:cubicBezTo>
                      <a:cubicBezTo>
                        <a:pt x="1" y="127"/>
                        <a:pt x="1" y="127"/>
                        <a:pt x="1" y="127"/>
                      </a:cubicBezTo>
                      <a:cubicBezTo>
                        <a:pt x="0" y="127"/>
                        <a:pt x="0" y="128"/>
                        <a:pt x="0" y="129"/>
                      </a:cubicBezTo>
                      <a:cubicBezTo>
                        <a:pt x="0" y="130"/>
                        <a:pt x="0" y="131"/>
                        <a:pt x="1" y="131"/>
                      </a:cubicBezTo>
                      <a:cubicBezTo>
                        <a:pt x="64" y="167"/>
                        <a:pt x="64" y="167"/>
                        <a:pt x="64" y="167"/>
                      </a:cubicBezTo>
                      <a:cubicBezTo>
                        <a:pt x="64" y="167"/>
                        <a:pt x="65" y="167"/>
                        <a:pt x="65" y="167"/>
                      </a:cubicBezTo>
                      <a:cubicBezTo>
                        <a:pt x="66" y="167"/>
                        <a:pt x="66" y="167"/>
                        <a:pt x="67" y="167"/>
                      </a:cubicBezTo>
                      <a:cubicBezTo>
                        <a:pt x="244" y="40"/>
                        <a:pt x="244" y="40"/>
                        <a:pt x="244" y="40"/>
                      </a:cubicBezTo>
                      <a:cubicBezTo>
                        <a:pt x="245" y="40"/>
                        <a:pt x="246" y="39"/>
                        <a:pt x="246" y="38"/>
                      </a:cubicBezTo>
                      <a:cubicBezTo>
                        <a:pt x="246" y="37"/>
                        <a:pt x="245" y="36"/>
                        <a:pt x="244" y="36"/>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15" name="グループ化 14">
                  <a:extLst>
                    <a:ext uri="{FF2B5EF4-FFF2-40B4-BE49-F238E27FC236}">
                      <a16:creationId xmlns:a16="http://schemas.microsoft.com/office/drawing/2014/main" id="{B48654C8-563B-5818-D4E1-6D51F04698EE}"/>
                    </a:ext>
                  </a:extLst>
                </xdr:cNvPr>
                <xdr:cNvGrpSpPr/>
              </xdr:nvGrpSpPr>
              <xdr:grpSpPr>
                <a:xfrm>
                  <a:off x="0" y="1142125"/>
                  <a:ext cx="493713" cy="444500"/>
                  <a:chOff x="0" y="1142125"/>
                  <a:chExt cx="493713" cy="444500"/>
                </a:xfrm>
                <a:grpFill/>
              </xdr:grpSpPr>
              <xdr:sp macro="" textlink="">
                <xdr:nvSpPr>
                  <xdr:cNvPr id="16" name="Freeform 50">
                    <a:extLst>
                      <a:ext uri="{FF2B5EF4-FFF2-40B4-BE49-F238E27FC236}">
                        <a16:creationId xmlns:a16="http://schemas.microsoft.com/office/drawing/2014/main" id="{05BFDD6C-5246-98A4-9035-797599550BBB}"/>
                      </a:ext>
                    </a:extLst>
                  </xdr:cNvPr>
                  <xdr:cNvSpPr>
                    <a:spLocks noEditPoints="1"/>
                  </xdr:cNvSpPr>
                </xdr:nvSpPr>
                <xdr:spPr bwMode="auto">
                  <a:xfrm>
                    <a:off x="0" y="1142125"/>
                    <a:ext cx="493713" cy="444500"/>
                  </a:xfrm>
                  <a:custGeom>
                    <a:avLst/>
                    <a:gdLst>
                      <a:gd name="T0" fmla="*/ 266 w 268"/>
                      <a:gd name="T1" fmla="*/ 42 h 241"/>
                      <a:gd name="T2" fmla="*/ 193 w 268"/>
                      <a:gd name="T3" fmla="*/ 1 h 241"/>
                      <a:gd name="T4" fmla="*/ 188 w 268"/>
                      <a:gd name="T5" fmla="*/ 1 h 241"/>
                      <a:gd name="T6" fmla="*/ 1 w 268"/>
                      <a:gd name="T7" fmla="*/ 134 h 241"/>
                      <a:gd name="T8" fmla="*/ 1 w 268"/>
                      <a:gd name="T9" fmla="*/ 137 h 241"/>
                      <a:gd name="T10" fmla="*/ 2 w 268"/>
                      <a:gd name="T11" fmla="*/ 138 h 241"/>
                      <a:gd name="T12" fmla="*/ 2 w 268"/>
                      <a:gd name="T13" fmla="*/ 138 h 241"/>
                      <a:gd name="T14" fmla="*/ 2 w 268"/>
                      <a:gd name="T15" fmla="*/ 201 h 241"/>
                      <a:gd name="T16" fmla="*/ 6 w 268"/>
                      <a:gd name="T17" fmla="*/ 205 h 241"/>
                      <a:gd name="T18" fmla="*/ 10 w 268"/>
                      <a:gd name="T19" fmla="*/ 201 h 241"/>
                      <a:gd name="T20" fmla="*/ 10 w 268"/>
                      <a:gd name="T21" fmla="*/ 142 h 241"/>
                      <a:gd name="T22" fmla="*/ 72 w 268"/>
                      <a:gd name="T23" fmla="*/ 177 h 241"/>
                      <a:gd name="T24" fmla="*/ 72 w 268"/>
                      <a:gd name="T25" fmla="*/ 236 h 241"/>
                      <a:gd name="T26" fmla="*/ 76 w 268"/>
                      <a:gd name="T27" fmla="*/ 241 h 241"/>
                      <a:gd name="T28" fmla="*/ 80 w 268"/>
                      <a:gd name="T29" fmla="*/ 236 h 241"/>
                      <a:gd name="T30" fmla="*/ 80 w 268"/>
                      <a:gd name="T31" fmla="*/ 178 h 241"/>
                      <a:gd name="T32" fmla="*/ 257 w 268"/>
                      <a:gd name="T33" fmla="*/ 52 h 241"/>
                      <a:gd name="T34" fmla="*/ 257 w 268"/>
                      <a:gd name="T35" fmla="*/ 109 h 241"/>
                      <a:gd name="T36" fmla="*/ 261 w 268"/>
                      <a:gd name="T37" fmla="*/ 113 h 241"/>
                      <a:gd name="T38" fmla="*/ 265 w 268"/>
                      <a:gd name="T39" fmla="*/ 109 h 241"/>
                      <a:gd name="T40" fmla="*/ 265 w 268"/>
                      <a:gd name="T41" fmla="*/ 46 h 241"/>
                      <a:gd name="T42" fmla="*/ 266 w 268"/>
                      <a:gd name="T43" fmla="*/ 45 h 241"/>
                      <a:gd name="T44" fmla="*/ 266 w 268"/>
                      <a:gd name="T45" fmla="*/ 42 h 241"/>
                      <a:gd name="T46" fmla="*/ 255 w 268"/>
                      <a:gd name="T47" fmla="*/ 46 h 241"/>
                      <a:gd name="T48" fmla="*/ 78 w 268"/>
                      <a:gd name="T49" fmla="*/ 173 h 241"/>
                      <a:gd name="T50" fmla="*/ 76 w 268"/>
                      <a:gd name="T51" fmla="*/ 173 h 241"/>
                      <a:gd name="T52" fmla="*/ 75 w 268"/>
                      <a:gd name="T53" fmla="*/ 173 h 241"/>
                      <a:gd name="T54" fmla="*/ 12 w 268"/>
                      <a:gd name="T55" fmla="*/ 137 h 241"/>
                      <a:gd name="T56" fmla="*/ 11 w 268"/>
                      <a:gd name="T57" fmla="*/ 135 h 241"/>
                      <a:gd name="T58" fmla="*/ 12 w 268"/>
                      <a:gd name="T59" fmla="*/ 133 h 241"/>
                      <a:gd name="T60" fmla="*/ 187 w 268"/>
                      <a:gd name="T61" fmla="*/ 8 h 241"/>
                      <a:gd name="T62" fmla="*/ 189 w 268"/>
                      <a:gd name="T63" fmla="*/ 7 h 241"/>
                      <a:gd name="T64" fmla="*/ 189 w 268"/>
                      <a:gd name="T65" fmla="*/ 7 h 241"/>
                      <a:gd name="T66" fmla="*/ 190 w 268"/>
                      <a:gd name="T67" fmla="*/ 6 h 241"/>
                      <a:gd name="T68" fmla="*/ 192 w 268"/>
                      <a:gd name="T69" fmla="*/ 6 h 241"/>
                      <a:gd name="T70" fmla="*/ 255 w 268"/>
                      <a:gd name="T71" fmla="*/ 42 h 241"/>
                      <a:gd name="T72" fmla="*/ 257 w 268"/>
                      <a:gd name="T73" fmla="*/ 44 h 241"/>
                      <a:gd name="T74" fmla="*/ 255 w 268"/>
                      <a:gd name="T75" fmla="*/ 46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68" h="241">
                        <a:moveTo>
                          <a:pt x="266" y="42"/>
                        </a:moveTo>
                        <a:cubicBezTo>
                          <a:pt x="193" y="1"/>
                          <a:pt x="193" y="1"/>
                          <a:pt x="193" y="1"/>
                        </a:cubicBezTo>
                        <a:cubicBezTo>
                          <a:pt x="192" y="0"/>
                          <a:pt x="189" y="0"/>
                          <a:pt x="188" y="1"/>
                        </a:cubicBezTo>
                        <a:cubicBezTo>
                          <a:pt x="1" y="134"/>
                          <a:pt x="1" y="134"/>
                          <a:pt x="1" y="134"/>
                        </a:cubicBezTo>
                        <a:cubicBezTo>
                          <a:pt x="0" y="135"/>
                          <a:pt x="0" y="136"/>
                          <a:pt x="1" y="137"/>
                        </a:cubicBezTo>
                        <a:cubicBezTo>
                          <a:pt x="2" y="138"/>
                          <a:pt x="2" y="138"/>
                          <a:pt x="2" y="138"/>
                        </a:cubicBezTo>
                        <a:cubicBezTo>
                          <a:pt x="2" y="138"/>
                          <a:pt x="2" y="138"/>
                          <a:pt x="2" y="138"/>
                        </a:cubicBezTo>
                        <a:cubicBezTo>
                          <a:pt x="2" y="201"/>
                          <a:pt x="2" y="201"/>
                          <a:pt x="2" y="201"/>
                        </a:cubicBezTo>
                        <a:cubicBezTo>
                          <a:pt x="2" y="204"/>
                          <a:pt x="4" y="205"/>
                          <a:pt x="6" y="205"/>
                        </a:cubicBezTo>
                        <a:cubicBezTo>
                          <a:pt x="9" y="205"/>
                          <a:pt x="10" y="204"/>
                          <a:pt x="10" y="201"/>
                        </a:cubicBezTo>
                        <a:cubicBezTo>
                          <a:pt x="10" y="142"/>
                          <a:pt x="10" y="142"/>
                          <a:pt x="10" y="142"/>
                        </a:cubicBezTo>
                        <a:cubicBezTo>
                          <a:pt x="72" y="177"/>
                          <a:pt x="72" y="177"/>
                          <a:pt x="72" y="177"/>
                        </a:cubicBezTo>
                        <a:cubicBezTo>
                          <a:pt x="72" y="236"/>
                          <a:pt x="72" y="236"/>
                          <a:pt x="72" y="236"/>
                        </a:cubicBezTo>
                        <a:cubicBezTo>
                          <a:pt x="72" y="239"/>
                          <a:pt x="74" y="241"/>
                          <a:pt x="76" y="241"/>
                        </a:cubicBezTo>
                        <a:cubicBezTo>
                          <a:pt x="78" y="241"/>
                          <a:pt x="80" y="239"/>
                          <a:pt x="80" y="236"/>
                        </a:cubicBezTo>
                        <a:cubicBezTo>
                          <a:pt x="80" y="178"/>
                          <a:pt x="80" y="178"/>
                          <a:pt x="80" y="178"/>
                        </a:cubicBezTo>
                        <a:cubicBezTo>
                          <a:pt x="257" y="52"/>
                          <a:pt x="257" y="52"/>
                          <a:pt x="257" y="52"/>
                        </a:cubicBezTo>
                        <a:cubicBezTo>
                          <a:pt x="257" y="109"/>
                          <a:pt x="257" y="109"/>
                          <a:pt x="257" y="109"/>
                        </a:cubicBezTo>
                        <a:cubicBezTo>
                          <a:pt x="257" y="111"/>
                          <a:pt x="258" y="113"/>
                          <a:pt x="261" y="113"/>
                        </a:cubicBezTo>
                        <a:cubicBezTo>
                          <a:pt x="263" y="113"/>
                          <a:pt x="265" y="111"/>
                          <a:pt x="265" y="109"/>
                        </a:cubicBezTo>
                        <a:cubicBezTo>
                          <a:pt x="265" y="46"/>
                          <a:pt x="265" y="46"/>
                          <a:pt x="265" y="46"/>
                        </a:cubicBezTo>
                        <a:cubicBezTo>
                          <a:pt x="266" y="45"/>
                          <a:pt x="266" y="45"/>
                          <a:pt x="266" y="45"/>
                        </a:cubicBezTo>
                        <a:cubicBezTo>
                          <a:pt x="268" y="44"/>
                          <a:pt x="268" y="43"/>
                          <a:pt x="266" y="42"/>
                        </a:cubicBezTo>
                        <a:close/>
                        <a:moveTo>
                          <a:pt x="255" y="46"/>
                        </a:moveTo>
                        <a:cubicBezTo>
                          <a:pt x="78" y="173"/>
                          <a:pt x="78" y="173"/>
                          <a:pt x="78" y="173"/>
                        </a:cubicBezTo>
                        <a:cubicBezTo>
                          <a:pt x="77" y="173"/>
                          <a:pt x="77" y="173"/>
                          <a:pt x="76" y="173"/>
                        </a:cubicBezTo>
                        <a:cubicBezTo>
                          <a:pt x="76" y="173"/>
                          <a:pt x="75" y="173"/>
                          <a:pt x="75" y="173"/>
                        </a:cubicBezTo>
                        <a:cubicBezTo>
                          <a:pt x="12" y="137"/>
                          <a:pt x="12" y="137"/>
                          <a:pt x="12" y="137"/>
                        </a:cubicBezTo>
                        <a:cubicBezTo>
                          <a:pt x="11" y="137"/>
                          <a:pt x="11" y="136"/>
                          <a:pt x="11" y="135"/>
                        </a:cubicBezTo>
                        <a:cubicBezTo>
                          <a:pt x="11" y="134"/>
                          <a:pt x="11" y="133"/>
                          <a:pt x="12" y="133"/>
                        </a:cubicBezTo>
                        <a:cubicBezTo>
                          <a:pt x="187" y="8"/>
                          <a:pt x="187" y="8"/>
                          <a:pt x="187" y="8"/>
                        </a:cubicBezTo>
                        <a:cubicBezTo>
                          <a:pt x="189" y="7"/>
                          <a:pt x="189" y="7"/>
                          <a:pt x="189" y="7"/>
                        </a:cubicBezTo>
                        <a:cubicBezTo>
                          <a:pt x="189" y="7"/>
                          <a:pt x="189" y="7"/>
                          <a:pt x="189" y="7"/>
                        </a:cubicBezTo>
                        <a:cubicBezTo>
                          <a:pt x="190" y="6"/>
                          <a:pt x="190" y="6"/>
                          <a:pt x="190" y="6"/>
                        </a:cubicBezTo>
                        <a:cubicBezTo>
                          <a:pt x="190" y="6"/>
                          <a:pt x="191" y="6"/>
                          <a:pt x="192" y="6"/>
                        </a:cubicBezTo>
                        <a:cubicBezTo>
                          <a:pt x="255" y="42"/>
                          <a:pt x="255" y="42"/>
                          <a:pt x="255" y="42"/>
                        </a:cubicBezTo>
                        <a:cubicBezTo>
                          <a:pt x="256" y="42"/>
                          <a:pt x="257" y="43"/>
                          <a:pt x="257" y="44"/>
                        </a:cubicBezTo>
                        <a:cubicBezTo>
                          <a:pt x="257" y="45"/>
                          <a:pt x="256" y="46"/>
                          <a:pt x="255"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17" name="Freeform 51">
                    <a:extLst>
                      <a:ext uri="{FF2B5EF4-FFF2-40B4-BE49-F238E27FC236}">
                        <a16:creationId xmlns:a16="http://schemas.microsoft.com/office/drawing/2014/main" id="{88B7C992-16DC-F3E1-FB2C-4D6A14188058}"/>
                      </a:ext>
                    </a:extLst>
                  </xdr:cNvPr>
                  <xdr:cNvSpPr>
                    <a:spLocks/>
                  </xdr:cNvSpPr>
                </xdr:nvSpPr>
                <xdr:spPr bwMode="auto">
                  <a:xfrm>
                    <a:off x="92075" y="1315162"/>
                    <a:ext cx="153988" cy="92075"/>
                  </a:xfrm>
                  <a:custGeom>
                    <a:avLst/>
                    <a:gdLst>
                      <a:gd name="T0" fmla="*/ 0 w 97"/>
                      <a:gd name="T1" fmla="*/ 20 h 58"/>
                      <a:gd name="T2" fmla="*/ 69 w 97"/>
                      <a:gd name="T3" fmla="*/ 58 h 58"/>
                      <a:gd name="T4" fmla="*/ 97 w 97"/>
                      <a:gd name="T5" fmla="*/ 39 h 58"/>
                      <a:gd name="T6" fmla="*/ 28 w 97"/>
                      <a:gd name="T7" fmla="*/ 0 h 58"/>
                      <a:gd name="T8" fmla="*/ 0 w 97"/>
                      <a:gd name="T9" fmla="*/ 20 h 58"/>
                    </a:gdLst>
                    <a:ahLst/>
                    <a:cxnLst>
                      <a:cxn ang="0">
                        <a:pos x="T0" y="T1"/>
                      </a:cxn>
                      <a:cxn ang="0">
                        <a:pos x="T2" y="T3"/>
                      </a:cxn>
                      <a:cxn ang="0">
                        <a:pos x="T4" y="T5"/>
                      </a:cxn>
                      <a:cxn ang="0">
                        <a:pos x="T6" y="T7"/>
                      </a:cxn>
                      <a:cxn ang="0">
                        <a:pos x="T8" y="T9"/>
                      </a:cxn>
                    </a:cxnLst>
                    <a:rect l="0" t="0" r="r" b="b"/>
                    <a:pathLst>
                      <a:path w="97" h="58">
                        <a:moveTo>
                          <a:pt x="0" y="20"/>
                        </a:moveTo>
                        <a:lnTo>
                          <a:pt x="69" y="58"/>
                        </a:lnTo>
                        <a:lnTo>
                          <a:pt x="97"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18" name="Freeform 52">
                    <a:extLst>
                      <a:ext uri="{FF2B5EF4-FFF2-40B4-BE49-F238E27FC236}">
                        <a16:creationId xmlns:a16="http://schemas.microsoft.com/office/drawing/2014/main" id="{1E5C0FE5-D430-D617-F90A-6002796EAD2F}"/>
                      </a:ext>
                    </a:extLst>
                  </xdr:cNvPr>
                  <xdr:cNvSpPr>
                    <a:spLocks/>
                  </xdr:cNvSpPr>
                </xdr:nvSpPr>
                <xdr:spPr bwMode="auto">
                  <a:xfrm>
                    <a:off x="201613" y="1238962"/>
                    <a:ext cx="153988" cy="92075"/>
                  </a:xfrm>
                  <a:custGeom>
                    <a:avLst/>
                    <a:gdLst>
                      <a:gd name="T0" fmla="*/ 0 w 97"/>
                      <a:gd name="T1" fmla="*/ 18 h 58"/>
                      <a:gd name="T2" fmla="*/ 69 w 97"/>
                      <a:gd name="T3" fmla="*/ 58 h 58"/>
                      <a:gd name="T4" fmla="*/ 97 w 97"/>
                      <a:gd name="T5" fmla="*/ 38 h 58"/>
                      <a:gd name="T6" fmla="*/ 28 w 97"/>
                      <a:gd name="T7" fmla="*/ 0 h 58"/>
                      <a:gd name="T8" fmla="*/ 0 w 97"/>
                      <a:gd name="T9" fmla="*/ 18 h 58"/>
                    </a:gdLst>
                    <a:ahLst/>
                    <a:cxnLst>
                      <a:cxn ang="0">
                        <a:pos x="T0" y="T1"/>
                      </a:cxn>
                      <a:cxn ang="0">
                        <a:pos x="T2" y="T3"/>
                      </a:cxn>
                      <a:cxn ang="0">
                        <a:pos x="T4" y="T5"/>
                      </a:cxn>
                      <a:cxn ang="0">
                        <a:pos x="T6" y="T7"/>
                      </a:cxn>
                      <a:cxn ang="0">
                        <a:pos x="T8" y="T9"/>
                      </a:cxn>
                    </a:cxnLst>
                    <a:rect l="0" t="0" r="r" b="b"/>
                    <a:pathLst>
                      <a:path w="97" h="58">
                        <a:moveTo>
                          <a:pt x="0" y="18"/>
                        </a:moveTo>
                        <a:lnTo>
                          <a:pt x="69" y="58"/>
                        </a:lnTo>
                        <a:lnTo>
                          <a:pt x="97" y="38"/>
                        </a:lnTo>
                        <a:lnTo>
                          <a:pt x="28" y="0"/>
                        </a:ln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19" name="Freeform 53">
                    <a:extLst>
                      <a:ext uri="{FF2B5EF4-FFF2-40B4-BE49-F238E27FC236}">
                        <a16:creationId xmlns:a16="http://schemas.microsoft.com/office/drawing/2014/main" id="{BBBD70D0-0469-E845-14E5-82FA88F373FF}"/>
                      </a:ext>
                    </a:extLst>
                  </xdr:cNvPr>
                  <xdr:cNvSpPr>
                    <a:spLocks/>
                  </xdr:cNvSpPr>
                </xdr:nvSpPr>
                <xdr:spPr bwMode="auto">
                  <a:xfrm>
                    <a:off x="147638" y="1277062"/>
                    <a:ext cx="152400" cy="92075"/>
                  </a:xfrm>
                  <a:custGeom>
                    <a:avLst/>
                    <a:gdLst>
                      <a:gd name="T0" fmla="*/ 0 w 96"/>
                      <a:gd name="T1" fmla="*/ 20 h 58"/>
                      <a:gd name="T2" fmla="*/ 69 w 96"/>
                      <a:gd name="T3" fmla="*/ 58 h 58"/>
                      <a:gd name="T4" fmla="*/ 96 w 96"/>
                      <a:gd name="T5" fmla="*/ 38 h 58"/>
                      <a:gd name="T6" fmla="*/ 27 w 96"/>
                      <a:gd name="T7" fmla="*/ 0 h 58"/>
                      <a:gd name="T8" fmla="*/ 0 w 96"/>
                      <a:gd name="T9" fmla="*/ 20 h 58"/>
                    </a:gdLst>
                    <a:ahLst/>
                    <a:cxnLst>
                      <a:cxn ang="0">
                        <a:pos x="T0" y="T1"/>
                      </a:cxn>
                      <a:cxn ang="0">
                        <a:pos x="T2" y="T3"/>
                      </a:cxn>
                      <a:cxn ang="0">
                        <a:pos x="T4" y="T5"/>
                      </a:cxn>
                      <a:cxn ang="0">
                        <a:pos x="T6" y="T7"/>
                      </a:cxn>
                      <a:cxn ang="0">
                        <a:pos x="T8" y="T9"/>
                      </a:cxn>
                    </a:cxnLst>
                    <a:rect l="0" t="0" r="r" b="b"/>
                    <a:pathLst>
                      <a:path w="96" h="58">
                        <a:moveTo>
                          <a:pt x="0" y="20"/>
                        </a:moveTo>
                        <a:lnTo>
                          <a:pt x="69" y="58"/>
                        </a:lnTo>
                        <a:lnTo>
                          <a:pt x="96" y="38"/>
                        </a:lnTo>
                        <a:lnTo>
                          <a:pt x="27"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0" name="Freeform 54">
                    <a:extLst>
                      <a:ext uri="{FF2B5EF4-FFF2-40B4-BE49-F238E27FC236}">
                        <a16:creationId xmlns:a16="http://schemas.microsoft.com/office/drawing/2014/main" id="{67921C6B-57DB-C255-EBB7-C45CE315CB48}"/>
                      </a:ext>
                    </a:extLst>
                  </xdr:cNvPr>
                  <xdr:cNvSpPr>
                    <a:spLocks/>
                  </xdr:cNvSpPr>
                </xdr:nvSpPr>
                <xdr:spPr bwMode="auto">
                  <a:xfrm>
                    <a:off x="34925" y="1354850"/>
                    <a:ext cx="155575" cy="96838"/>
                  </a:xfrm>
                  <a:custGeom>
                    <a:avLst/>
                    <a:gdLst>
                      <a:gd name="T0" fmla="*/ 1 w 85"/>
                      <a:gd name="T1" fmla="*/ 17 h 53"/>
                      <a:gd name="T2" fmla="*/ 0 w 85"/>
                      <a:gd name="T3" fmla="*/ 20 h 53"/>
                      <a:gd name="T4" fmla="*/ 1 w 85"/>
                      <a:gd name="T5" fmla="*/ 22 h 53"/>
                      <a:gd name="T6" fmla="*/ 56 w 85"/>
                      <a:gd name="T7" fmla="*/ 53 h 53"/>
                      <a:gd name="T8" fmla="*/ 57 w 85"/>
                      <a:gd name="T9" fmla="*/ 53 h 53"/>
                      <a:gd name="T10" fmla="*/ 58 w 85"/>
                      <a:gd name="T11" fmla="*/ 53 h 53"/>
                      <a:gd name="T12" fmla="*/ 85 w 85"/>
                      <a:gd name="T13" fmla="*/ 34 h 53"/>
                      <a:gd name="T14" fmla="*/ 25 w 85"/>
                      <a:gd name="T15" fmla="*/ 0 h 53"/>
                      <a:gd name="T16" fmla="*/ 1 w 85"/>
                      <a:gd name="T17" fmla="*/ 17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53">
                        <a:moveTo>
                          <a:pt x="1" y="17"/>
                        </a:moveTo>
                        <a:cubicBezTo>
                          <a:pt x="0" y="18"/>
                          <a:pt x="0" y="19"/>
                          <a:pt x="0" y="20"/>
                        </a:cubicBezTo>
                        <a:cubicBezTo>
                          <a:pt x="0" y="20"/>
                          <a:pt x="0" y="21"/>
                          <a:pt x="1" y="22"/>
                        </a:cubicBezTo>
                        <a:cubicBezTo>
                          <a:pt x="56" y="53"/>
                          <a:pt x="56" y="53"/>
                          <a:pt x="56" y="53"/>
                        </a:cubicBezTo>
                        <a:cubicBezTo>
                          <a:pt x="56" y="53"/>
                          <a:pt x="56" y="53"/>
                          <a:pt x="57" y="53"/>
                        </a:cubicBezTo>
                        <a:cubicBezTo>
                          <a:pt x="57" y="53"/>
                          <a:pt x="58" y="53"/>
                          <a:pt x="58" y="53"/>
                        </a:cubicBezTo>
                        <a:cubicBezTo>
                          <a:pt x="85" y="34"/>
                          <a:pt x="85" y="34"/>
                          <a:pt x="85" y="34"/>
                        </a:cubicBezTo>
                        <a:cubicBezTo>
                          <a:pt x="25" y="0"/>
                          <a:pt x="25" y="0"/>
                          <a:pt x="25" y="0"/>
                        </a:cubicBezTo>
                        <a:lnTo>
                          <a:pt x="1" y="1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1" name="Freeform 55">
                    <a:extLst>
                      <a:ext uri="{FF2B5EF4-FFF2-40B4-BE49-F238E27FC236}">
                        <a16:creationId xmlns:a16="http://schemas.microsoft.com/office/drawing/2014/main" id="{3707A27A-1D07-B79A-86D7-8FAE2BE4ADCC}"/>
                      </a:ext>
                    </a:extLst>
                  </xdr:cNvPr>
                  <xdr:cNvSpPr>
                    <a:spLocks/>
                  </xdr:cNvSpPr>
                </xdr:nvSpPr>
                <xdr:spPr bwMode="auto">
                  <a:xfrm>
                    <a:off x="311150" y="1162762"/>
                    <a:ext cx="147638" cy="90488"/>
                  </a:xfrm>
                  <a:custGeom>
                    <a:avLst/>
                    <a:gdLst>
                      <a:gd name="T0" fmla="*/ 78 w 80"/>
                      <a:gd name="T1" fmla="*/ 31 h 49"/>
                      <a:gd name="T2" fmla="*/ 24 w 80"/>
                      <a:gd name="T3" fmla="*/ 0 h 49"/>
                      <a:gd name="T4" fmla="*/ 21 w 80"/>
                      <a:gd name="T5" fmla="*/ 1 h 49"/>
                      <a:gd name="T6" fmla="*/ 0 w 80"/>
                      <a:gd name="T7" fmla="*/ 15 h 49"/>
                      <a:gd name="T8" fmla="*/ 60 w 80"/>
                      <a:gd name="T9" fmla="*/ 49 h 49"/>
                      <a:gd name="T10" fmla="*/ 78 w 80"/>
                      <a:gd name="T11" fmla="*/ 36 h 49"/>
                      <a:gd name="T12" fmla="*/ 79 w 80"/>
                      <a:gd name="T13" fmla="*/ 33 h 49"/>
                      <a:gd name="T14" fmla="*/ 78 w 80"/>
                      <a:gd name="T15" fmla="*/ 31 h 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0" h="49">
                        <a:moveTo>
                          <a:pt x="78" y="31"/>
                        </a:moveTo>
                        <a:cubicBezTo>
                          <a:pt x="24" y="0"/>
                          <a:pt x="24" y="0"/>
                          <a:pt x="24" y="0"/>
                        </a:cubicBezTo>
                        <a:cubicBezTo>
                          <a:pt x="23" y="0"/>
                          <a:pt x="22" y="0"/>
                          <a:pt x="21" y="1"/>
                        </a:cubicBezTo>
                        <a:cubicBezTo>
                          <a:pt x="0" y="15"/>
                          <a:pt x="0" y="15"/>
                          <a:pt x="0" y="15"/>
                        </a:cubicBezTo>
                        <a:cubicBezTo>
                          <a:pt x="60" y="49"/>
                          <a:pt x="60" y="49"/>
                          <a:pt x="60" y="49"/>
                        </a:cubicBezTo>
                        <a:cubicBezTo>
                          <a:pt x="78" y="36"/>
                          <a:pt x="78" y="36"/>
                          <a:pt x="78" y="36"/>
                        </a:cubicBezTo>
                        <a:cubicBezTo>
                          <a:pt x="79" y="35"/>
                          <a:pt x="80" y="34"/>
                          <a:pt x="79" y="33"/>
                        </a:cubicBezTo>
                        <a:cubicBezTo>
                          <a:pt x="79" y="33"/>
                          <a:pt x="79" y="32"/>
                          <a:pt x="78" y="3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2" name="Freeform 56">
                    <a:extLst>
                      <a:ext uri="{FF2B5EF4-FFF2-40B4-BE49-F238E27FC236}">
                        <a16:creationId xmlns:a16="http://schemas.microsoft.com/office/drawing/2014/main" id="{54E041B1-AFC7-15C5-56AF-AEE1E6C8E53B}"/>
                      </a:ext>
                    </a:extLst>
                  </xdr:cNvPr>
                  <xdr:cNvSpPr>
                    <a:spLocks/>
                  </xdr:cNvSpPr>
                </xdr:nvSpPr>
                <xdr:spPr bwMode="auto">
                  <a:xfrm>
                    <a:off x="255588" y="1197687"/>
                    <a:ext cx="155575" cy="93663"/>
                  </a:xfrm>
                  <a:custGeom>
                    <a:avLst/>
                    <a:gdLst>
                      <a:gd name="T0" fmla="*/ 0 w 98"/>
                      <a:gd name="T1" fmla="*/ 20 h 59"/>
                      <a:gd name="T2" fmla="*/ 70 w 98"/>
                      <a:gd name="T3" fmla="*/ 59 h 59"/>
                      <a:gd name="T4" fmla="*/ 98 w 98"/>
                      <a:gd name="T5" fmla="*/ 39 h 59"/>
                      <a:gd name="T6" fmla="*/ 28 w 98"/>
                      <a:gd name="T7" fmla="*/ 0 h 59"/>
                      <a:gd name="T8" fmla="*/ 0 w 98"/>
                      <a:gd name="T9" fmla="*/ 20 h 59"/>
                    </a:gdLst>
                    <a:ahLst/>
                    <a:cxnLst>
                      <a:cxn ang="0">
                        <a:pos x="T0" y="T1"/>
                      </a:cxn>
                      <a:cxn ang="0">
                        <a:pos x="T2" y="T3"/>
                      </a:cxn>
                      <a:cxn ang="0">
                        <a:pos x="T4" y="T5"/>
                      </a:cxn>
                      <a:cxn ang="0">
                        <a:pos x="T6" y="T7"/>
                      </a:cxn>
                      <a:cxn ang="0">
                        <a:pos x="T8" y="T9"/>
                      </a:cxn>
                    </a:cxnLst>
                    <a:rect l="0" t="0" r="r" b="b"/>
                    <a:pathLst>
                      <a:path w="98" h="59">
                        <a:moveTo>
                          <a:pt x="0" y="20"/>
                        </a:moveTo>
                        <a:lnTo>
                          <a:pt x="70" y="59"/>
                        </a:lnTo>
                        <a:lnTo>
                          <a:pt x="98"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grpSp>
        </xdr:grpSp>
      </xdr:grpSp>
    </xdr:grpSp>
    <xdr:clientData/>
  </xdr:twoCellAnchor>
  <xdr:twoCellAnchor>
    <xdr:from>
      <xdr:col>2</xdr:col>
      <xdr:colOff>371693</xdr:colOff>
      <xdr:row>73</xdr:row>
      <xdr:rowOff>74955</xdr:rowOff>
    </xdr:from>
    <xdr:to>
      <xdr:col>3</xdr:col>
      <xdr:colOff>713166</xdr:colOff>
      <xdr:row>76</xdr:row>
      <xdr:rowOff>148965</xdr:rowOff>
    </xdr:to>
    <xdr:grpSp>
      <xdr:nvGrpSpPr>
        <xdr:cNvPr id="35" name="グラフィックス 420">
          <a:extLst>
            <a:ext uri="{FF2B5EF4-FFF2-40B4-BE49-F238E27FC236}">
              <a16:creationId xmlns:a16="http://schemas.microsoft.com/office/drawing/2014/main" id="{CFA0F2BB-5DEF-4984-BCC2-70B59CFF7A8B}"/>
            </a:ext>
          </a:extLst>
        </xdr:cNvPr>
        <xdr:cNvGrpSpPr>
          <a:grpSpLocks noChangeAspect="1"/>
        </xdr:cNvGrpSpPr>
      </xdr:nvGrpSpPr>
      <xdr:grpSpPr>
        <a:xfrm>
          <a:off x="915979" y="16548669"/>
          <a:ext cx="940187" cy="754367"/>
          <a:chOff x="0" y="0"/>
          <a:chExt cx="1271017" cy="925262"/>
        </a:xfrm>
        <a:solidFill>
          <a:schemeClr val="accent6">
            <a:lumMod val="75000"/>
          </a:schemeClr>
        </a:solidFill>
      </xdr:grpSpPr>
      <xdr:sp macro="" textlink="">
        <xdr:nvSpPr>
          <xdr:cNvPr id="36" name="フリーフォーム: 図形 35">
            <a:extLst>
              <a:ext uri="{FF2B5EF4-FFF2-40B4-BE49-F238E27FC236}">
                <a16:creationId xmlns:a16="http://schemas.microsoft.com/office/drawing/2014/main" id="{68E58DA9-D88E-EF00-DDED-F1667E127607}"/>
              </a:ext>
            </a:extLst>
          </xdr:cNvPr>
          <xdr:cNvSpPr/>
        </xdr:nvSpPr>
        <xdr:spPr>
          <a:xfrm>
            <a:off x="5200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7" name="フリーフォーム: 図形 36">
            <a:extLst>
              <a:ext uri="{FF2B5EF4-FFF2-40B4-BE49-F238E27FC236}">
                <a16:creationId xmlns:a16="http://schemas.microsoft.com/office/drawing/2014/main" id="{D0961396-E909-901C-6EFB-D041DF541F5B}"/>
              </a:ext>
            </a:extLst>
          </xdr:cNvPr>
          <xdr:cNvSpPr/>
        </xdr:nvSpPr>
        <xdr:spPr>
          <a:xfrm>
            <a:off x="9052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8" name="フリーフォーム: 図形 37">
            <a:extLst>
              <a:ext uri="{FF2B5EF4-FFF2-40B4-BE49-F238E27FC236}">
                <a16:creationId xmlns:a16="http://schemas.microsoft.com/office/drawing/2014/main" id="{6B6813FB-B3A5-F1C5-E9D6-C22A67C395B4}"/>
              </a:ext>
            </a:extLst>
          </xdr:cNvPr>
          <xdr:cNvSpPr/>
        </xdr:nvSpPr>
        <xdr:spPr>
          <a:xfrm>
            <a:off x="12904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9" name="フリーフォーム: 図形 38">
            <a:extLst>
              <a:ext uri="{FF2B5EF4-FFF2-40B4-BE49-F238E27FC236}">
                <a16:creationId xmlns:a16="http://schemas.microsoft.com/office/drawing/2014/main" id="{0A445DE0-EB8F-6C76-F937-6872A245BB9A}"/>
              </a:ext>
            </a:extLst>
          </xdr:cNvPr>
          <xdr:cNvSpPr/>
        </xdr:nvSpPr>
        <xdr:spPr>
          <a:xfrm>
            <a:off x="30582" y="827525"/>
            <a:ext cx="150964" cy="19479"/>
          </a:xfrm>
          <a:custGeom>
            <a:avLst/>
            <a:gdLst>
              <a:gd name="connsiteX0" fmla="*/ 3652 w 150963"/>
              <a:gd name="connsiteY0" fmla="*/ 3652 h 19479"/>
              <a:gd name="connsiteX1" fmla="*/ 149503 w 150963"/>
              <a:gd name="connsiteY1" fmla="*/ 3652 h 19479"/>
              <a:gd name="connsiteX2" fmla="*/ 149503 w 150963"/>
              <a:gd name="connsiteY2" fmla="*/ 19577 h 19479"/>
              <a:gd name="connsiteX3" fmla="*/ 3652 w 150963"/>
              <a:gd name="connsiteY3" fmla="*/ 19577 h 19479"/>
            </a:gdLst>
            <a:ahLst/>
            <a:cxnLst>
              <a:cxn ang="0">
                <a:pos x="connsiteX0" y="connsiteY0"/>
              </a:cxn>
              <a:cxn ang="0">
                <a:pos x="connsiteX1" y="connsiteY1"/>
              </a:cxn>
              <a:cxn ang="0">
                <a:pos x="connsiteX2" y="connsiteY2"/>
              </a:cxn>
              <a:cxn ang="0">
                <a:pos x="connsiteX3" y="connsiteY3"/>
              </a:cxn>
            </a:cxnLst>
            <a:rect l="l" t="t" r="r" b="b"/>
            <a:pathLst>
              <a:path w="150963" h="19479">
                <a:moveTo>
                  <a:pt x="3652" y="3652"/>
                </a:moveTo>
                <a:lnTo>
                  <a:pt x="149503" y="3652"/>
                </a:lnTo>
                <a:lnTo>
                  <a:pt x="149503" y="19577"/>
                </a:lnTo>
                <a:lnTo>
                  <a:pt x="3652" y="1957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0" name="フリーフォーム: 図形 39">
            <a:extLst>
              <a:ext uri="{FF2B5EF4-FFF2-40B4-BE49-F238E27FC236}">
                <a16:creationId xmlns:a16="http://schemas.microsoft.com/office/drawing/2014/main" id="{016C7F00-1C3D-FAEC-884A-FE2141A529D7}"/>
              </a:ext>
            </a:extLst>
          </xdr:cNvPr>
          <xdr:cNvSpPr/>
        </xdr:nvSpPr>
        <xdr:spPr>
          <a:xfrm>
            <a:off x="0" y="0"/>
            <a:ext cx="1271017" cy="925262"/>
          </a:xfrm>
          <a:custGeom>
            <a:avLst/>
            <a:gdLst>
              <a:gd name="connsiteX0" fmla="*/ 1268923 w 1271016"/>
              <a:gd name="connsiteY0" fmla="*/ 671984 h 925261"/>
              <a:gd name="connsiteX1" fmla="*/ 1243746 w 1271016"/>
              <a:gd name="connsiteY1" fmla="*/ 660345 h 925261"/>
              <a:gd name="connsiteX2" fmla="*/ 1240288 w 1271016"/>
              <a:gd name="connsiteY2" fmla="*/ 658738 h 925261"/>
              <a:gd name="connsiteX3" fmla="*/ 1240288 w 1271016"/>
              <a:gd name="connsiteY3" fmla="*/ 539476 h 925261"/>
              <a:gd name="connsiteX4" fmla="*/ 1236880 w 1271016"/>
              <a:gd name="connsiteY4" fmla="*/ 535970 h 925261"/>
              <a:gd name="connsiteX5" fmla="*/ 893608 w 1271016"/>
              <a:gd name="connsiteY5" fmla="*/ 535970 h 925261"/>
              <a:gd name="connsiteX6" fmla="*/ 890247 w 1271016"/>
              <a:gd name="connsiteY6" fmla="*/ 539476 h 925261"/>
              <a:gd name="connsiteX7" fmla="*/ 890247 w 1271016"/>
              <a:gd name="connsiteY7" fmla="*/ 643349 h 925261"/>
              <a:gd name="connsiteX8" fmla="*/ 893608 w 1271016"/>
              <a:gd name="connsiteY8" fmla="*/ 644956 h 925261"/>
              <a:gd name="connsiteX9" fmla="*/ 895507 w 1271016"/>
              <a:gd name="connsiteY9" fmla="*/ 645881 h 925261"/>
              <a:gd name="connsiteX10" fmla="*/ 893656 w 1271016"/>
              <a:gd name="connsiteY10" fmla="*/ 645005 h 925261"/>
              <a:gd name="connsiteX11" fmla="*/ 890199 w 1271016"/>
              <a:gd name="connsiteY11" fmla="*/ 643398 h 925261"/>
              <a:gd name="connsiteX12" fmla="*/ 886741 w 1271016"/>
              <a:gd name="connsiteY12" fmla="*/ 641791 h 925261"/>
              <a:gd name="connsiteX13" fmla="*/ 867944 w 1271016"/>
              <a:gd name="connsiteY13" fmla="*/ 633123 h 925261"/>
              <a:gd name="connsiteX14" fmla="*/ 867652 w 1271016"/>
              <a:gd name="connsiteY14" fmla="*/ 480308 h 925261"/>
              <a:gd name="connsiteX15" fmla="*/ 845738 w 1271016"/>
              <a:gd name="connsiteY15" fmla="*/ 448362 h 925261"/>
              <a:gd name="connsiteX16" fmla="*/ 845494 w 1271016"/>
              <a:gd name="connsiteY16" fmla="*/ 433412 h 925261"/>
              <a:gd name="connsiteX17" fmla="*/ 807364 w 1271016"/>
              <a:gd name="connsiteY17" fmla="*/ 400103 h 925261"/>
              <a:gd name="connsiteX18" fmla="*/ 783648 w 1271016"/>
              <a:gd name="connsiteY18" fmla="*/ 444320 h 925261"/>
              <a:gd name="connsiteX19" fmla="*/ 783648 w 1271016"/>
              <a:gd name="connsiteY19" fmla="*/ 549703 h 925261"/>
              <a:gd name="connsiteX20" fmla="*/ 773908 w 1271016"/>
              <a:gd name="connsiteY20" fmla="*/ 549703 h 925261"/>
              <a:gd name="connsiteX21" fmla="*/ 770645 w 1271016"/>
              <a:gd name="connsiteY21" fmla="*/ 548534 h 925261"/>
              <a:gd name="connsiteX22" fmla="*/ 766896 w 1271016"/>
              <a:gd name="connsiteY22" fmla="*/ 524916 h 925261"/>
              <a:gd name="connsiteX23" fmla="*/ 766896 w 1271016"/>
              <a:gd name="connsiteY23" fmla="*/ 358076 h 925261"/>
              <a:gd name="connsiteX24" fmla="*/ 727840 w 1271016"/>
              <a:gd name="connsiteY24" fmla="*/ 310644 h 925261"/>
              <a:gd name="connsiteX25" fmla="*/ 686106 w 1271016"/>
              <a:gd name="connsiteY25" fmla="*/ 355349 h 925261"/>
              <a:gd name="connsiteX26" fmla="*/ 657033 w 1271016"/>
              <a:gd name="connsiteY26" fmla="*/ 394356 h 925261"/>
              <a:gd name="connsiteX27" fmla="*/ 656643 w 1271016"/>
              <a:gd name="connsiteY27" fmla="*/ 657666 h 925261"/>
              <a:gd name="connsiteX28" fmla="*/ 636093 w 1271016"/>
              <a:gd name="connsiteY28" fmla="*/ 667162 h 925261"/>
              <a:gd name="connsiteX29" fmla="*/ 635703 w 1271016"/>
              <a:gd name="connsiteY29" fmla="*/ 516832 h 925261"/>
              <a:gd name="connsiteX30" fmla="*/ 602929 w 1271016"/>
              <a:gd name="connsiteY30" fmla="*/ 477727 h 925261"/>
              <a:gd name="connsiteX31" fmla="*/ 602929 w 1271016"/>
              <a:gd name="connsiteY31" fmla="*/ 462874 h 925261"/>
              <a:gd name="connsiteX32" fmla="*/ 567721 w 1271016"/>
              <a:gd name="connsiteY32" fmla="*/ 434532 h 925261"/>
              <a:gd name="connsiteX33" fmla="*/ 530321 w 1271016"/>
              <a:gd name="connsiteY33" fmla="*/ 464628 h 925261"/>
              <a:gd name="connsiteX34" fmla="*/ 530321 w 1271016"/>
              <a:gd name="connsiteY34" fmla="*/ 648073 h 925261"/>
              <a:gd name="connsiteX35" fmla="*/ 530370 w 1271016"/>
              <a:gd name="connsiteY35" fmla="*/ 650313 h 925261"/>
              <a:gd name="connsiteX36" fmla="*/ 527545 w 1271016"/>
              <a:gd name="connsiteY36" fmla="*/ 663315 h 925261"/>
              <a:gd name="connsiteX37" fmla="*/ 520338 w 1271016"/>
              <a:gd name="connsiteY37" fmla="*/ 666529 h 925261"/>
              <a:gd name="connsiteX38" fmla="*/ 520338 w 1271016"/>
              <a:gd name="connsiteY38" fmla="*/ 577217 h 925261"/>
              <a:gd name="connsiteX39" fmla="*/ 520386 w 1271016"/>
              <a:gd name="connsiteY39" fmla="*/ 577071 h 925261"/>
              <a:gd name="connsiteX40" fmla="*/ 489658 w 1271016"/>
              <a:gd name="connsiteY40" fmla="*/ 530565 h 925261"/>
              <a:gd name="connsiteX41" fmla="*/ 465553 w 1271016"/>
              <a:gd name="connsiteY41" fmla="*/ 530565 h 925261"/>
              <a:gd name="connsiteX42" fmla="*/ 465553 w 1271016"/>
              <a:gd name="connsiteY42" fmla="*/ 184711 h 925261"/>
              <a:gd name="connsiteX43" fmla="*/ 460391 w 1271016"/>
              <a:gd name="connsiteY43" fmla="*/ 179549 h 925261"/>
              <a:gd name="connsiteX44" fmla="*/ 427617 w 1271016"/>
              <a:gd name="connsiteY44" fmla="*/ 179549 h 925261"/>
              <a:gd name="connsiteX45" fmla="*/ 427617 w 1271016"/>
              <a:gd name="connsiteY45" fmla="*/ 113856 h 925261"/>
              <a:gd name="connsiteX46" fmla="*/ 427617 w 1271016"/>
              <a:gd name="connsiteY46" fmla="*/ 8814 h 925261"/>
              <a:gd name="connsiteX47" fmla="*/ 422455 w 1271016"/>
              <a:gd name="connsiteY47" fmla="*/ 3652 h 925261"/>
              <a:gd name="connsiteX48" fmla="*/ 363482 w 1271016"/>
              <a:gd name="connsiteY48" fmla="*/ 3652 h 925261"/>
              <a:gd name="connsiteX49" fmla="*/ 358320 w 1271016"/>
              <a:gd name="connsiteY49" fmla="*/ 8814 h 925261"/>
              <a:gd name="connsiteX50" fmla="*/ 358320 w 1271016"/>
              <a:gd name="connsiteY50" fmla="*/ 113856 h 925261"/>
              <a:gd name="connsiteX51" fmla="*/ 358320 w 1271016"/>
              <a:gd name="connsiteY51" fmla="*/ 179501 h 925261"/>
              <a:gd name="connsiteX52" fmla="*/ 324377 w 1271016"/>
              <a:gd name="connsiteY52" fmla="*/ 179501 h 925261"/>
              <a:gd name="connsiteX53" fmla="*/ 319215 w 1271016"/>
              <a:gd name="connsiteY53" fmla="*/ 184663 h 925261"/>
              <a:gd name="connsiteX54" fmla="*/ 319215 w 1271016"/>
              <a:gd name="connsiteY54" fmla="*/ 530516 h 925261"/>
              <a:gd name="connsiteX55" fmla="*/ 283958 w 1271016"/>
              <a:gd name="connsiteY55" fmla="*/ 530516 h 925261"/>
              <a:gd name="connsiteX56" fmla="*/ 283958 w 1271016"/>
              <a:gd name="connsiteY56" fmla="*/ 506264 h 925261"/>
              <a:gd name="connsiteX57" fmla="*/ 278796 w 1271016"/>
              <a:gd name="connsiteY57" fmla="*/ 501102 h 925261"/>
              <a:gd name="connsiteX58" fmla="*/ 250892 w 1271016"/>
              <a:gd name="connsiteY58" fmla="*/ 501102 h 925261"/>
              <a:gd name="connsiteX59" fmla="*/ 245730 w 1271016"/>
              <a:gd name="connsiteY59" fmla="*/ 506264 h 925261"/>
              <a:gd name="connsiteX60" fmla="*/ 245730 w 1271016"/>
              <a:gd name="connsiteY60" fmla="*/ 530516 h 925261"/>
              <a:gd name="connsiteX61" fmla="*/ 182812 w 1271016"/>
              <a:gd name="connsiteY61" fmla="*/ 530516 h 925261"/>
              <a:gd name="connsiteX62" fmla="*/ 152084 w 1271016"/>
              <a:gd name="connsiteY62" fmla="*/ 576730 h 925261"/>
              <a:gd name="connsiteX63" fmla="*/ 152035 w 1271016"/>
              <a:gd name="connsiteY63" fmla="*/ 576876 h 925261"/>
              <a:gd name="connsiteX64" fmla="*/ 149746 w 1271016"/>
              <a:gd name="connsiteY64" fmla="*/ 701008 h 925261"/>
              <a:gd name="connsiteX65" fmla="*/ 110301 w 1271016"/>
              <a:gd name="connsiteY65" fmla="*/ 701008 h 925261"/>
              <a:gd name="connsiteX66" fmla="*/ 107866 w 1271016"/>
              <a:gd name="connsiteY66" fmla="*/ 700375 h 925261"/>
              <a:gd name="connsiteX67" fmla="*/ 104165 w 1271016"/>
              <a:gd name="connsiteY67" fmla="*/ 702128 h 925261"/>
              <a:gd name="connsiteX68" fmla="*/ 4967 w 1271016"/>
              <a:gd name="connsiteY68" fmla="*/ 814036 h 925261"/>
              <a:gd name="connsiteX69" fmla="*/ 3652 w 1271016"/>
              <a:gd name="connsiteY69" fmla="*/ 817493 h 925261"/>
              <a:gd name="connsiteX70" fmla="*/ 3652 w 1271016"/>
              <a:gd name="connsiteY70" fmla="*/ 916009 h 925261"/>
              <a:gd name="connsiteX71" fmla="*/ 8814 w 1271016"/>
              <a:gd name="connsiteY71" fmla="*/ 921171 h 925261"/>
              <a:gd name="connsiteX72" fmla="*/ 204872 w 1271016"/>
              <a:gd name="connsiteY72" fmla="*/ 921171 h 925261"/>
              <a:gd name="connsiteX73" fmla="*/ 207259 w 1271016"/>
              <a:gd name="connsiteY73" fmla="*/ 921804 h 925261"/>
              <a:gd name="connsiteX74" fmla="*/ 622409 w 1271016"/>
              <a:gd name="connsiteY74" fmla="*/ 921804 h 925261"/>
              <a:gd name="connsiteX75" fmla="*/ 940942 w 1271016"/>
              <a:gd name="connsiteY75" fmla="*/ 921804 h 925261"/>
              <a:gd name="connsiteX76" fmla="*/ 949902 w 1271016"/>
              <a:gd name="connsiteY76" fmla="*/ 921804 h 925261"/>
              <a:gd name="connsiteX77" fmla="*/ 953701 w 1271016"/>
              <a:gd name="connsiteY77" fmla="*/ 921804 h 925261"/>
              <a:gd name="connsiteX78" fmla="*/ 1213845 w 1271016"/>
              <a:gd name="connsiteY78" fmla="*/ 921804 h 925261"/>
              <a:gd name="connsiteX79" fmla="*/ 1266731 w 1271016"/>
              <a:gd name="connsiteY79" fmla="*/ 921804 h 925261"/>
              <a:gd name="connsiteX80" fmla="*/ 1271893 w 1271016"/>
              <a:gd name="connsiteY80" fmla="*/ 916642 h 925261"/>
              <a:gd name="connsiteX81" fmla="*/ 1271893 w 1271016"/>
              <a:gd name="connsiteY81" fmla="*/ 676659 h 925261"/>
              <a:gd name="connsiteX82" fmla="*/ 1268923 w 1271016"/>
              <a:gd name="connsiteY82" fmla="*/ 671984 h 925261"/>
              <a:gd name="connsiteX83" fmla="*/ 797527 w 1271016"/>
              <a:gd name="connsiteY83" fmla="*/ 444369 h 925261"/>
              <a:gd name="connsiteX84" fmla="*/ 807997 w 1271016"/>
              <a:gd name="connsiteY84" fmla="*/ 413933 h 925261"/>
              <a:gd name="connsiteX85" fmla="*/ 831761 w 1271016"/>
              <a:gd name="connsiteY85" fmla="*/ 434289 h 925261"/>
              <a:gd name="connsiteX86" fmla="*/ 831956 w 1271016"/>
              <a:gd name="connsiteY86" fmla="*/ 448265 h 925261"/>
              <a:gd name="connsiteX87" fmla="*/ 809555 w 1271016"/>
              <a:gd name="connsiteY87" fmla="*/ 480357 h 925261"/>
              <a:gd name="connsiteX88" fmla="*/ 809409 w 1271016"/>
              <a:gd name="connsiteY88" fmla="*/ 549703 h 925261"/>
              <a:gd name="connsiteX89" fmla="*/ 797478 w 1271016"/>
              <a:gd name="connsiteY89" fmla="*/ 549703 h 925261"/>
              <a:gd name="connsiteX90" fmla="*/ 797478 w 1271016"/>
              <a:gd name="connsiteY90" fmla="*/ 444369 h 925261"/>
              <a:gd name="connsiteX91" fmla="*/ 797527 w 1271016"/>
              <a:gd name="connsiteY91" fmla="*/ 563533 h 925261"/>
              <a:gd name="connsiteX92" fmla="*/ 809409 w 1271016"/>
              <a:gd name="connsiteY92" fmla="*/ 563533 h 925261"/>
              <a:gd name="connsiteX93" fmla="*/ 809311 w 1271016"/>
              <a:gd name="connsiteY93" fmla="*/ 606144 h 925261"/>
              <a:gd name="connsiteX94" fmla="*/ 797527 w 1271016"/>
              <a:gd name="connsiteY94" fmla="*/ 600690 h 925261"/>
              <a:gd name="connsiteX95" fmla="*/ 797527 w 1271016"/>
              <a:gd name="connsiteY95" fmla="*/ 563533 h 925261"/>
              <a:gd name="connsiteX96" fmla="*/ 727888 w 1271016"/>
              <a:gd name="connsiteY96" fmla="*/ 324523 h 925261"/>
              <a:gd name="connsiteX97" fmla="*/ 753163 w 1271016"/>
              <a:gd name="connsiteY97" fmla="*/ 358125 h 925261"/>
              <a:gd name="connsiteX98" fmla="*/ 753163 w 1271016"/>
              <a:gd name="connsiteY98" fmla="*/ 522189 h 925261"/>
              <a:gd name="connsiteX99" fmla="*/ 753163 w 1271016"/>
              <a:gd name="connsiteY99" fmla="*/ 524867 h 925261"/>
              <a:gd name="connsiteX100" fmla="*/ 760906 w 1271016"/>
              <a:gd name="connsiteY100" fmla="*/ 558274 h 925261"/>
              <a:gd name="connsiteX101" fmla="*/ 773957 w 1271016"/>
              <a:gd name="connsiteY101" fmla="*/ 563484 h 925261"/>
              <a:gd name="connsiteX102" fmla="*/ 783696 w 1271016"/>
              <a:gd name="connsiteY102" fmla="*/ 563484 h 925261"/>
              <a:gd name="connsiteX103" fmla="*/ 783696 w 1271016"/>
              <a:gd name="connsiteY103" fmla="*/ 599083 h 925261"/>
              <a:gd name="connsiteX104" fmla="*/ 729106 w 1271016"/>
              <a:gd name="connsiteY104" fmla="*/ 624260 h 925261"/>
              <a:gd name="connsiteX105" fmla="*/ 728765 w 1271016"/>
              <a:gd name="connsiteY105" fmla="*/ 394356 h 925261"/>
              <a:gd name="connsiteX106" fmla="*/ 699985 w 1271016"/>
              <a:gd name="connsiteY106" fmla="*/ 355398 h 925261"/>
              <a:gd name="connsiteX107" fmla="*/ 727888 w 1271016"/>
              <a:gd name="connsiteY107" fmla="*/ 324523 h 925261"/>
              <a:gd name="connsiteX108" fmla="*/ 520435 w 1271016"/>
              <a:gd name="connsiteY108" fmla="*/ 680408 h 925261"/>
              <a:gd name="connsiteX109" fmla="*/ 537528 w 1271016"/>
              <a:gd name="connsiteY109" fmla="*/ 672909 h 925261"/>
              <a:gd name="connsiteX110" fmla="*/ 544248 w 1271016"/>
              <a:gd name="connsiteY110" fmla="*/ 649923 h 925261"/>
              <a:gd name="connsiteX111" fmla="*/ 544200 w 1271016"/>
              <a:gd name="connsiteY111" fmla="*/ 648024 h 925261"/>
              <a:gd name="connsiteX112" fmla="*/ 544200 w 1271016"/>
              <a:gd name="connsiteY112" fmla="*/ 464579 h 925261"/>
              <a:gd name="connsiteX113" fmla="*/ 567770 w 1271016"/>
              <a:gd name="connsiteY113" fmla="*/ 448314 h 925261"/>
              <a:gd name="connsiteX114" fmla="*/ 589148 w 1271016"/>
              <a:gd name="connsiteY114" fmla="*/ 462874 h 925261"/>
              <a:gd name="connsiteX115" fmla="*/ 589148 w 1271016"/>
              <a:gd name="connsiteY115" fmla="*/ 477776 h 925261"/>
              <a:gd name="connsiteX116" fmla="*/ 556326 w 1271016"/>
              <a:gd name="connsiteY116" fmla="*/ 516880 h 925261"/>
              <a:gd name="connsiteX117" fmla="*/ 555839 w 1271016"/>
              <a:gd name="connsiteY117" fmla="*/ 700813 h 925261"/>
              <a:gd name="connsiteX118" fmla="*/ 520386 w 1271016"/>
              <a:gd name="connsiteY118" fmla="*/ 700813 h 925261"/>
              <a:gd name="connsiteX119" fmla="*/ 520386 w 1271016"/>
              <a:gd name="connsiteY119" fmla="*/ 680408 h 925261"/>
              <a:gd name="connsiteX120" fmla="*/ 427666 w 1271016"/>
              <a:gd name="connsiteY120" fmla="*/ 189873 h 925261"/>
              <a:gd name="connsiteX121" fmla="*/ 450602 w 1271016"/>
              <a:gd name="connsiteY121" fmla="*/ 189873 h 925261"/>
              <a:gd name="connsiteX122" fmla="*/ 427666 w 1271016"/>
              <a:gd name="connsiteY122" fmla="*/ 217631 h 925261"/>
              <a:gd name="connsiteX123" fmla="*/ 427666 w 1271016"/>
              <a:gd name="connsiteY123" fmla="*/ 189873 h 925261"/>
              <a:gd name="connsiteX124" fmla="*/ 427666 w 1271016"/>
              <a:gd name="connsiteY124" fmla="*/ 233896 h 925261"/>
              <a:gd name="connsiteX125" fmla="*/ 455277 w 1271016"/>
              <a:gd name="connsiteY125" fmla="*/ 200490 h 925261"/>
              <a:gd name="connsiteX126" fmla="*/ 455277 w 1271016"/>
              <a:gd name="connsiteY126" fmla="*/ 335042 h 925261"/>
              <a:gd name="connsiteX127" fmla="*/ 427666 w 1271016"/>
              <a:gd name="connsiteY127" fmla="*/ 301635 h 925261"/>
              <a:gd name="connsiteX128" fmla="*/ 427666 w 1271016"/>
              <a:gd name="connsiteY128" fmla="*/ 233896 h 925261"/>
              <a:gd name="connsiteX129" fmla="*/ 427666 w 1271016"/>
              <a:gd name="connsiteY129" fmla="*/ 323939 h 925261"/>
              <a:gd name="connsiteX130" fmla="*/ 427666 w 1271016"/>
              <a:gd name="connsiteY130" fmla="*/ 317852 h 925261"/>
              <a:gd name="connsiteX131" fmla="*/ 454888 w 1271016"/>
              <a:gd name="connsiteY131" fmla="*/ 350772 h 925261"/>
              <a:gd name="connsiteX132" fmla="*/ 427666 w 1271016"/>
              <a:gd name="connsiteY132" fmla="*/ 383691 h 925261"/>
              <a:gd name="connsiteX133" fmla="*/ 427666 w 1271016"/>
              <a:gd name="connsiteY133" fmla="*/ 323939 h 925261"/>
              <a:gd name="connsiteX134" fmla="*/ 427666 w 1271016"/>
              <a:gd name="connsiteY134" fmla="*/ 428932 h 925261"/>
              <a:gd name="connsiteX135" fmla="*/ 427666 w 1271016"/>
              <a:gd name="connsiteY135" fmla="*/ 399957 h 925261"/>
              <a:gd name="connsiteX136" fmla="*/ 455277 w 1271016"/>
              <a:gd name="connsiteY136" fmla="*/ 366550 h 925261"/>
              <a:gd name="connsiteX137" fmla="*/ 455277 w 1271016"/>
              <a:gd name="connsiteY137" fmla="*/ 501102 h 925261"/>
              <a:gd name="connsiteX138" fmla="*/ 427666 w 1271016"/>
              <a:gd name="connsiteY138" fmla="*/ 467696 h 925261"/>
              <a:gd name="connsiteX139" fmla="*/ 427666 w 1271016"/>
              <a:gd name="connsiteY139" fmla="*/ 428932 h 925261"/>
              <a:gd name="connsiteX140" fmla="*/ 427666 w 1271016"/>
              <a:gd name="connsiteY140" fmla="*/ 483961 h 925261"/>
              <a:gd name="connsiteX141" fmla="*/ 455277 w 1271016"/>
              <a:gd name="connsiteY141" fmla="*/ 517367 h 925261"/>
              <a:gd name="connsiteX142" fmla="*/ 455277 w 1271016"/>
              <a:gd name="connsiteY142" fmla="*/ 528811 h 925261"/>
              <a:gd name="connsiteX143" fmla="*/ 429419 w 1271016"/>
              <a:gd name="connsiteY143" fmla="*/ 528811 h 925261"/>
              <a:gd name="connsiteX144" fmla="*/ 429419 w 1271016"/>
              <a:gd name="connsiteY144" fmla="*/ 506264 h 925261"/>
              <a:gd name="connsiteX145" fmla="*/ 427714 w 1271016"/>
              <a:gd name="connsiteY145" fmla="*/ 502466 h 925261"/>
              <a:gd name="connsiteX146" fmla="*/ 427714 w 1271016"/>
              <a:gd name="connsiteY146" fmla="*/ 483961 h 925261"/>
              <a:gd name="connsiteX147" fmla="*/ 419046 w 1271016"/>
              <a:gd name="connsiteY147" fmla="*/ 511426 h 925261"/>
              <a:gd name="connsiteX148" fmla="*/ 419046 w 1271016"/>
              <a:gd name="connsiteY148" fmla="*/ 528763 h 925261"/>
              <a:gd name="connsiteX149" fmla="*/ 417342 w 1271016"/>
              <a:gd name="connsiteY149" fmla="*/ 528763 h 925261"/>
              <a:gd name="connsiteX150" fmla="*/ 401466 w 1271016"/>
              <a:gd name="connsiteY150" fmla="*/ 528763 h 925261"/>
              <a:gd name="connsiteX151" fmla="*/ 401466 w 1271016"/>
              <a:gd name="connsiteY151" fmla="*/ 511426 h 925261"/>
              <a:gd name="connsiteX152" fmla="*/ 417342 w 1271016"/>
              <a:gd name="connsiteY152" fmla="*/ 511426 h 925261"/>
              <a:gd name="connsiteX153" fmla="*/ 419046 w 1271016"/>
              <a:gd name="connsiteY153" fmla="*/ 511426 h 925261"/>
              <a:gd name="connsiteX154" fmla="*/ 417342 w 1271016"/>
              <a:gd name="connsiteY154" fmla="*/ 455131 h 925261"/>
              <a:gd name="connsiteX155" fmla="*/ 399956 w 1271016"/>
              <a:gd name="connsiteY155" fmla="*/ 434094 h 925261"/>
              <a:gd name="connsiteX156" fmla="*/ 417342 w 1271016"/>
              <a:gd name="connsiteY156" fmla="*/ 434094 h 925261"/>
              <a:gd name="connsiteX157" fmla="*/ 417342 w 1271016"/>
              <a:gd name="connsiteY157" fmla="*/ 455131 h 925261"/>
              <a:gd name="connsiteX158" fmla="*/ 417342 w 1271016"/>
              <a:gd name="connsiteY158" fmla="*/ 289071 h 925261"/>
              <a:gd name="connsiteX159" fmla="*/ 399713 w 1271016"/>
              <a:gd name="connsiteY159" fmla="*/ 267742 h 925261"/>
              <a:gd name="connsiteX160" fmla="*/ 417342 w 1271016"/>
              <a:gd name="connsiteY160" fmla="*/ 246412 h 925261"/>
              <a:gd name="connsiteX161" fmla="*/ 417342 w 1271016"/>
              <a:gd name="connsiteY161" fmla="*/ 289071 h 925261"/>
              <a:gd name="connsiteX162" fmla="*/ 368692 w 1271016"/>
              <a:gd name="connsiteY162" fmla="*/ 14025 h 925261"/>
              <a:gd name="connsiteX163" fmla="*/ 417342 w 1271016"/>
              <a:gd name="connsiteY163" fmla="*/ 14025 h 925261"/>
              <a:gd name="connsiteX164" fmla="*/ 417342 w 1271016"/>
              <a:gd name="connsiteY164" fmla="*/ 108694 h 925261"/>
              <a:gd name="connsiteX165" fmla="*/ 368692 w 1271016"/>
              <a:gd name="connsiteY165" fmla="*/ 108694 h 925261"/>
              <a:gd name="connsiteX166" fmla="*/ 368692 w 1271016"/>
              <a:gd name="connsiteY166" fmla="*/ 14025 h 925261"/>
              <a:gd name="connsiteX167" fmla="*/ 368692 w 1271016"/>
              <a:gd name="connsiteY167" fmla="*/ 224059 h 925261"/>
              <a:gd name="connsiteX168" fmla="*/ 417342 w 1271016"/>
              <a:gd name="connsiteY168" fmla="*/ 224059 h 925261"/>
              <a:gd name="connsiteX169" fmla="*/ 417342 w 1271016"/>
              <a:gd name="connsiteY169" fmla="*/ 230147 h 925261"/>
              <a:gd name="connsiteX170" fmla="*/ 392993 w 1271016"/>
              <a:gd name="connsiteY170" fmla="*/ 259609 h 925261"/>
              <a:gd name="connsiteX171" fmla="*/ 368692 w 1271016"/>
              <a:gd name="connsiteY171" fmla="*/ 230147 h 925261"/>
              <a:gd name="connsiteX172" fmla="*/ 368692 w 1271016"/>
              <a:gd name="connsiteY172" fmla="*/ 224059 h 925261"/>
              <a:gd name="connsiteX173" fmla="*/ 368692 w 1271016"/>
              <a:gd name="connsiteY173" fmla="*/ 246412 h 925261"/>
              <a:gd name="connsiteX174" fmla="*/ 386321 w 1271016"/>
              <a:gd name="connsiteY174" fmla="*/ 267742 h 925261"/>
              <a:gd name="connsiteX175" fmla="*/ 368692 w 1271016"/>
              <a:gd name="connsiteY175" fmla="*/ 289071 h 925261"/>
              <a:gd name="connsiteX176" fmla="*/ 368692 w 1271016"/>
              <a:gd name="connsiteY176" fmla="*/ 246412 h 925261"/>
              <a:gd name="connsiteX177" fmla="*/ 368692 w 1271016"/>
              <a:gd name="connsiteY177" fmla="*/ 305288 h 925261"/>
              <a:gd name="connsiteX178" fmla="*/ 392993 w 1271016"/>
              <a:gd name="connsiteY178" fmla="*/ 275825 h 925261"/>
              <a:gd name="connsiteX179" fmla="*/ 417342 w 1271016"/>
              <a:gd name="connsiteY179" fmla="*/ 305288 h 925261"/>
              <a:gd name="connsiteX180" fmla="*/ 417342 w 1271016"/>
              <a:gd name="connsiteY180" fmla="*/ 318728 h 925261"/>
              <a:gd name="connsiteX181" fmla="*/ 368692 w 1271016"/>
              <a:gd name="connsiteY181" fmla="*/ 318728 h 925261"/>
              <a:gd name="connsiteX182" fmla="*/ 368692 w 1271016"/>
              <a:gd name="connsiteY182" fmla="*/ 305288 h 925261"/>
              <a:gd name="connsiteX183" fmla="*/ 368692 w 1271016"/>
              <a:gd name="connsiteY183" fmla="*/ 434143 h 925261"/>
              <a:gd name="connsiteX184" fmla="*/ 386077 w 1271016"/>
              <a:gd name="connsiteY184" fmla="*/ 434143 h 925261"/>
              <a:gd name="connsiteX185" fmla="*/ 368692 w 1271016"/>
              <a:gd name="connsiteY185" fmla="*/ 455180 h 925261"/>
              <a:gd name="connsiteX186" fmla="*/ 368692 w 1271016"/>
              <a:gd name="connsiteY186" fmla="*/ 434143 h 925261"/>
              <a:gd name="connsiteX187" fmla="*/ 368692 w 1271016"/>
              <a:gd name="connsiteY187" fmla="*/ 471397 h 925261"/>
              <a:gd name="connsiteX188" fmla="*/ 392993 w 1271016"/>
              <a:gd name="connsiteY188" fmla="*/ 441934 h 925261"/>
              <a:gd name="connsiteX189" fmla="*/ 417342 w 1271016"/>
              <a:gd name="connsiteY189" fmla="*/ 471397 h 925261"/>
              <a:gd name="connsiteX190" fmla="*/ 417342 w 1271016"/>
              <a:gd name="connsiteY190" fmla="*/ 501102 h 925261"/>
              <a:gd name="connsiteX191" fmla="*/ 396304 w 1271016"/>
              <a:gd name="connsiteY191" fmla="*/ 501102 h 925261"/>
              <a:gd name="connsiteX192" fmla="*/ 391142 w 1271016"/>
              <a:gd name="connsiteY192" fmla="*/ 506264 h 925261"/>
              <a:gd name="connsiteX193" fmla="*/ 391142 w 1271016"/>
              <a:gd name="connsiteY193" fmla="*/ 528811 h 925261"/>
              <a:gd name="connsiteX194" fmla="*/ 368692 w 1271016"/>
              <a:gd name="connsiteY194" fmla="*/ 528811 h 925261"/>
              <a:gd name="connsiteX195" fmla="*/ 368692 w 1271016"/>
              <a:gd name="connsiteY195" fmla="*/ 471397 h 925261"/>
              <a:gd name="connsiteX196" fmla="*/ 396304 w 1271016"/>
              <a:gd name="connsiteY196" fmla="*/ 540889 h 925261"/>
              <a:gd name="connsiteX197" fmla="*/ 424208 w 1271016"/>
              <a:gd name="connsiteY197" fmla="*/ 540889 h 925261"/>
              <a:gd name="connsiteX198" fmla="*/ 489707 w 1271016"/>
              <a:gd name="connsiteY198" fmla="*/ 540889 h 925261"/>
              <a:gd name="connsiteX199" fmla="*/ 509868 w 1271016"/>
              <a:gd name="connsiteY199" fmla="*/ 571861 h 925261"/>
              <a:gd name="connsiteX200" fmla="*/ 374828 w 1271016"/>
              <a:gd name="connsiteY200" fmla="*/ 571861 h 925261"/>
              <a:gd name="connsiteX201" fmla="*/ 363822 w 1271016"/>
              <a:gd name="connsiteY201" fmla="*/ 540889 h 925261"/>
              <a:gd name="connsiteX202" fmla="*/ 396304 w 1271016"/>
              <a:gd name="connsiteY202" fmla="*/ 540889 h 925261"/>
              <a:gd name="connsiteX203" fmla="*/ 510062 w 1271016"/>
              <a:gd name="connsiteY203" fmla="*/ 582185 h 925261"/>
              <a:gd name="connsiteX204" fmla="*/ 510062 w 1271016"/>
              <a:gd name="connsiteY204" fmla="*/ 700813 h 925261"/>
              <a:gd name="connsiteX205" fmla="*/ 372637 w 1271016"/>
              <a:gd name="connsiteY205" fmla="*/ 700910 h 925261"/>
              <a:gd name="connsiteX206" fmla="*/ 374877 w 1271016"/>
              <a:gd name="connsiteY206" fmla="*/ 582185 h 925261"/>
              <a:gd name="connsiteX207" fmla="*/ 510062 w 1271016"/>
              <a:gd name="connsiteY207" fmla="*/ 582185 h 925261"/>
              <a:gd name="connsiteX208" fmla="*/ 358320 w 1271016"/>
              <a:gd name="connsiteY208" fmla="*/ 189873 h 925261"/>
              <a:gd name="connsiteX209" fmla="*/ 358320 w 1271016"/>
              <a:gd name="connsiteY209" fmla="*/ 217631 h 925261"/>
              <a:gd name="connsiteX210" fmla="*/ 335383 w 1271016"/>
              <a:gd name="connsiteY210" fmla="*/ 189873 h 925261"/>
              <a:gd name="connsiteX211" fmla="*/ 358320 w 1271016"/>
              <a:gd name="connsiteY211" fmla="*/ 189873 h 925261"/>
              <a:gd name="connsiteX212" fmla="*/ 329588 w 1271016"/>
              <a:gd name="connsiteY212" fmla="*/ 199077 h 925261"/>
              <a:gd name="connsiteX213" fmla="*/ 358320 w 1271016"/>
              <a:gd name="connsiteY213" fmla="*/ 233896 h 925261"/>
              <a:gd name="connsiteX214" fmla="*/ 358320 w 1271016"/>
              <a:gd name="connsiteY214" fmla="*/ 301587 h 925261"/>
              <a:gd name="connsiteX215" fmla="*/ 329588 w 1271016"/>
              <a:gd name="connsiteY215" fmla="*/ 336406 h 925261"/>
              <a:gd name="connsiteX216" fmla="*/ 329588 w 1271016"/>
              <a:gd name="connsiteY216" fmla="*/ 199077 h 925261"/>
              <a:gd name="connsiteX217" fmla="*/ 358320 w 1271016"/>
              <a:gd name="connsiteY217" fmla="*/ 317852 h 925261"/>
              <a:gd name="connsiteX218" fmla="*/ 358320 w 1271016"/>
              <a:gd name="connsiteY218" fmla="*/ 323939 h 925261"/>
              <a:gd name="connsiteX219" fmla="*/ 358320 w 1271016"/>
              <a:gd name="connsiteY219" fmla="*/ 383740 h 925261"/>
              <a:gd name="connsiteX220" fmla="*/ 331097 w 1271016"/>
              <a:gd name="connsiteY220" fmla="*/ 350820 h 925261"/>
              <a:gd name="connsiteX221" fmla="*/ 358320 w 1271016"/>
              <a:gd name="connsiteY221" fmla="*/ 317852 h 925261"/>
              <a:gd name="connsiteX222" fmla="*/ 329588 w 1271016"/>
              <a:gd name="connsiteY222" fmla="*/ 365186 h 925261"/>
              <a:gd name="connsiteX223" fmla="*/ 358320 w 1271016"/>
              <a:gd name="connsiteY223" fmla="*/ 400005 h 925261"/>
              <a:gd name="connsiteX224" fmla="*/ 358320 w 1271016"/>
              <a:gd name="connsiteY224" fmla="*/ 428981 h 925261"/>
              <a:gd name="connsiteX225" fmla="*/ 358320 w 1271016"/>
              <a:gd name="connsiteY225" fmla="*/ 467696 h 925261"/>
              <a:gd name="connsiteX226" fmla="*/ 329588 w 1271016"/>
              <a:gd name="connsiteY226" fmla="*/ 502515 h 925261"/>
              <a:gd name="connsiteX227" fmla="*/ 329588 w 1271016"/>
              <a:gd name="connsiteY227" fmla="*/ 365186 h 925261"/>
              <a:gd name="connsiteX228" fmla="*/ 329588 w 1271016"/>
              <a:gd name="connsiteY228" fmla="*/ 518731 h 925261"/>
              <a:gd name="connsiteX229" fmla="*/ 358320 w 1271016"/>
              <a:gd name="connsiteY229" fmla="*/ 483912 h 925261"/>
              <a:gd name="connsiteX230" fmla="*/ 358320 w 1271016"/>
              <a:gd name="connsiteY230" fmla="*/ 528763 h 925261"/>
              <a:gd name="connsiteX231" fmla="*/ 329588 w 1271016"/>
              <a:gd name="connsiteY231" fmla="*/ 528763 h 925261"/>
              <a:gd name="connsiteX232" fmla="*/ 329588 w 1271016"/>
              <a:gd name="connsiteY232" fmla="*/ 518731 h 925261"/>
              <a:gd name="connsiteX233" fmla="*/ 256054 w 1271016"/>
              <a:gd name="connsiteY233" fmla="*/ 511426 h 925261"/>
              <a:gd name="connsiteX234" fmla="*/ 273634 w 1271016"/>
              <a:gd name="connsiteY234" fmla="*/ 511426 h 925261"/>
              <a:gd name="connsiteX235" fmla="*/ 273634 w 1271016"/>
              <a:gd name="connsiteY235" fmla="*/ 530516 h 925261"/>
              <a:gd name="connsiteX236" fmla="*/ 256054 w 1271016"/>
              <a:gd name="connsiteY236" fmla="*/ 530516 h 925261"/>
              <a:gd name="connsiteX237" fmla="*/ 256054 w 1271016"/>
              <a:gd name="connsiteY237" fmla="*/ 511426 h 925261"/>
              <a:gd name="connsiteX238" fmla="*/ 182812 w 1271016"/>
              <a:gd name="connsiteY238" fmla="*/ 540889 h 925261"/>
              <a:gd name="connsiteX239" fmla="*/ 250843 w 1271016"/>
              <a:gd name="connsiteY239" fmla="*/ 540889 h 925261"/>
              <a:gd name="connsiteX240" fmla="*/ 278747 w 1271016"/>
              <a:gd name="connsiteY240" fmla="*/ 540889 h 925261"/>
              <a:gd name="connsiteX241" fmla="*/ 308648 w 1271016"/>
              <a:gd name="connsiteY241" fmla="*/ 540889 h 925261"/>
              <a:gd name="connsiteX242" fmla="*/ 328176 w 1271016"/>
              <a:gd name="connsiteY242" fmla="*/ 540889 h 925261"/>
              <a:gd name="connsiteX243" fmla="*/ 344246 w 1271016"/>
              <a:gd name="connsiteY243" fmla="*/ 540889 h 925261"/>
              <a:gd name="connsiteX244" fmla="*/ 364407 w 1271016"/>
              <a:gd name="connsiteY244" fmla="*/ 571861 h 925261"/>
              <a:gd name="connsiteX245" fmla="*/ 308063 w 1271016"/>
              <a:gd name="connsiteY245" fmla="*/ 571861 h 925261"/>
              <a:gd name="connsiteX246" fmla="*/ 302658 w 1271016"/>
              <a:gd name="connsiteY246" fmla="*/ 571861 h 925261"/>
              <a:gd name="connsiteX247" fmla="*/ 297691 w 1271016"/>
              <a:gd name="connsiteY247" fmla="*/ 571861 h 925261"/>
              <a:gd name="connsiteX248" fmla="*/ 162700 w 1271016"/>
              <a:gd name="connsiteY248" fmla="*/ 571861 h 925261"/>
              <a:gd name="connsiteX249" fmla="*/ 182812 w 1271016"/>
              <a:gd name="connsiteY249" fmla="*/ 540889 h 925261"/>
              <a:gd name="connsiteX250" fmla="*/ 202097 w 1271016"/>
              <a:gd name="connsiteY250" fmla="*/ 910799 h 925261"/>
              <a:gd name="connsiteX251" fmla="*/ 153837 w 1271016"/>
              <a:gd name="connsiteY251" fmla="*/ 910799 h 925261"/>
              <a:gd name="connsiteX252" fmla="*/ 153837 w 1271016"/>
              <a:gd name="connsiteY252" fmla="*/ 864974 h 925261"/>
              <a:gd name="connsiteX253" fmla="*/ 148431 w 1271016"/>
              <a:gd name="connsiteY253" fmla="*/ 859568 h 925261"/>
              <a:gd name="connsiteX254" fmla="*/ 61067 w 1271016"/>
              <a:gd name="connsiteY254" fmla="*/ 859568 h 925261"/>
              <a:gd name="connsiteX255" fmla="*/ 55662 w 1271016"/>
              <a:gd name="connsiteY255" fmla="*/ 864974 h 925261"/>
              <a:gd name="connsiteX256" fmla="*/ 55662 w 1271016"/>
              <a:gd name="connsiteY256" fmla="*/ 910799 h 925261"/>
              <a:gd name="connsiteX257" fmla="*/ 14025 w 1271016"/>
              <a:gd name="connsiteY257" fmla="*/ 910799 h 925261"/>
              <a:gd name="connsiteX258" fmla="*/ 14025 w 1271016"/>
              <a:gd name="connsiteY258" fmla="*/ 819441 h 925261"/>
              <a:gd name="connsiteX259" fmla="*/ 107963 w 1271016"/>
              <a:gd name="connsiteY259" fmla="*/ 713474 h 925261"/>
              <a:gd name="connsiteX260" fmla="*/ 108256 w 1271016"/>
              <a:gd name="connsiteY260" fmla="*/ 713133 h 925261"/>
              <a:gd name="connsiteX261" fmla="*/ 174241 w 1271016"/>
              <a:gd name="connsiteY261" fmla="*/ 779168 h 925261"/>
              <a:gd name="connsiteX262" fmla="*/ 202145 w 1271016"/>
              <a:gd name="connsiteY262" fmla="*/ 807072 h 925261"/>
              <a:gd name="connsiteX263" fmla="*/ 202145 w 1271016"/>
              <a:gd name="connsiteY263" fmla="*/ 910799 h 925261"/>
              <a:gd name="connsiteX264" fmla="*/ 160119 w 1271016"/>
              <a:gd name="connsiteY264" fmla="*/ 701056 h 925261"/>
              <a:gd name="connsiteX265" fmla="*/ 162310 w 1271016"/>
              <a:gd name="connsiteY265" fmla="*/ 582233 h 925261"/>
              <a:gd name="connsiteX266" fmla="*/ 297447 w 1271016"/>
              <a:gd name="connsiteY266" fmla="*/ 582233 h 925261"/>
              <a:gd name="connsiteX267" fmla="*/ 302658 w 1271016"/>
              <a:gd name="connsiteY267" fmla="*/ 582233 h 925261"/>
              <a:gd name="connsiteX268" fmla="*/ 307820 w 1271016"/>
              <a:gd name="connsiteY268" fmla="*/ 582233 h 925261"/>
              <a:gd name="connsiteX269" fmla="*/ 364553 w 1271016"/>
              <a:gd name="connsiteY269" fmla="*/ 582233 h 925261"/>
              <a:gd name="connsiteX270" fmla="*/ 362313 w 1271016"/>
              <a:gd name="connsiteY270" fmla="*/ 700959 h 925261"/>
              <a:gd name="connsiteX271" fmla="*/ 160119 w 1271016"/>
              <a:gd name="connsiteY271" fmla="*/ 701056 h 925261"/>
              <a:gd name="connsiteX272" fmla="*/ 1208683 w 1271016"/>
              <a:gd name="connsiteY272" fmla="*/ 911480 h 925261"/>
              <a:gd name="connsiteX273" fmla="*/ 1051535 w 1271016"/>
              <a:gd name="connsiteY273" fmla="*/ 911480 h 925261"/>
              <a:gd name="connsiteX274" fmla="*/ 1051535 w 1271016"/>
              <a:gd name="connsiteY274" fmla="*/ 832541 h 925261"/>
              <a:gd name="connsiteX275" fmla="*/ 1050172 w 1271016"/>
              <a:gd name="connsiteY275" fmla="*/ 831177 h 925261"/>
              <a:gd name="connsiteX276" fmla="*/ 1006684 w 1271016"/>
              <a:gd name="connsiteY276" fmla="*/ 831177 h 925261"/>
              <a:gd name="connsiteX277" fmla="*/ 1005321 w 1271016"/>
              <a:gd name="connsiteY277" fmla="*/ 832541 h 925261"/>
              <a:gd name="connsiteX278" fmla="*/ 1005321 w 1271016"/>
              <a:gd name="connsiteY278" fmla="*/ 911480 h 925261"/>
              <a:gd name="connsiteX279" fmla="*/ 955113 w 1271016"/>
              <a:gd name="connsiteY279" fmla="*/ 911480 h 925261"/>
              <a:gd name="connsiteX280" fmla="*/ 949951 w 1271016"/>
              <a:gd name="connsiteY280" fmla="*/ 911480 h 925261"/>
              <a:gd name="connsiteX281" fmla="*/ 944789 w 1271016"/>
              <a:gd name="connsiteY281" fmla="*/ 911480 h 925261"/>
              <a:gd name="connsiteX282" fmla="*/ 939627 w 1271016"/>
              <a:gd name="connsiteY282" fmla="*/ 911480 h 925261"/>
              <a:gd name="connsiteX283" fmla="*/ 693216 w 1271016"/>
              <a:gd name="connsiteY283" fmla="*/ 911480 h 925261"/>
              <a:gd name="connsiteX284" fmla="*/ 693216 w 1271016"/>
              <a:gd name="connsiteY284" fmla="*/ 832541 h 925261"/>
              <a:gd name="connsiteX285" fmla="*/ 691852 w 1271016"/>
              <a:gd name="connsiteY285" fmla="*/ 831177 h 925261"/>
              <a:gd name="connsiteX286" fmla="*/ 648365 w 1271016"/>
              <a:gd name="connsiteY286" fmla="*/ 831177 h 925261"/>
              <a:gd name="connsiteX287" fmla="*/ 647001 w 1271016"/>
              <a:gd name="connsiteY287" fmla="*/ 832541 h 925261"/>
              <a:gd name="connsiteX288" fmla="*/ 647001 w 1271016"/>
              <a:gd name="connsiteY288" fmla="*/ 911480 h 925261"/>
              <a:gd name="connsiteX289" fmla="*/ 631418 w 1271016"/>
              <a:gd name="connsiteY289" fmla="*/ 911480 h 925261"/>
              <a:gd name="connsiteX290" fmla="*/ 621045 w 1271016"/>
              <a:gd name="connsiteY290" fmla="*/ 911480 h 925261"/>
              <a:gd name="connsiteX291" fmla="*/ 334896 w 1271016"/>
              <a:gd name="connsiteY291" fmla="*/ 911480 h 925261"/>
              <a:gd name="connsiteX292" fmla="*/ 334896 w 1271016"/>
              <a:gd name="connsiteY292" fmla="*/ 832541 h 925261"/>
              <a:gd name="connsiteX293" fmla="*/ 333532 w 1271016"/>
              <a:gd name="connsiteY293" fmla="*/ 831177 h 925261"/>
              <a:gd name="connsiteX294" fmla="*/ 290045 w 1271016"/>
              <a:gd name="connsiteY294" fmla="*/ 831177 h 925261"/>
              <a:gd name="connsiteX295" fmla="*/ 288682 w 1271016"/>
              <a:gd name="connsiteY295" fmla="*/ 832541 h 925261"/>
              <a:gd name="connsiteX296" fmla="*/ 288682 w 1271016"/>
              <a:gd name="connsiteY296" fmla="*/ 911480 h 925261"/>
              <a:gd name="connsiteX297" fmla="*/ 212469 w 1271016"/>
              <a:gd name="connsiteY297" fmla="*/ 911480 h 925261"/>
              <a:gd name="connsiteX298" fmla="*/ 212469 w 1271016"/>
              <a:gd name="connsiteY298" fmla="*/ 810773 h 925261"/>
              <a:gd name="connsiteX299" fmla="*/ 621045 w 1271016"/>
              <a:gd name="connsiteY299" fmla="*/ 810773 h 925261"/>
              <a:gd name="connsiteX300" fmla="*/ 631418 w 1271016"/>
              <a:gd name="connsiteY300" fmla="*/ 810773 h 925261"/>
              <a:gd name="connsiteX301" fmla="*/ 939579 w 1271016"/>
              <a:gd name="connsiteY301" fmla="*/ 810773 h 925261"/>
              <a:gd name="connsiteX302" fmla="*/ 944740 w 1271016"/>
              <a:gd name="connsiteY302" fmla="*/ 810773 h 925261"/>
              <a:gd name="connsiteX303" fmla="*/ 949902 w 1271016"/>
              <a:gd name="connsiteY303" fmla="*/ 810773 h 925261"/>
              <a:gd name="connsiteX304" fmla="*/ 955064 w 1271016"/>
              <a:gd name="connsiteY304" fmla="*/ 810773 h 925261"/>
              <a:gd name="connsiteX305" fmla="*/ 1208635 w 1271016"/>
              <a:gd name="connsiteY305" fmla="*/ 810773 h 925261"/>
              <a:gd name="connsiteX306" fmla="*/ 1208635 w 1271016"/>
              <a:gd name="connsiteY306" fmla="*/ 911480 h 925261"/>
              <a:gd name="connsiteX307" fmla="*/ 1261618 w 1271016"/>
              <a:gd name="connsiteY307" fmla="*/ 911529 h 925261"/>
              <a:gd name="connsiteX308" fmla="*/ 1219056 w 1271016"/>
              <a:gd name="connsiteY308" fmla="*/ 911529 h 925261"/>
              <a:gd name="connsiteX309" fmla="*/ 1219056 w 1271016"/>
              <a:gd name="connsiteY309" fmla="*/ 805611 h 925261"/>
              <a:gd name="connsiteX310" fmla="*/ 1219007 w 1271016"/>
              <a:gd name="connsiteY310" fmla="*/ 805319 h 925261"/>
              <a:gd name="connsiteX311" fmla="*/ 1218277 w 1271016"/>
              <a:gd name="connsiteY311" fmla="*/ 802251 h 925261"/>
              <a:gd name="connsiteX312" fmla="*/ 1156869 w 1271016"/>
              <a:gd name="connsiteY312" fmla="*/ 702907 h 925261"/>
              <a:gd name="connsiteX313" fmla="*/ 1152486 w 1271016"/>
              <a:gd name="connsiteY313" fmla="*/ 700472 h 925261"/>
              <a:gd name="connsiteX314" fmla="*/ 1152486 w 1271016"/>
              <a:gd name="connsiteY314" fmla="*/ 700472 h 925261"/>
              <a:gd name="connsiteX315" fmla="*/ 955162 w 1271016"/>
              <a:gd name="connsiteY315" fmla="*/ 700569 h 925261"/>
              <a:gd name="connsiteX316" fmla="*/ 950000 w 1271016"/>
              <a:gd name="connsiteY316" fmla="*/ 700569 h 925261"/>
              <a:gd name="connsiteX317" fmla="*/ 944838 w 1271016"/>
              <a:gd name="connsiteY317" fmla="*/ 700569 h 925261"/>
              <a:gd name="connsiteX318" fmla="*/ 939676 w 1271016"/>
              <a:gd name="connsiteY318" fmla="*/ 700569 h 925261"/>
              <a:gd name="connsiteX319" fmla="*/ 868236 w 1271016"/>
              <a:gd name="connsiteY319" fmla="*/ 700618 h 925261"/>
              <a:gd name="connsiteX320" fmla="*/ 864778 w 1271016"/>
              <a:gd name="connsiteY320" fmla="*/ 700618 h 925261"/>
              <a:gd name="connsiteX321" fmla="*/ 864778 w 1271016"/>
              <a:gd name="connsiteY321" fmla="*/ 700034 h 925261"/>
              <a:gd name="connsiteX322" fmla="*/ 864778 w 1271016"/>
              <a:gd name="connsiteY322" fmla="*/ 700034 h 925261"/>
              <a:gd name="connsiteX323" fmla="*/ 864778 w 1271016"/>
              <a:gd name="connsiteY323" fmla="*/ 700618 h 925261"/>
              <a:gd name="connsiteX324" fmla="*/ 812672 w 1271016"/>
              <a:gd name="connsiteY324" fmla="*/ 700667 h 925261"/>
              <a:gd name="connsiteX325" fmla="*/ 812672 w 1271016"/>
              <a:gd name="connsiteY325" fmla="*/ 700082 h 925261"/>
              <a:gd name="connsiteX326" fmla="*/ 812672 w 1271016"/>
              <a:gd name="connsiteY326" fmla="*/ 700082 h 925261"/>
              <a:gd name="connsiteX327" fmla="*/ 812672 w 1271016"/>
              <a:gd name="connsiteY327" fmla="*/ 700667 h 925261"/>
              <a:gd name="connsiteX328" fmla="*/ 809214 w 1271016"/>
              <a:gd name="connsiteY328" fmla="*/ 700667 h 925261"/>
              <a:gd name="connsiteX329" fmla="*/ 797575 w 1271016"/>
              <a:gd name="connsiteY329" fmla="*/ 700667 h 925261"/>
              <a:gd name="connsiteX330" fmla="*/ 783794 w 1271016"/>
              <a:gd name="connsiteY330" fmla="*/ 700667 h 925261"/>
              <a:gd name="connsiteX331" fmla="*/ 729252 w 1271016"/>
              <a:gd name="connsiteY331" fmla="*/ 700667 h 925261"/>
              <a:gd name="connsiteX332" fmla="*/ 725794 w 1271016"/>
              <a:gd name="connsiteY332" fmla="*/ 700667 h 925261"/>
              <a:gd name="connsiteX333" fmla="*/ 722337 w 1271016"/>
              <a:gd name="connsiteY333" fmla="*/ 700667 h 925261"/>
              <a:gd name="connsiteX334" fmla="*/ 663558 w 1271016"/>
              <a:gd name="connsiteY334" fmla="*/ 700715 h 925261"/>
              <a:gd name="connsiteX335" fmla="*/ 660101 w 1271016"/>
              <a:gd name="connsiteY335" fmla="*/ 700715 h 925261"/>
              <a:gd name="connsiteX336" fmla="*/ 656643 w 1271016"/>
              <a:gd name="connsiteY336" fmla="*/ 700715 h 925261"/>
              <a:gd name="connsiteX337" fmla="*/ 636239 w 1271016"/>
              <a:gd name="connsiteY337" fmla="*/ 700715 h 925261"/>
              <a:gd name="connsiteX338" fmla="*/ 636190 w 1271016"/>
              <a:gd name="connsiteY338" fmla="*/ 678509 h 925261"/>
              <a:gd name="connsiteX339" fmla="*/ 656692 w 1271016"/>
              <a:gd name="connsiteY339" fmla="*/ 669062 h 925261"/>
              <a:gd name="connsiteX340" fmla="*/ 660150 w 1271016"/>
              <a:gd name="connsiteY340" fmla="*/ 667455 h 925261"/>
              <a:gd name="connsiteX341" fmla="*/ 663607 w 1271016"/>
              <a:gd name="connsiteY341" fmla="*/ 665848 h 925261"/>
              <a:gd name="connsiteX342" fmla="*/ 722239 w 1271016"/>
              <a:gd name="connsiteY342" fmla="*/ 638772 h 925261"/>
              <a:gd name="connsiteX343" fmla="*/ 725697 w 1271016"/>
              <a:gd name="connsiteY343" fmla="*/ 637165 h 925261"/>
              <a:gd name="connsiteX344" fmla="*/ 729155 w 1271016"/>
              <a:gd name="connsiteY344" fmla="*/ 635557 h 925261"/>
              <a:gd name="connsiteX345" fmla="*/ 783745 w 1271016"/>
              <a:gd name="connsiteY345" fmla="*/ 610381 h 925261"/>
              <a:gd name="connsiteX346" fmla="*/ 788956 w 1271016"/>
              <a:gd name="connsiteY346" fmla="*/ 607994 h 925261"/>
              <a:gd name="connsiteX347" fmla="*/ 797575 w 1271016"/>
              <a:gd name="connsiteY347" fmla="*/ 611988 h 925261"/>
              <a:gd name="connsiteX348" fmla="*/ 809360 w 1271016"/>
              <a:gd name="connsiteY348" fmla="*/ 617442 h 925261"/>
              <a:gd name="connsiteX349" fmla="*/ 812818 w 1271016"/>
              <a:gd name="connsiteY349" fmla="*/ 619049 h 925261"/>
              <a:gd name="connsiteX350" fmla="*/ 816275 w 1271016"/>
              <a:gd name="connsiteY350" fmla="*/ 620656 h 925261"/>
              <a:gd name="connsiteX351" fmla="*/ 861175 w 1271016"/>
              <a:gd name="connsiteY351" fmla="*/ 641353 h 925261"/>
              <a:gd name="connsiteX352" fmla="*/ 864632 w 1271016"/>
              <a:gd name="connsiteY352" fmla="*/ 642960 h 925261"/>
              <a:gd name="connsiteX353" fmla="*/ 868090 w 1271016"/>
              <a:gd name="connsiteY353" fmla="*/ 644567 h 925261"/>
              <a:gd name="connsiteX354" fmla="*/ 886887 w 1271016"/>
              <a:gd name="connsiteY354" fmla="*/ 653235 h 925261"/>
              <a:gd name="connsiteX355" fmla="*/ 890345 w 1271016"/>
              <a:gd name="connsiteY355" fmla="*/ 654842 h 925261"/>
              <a:gd name="connsiteX356" fmla="*/ 893802 w 1271016"/>
              <a:gd name="connsiteY356" fmla="*/ 656449 h 925261"/>
              <a:gd name="connsiteX357" fmla="*/ 939725 w 1271016"/>
              <a:gd name="connsiteY357" fmla="*/ 677633 h 925261"/>
              <a:gd name="connsiteX358" fmla="*/ 939725 w 1271016"/>
              <a:gd name="connsiteY358" fmla="*/ 700034 h 925261"/>
              <a:gd name="connsiteX359" fmla="*/ 944887 w 1271016"/>
              <a:gd name="connsiteY359" fmla="*/ 700034 h 925261"/>
              <a:gd name="connsiteX360" fmla="*/ 950049 w 1271016"/>
              <a:gd name="connsiteY360" fmla="*/ 700034 h 925261"/>
              <a:gd name="connsiteX361" fmla="*/ 950049 w 1271016"/>
              <a:gd name="connsiteY361" fmla="*/ 680019 h 925261"/>
              <a:gd name="connsiteX362" fmla="*/ 955211 w 1271016"/>
              <a:gd name="connsiteY362" fmla="*/ 677633 h 925261"/>
              <a:gd name="connsiteX363" fmla="*/ 1105931 w 1271016"/>
              <a:gd name="connsiteY363" fmla="*/ 608092 h 925261"/>
              <a:gd name="connsiteX364" fmla="*/ 1236977 w 1271016"/>
              <a:gd name="connsiteY364" fmla="*/ 668575 h 925261"/>
              <a:gd name="connsiteX365" fmla="*/ 1240435 w 1271016"/>
              <a:gd name="connsiteY365" fmla="*/ 670182 h 925261"/>
              <a:gd name="connsiteX366" fmla="*/ 1243892 w 1271016"/>
              <a:gd name="connsiteY366" fmla="*/ 671789 h 925261"/>
              <a:gd name="connsiteX367" fmla="*/ 1261764 w 1271016"/>
              <a:gd name="connsiteY367" fmla="*/ 680019 h 925261"/>
              <a:gd name="connsiteX368" fmla="*/ 1261764 w 1271016"/>
              <a:gd name="connsiteY368" fmla="*/ 911529 h 9252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Lst>
            <a:rect l="l" t="t" r="r" b="b"/>
            <a:pathLst>
              <a:path w="1271016" h="925261">
                <a:moveTo>
                  <a:pt x="1268923" y="671984"/>
                </a:moveTo>
                <a:lnTo>
                  <a:pt x="1243746" y="660345"/>
                </a:lnTo>
                <a:lnTo>
                  <a:pt x="1240288" y="658738"/>
                </a:lnTo>
                <a:lnTo>
                  <a:pt x="1240288" y="539476"/>
                </a:lnTo>
                <a:cubicBezTo>
                  <a:pt x="1240288" y="537528"/>
                  <a:pt x="1238779" y="535970"/>
                  <a:pt x="1236880" y="535970"/>
                </a:cubicBezTo>
                <a:lnTo>
                  <a:pt x="893608" y="535970"/>
                </a:lnTo>
                <a:cubicBezTo>
                  <a:pt x="891757" y="535970"/>
                  <a:pt x="890247" y="537528"/>
                  <a:pt x="890247" y="539476"/>
                </a:cubicBezTo>
                <a:lnTo>
                  <a:pt x="890247" y="643349"/>
                </a:lnTo>
                <a:lnTo>
                  <a:pt x="893608" y="644956"/>
                </a:lnTo>
                <a:lnTo>
                  <a:pt x="895507" y="645881"/>
                </a:lnTo>
                <a:lnTo>
                  <a:pt x="893656" y="645005"/>
                </a:lnTo>
                <a:lnTo>
                  <a:pt x="890199" y="643398"/>
                </a:lnTo>
                <a:lnTo>
                  <a:pt x="886741" y="641791"/>
                </a:lnTo>
                <a:lnTo>
                  <a:pt x="867944" y="633123"/>
                </a:lnTo>
                <a:lnTo>
                  <a:pt x="867652" y="480308"/>
                </a:lnTo>
                <a:cubicBezTo>
                  <a:pt x="867652" y="464920"/>
                  <a:pt x="858302" y="451966"/>
                  <a:pt x="845738" y="448362"/>
                </a:cubicBezTo>
                <a:cubicBezTo>
                  <a:pt x="845738" y="442713"/>
                  <a:pt x="845738" y="436918"/>
                  <a:pt x="845494" y="433412"/>
                </a:cubicBezTo>
                <a:cubicBezTo>
                  <a:pt x="843838" y="406433"/>
                  <a:pt x="838628" y="398788"/>
                  <a:pt x="807364" y="400103"/>
                </a:cubicBezTo>
                <a:cubicBezTo>
                  <a:pt x="783648" y="401077"/>
                  <a:pt x="783648" y="422065"/>
                  <a:pt x="783648" y="444320"/>
                </a:cubicBezTo>
                <a:lnTo>
                  <a:pt x="783648" y="549703"/>
                </a:lnTo>
                <a:lnTo>
                  <a:pt x="773908" y="549703"/>
                </a:lnTo>
                <a:cubicBezTo>
                  <a:pt x="772057" y="549703"/>
                  <a:pt x="771230" y="549119"/>
                  <a:pt x="770645" y="548534"/>
                </a:cubicBezTo>
                <a:cubicBezTo>
                  <a:pt x="766749" y="544590"/>
                  <a:pt x="766847" y="532269"/>
                  <a:pt x="766896" y="524916"/>
                </a:cubicBezTo>
                <a:lnTo>
                  <a:pt x="766896" y="358076"/>
                </a:lnTo>
                <a:cubicBezTo>
                  <a:pt x="766896" y="327932"/>
                  <a:pt x="752627" y="310644"/>
                  <a:pt x="727840" y="310644"/>
                </a:cubicBezTo>
                <a:cubicBezTo>
                  <a:pt x="694043" y="310644"/>
                  <a:pt x="687080" y="333338"/>
                  <a:pt x="686106" y="355349"/>
                </a:cubicBezTo>
                <a:cubicBezTo>
                  <a:pt x="669548" y="358856"/>
                  <a:pt x="657033" y="375023"/>
                  <a:pt x="657033" y="394356"/>
                </a:cubicBezTo>
                <a:lnTo>
                  <a:pt x="656643" y="657666"/>
                </a:lnTo>
                <a:lnTo>
                  <a:pt x="636093" y="667162"/>
                </a:lnTo>
                <a:lnTo>
                  <a:pt x="635703" y="516832"/>
                </a:lnTo>
                <a:cubicBezTo>
                  <a:pt x="635703" y="497304"/>
                  <a:pt x="621532" y="481039"/>
                  <a:pt x="602929" y="477727"/>
                </a:cubicBezTo>
                <a:lnTo>
                  <a:pt x="602929" y="462874"/>
                </a:lnTo>
                <a:cubicBezTo>
                  <a:pt x="602929" y="449775"/>
                  <a:pt x="593726" y="434532"/>
                  <a:pt x="567721" y="434532"/>
                </a:cubicBezTo>
                <a:cubicBezTo>
                  <a:pt x="535191" y="434532"/>
                  <a:pt x="530321" y="453378"/>
                  <a:pt x="530321" y="464628"/>
                </a:cubicBezTo>
                <a:lnTo>
                  <a:pt x="530321" y="648073"/>
                </a:lnTo>
                <a:cubicBezTo>
                  <a:pt x="530321" y="648755"/>
                  <a:pt x="530321" y="649485"/>
                  <a:pt x="530370" y="650313"/>
                </a:cubicBezTo>
                <a:cubicBezTo>
                  <a:pt x="530467" y="654696"/>
                  <a:pt x="530613" y="660150"/>
                  <a:pt x="527545" y="663315"/>
                </a:cubicBezTo>
                <a:cubicBezTo>
                  <a:pt x="525841" y="665069"/>
                  <a:pt x="523162" y="665994"/>
                  <a:pt x="520338" y="666529"/>
                </a:cubicBezTo>
                <a:lnTo>
                  <a:pt x="520338" y="577217"/>
                </a:lnTo>
                <a:cubicBezTo>
                  <a:pt x="520338" y="577169"/>
                  <a:pt x="520386" y="577120"/>
                  <a:pt x="520386" y="577071"/>
                </a:cubicBezTo>
                <a:cubicBezTo>
                  <a:pt x="520386" y="551018"/>
                  <a:pt x="506897" y="530565"/>
                  <a:pt x="489658" y="530565"/>
                </a:cubicBezTo>
                <a:lnTo>
                  <a:pt x="465553" y="530565"/>
                </a:lnTo>
                <a:lnTo>
                  <a:pt x="465553" y="184711"/>
                </a:lnTo>
                <a:cubicBezTo>
                  <a:pt x="465553" y="181838"/>
                  <a:pt x="463215" y="179549"/>
                  <a:pt x="460391" y="179549"/>
                </a:cubicBezTo>
                <a:lnTo>
                  <a:pt x="427617" y="179549"/>
                </a:lnTo>
                <a:lnTo>
                  <a:pt x="427617" y="113856"/>
                </a:lnTo>
                <a:lnTo>
                  <a:pt x="427617" y="8814"/>
                </a:lnTo>
                <a:cubicBezTo>
                  <a:pt x="427617" y="5941"/>
                  <a:pt x="425279" y="3652"/>
                  <a:pt x="422455" y="3652"/>
                </a:cubicBezTo>
                <a:lnTo>
                  <a:pt x="363482" y="3652"/>
                </a:lnTo>
                <a:cubicBezTo>
                  <a:pt x="360608" y="3652"/>
                  <a:pt x="358320" y="5990"/>
                  <a:pt x="358320" y="8814"/>
                </a:cubicBezTo>
                <a:lnTo>
                  <a:pt x="358320" y="113856"/>
                </a:lnTo>
                <a:lnTo>
                  <a:pt x="358320" y="179501"/>
                </a:lnTo>
                <a:lnTo>
                  <a:pt x="324377" y="179501"/>
                </a:lnTo>
                <a:cubicBezTo>
                  <a:pt x="321504" y="179501"/>
                  <a:pt x="319215" y="181838"/>
                  <a:pt x="319215" y="184663"/>
                </a:cubicBezTo>
                <a:lnTo>
                  <a:pt x="319215" y="530516"/>
                </a:lnTo>
                <a:lnTo>
                  <a:pt x="283958" y="530516"/>
                </a:lnTo>
                <a:lnTo>
                  <a:pt x="283958" y="506264"/>
                </a:lnTo>
                <a:cubicBezTo>
                  <a:pt x="283958" y="503391"/>
                  <a:pt x="281620" y="501102"/>
                  <a:pt x="278796" y="501102"/>
                </a:cubicBezTo>
                <a:lnTo>
                  <a:pt x="250892" y="501102"/>
                </a:lnTo>
                <a:cubicBezTo>
                  <a:pt x="248019" y="501102"/>
                  <a:pt x="245730" y="503440"/>
                  <a:pt x="245730" y="506264"/>
                </a:cubicBezTo>
                <a:lnTo>
                  <a:pt x="245730" y="530516"/>
                </a:lnTo>
                <a:lnTo>
                  <a:pt x="182812" y="530516"/>
                </a:lnTo>
                <a:cubicBezTo>
                  <a:pt x="165622" y="530516"/>
                  <a:pt x="152181" y="550823"/>
                  <a:pt x="152084" y="576730"/>
                </a:cubicBezTo>
                <a:cubicBezTo>
                  <a:pt x="152084" y="576779"/>
                  <a:pt x="152035" y="576828"/>
                  <a:pt x="152035" y="576876"/>
                </a:cubicBezTo>
                <a:lnTo>
                  <a:pt x="149746" y="701008"/>
                </a:lnTo>
                <a:lnTo>
                  <a:pt x="110301" y="701008"/>
                </a:lnTo>
                <a:cubicBezTo>
                  <a:pt x="109570" y="700667"/>
                  <a:pt x="108743" y="700423"/>
                  <a:pt x="107866" y="700375"/>
                </a:cubicBezTo>
                <a:cubicBezTo>
                  <a:pt x="106454" y="700423"/>
                  <a:pt x="105090" y="701056"/>
                  <a:pt x="104165" y="702128"/>
                </a:cubicBezTo>
                <a:lnTo>
                  <a:pt x="4967" y="814036"/>
                </a:lnTo>
                <a:cubicBezTo>
                  <a:pt x="4139" y="815010"/>
                  <a:pt x="3652" y="816227"/>
                  <a:pt x="3652" y="817493"/>
                </a:cubicBezTo>
                <a:lnTo>
                  <a:pt x="3652" y="916009"/>
                </a:lnTo>
                <a:cubicBezTo>
                  <a:pt x="3652" y="918882"/>
                  <a:pt x="5990" y="921171"/>
                  <a:pt x="8814" y="921171"/>
                </a:cubicBezTo>
                <a:lnTo>
                  <a:pt x="204872" y="921171"/>
                </a:lnTo>
                <a:cubicBezTo>
                  <a:pt x="205603" y="921561"/>
                  <a:pt x="206382" y="921804"/>
                  <a:pt x="207259" y="921804"/>
                </a:cubicBezTo>
                <a:lnTo>
                  <a:pt x="622409" y="921804"/>
                </a:lnTo>
                <a:lnTo>
                  <a:pt x="940942" y="921804"/>
                </a:lnTo>
                <a:lnTo>
                  <a:pt x="949902" y="921804"/>
                </a:lnTo>
                <a:lnTo>
                  <a:pt x="953701" y="921804"/>
                </a:lnTo>
                <a:lnTo>
                  <a:pt x="1213845" y="921804"/>
                </a:lnTo>
                <a:lnTo>
                  <a:pt x="1266731" y="921804"/>
                </a:lnTo>
                <a:cubicBezTo>
                  <a:pt x="1269556" y="921804"/>
                  <a:pt x="1271893" y="919516"/>
                  <a:pt x="1271893" y="916642"/>
                </a:cubicBezTo>
                <a:lnTo>
                  <a:pt x="1271893" y="676659"/>
                </a:lnTo>
                <a:cubicBezTo>
                  <a:pt x="1271942" y="674662"/>
                  <a:pt x="1270773" y="672860"/>
                  <a:pt x="1268923" y="671984"/>
                </a:cubicBezTo>
                <a:close/>
                <a:moveTo>
                  <a:pt x="797527" y="444369"/>
                </a:moveTo>
                <a:cubicBezTo>
                  <a:pt x="797527" y="415735"/>
                  <a:pt x="800059" y="414274"/>
                  <a:pt x="807997" y="413933"/>
                </a:cubicBezTo>
                <a:cubicBezTo>
                  <a:pt x="830495" y="413008"/>
                  <a:pt x="830495" y="413397"/>
                  <a:pt x="831761" y="434289"/>
                </a:cubicBezTo>
                <a:cubicBezTo>
                  <a:pt x="831956" y="437503"/>
                  <a:pt x="832005" y="442908"/>
                  <a:pt x="831956" y="448265"/>
                </a:cubicBezTo>
                <a:cubicBezTo>
                  <a:pt x="819148" y="451723"/>
                  <a:pt x="809555" y="464774"/>
                  <a:pt x="809555" y="480357"/>
                </a:cubicBezTo>
                <a:lnTo>
                  <a:pt x="809409" y="549703"/>
                </a:lnTo>
                <a:lnTo>
                  <a:pt x="797478" y="549703"/>
                </a:lnTo>
                <a:lnTo>
                  <a:pt x="797478" y="444369"/>
                </a:lnTo>
                <a:close/>
                <a:moveTo>
                  <a:pt x="797527" y="563533"/>
                </a:moveTo>
                <a:lnTo>
                  <a:pt x="809409" y="563533"/>
                </a:lnTo>
                <a:lnTo>
                  <a:pt x="809311" y="606144"/>
                </a:lnTo>
                <a:lnTo>
                  <a:pt x="797527" y="600690"/>
                </a:lnTo>
                <a:lnTo>
                  <a:pt x="797527" y="563533"/>
                </a:lnTo>
                <a:close/>
                <a:moveTo>
                  <a:pt x="727888" y="324523"/>
                </a:moveTo>
                <a:cubicBezTo>
                  <a:pt x="744641" y="324523"/>
                  <a:pt x="753163" y="335821"/>
                  <a:pt x="753163" y="358125"/>
                </a:cubicBezTo>
                <a:lnTo>
                  <a:pt x="753163" y="522189"/>
                </a:lnTo>
                <a:lnTo>
                  <a:pt x="753163" y="524867"/>
                </a:lnTo>
                <a:cubicBezTo>
                  <a:pt x="753065" y="535581"/>
                  <a:pt x="752968" y="550287"/>
                  <a:pt x="760906" y="558274"/>
                </a:cubicBezTo>
                <a:cubicBezTo>
                  <a:pt x="764315" y="561683"/>
                  <a:pt x="768795" y="563484"/>
                  <a:pt x="773957" y="563484"/>
                </a:cubicBezTo>
                <a:lnTo>
                  <a:pt x="783696" y="563484"/>
                </a:lnTo>
                <a:lnTo>
                  <a:pt x="783696" y="599083"/>
                </a:lnTo>
                <a:lnTo>
                  <a:pt x="729106" y="624260"/>
                </a:lnTo>
                <a:lnTo>
                  <a:pt x="728765" y="394356"/>
                </a:lnTo>
                <a:cubicBezTo>
                  <a:pt x="728765" y="375121"/>
                  <a:pt x="716396" y="359050"/>
                  <a:pt x="699985" y="355398"/>
                </a:cubicBezTo>
                <a:cubicBezTo>
                  <a:pt x="701299" y="329685"/>
                  <a:pt x="710990" y="324523"/>
                  <a:pt x="727888" y="324523"/>
                </a:cubicBezTo>
                <a:close/>
                <a:moveTo>
                  <a:pt x="520435" y="680408"/>
                </a:moveTo>
                <a:cubicBezTo>
                  <a:pt x="527740" y="679532"/>
                  <a:pt x="533486" y="677048"/>
                  <a:pt x="537528" y="672909"/>
                </a:cubicBezTo>
                <a:cubicBezTo>
                  <a:pt x="544687" y="665604"/>
                  <a:pt x="544395" y="655767"/>
                  <a:pt x="544248" y="649923"/>
                </a:cubicBezTo>
                <a:cubicBezTo>
                  <a:pt x="544248" y="649242"/>
                  <a:pt x="544200" y="648609"/>
                  <a:pt x="544200" y="648024"/>
                </a:cubicBezTo>
                <a:lnTo>
                  <a:pt x="544200" y="464579"/>
                </a:lnTo>
                <a:cubicBezTo>
                  <a:pt x="544200" y="459319"/>
                  <a:pt x="544200" y="448314"/>
                  <a:pt x="567770" y="448314"/>
                </a:cubicBezTo>
                <a:cubicBezTo>
                  <a:pt x="586372" y="448314"/>
                  <a:pt x="589148" y="457420"/>
                  <a:pt x="589148" y="462874"/>
                </a:cubicBezTo>
                <a:lnTo>
                  <a:pt x="589148" y="477776"/>
                </a:lnTo>
                <a:cubicBezTo>
                  <a:pt x="570545" y="481039"/>
                  <a:pt x="556326" y="497304"/>
                  <a:pt x="556326" y="516880"/>
                </a:cubicBezTo>
                <a:lnTo>
                  <a:pt x="555839" y="700813"/>
                </a:lnTo>
                <a:lnTo>
                  <a:pt x="520386" y="700813"/>
                </a:lnTo>
                <a:lnTo>
                  <a:pt x="520386" y="680408"/>
                </a:lnTo>
                <a:close/>
                <a:moveTo>
                  <a:pt x="427666" y="189873"/>
                </a:moveTo>
                <a:lnTo>
                  <a:pt x="450602" y="189873"/>
                </a:lnTo>
                <a:lnTo>
                  <a:pt x="427666" y="217631"/>
                </a:lnTo>
                <a:lnTo>
                  <a:pt x="427666" y="189873"/>
                </a:lnTo>
                <a:close/>
                <a:moveTo>
                  <a:pt x="427666" y="233896"/>
                </a:moveTo>
                <a:lnTo>
                  <a:pt x="455277" y="200490"/>
                </a:lnTo>
                <a:lnTo>
                  <a:pt x="455277" y="335042"/>
                </a:lnTo>
                <a:lnTo>
                  <a:pt x="427666" y="301635"/>
                </a:lnTo>
                <a:lnTo>
                  <a:pt x="427666" y="233896"/>
                </a:lnTo>
                <a:close/>
                <a:moveTo>
                  <a:pt x="427666" y="323939"/>
                </a:moveTo>
                <a:lnTo>
                  <a:pt x="427666" y="317852"/>
                </a:lnTo>
                <a:lnTo>
                  <a:pt x="454888" y="350772"/>
                </a:lnTo>
                <a:lnTo>
                  <a:pt x="427666" y="383691"/>
                </a:lnTo>
                <a:lnTo>
                  <a:pt x="427666" y="323939"/>
                </a:lnTo>
                <a:close/>
                <a:moveTo>
                  <a:pt x="427666" y="428932"/>
                </a:moveTo>
                <a:lnTo>
                  <a:pt x="427666" y="399957"/>
                </a:lnTo>
                <a:lnTo>
                  <a:pt x="455277" y="366550"/>
                </a:lnTo>
                <a:lnTo>
                  <a:pt x="455277" y="501102"/>
                </a:lnTo>
                <a:lnTo>
                  <a:pt x="427666" y="467696"/>
                </a:lnTo>
                <a:lnTo>
                  <a:pt x="427666" y="428932"/>
                </a:lnTo>
                <a:close/>
                <a:moveTo>
                  <a:pt x="427666" y="483961"/>
                </a:moveTo>
                <a:lnTo>
                  <a:pt x="455277" y="517367"/>
                </a:lnTo>
                <a:lnTo>
                  <a:pt x="455277" y="528811"/>
                </a:lnTo>
                <a:lnTo>
                  <a:pt x="429419" y="528811"/>
                </a:lnTo>
                <a:lnTo>
                  <a:pt x="429419" y="506264"/>
                </a:lnTo>
                <a:cubicBezTo>
                  <a:pt x="429419" y="504755"/>
                  <a:pt x="428737" y="503440"/>
                  <a:pt x="427714" y="502466"/>
                </a:cubicBezTo>
                <a:lnTo>
                  <a:pt x="427714" y="483961"/>
                </a:lnTo>
                <a:close/>
                <a:moveTo>
                  <a:pt x="419046" y="511426"/>
                </a:moveTo>
                <a:lnTo>
                  <a:pt x="419046" y="528763"/>
                </a:lnTo>
                <a:lnTo>
                  <a:pt x="417342" y="528763"/>
                </a:lnTo>
                <a:lnTo>
                  <a:pt x="401466" y="528763"/>
                </a:lnTo>
                <a:lnTo>
                  <a:pt x="401466" y="511426"/>
                </a:lnTo>
                <a:lnTo>
                  <a:pt x="417342" y="511426"/>
                </a:lnTo>
                <a:lnTo>
                  <a:pt x="419046" y="511426"/>
                </a:lnTo>
                <a:close/>
                <a:moveTo>
                  <a:pt x="417342" y="455131"/>
                </a:moveTo>
                <a:lnTo>
                  <a:pt x="399956" y="434094"/>
                </a:lnTo>
                <a:lnTo>
                  <a:pt x="417342" y="434094"/>
                </a:lnTo>
                <a:lnTo>
                  <a:pt x="417342" y="455131"/>
                </a:lnTo>
                <a:close/>
                <a:moveTo>
                  <a:pt x="417342" y="289071"/>
                </a:moveTo>
                <a:lnTo>
                  <a:pt x="399713" y="267742"/>
                </a:lnTo>
                <a:lnTo>
                  <a:pt x="417342" y="246412"/>
                </a:lnTo>
                <a:lnTo>
                  <a:pt x="417342" y="289071"/>
                </a:lnTo>
                <a:close/>
                <a:moveTo>
                  <a:pt x="368692" y="14025"/>
                </a:moveTo>
                <a:lnTo>
                  <a:pt x="417342" y="14025"/>
                </a:lnTo>
                <a:lnTo>
                  <a:pt x="417342" y="108694"/>
                </a:lnTo>
                <a:lnTo>
                  <a:pt x="368692" y="108694"/>
                </a:lnTo>
                <a:lnTo>
                  <a:pt x="368692" y="14025"/>
                </a:lnTo>
                <a:close/>
                <a:moveTo>
                  <a:pt x="368692" y="224059"/>
                </a:moveTo>
                <a:lnTo>
                  <a:pt x="417342" y="224059"/>
                </a:lnTo>
                <a:lnTo>
                  <a:pt x="417342" y="230147"/>
                </a:lnTo>
                <a:lnTo>
                  <a:pt x="392993" y="259609"/>
                </a:lnTo>
                <a:lnTo>
                  <a:pt x="368692" y="230147"/>
                </a:lnTo>
                <a:lnTo>
                  <a:pt x="368692" y="224059"/>
                </a:lnTo>
                <a:close/>
                <a:moveTo>
                  <a:pt x="368692" y="246412"/>
                </a:moveTo>
                <a:lnTo>
                  <a:pt x="386321" y="267742"/>
                </a:lnTo>
                <a:lnTo>
                  <a:pt x="368692" y="289071"/>
                </a:lnTo>
                <a:lnTo>
                  <a:pt x="368692" y="246412"/>
                </a:lnTo>
                <a:close/>
                <a:moveTo>
                  <a:pt x="368692" y="305288"/>
                </a:moveTo>
                <a:lnTo>
                  <a:pt x="392993" y="275825"/>
                </a:lnTo>
                <a:lnTo>
                  <a:pt x="417342" y="305288"/>
                </a:lnTo>
                <a:lnTo>
                  <a:pt x="417342" y="318728"/>
                </a:lnTo>
                <a:lnTo>
                  <a:pt x="368692" y="318728"/>
                </a:lnTo>
                <a:lnTo>
                  <a:pt x="368692" y="305288"/>
                </a:lnTo>
                <a:close/>
                <a:moveTo>
                  <a:pt x="368692" y="434143"/>
                </a:moveTo>
                <a:lnTo>
                  <a:pt x="386077" y="434143"/>
                </a:lnTo>
                <a:lnTo>
                  <a:pt x="368692" y="455180"/>
                </a:lnTo>
                <a:lnTo>
                  <a:pt x="368692" y="434143"/>
                </a:lnTo>
                <a:close/>
                <a:moveTo>
                  <a:pt x="368692" y="471397"/>
                </a:moveTo>
                <a:lnTo>
                  <a:pt x="392993" y="441934"/>
                </a:lnTo>
                <a:lnTo>
                  <a:pt x="417342" y="471397"/>
                </a:lnTo>
                <a:lnTo>
                  <a:pt x="417342" y="501102"/>
                </a:lnTo>
                <a:lnTo>
                  <a:pt x="396304" y="501102"/>
                </a:lnTo>
                <a:cubicBezTo>
                  <a:pt x="393431" y="501102"/>
                  <a:pt x="391142" y="503440"/>
                  <a:pt x="391142" y="506264"/>
                </a:cubicBezTo>
                <a:lnTo>
                  <a:pt x="391142" y="528811"/>
                </a:lnTo>
                <a:lnTo>
                  <a:pt x="368692" y="528811"/>
                </a:lnTo>
                <a:lnTo>
                  <a:pt x="368692" y="471397"/>
                </a:lnTo>
                <a:close/>
                <a:moveTo>
                  <a:pt x="396304" y="540889"/>
                </a:moveTo>
                <a:lnTo>
                  <a:pt x="424208" y="540889"/>
                </a:lnTo>
                <a:lnTo>
                  <a:pt x="489707" y="540889"/>
                </a:lnTo>
                <a:cubicBezTo>
                  <a:pt x="499739" y="540889"/>
                  <a:pt x="508407" y="554621"/>
                  <a:pt x="509868" y="571861"/>
                </a:cubicBezTo>
                <a:lnTo>
                  <a:pt x="374828" y="571861"/>
                </a:lnTo>
                <a:cubicBezTo>
                  <a:pt x="373952" y="559296"/>
                  <a:pt x="369861" y="548339"/>
                  <a:pt x="363822" y="540889"/>
                </a:cubicBezTo>
                <a:lnTo>
                  <a:pt x="396304" y="540889"/>
                </a:lnTo>
                <a:close/>
                <a:moveTo>
                  <a:pt x="510062" y="582185"/>
                </a:moveTo>
                <a:lnTo>
                  <a:pt x="510062" y="700813"/>
                </a:lnTo>
                <a:lnTo>
                  <a:pt x="372637" y="700910"/>
                </a:lnTo>
                <a:lnTo>
                  <a:pt x="374877" y="582185"/>
                </a:lnTo>
                <a:lnTo>
                  <a:pt x="510062" y="582185"/>
                </a:lnTo>
                <a:close/>
                <a:moveTo>
                  <a:pt x="358320" y="189873"/>
                </a:moveTo>
                <a:lnTo>
                  <a:pt x="358320" y="217631"/>
                </a:lnTo>
                <a:lnTo>
                  <a:pt x="335383" y="189873"/>
                </a:lnTo>
                <a:lnTo>
                  <a:pt x="358320" y="189873"/>
                </a:lnTo>
                <a:close/>
                <a:moveTo>
                  <a:pt x="329588" y="199077"/>
                </a:moveTo>
                <a:lnTo>
                  <a:pt x="358320" y="233896"/>
                </a:lnTo>
                <a:lnTo>
                  <a:pt x="358320" y="301587"/>
                </a:lnTo>
                <a:lnTo>
                  <a:pt x="329588" y="336406"/>
                </a:lnTo>
                <a:lnTo>
                  <a:pt x="329588" y="199077"/>
                </a:lnTo>
                <a:close/>
                <a:moveTo>
                  <a:pt x="358320" y="317852"/>
                </a:moveTo>
                <a:lnTo>
                  <a:pt x="358320" y="323939"/>
                </a:lnTo>
                <a:lnTo>
                  <a:pt x="358320" y="383740"/>
                </a:lnTo>
                <a:lnTo>
                  <a:pt x="331097" y="350820"/>
                </a:lnTo>
                <a:lnTo>
                  <a:pt x="358320" y="317852"/>
                </a:lnTo>
                <a:close/>
                <a:moveTo>
                  <a:pt x="329588" y="365186"/>
                </a:moveTo>
                <a:lnTo>
                  <a:pt x="358320" y="400005"/>
                </a:lnTo>
                <a:lnTo>
                  <a:pt x="358320" y="428981"/>
                </a:lnTo>
                <a:lnTo>
                  <a:pt x="358320" y="467696"/>
                </a:lnTo>
                <a:lnTo>
                  <a:pt x="329588" y="502515"/>
                </a:lnTo>
                <a:lnTo>
                  <a:pt x="329588" y="365186"/>
                </a:lnTo>
                <a:close/>
                <a:moveTo>
                  <a:pt x="329588" y="518731"/>
                </a:moveTo>
                <a:lnTo>
                  <a:pt x="358320" y="483912"/>
                </a:lnTo>
                <a:lnTo>
                  <a:pt x="358320" y="528763"/>
                </a:lnTo>
                <a:lnTo>
                  <a:pt x="329588" y="528763"/>
                </a:lnTo>
                <a:lnTo>
                  <a:pt x="329588" y="518731"/>
                </a:lnTo>
                <a:close/>
                <a:moveTo>
                  <a:pt x="256054" y="511426"/>
                </a:moveTo>
                <a:lnTo>
                  <a:pt x="273634" y="511426"/>
                </a:lnTo>
                <a:lnTo>
                  <a:pt x="273634" y="530516"/>
                </a:lnTo>
                <a:lnTo>
                  <a:pt x="256054" y="530516"/>
                </a:lnTo>
                <a:lnTo>
                  <a:pt x="256054" y="511426"/>
                </a:lnTo>
                <a:close/>
                <a:moveTo>
                  <a:pt x="182812" y="540889"/>
                </a:moveTo>
                <a:lnTo>
                  <a:pt x="250843" y="540889"/>
                </a:lnTo>
                <a:lnTo>
                  <a:pt x="278747" y="540889"/>
                </a:lnTo>
                <a:lnTo>
                  <a:pt x="308648" y="540889"/>
                </a:lnTo>
                <a:lnTo>
                  <a:pt x="328176" y="540889"/>
                </a:lnTo>
                <a:lnTo>
                  <a:pt x="344246" y="540889"/>
                </a:lnTo>
                <a:cubicBezTo>
                  <a:pt x="354278" y="540889"/>
                  <a:pt x="362946" y="554621"/>
                  <a:pt x="364407" y="571861"/>
                </a:cubicBezTo>
                <a:lnTo>
                  <a:pt x="308063" y="571861"/>
                </a:lnTo>
                <a:lnTo>
                  <a:pt x="302658" y="571861"/>
                </a:lnTo>
                <a:lnTo>
                  <a:pt x="297691" y="571861"/>
                </a:lnTo>
                <a:lnTo>
                  <a:pt x="162700" y="571861"/>
                </a:lnTo>
                <a:cubicBezTo>
                  <a:pt x="164161" y="554621"/>
                  <a:pt x="172780" y="540889"/>
                  <a:pt x="182812" y="540889"/>
                </a:cubicBezTo>
                <a:close/>
                <a:moveTo>
                  <a:pt x="202097" y="910799"/>
                </a:moveTo>
                <a:lnTo>
                  <a:pt x="153837" y="910799"/>
                </a:lnTo>
                <a:lnTo>
                  <a:pt x="153837" y="864974"/>
                </a:lnTo>
                <a:cubicBezTo>
                  <a:pt x="153837" y="861954"/>
                  <a:pt x="151402" y="859568"/>
                  <a:pt x="148431" y="859568"/>
                </a:cubicBezTo>
                <a:lnTo>
                  <a:pt x="61067" y="859568"/>
                </a:lnTo>
                <a:cubicBezTo>
                  <a:pt x="58048" y="859568"/>
                  <a:pt x="55662" y="862003"/>
                  <a:pt x="55662" y="864974"/>
                </a:cubicBezTo>
                <a:lnTo>
                  <a:pt x="55662" y="910799"/>
                </a:lnTo>
                <a:lnTo>
                  <a:pt x="14025" y="910799"/>
                </a:lnTo>
                <a:lnTo>
                  <a:pt x="14025" y="819441"/>
                </a:lnTo>
                <a:lnTo>
                  <a:pt x="107963" y="713474"/>
                </a:lnTo>
                <a:lnTo>
                  <a:pt x="108256" y="713133"/>
                </a:lnTo>
                <a:lnTo>
                  <a:pt x="174241" y="779168"/>
                </a:lnTo>
                <a:lnTo>
                  <a:pt x="202145" y="807072"/>
                </a:lnTo>
                <a:lnTo>
                  <a:pt x="202145" y="910799"/>
                </a:lnTo>
                <a:close/>
                <a:moveTo>
                  <a:pt x="160119" y="701056"/>
                </a:moveTo>
                <a:lnTo>
                  <a:pt x="162310" y="582233"/>
                </a:lnTo>
                <a:lnTo>
                  <a:pt x="297447" y="582233"/>
                </a:lnTo>
                <a:lnTo>
                  <a:pt x="302658" y="582233"/>
                </a:lnTo>
                <a:lnTo>
                  <a:pt x="307820" y="582233"/>
                </a:lnTo>
                <a:lnTo>
                  <a:pt x="364553" y="582233"/>
                </a:lnTo>
                <a:lnTo>
                  <a:pt x="362313" y="700959"/>
                </a:lnTo>
                <a:lnTo>
                  <a:pt x="160119" y="701056"/>
                </a:lnTo>
                <a:close/>
                <a:moveTo>
                  <a:pt x="1208683" y="911480"/>
                </a:moveTo>
                <a:lnTo>
                  <a:pt x="1051535" y="911480"/>
                </a:lnTo>
                <a:lnTo>
                  <a:pt x="1051535" y="832541"/>
                </a:lnTo>
                <a:cubicBezTo>
                  <a:pt x="1051535" y="831810"/>
                  <a:pt x="1050951" y="831177"/>
                  <a:pt x="1050172" y="831177"/>
                </a:cubicBezTo>
                <a:lnTo>
                  <a:pt x="1006684" y="831177"/>
                </a:lnTo>
                <a:cubicBezTo>
                  <a:pt x="1005954" y="831177"/>
                  <a:pt x="1005321" y="831762"/>
                  <a:pt x="1005321" y="832541"/>
                </a:cubicBezTo>
                <a:lnTo>
                  <a:pt x="1005321" y="911480"/>
                </a:lnTo>
                <a:lnTo>
                  <a:pt x="955113" y="911480"/>
                </a:lnTo>
                <a:lnTo>
                  <a:pt x="949951" y="911480"/>
                </a:lnTo>
                <a:lnTo>
                  <a:pt x="944789" y="911480"/>
                </a:lnTo>
                <a:lnTo>
                  <a:pt x="939627" y="911480"/>
                </a:lnTo>
                <a:lnTo>
                  <a:pt x="693216" y="911480"/>
                </a:lnTo>
                <a:lnTo>
                  <a:pt x="693216" y="832541"/>
                </a:lnTo>
                <a:cubicBezTo>
                  <a:pt x="693216" y="831810"/>
                  <a:pt x="692631" y="831177"/>
                  <a:pt x="691852" y="831177"/>
                </a:cubicBezTo>
                <a:lnTo>
                  <a:pt x="648365" y="831177"/>
                </a:lnTo>
                <a:cubicBezTo>
                  <a:pt x="647634" y="831177"/>
                  <a:pt x="647001" y="831762"/>
                  <a:pt x="647001" y="832541"/>
                </a:cubicBezTo>
                <a:lnTo>
                  <a:pt x="647001" y="911480"/>
                </a:lnTo>
                <a:lnTo>
                  <a:pt x="631418" y="911480"/>
                </a:lnTo>
                <a:lnTo>
                  <a:pt x="621045" y="911480"/>
                </a:lnTo>
                <a:lnTo>
                  <a:pt x="334896" y="911480"/>
                </a:lnTo>
                <a:lnTo>
                  <a:pt x="334896" y="832541"/>
                </a:lnTo>
                <a:cubicBezTo>
                  <a:pt x="334896" y="831810"/>
                  <a:pt x="334312" y="831177"/>
                  <a:pt x="333532" y="831177"/>
                </a:cubicBezTo>
                <a:lnTo>
                  <a:pt x="290045" y="831177"/>
                </a:lnTo>
                <a:cubicBezTo>
                  <a:pt x="289315" y="831177"/>
                  <a:pt x="288682" y="831762"/>
                  <a:pt x="288682" y="832541"/>
                </a:cubicBezTo>
                <a:lnTo>
                  <a:pt x="288682" y="911480"/>
                </a:lnTo>
                <a:lnTo>
                  <a:pt x="212469" y="911480"/>
                </a:lnTo>
                <a:lnTo>
                  <a:pt x="212469" y="810773"/>
                </a:lnTo>
                <a:lnTo>
                  <a:pt x="621045" y="810773"/>
                </a:lnTo>
                <a:lnTo>
                  <a:pt x="631418" y="810773"/>
                </a:lnTo>
                <a:lnTo>
                  <a:pt x="939579" y="810773"/>
                </a:lnTo>
                <a:lnTo>
                  <a:pt x="944740" y="810773"/>
                </a:lnTo>
                <a:lnTo>
                  <a:pt x="949902" y="810773"/>
                </a:lnTo>
                <a:lnTo>
                  <a:pt x="955064" y="810773"/>
                </a:lnTo>
                <a:lnTo>
                  <a:pt x="1208635" y="810773"/>
                </a:lnTo>
                <a:lnTo>
                  <a:pt x="1208635" y="911480"/>
                </a:lnTo>
                <a:close/>
                <a:moveTo>
                  <a:pt x="1261618" y="911529"/>
                </a:moveTo>
                <a:lnTo>
                  <a:pt x="1219056" y="911529"/>
                </a:lnTo>
                <a:lnTo>
                  <a:pt x="1219056" y="805611"/>
                </a:lnTo>
                <a:cubicBezTo>
                  <a:pt x="1219056" y="805513"/>
                  <a:pt x="1219007" y="805416"/>
                  <a:pt x="1219007" y="805319"/>
                </a:cubicBezTo>
                <a:cubicBezTo>
                  <a:pt x="1219105" y="804247"/>
                  <a:pt x="1218861" y="803176"/>
                  <a:pt x="1218277" y="802251"/>
                </a:cubicBezTo>
                <a:lnTo>
                  <a:pt x="1156869" y="702907"/>
                </a:lnTo>
                <a:cubicBezTo>
                  <a:pt x="1155944" y="701397"/>
                  <a:pt x="1154239" y="700472"/>
                  <a:pt x="1152486" y="700472"/>
                </a:cubicBezTo>
                <a:lnTo>
                  <a:pt x="1152486" y="700472"/>
                </a:lnTo>
                <a:lnTo>
                  <a:pt x="955162" y="700569"/>
                </a:lnTo>
                <a:lnTo>
                  <a:pt x="950000" y="700569"/>
                </a:lnTo>
                <a:lnTo>
                  <a:pt x="944838" y="700569"/>
                </a:lnTo>
                <a:lnTo>
                  <a:pt x="939676" y="700569"/>
                </a:lnTo>
                <a:lnTo>
                  <a:pt x="868236" y="700618"/>
                </a:lnTo>
                <a:lnTo>
                  <a:pt x="864778" y="700618"/>
                </a:lnTo>
                <a:lnTo>
                  <a:pt x="864778" y="700034"/>
                </a:lnTo>
                <a:lnTo>
                  <a:pt x="864778" y="700034"/>
                </a:lnTo>
                <a:lnTo>
                  <a:pt x="864778" y="700618"/>
                </a:lnTo>
                <a:lnTo>
                  <a:pt x="812672" y="700667"/>
                </a:lnTo>
                <a:lnTo>
                  <a:pt x="812672" y="700082"/>
                </a:lnTo>
                <a:lnTo>
                  <a:pt x="812672" y="700082"/>
                </a:lnTo>
                <a:lnTo>
                  <a:pt x="812672" y="700667"/>
                </a:lnTo>
                <a:lnTo>
                  <a:pt x="809214" y="700667"/>
                </a:lnTo>
                <a:lnTo>
                  <a:pt x="797575" y="700667"/>
                </a:lnTo>
                <a:lnTo>
                  <a:pt x="783794" y="700667"/>
                </a:lnTo>
                <a:lnTo>
                  <a:pt x="729252" y="700667"/>
                </a:lnTo>
                <a:lnTo>
                  <a:pt x="725794" y="700667"/>
                </a:lnTo>
                <a:lnTo>
                  <a:pt x="722337" y="700667"/>
                </a:lnTo>
                <a:lnTo>
                  <a:pt x="663558" y="700715"/>
                </a:lnTo>
                <a:lnTo>
                  <a:pt x="660101" y="700715"/>
                </a:lnTo>
                <a:lnTo>
                  <a:pt x="656643" y="700715"/>
                </a:lnTo>
                <a:lnTo>
                  <a:pt x="636239" y="700715"/>
                </a:lnTo>
                <a:lnTo>
                  <a:pt x="636190" y="678509"/>
                </a:lnTo>
                <a:lnTo>
                  <a:pt x="656692" y="669062"/>
                </a:lnTo>
                <a:lnTo>
                  <a:pt x="660150" y="667455"/>
                </a:lnTo>
                <a:lnTo>
                  <a:pt x="663607" y="665848"/>
                </a:lnTo>
                <a:lnTo>
                  <a:pt x="722239" y="638772"/>
                </a:lnTo>
                <a:lnTo>
                  <a:pt x="725697" y="637165"/>
                </a:lnTo>
                <a:lnTo>
                  <a:pt x="729155" y="635557"/>
                </a:lnTo>
                <a:lnTo>
                  <a:pt x="783745" y="610381"/>
                </a:lnTo>
                <a:lnTo>
                  <a:pt x="788956" y="607994"/>
                </a:lnTo>
                <a:lnTo>
                  <a:pt x="797575" y="611988"/>
                </a:lnTo>
                <a:lnTo>
                  <a:pt x="809360" y="617442"/>
                </a:lnTo>
                <a:lnTo>
                  <a:pt x="812818" y="619049"/>
                </a:lnTo>
                <a:lnTo>
                  <a:pt x="816275" y="620656"/>
                </a:lnTo>
                <a:lnTo>
                  <a:pt x="861175" y="641353"/>
                </a:lnTo>
                <a:lnTo>
                  <a:pt x="864632" y="642960"/>
                </a:lnTo>
                <a:lnTo>
                  <a:pt x="868090" y="644567"/>
                </a:lnTo>
                <a:lnTo>
                  <a:pt x="886887" y="653235"/>
                </a:lnTo>
                <a:lnTo>
                  <a:pt x="890345" y="654842"/>
                </a:lnTo>
                <a:lnTo>
                  <a:pt x="893802" y="656449"/>
                </a:lnTo>
                <a:lnTo>
                  <a:pt x="939725" y="677633"/>
                </a:lnTo>
                <a:lnTo>
                  <a:pt x="939725" y="700034"/>
                </a:lnTo>
                <a:lnTo>
                  <a:pt x="944887" y="700034"/>
                </a:lnTo>
                <a:lnTo>
                  <a:pt x="950049" y="700034"/>
                </a:lnTo>
                <a:lnTo>
                  <a:pt x="950049" y="680019"/>
                </a:lnTo>
                <a:lnTo>
                  <a:pt x="955211" y="677633"/>
                </a:lnTo>
                <a:lnTo>
                  <a:pt x="1105931" y="608092"/>
                </a:lnTo>
                <a:lnTo>
                  <a:pt x="1236977" y="668575"/>
                </a:lnTo>
                <a:lnTo>
                  <a:pt x="1240435" y="670182"/>
                </a:lnTo>
                <a:lnTo>
                  <a:pt x="1243892" y="671789"/>
                </a:lnTo>
                <a:lnTo>
                  <a:pt x="1261764" y="680019"/>
                </a:lnTo>
                <a:lnTo>
                  <a:pt x="1261764" y="911529"/>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1" name="フリーフォーム: 図形 40">
            <a:extLst>
              <a:ext uri="{FF2B5EF4-FFF2-40B4-BE49-F238E27FC236}">
                <a16:creationId xmlns:a16="http://schemas.microsoft.com/office/drawing/2014/main" id="{74DDB18F-CF52-1815-02A1-4ABFB3553541}"/>
              </a:ext>
            </a:extLst>
          </xdr:cNvPr>
          <xdr:cNvSpPr/>
        </xdr:nvSpPr>
        <xdr:spPr>
          <a:xfrm>
            <a:off x="886062" y="161287"/>
            <a:ext cx="355495" cy="365235"/>
          </a:xfrm>
          <a:custGeom>
            <a:avLst/>
            <a:gdLst>
              <a:gd name="connsiteX0" fmla="*/ 5402 w 355495"/>
              <a:gd name="connsiteY0" fmla="*/ 363774 h 365234"/>
              <a:gd name="connsiteX1" fmla="*/ 354372 w 355495"/>
              <a:gd name="connsiteY1" fmla="*/ 363774 h 365234"/>
              <a:gd name="connsiteX2" fmla="*/ 355297 w 355495"/>
              <a:gd name="connsiteY2" fmla="*/ 360511 h 365234"/>
              <a:gd name="connsiteX3" fmla="*/ 343950 w 355495"/>
              <a:gd name="connsiteY3" fmla="*/ 353499 h 365234"/>
              <a:gd name="connsiteX4" fmla="*/ 343950 w 355495"/>
              <a:gd name="connsiteY4" fmla="*/ 267449 h 365234"/>
              <a:gd name="connsiteX5" fmla="*/ 343950 w 355495"/>
              <a:gd name="connsiteY5" fmla="*/ 180085 h 365234"/>
              <a:gd name="connsiteX6" fmla="*/ 343950 w 355495"/>
              <a:gd name="connsiteY6" fmla="*/ 92770 h 365234"/>
              <a:gd name="connsiteX7" fmla="*/ 338788 w 355495"/>
              <a:gd name="connsiteY7" fmla="*/ 87608 h 365234"/>
              <a:gd name="connsiteX8" fmla="*/ 292671 w 355495"/>
              <a:gd name="connsiteY8" fmla="*/ 87608 h 365234"/>
              <a:gd name="connsiteX9" fmla="*/ 287509 w 355495"/>
              <a:gd name="connsiteY9" fmla="*/ 92770 h 365234"/>
              <a:gd name="connsiteX10" fmla="*/ 287509 w 355495"/>
              <a:gd name="connsiteY10" fmla="*/ 180134 h 365234"/>
              <a:gd name="connsiteX11" fmla="*/ 287509 w 355495"/>
              <a:gd name="connsiteY11" fmla="*/ 267498 h 365234"/>
              <a:gd name="connsiteX12" fmla="*/ 287509 w 355495"/>
              <a:gd name="connsiteY12" fmla="*/ 318631 h 365234"/>
              <a:gd name="connsiteX13" fmla="*/ 251473 w 355495"/>
              <a:gd name="connsiteY13" fmla="*/ 296376 h 365234"/>
              <a:gd name="connsiteX14" fmla="*/ 251473 w 355495"/>
              <a:gd name="connsiteY14" fmla="*/ 270907 h 365234"/>
              <a:gd name="connsiteX15" fmla="*/ 251473 w 355495"/>
              <a:gd name="connsiteY15" fmla="*/ 183494 h 365234"/>
              <a:gd name="connsiteX16" fmla="*/ 251473 w 355495"/>
              <a:gd name="connsiteY16" fmla="*/ 96179 h 365234"/>
              <a:gd name="connsiteX17" fmla="*/ 251473 w 355495"/>
              <a:gd name="connsiteY17" fmla="*/ 8814 h 365234"/>
              <a:gd name="connsiteX18" fmla="*/ 246311 w 355495"/>
              <a:gd name="connsiteY18" fmla="*/ 3652 h 365234"/>
              <a:gd name="connsiteX19" fmla="*/ 200194 w 355495"/>
              <a:gd name="connsiteY19" fmla="*/ 3652 h 365234"/>
              <a:gd name="connsiteX20" fmla="*/ 195032 w 355495"/>
              <a:gd name="connsiteY20" fmla="*/ 8814 h 365234"/>
              <a:gd name="connsiteX21" fmla="*/ 195032 w 355495"/>
              <a:gd name="connsiteY21" fmla="*/ 96179 h 365234"/>
              <a:gd name="connsiteX22" fmla="*/ 195032 w 355495"/>
              <a:gd name="connsiteY22" fmla="*/ 183543 h 365234"/>
              <a:gd name="connsiteX23" fmla="*/ 195032 w 355495"/>
              <a:gd name="connsiteY23" fmla="*/ 261460 h 365234"/>
              <a:gd name="connsiteX24" fmla="*/ 180910 w 355495"/>
              <a:gd name="connsiteY24" fmla="*/ 252743 h 365234"/>
              <a:gd name="connsiteX25" fmla="*/ 179059 w 355495"/>
              <a:gd name="connsiteY25" fmla="*/ 252743 h 365234"/>
              <a:gd name="connsiteX26" fmla="*/ 4574 w 355495"/>
              <a:gd name="connsiteY26" fmla="*/ 360560 h 365234"/>
              <a:gd name="connsiteX27" fmla="*/ 5402 w 355495"/>
              <a:gd name="connsiteY27" fmla="*/ 363774 h 365234"/>
              <a:gd name="connsiteX28" fmla="*/ 297785 w 355495"/>
              <a:gd name="connsiteY28" fmla="*/ 97932 h 365234"/>
              <a:gd name="connsiteX29" fmla="*/ 333578 w 355495"/>
              <a:gd name="connsiteY29" fmla="*/ 97932 h 365234"/>
              <a:gd name="connsiteX30" fmla="*/ 333578 w 355495"/>
              <a:gd name="connsiteY30" fmla="*/ 174923 h 365234"/>
              <a:gd name="connsiteX31" fmla="*/ 297785 w 355495"/>
              <a:gd name="connsiteY31" fmla="*/ 174923 h 365234"/>
              <a:gd name="connsiteX32" fmla="*/ 297785 w 355495"/>
              <a:gd name="connsiteY32" fmla="*/ 97932 h 365234"/>
              <a:gd name="connsiteX33" fmla="*/ 297785 w 355495"/>
              <a:gd name="connsiteY33" fmla="*/ 272660 h 365234"/>
              <a:gd name="connsiteX34" fmla="*/ 333578 w 355495"/>
              <a:gd name="connsiteY34" fmla="*/ 272660 h 365234"/>
              <a:gd name="connsiteX35" fmla="*/ 333578 w 355495"/>
              <a:gd name="connsiteY35" fmla="*/ 347119 h 365234"/>
              <a:gd name="connsiteX36" fmla="*/ 297785 w 355495"/>
              <a:gd name="connsiteY36" fmla="*/ 325010 h 365234"/>
              <a:gd name="connsiteX37" fmla="*/ 297785 w 355495"/>
              <a:gd name="connsiteY37" fmla="*/ 272660 h 365234"/>
              <a:gd name="connsiteX38" fmla="*/ 205259 w 355495"/>
              <a:gd name="connsiteY38" fmla="*/ 13976 h 365234"/>
              <a:gd name="connsiteX39" fmla="*/ 241051 w 355495"/>
              <a:gd name="connsiteY39" fmla="*/ 13976 h 365234"/>
              <a:gd name="connsiteX40" fmla="*/ 241051 w 355495"/>
              <a:gd name="connsiteY40" fmla="*/ 90968 h 365234"/>
              <a:gd name="connsiteX41" fmla="*/ 205259 w 355495"/>
              <a:gd name="connsiteY41" fmla="*/ 90968 h 365234"/>
              <a:gd name="connsiteX42" fmla="*/ 205259 w 355495"/>
              <a:gd name="connsiteY42" fmla="*/ 13976 h 365234"/>
              <a:gd name="connsiteX43" fmla="*/ 205259 w 355495"/>
              <a:gd name="connsiteY43" fmla="*/ 188705 h 365234"/>
              <a:gd name="connsiteX44" fmla="*/ 241051 w 355495"/>
              <a:gd name="connsiteY44" fmla="*/ 188705 h 365234"/>
              <a:gd name="connsiteX45" fmla="*/ 241051 w 355495"/>
              <a:gd name="connsiteY45" fmla="*/ 265696 h 365234"/>
              <a:gd name="connsiteX46" fmla="*/ 205259 w 355495"/>
              <a:gd name="connsiteY46" fmla="*/ 265696 h 365234"/>
              <a:gd name="connsiteX47" fmla="*/ 205259 w 355495"/>
              <a:gd name="connsiteY47" fmla="*/ 188705 h 3652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55495" h="365234">
                <a:moveTo>
                  <a:pt x="5402" y="363774"/>
                </a:moveTo>
                <a:lnTo>
                  <a:pt x="354372" y="363774"/>
                </a:lnTo>
                <a:cubicBezTo>
                  <a:pt x="356125" y="363774"/>
                  <a:pt x="356807" y="361436"/>
                  <a:pt x="355297" y="360511"/>
                </a:cubicBezTo>
                <a:lnTo>
                  <a:pt x="343950" y="353499"/>
                </a:lnTo>
                <a:lnTo>
                  <a:pt x="343950" y="267449"/>
                </a:lnTo>
                <a:lnTo>
                  <a:pt x="343950" y="180085"/>
                </a:lnTo>
                <a:lnTo>
                  <a:pt x="343950" y="92770"/>
                </a:lnTo>
                <a:cubicBezTo>
                  <a:pt x="343950" y="89897"/>
                  <a:pt x="341613" y="87608"/>
                  <a:pt x="338788" y="87608"/>
                </a:cubicBezTo>
                <a:lnTo>
                  <a:pt x="292671" y="87608"/>
                </a:lnTo>
                <a:cubicBezTo>
                  <a:pt x="289798" y="87608"/>
                  <a:pt x="287509" y="89945"/>
                  <a:pt x="287509" y="92770"/>
                </a:cubicBezTo>
                <a:lnTo>
                  <a:pt x="287509" y="180134"/>
                </a:lnTo>
                <a:lnTo>
                  <a:pt x="287509" y="267498"/>
                </a:lnTo>
                <a:lnTo>
                  <a:pt x="287509" y="318631"/>
                </a:lnTo>
                <a:lnTo>
                  <a:pt x="251473" y="296376"/>
                </a:lnTo>
                <a:lnTo>
                  <a:pt x="251473" y="270907"/>
                </a:lnTo>
                <a:lnTo>
                  <a:pt x="251473" y="183494"/>
                </a:lnTo>
                <a:lnTo>
                  <a:pt x="251473" y="96179"/>
                </a:lnTo>
                <a:lnTo>
                  <a:pt x="251473" y="8814"/>
                </a:lnTo>
                <a:cubicBezTo>
                  <a:pt x="251473" y="5941"/>
                  <a:pt x="249135" y="3652"/>
                  <a:pt x="246311" y="3652"/>
                </a:cubicBezTo>
                <a:lnTo>
                  <a:pt x="200194" y="3652"/>
                </a:lnTo>
                <a:cubicBezTo>
                  <a:pt x="197321" y="3652"/>
                  <a:pt x="195032" y="5990"/>
                  <a:pt x="195032" y="8814"/>
                </a:cubicBezTo>
                <a:lnTo>
                  <a:pt x="195032" y="96179"/>
                </a:lnTo>
                <a:lnTo>
                  <a:pt x="195032" y="183543"/>
                </a:lnTo>
                <a:lnTo>
                  <a:pt x="195032" y="261460"/>
                </a:lnTo>
                <a:lnTo>
                  <a:pt x="180910" y="252743"/>
                </a:lnTo>
                <a:cubicBezTo>
                  <a:pt x="180325" y="252402"/>
                  <a:pt x="179643" y="252402"/>
                  <a:pt x="179059" y="252743"/>
                </a:cubicBezTo>
                <a:lnTo>
                  <a:pt x="4574" y="360560"/>
                </a:lnTo>
                <a:cubicBezTo>
                  <a:pt x="2967" y="361485"/>
                  <a:pt x="3600" y="363774"/>
                  <a:pt x="5402" y="363774"/>
                </a:cubicBezTo>
                <a:close/>
                <a:moveTo>
                  <a:pt x="297785" y="97932"/>
                </a:moveTo>
                <a:lnTo>
                  <a:pt x="333578" y="97932"/>
                </a:lnTo>
                <a:lnTo>
                  <a:pt x="333578" y="174923"/>
                </a:lnTo>
                <a:lnTo>
                  <a:pt x="297785" y="174923"/>
                </a:lnTo>
                <a:lnTo>
                  <a:pt x="297785" y="97932"/>
                </a:lnTo>
                <a:close/>
                <a:moveTo>
                  <a:pt x="297785" y="272660"/>
                </a:moveTo>
                <a:lnTo>
                  <a:pt x="333578" y="272660"/>
                </a:lnTo>
                <a:lnTo>
                  <a:pt x="333578" y="347119"/>
                </a:lnTo>
                <a:lnTo>
                  <a:pt x="297785" y="325010"/>
                </a:lnTo>
                <a:lnTo>
                  <a:pt x="297785" y="272660"/>
                </a:lnTo>
                <a:close/>
                <a:moveTo>
                  <a:pt x="205259" y="13976"/>
                </a:moveTo>
                <a:lnTo>
                  <a:pt x="241051" y="13976"/>
                </a:lnTo>
                <a:lnTo>
                  <a:pt x="241051" y="90968"/>
                </a:lnTo>
                <a:lnTo>
                  <a:pt x="205259" y="90968"/>
                </a:lnTo>
                <a:lnTo>
                  <a:pt x="205259" y="13976"/>
                </a:lnTo>
                <a:close/>
                <a:moveTo>
                  <a:pt x="205259" y="188705"/>
                </a:moveTo>
                <a:lnTo>
                  <a:pt x="241051" y="188705"/>
                </a:lnTo>
                <a:lnTo>
                  <a:pt x="241051" y="265696"/>
                </a:lnTo>
                <a:lnTo>
                  <a:pt x="205259" y="265696"/>
                </a:lnTo>
                <a:lnTo>
                  <a:pt x="205259" y="188705"/>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2" name="フリーフォーム: 図形 41">
            <a:extLst>
              <a:ext uri="{FF2B5EF4-FFF2-40B4-BE49-F238E27FC236}">
                <a16:creationId xmlns:a16="http://schemas.microsoft.com/office/drawing/2014/main" id="{EB6C99FF-B8B7-E6D6-ABDD-75FCE4EF97EB}"/>
              </a:ext>
            </a:extLst>
          </xdr:cNvPr>
          <xdr:cNvSpPr/>
        </xdr:nvSpPr>
        <xdr:spPr>
          <a:xfrm>
            <a:off x="359001"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3" name="フリーフォーム: 図形 42">
            <a:extLst>
              <a:ext uri="{FF2B5EF4-FFF2-40B4-BE49-F238E27FC236}">
                <a16:creationId xmlns:a16="http://schemas.microsoft.com/office/drawing/2014/main" id="{7BCE306E-B36F-4BF0-E8CD-4AB7269CE73F}"/>
              </a:ext>
            </a:extLst>
          </xdr:cNvPr>
          <xdr:cNvSpPr/>
        </xdr:nvSpPr>
        <xdr:spPr>
          <a:xfrm>
            <a:off x="428103"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4" name="フリーフォーム: 図形 43">
            <a:extLst>
              <a:ext uri="{FF2B5EF4-FFF2-40B4-BE49-F238E27FC236}">
                <a16:creationId xmlns:a16="http://schemas.microsoft.com/office/drawing/2014/main" id="{B5B54F19-F2F1-80AD-E615-0AE84E50C889}"/>
              </a:ext>
            </a:extLst>
          </xdr:cNvPr>
          <xdr:cNvSpPr/>
        </xdr:nvSpPr>
        <xdr:spPr>
          <a:xfrm>
            <a:off x="497206"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078"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5" name="フリーフォーム: 図形 44">
            <a:extLst>
              <a:ext uri="{FF2B5EF4-FFF2-40B4-BE49-F238E27FC236}">
                <a16:creationId xmlns:a16="http://schemas.microsoft.com/office/drawing/2014/main" id="{B9EFE612-D3C2-6886-5D3F-504E3C871123}"/>
              </a:ext>
            </a:extLst>
          </xdr:cNvPr>
          <xdr:cNvSpPr/>
        </xdr:nvSpPr>
        <xdr:spPr>
          <a:xfrm>
            <a:off x="566260"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 name="フリーフォーム: 図形 45">
            <a:extLst>
              <a:ext uri="{FF2B5EF4-FFF2-40B4-BE49-F238E27FC236}">
                <a16:creationId xmlns:a16="http://schemas.microsoft.com/office/drawing/2014/main" id="{D373AEEF-27B5-9FF4-4003-39C449362ADA}"/>
              </a:ext>
            </a:extLst>
          </xdr:cNvPr>
          <xdr:cNvSpPr/>
        </xdr:nvSpPr>
        <xdr:spPr>
          <a:xfrm>
            <a:off x="717321"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7" name="フリーフォーム: 図形 46">
            <a:extLst>
              <a:ext uri="{FF2B5EF4-FFF2-40B4-BE49-F238E27FC236}">
                <a16:creationId xmlns:a16="http://schemas.microsoft.com/office/drawing/2014/main" id="{1647458B-51E0-4093-8CBB-A154FF2E7C56}"/>
              </a:ext>
            </a:extLst>
          </xdr:cNvPr>
          <xdr:cNvSpPr/>
        </xdr:nvSpPr>
        <xdr:spPr>
          <a:xfrm>
            <a:off x="786374" y="832151"/>
            <a:ext cx="38958" cy="38958"/>
          </a:xfrm>
          <a:custGeom>
            <a:avLst/>
            <a:gdLst>
              <a:gd name="connsiteX0" fmla="*/ 38618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8 w 38958"/>
              <a:gd name="connsiteY5" fmla="*/ 40127 h 38958"/>
              <a:gd name="connsiteX6" fmla="*/ 40127 w 38958"/>
              <a:gd name="connsiteY6" fmla="*/ 38617 h 38958"/>
              <a:gd name="connsiteX7" fmla="*/ 40127 w 38958"/>
              <a:gd name="connsiteY7" fmla="*/ 5162 h 38958"/>
              <a:gd name="connsiteX8" fmla="*/ 38618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8" y="3652"/>
                </a:moveTo>
                <a:lnTo>
                  <a:pt x="5162" y="3652"/>
                </a:lnTo>
                <a:cubicBezTo>
                  <a:pt x="4334" y="3652"/>
                  <a:pt x="3652" y="4334"/>
                  <a:pt x="3652" y="5162"/>
                </a:cubicBezTo>
                <a:lnTo>
                  <a:pt x="3652" y="38617"/>
                </a:lnTo>
                <a:cubicBezTo>
                  <a:pt x="3652" y="39445"/>
                  <a:pt x="4334" y="40127"/>
                  <a:pt x="5162" y="40127"/>
                </a:cubicBezTo>
                <a:lnTo>
                  <a:pt x="38618" y="40127"/>
                </a:lnTo>
                <a:cubicBezTo>
                  <a:pt x="39445" y="40127"/>
                  <a:pt x="40127" y="39445"/>
                  <a:pt x="40127" y="38617"/>
                </a:cubicBezTo>
                <a:lnTo>
                  <a:pt x="40127" y="5162"/>
                </a:lnTo>
                <a:cubicBezTo>
                  <a:pt x="40127" y="4285"/>
                  <a:pt x="39494" y="3652"/>
                  <a:pt x="38618"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8" name="フリーフォーム: 図形 47">
            <a:extLst>
              <a:ext uri="{FF2B5EF4-FFF2-40B4-BE49-F238E27FC236}">
                <a16:creationId xmlns:a16="http://schemas.microsoft.com/office/drawing/2014/main" id="{7C1D7C4C-7A14-4513-D664-AD8961980AD2}"/>
              </a:ext>
            </a:extLst>
          </xdr:cNvPr>
          <xdr:cNvSpPr/>
        </xdr:nvSpPr>
        <xdr:spPr>
          <a:xfrm>
            <a:off x="855477" y="832151"/>
            <a:ext cx="38958" cy="38958"/>
          </a:xfrm>
          <a:custGeom>
            <a:avLst/>
            <a:gdLst>
              <a:gd name="connsiteX0" fmla="*/ 38618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8 w 38958"/>
              <a:gd name="connsiteY5" fmla="*/ 40127 h 38958"/>
              <a:gd name="connsiteX6" fmla="*/ 40127 w 38958"/>
              <a:gd name="connsiteY6" fmla="*/ 38617 h 38958"/>
              <a:gd name="connsiteX7" fmla="*/ 40127 w 38958"/>
              <a:gd name="connsiteY7" fmla="*/ 5162 h 38958"/>
              <a:gd name="connsiteX8" fmla="*/ 38618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8" y="3652"/>
                </a:moveTo>
                <a:lnTo>
                  <a:pt x="5162" y="3652"/>
                </a:lnTo>
                <a:cubicBezTo>
                  <a:pt x="4334" y="3652"/>
                  <a:pt x="3652" y="4334"/>
                  <a:pt x="3652" y="5162"/>
                </a:cubicBezTo>
                <a:lnTo>
                  <a:pt x="3652" y="38617"/>
                </a:lnTo>
                <a:cubicBezTo>
                  <a:pt x="3652" y="39445"/>
                  <a:pt x="4334" y="40127"/>
                  <a:pt x="5162" y="40127"/>
                </a:cubicBezTo>
                <a:lnTo>
                  <a:pt x="38618" y="40127"/>
                </a:lnTo>
                <a:cubicBezTo>
                  <a:pt x="39445" y="40127"/>
                  <a:pt x="40127" y="39445"/>
                  <a:pt x="40127" y="38617"/>
                </a:cubicBezTo>
                <a:lnTo>
                  <a:pt x="40127" y="5162"/>
                </a:lnTo>
                <a:cubicBezTo>
                  <a:pt x="40127" y="4285"/>
                  <a:pt x="39445" y="3652"/>
                  <a:pt x="38618"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9" name="フリーフォーム: 図形 48">
            <a:extLst>
              <a:ext uri="{FF2B5EF4-FFF2-40B4-BE49-F238E27FC236}">
                <a16:creationId xmlns:a16="http://schemas.microsoft.com/office/drawing/2014/main" id="{AA9E77AB-9BE6-BFBF-5E86-2958B0E9FB9D}"/>
              </a:ext>
            </a:extLst>
          </xdr:cNvPr>
          <xdr:cNvSpPr/>
        </xdr:nvSpPr>
        <xdr:spPr>
          <a:xfrm>
            <a:off x="924579" y="832151"/>
            <a:ext cx="38958" cy="38958"/>
          </a:xfrm>
          <a:custGeom>
            <a:avLst/>
            <a:gdLst>
              <a:gd name="connsiteX0" fmla="*/ 25372 w 38958"/>
              <a:gd name="connsiteY0" fmla="*/ 3652 h 38958"/>
              <a:gd name="connsiteX1" fmla="*/ 20210 w 38958"/>
              <a:gd name="connsiteY1" fmla="*/ 3652 h 38958"/>
              <a:gd name="connsiteX2" fmla="*/ 15048 w 38958"/>
              <a:gd name="connsiteY2" fmla="*/ 3652 h 38958"/>
              <a:gd name="connsiteX3" fmla="*/ 5162 w 38958"/>
              <a:gd name="connsiteY3" fmla="*/ 3652 h 38958"/>
              <a:gd name="connsiteX4" fmla="*/ 3652 w 38958"/>
              <a:gd name="connsiteY4" fmla="*/ 5162 h 38958"/>
              <a:gd name="connsiteX5" fmla="*/ 3652 w 38958"/>
              <a:gd name="connsiteY5" fmla="*/ 38617 h 38958"/>
              <a:gd name="connsiteX6" fmla="*/ 5162 w 38958"/>
              <a:gd name="connsiteY6" fmla="*/ 40127 h 38958"/>
              <a:gd name="connsiteX7" fmla="*/ 15048 w 38958"/>
              <a:gd name="connsiteY7" fmla="*/ 40127 h 38958"/>
              <a:gd name="connsiteX8" fmla="*/ 20210 w 38958"/>
              <a:gd name="connsiteY8" fmla="*/ 40127 h 38958"/>
              <a:gd name="connsiteX9" fmla="*/ 25372 w 38958"/>
              <a:gd name="connsiteY9" fmla="*/ 40127 h 38958"/>
              <a:gd name="connsiteX10" fmla="*/ 30534 w 38958"/>
              <a:gd name="connsiteY10" fmla="*/ 40127 h 38958"/>
              <a:gd name="connsiteX11" fmla="*/ 38617 w 38958"/>
              <a:gd name="connsiteY11" fmla="*/ 40127 h 38958"/>
              <a:gd name="connsiteX12" fmla="*/ 40127 w 38958"/>
              <a:gd name="connsiteY12" fmla="*/ 38617 h 38958"/>
              <a:gd name="connsiteX13" fmla="*/ 40127 w 38958"/>
              <a:gd name="connsiteY13" fmla="*/ 5162 h 38958"/>
              <a:gd name="connsiteX14" fmla="*/ 38617 w 38958"/>
              <a:gd name="connsiteY14" fmla="*/ 3652 h 38958"/>
              <a:gd name="connsiteX15" fmla="*/ 30534 w 38958"/>
              <a:gd name="connsiteY15" fmla="*/ 3652 h 38958"/>
              <a:gd name="connsiteX16" fmla="*/ 25372 w 38958"/>
              <a:gd name="connsiteY16"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8958" h="38958">
                <a:moveTo>
                  <a:pt x="25372" y="3652"/>
                </a:moveTo>
                <a:lnTo>
                  <a:pt x="20210" y="3652"/>
                </a:lnTo>
                <a:lnTo>
                  <a:pt x="15048" y="3652"/>
                </a:lnTo>
                <a:lnTo>
                  <a:pt x="5162" y="3652"/>
                </a:lnTo>
                <a:cubicBezTo>
                  <a:pt x="4334" y="3652"/>
                  <a:pt x="3652" y="4334"/>
                  <a:pt x="3652" y="5162"/>
                </a:cubicBezTo>
                <a:lnTo>
                  <a:pt x="3652" y="38617"/>
                </a:lnTo>
                <a:cubicBezTo>
                  <a:pt x="3652" y="39445"/>
                  <a:pt x="4334" y="40127"/>
                  <a:pt x="5162" y="40127"/>
                </a:cubicBezTo>
                <a:lnTo>
                  <a:pt x="15048" y="40127"/>
                </a:lnTo>
                <a:lnTo>
                  <a:pt x="20210" y="40127"/>
                </a:lnTo>
                <a:lnTo>
                  <a:pt x="25372" y="40127"/>
                </a:lnTo>
                <a:lnTo>
                  <a:pt x="30534" y="40127"/>
                </a:lnTo>
                <a:lnTo>
                  <a:pt x="38617" y="40127"/>
                </a:lnTo>
                <a:cubicBezTo>
                  <a:pt x="39445" y="40127"/>
                  <a:pt x="40127" y="39445"/>
                  <a:pt x="40127" y="38617"/>
                </a:cubicBezTo>
                <a:lnTo>
                  <a:pt x="40127" y="5162"/>
                </a:lnTo>
                <a:cubicBezTo>
                  <a:pt x="40127" y="4334"/>
                  <a:pt x="39445" y="3652"/>
                  <a:pt x="38617" y="3652"/>
                </a:cubicBezTo>
                <a:lnTo>
                  <a:pt x="30534" y="3652"/>
                </a:lnTo>
                <a:lnTo>
                  <a:pt x="25372" y="3652"/>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0" name="フリーフォーム: 図形 49">
            <a:extLst>
              <a:ext uri="{FF2B5EF4-FFF2-40B4-BE49-F238E27FC236}">
                <a16:creationId xmlns:a16="http://schemas.microsoft.com/office/drawing/2014/main" id="{024AD47C-1961-98F2-A59D-C25CC99BE929}"/>
              </a:ext>
            </a:extLst>
          </xdr:cNvPr>
          <xdr:cNvSpPr/>
        </xdr:nvSpPr>
        <xdr:spPr>
          <a:xfrm>
            <a:off x="1075592" y="832151"/>
            <a:ext cx="38958" cy="38958"/>
          </a:xfrm>
          <a:custGeom>
            <a:avLst/>
            <a:gdLst>
              <a:gd name="connsiteX0" fmla="*/ 5162 w 38958"/>
              <a:gd name="connsiteY0" fmla="*/ 40127 h 38958"/>
              <a:gd name="connsiteX1" fmla="*/ 38618 w 38958"/>
              <a:gd name="connsiteY1" fmla="*/ 40127 h 38958"/>
              <a:gd name="connsiteX2" fmla="*/ 40127 w 38958"/>
              <a:gd name="connsiteY2" fmla="*/ 38617 h 38958"/>
              <a:gd name="connsiteX3" fmla="*/ 40127 w 38958"/>
              <a:gd name="connsiteY3" fmla="*/ 5162 h 38958"/>
              <a:gd name="connsiteX4" fmla="*/ 38618 w 38958"/>
              <a:gd name="connsiteY4" fmla="*/ 3652 h 38958"/>
              <a:gd name="connsiteX5" fmla="*/ 5162 w 38958"/>
              <a:gd name="connsiteY5" fmla="*/ 3652 h 38958"/>
              <a:gd name="connsiteX6" fmla="*/ 3652 w 38958"/>
              <a:gd name="connsiteY6" fmla="*/ 5162 h 38958"/>
              <a:gd name="connsiteX7" fmla="*/ 3652 w 38958"/>
              <a:gd name="connsiteY7" fmla="*/ 38617 h 38958"/>
              <a:gd name="connsiteX8" fmla="*/ 5162 w 38958"/>
              <a:gd name="connsiteY8" fmla="*/ 40127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5162" y="40127"/>
                </a:moveTo>
                <a:lnTo>
                  <a:pt x="38618" y="40127"/>
                </a:lnTo>
                <a:cubicBezTo>
                  <a:pt x="39445" y="40127"/>
                  <a:pt x="40127" y="39445"/>
                  <a:pt x="40127" y="38617"/>
                </a:cubicBezTo>
                <a:lnTo>
                  <a:pt x="40127" y="5162"/>
                </a:lnTo>
                <a:cubicBezTo>
                  <a:pt x="40127" y="4334"/>
                  <a:pt x="39445" y="3652"/>
                  <a:pt x="38618" y="3652"/>
                </a:cubicBezTo>
                <a:lnTo>
                  <a:pt x="5162" y="3652"/>
                </a:lnTo>
                <a:cubicBezTo>
                  <a:pt x="4334" y="3652"/>
                  <a:pt x="3652" y="4334"/>
                  <a:pt x="3652" y="5162"/>
                </a:cubicBezTo>
                <a:lnTo>
                  <a:pt x="3652" y="38617"/>
                </a:lnTo>
                <a:cubicBezTo>
                  <a:pt x="3652" y="39445"/>
                  <a:pt x="4334" y="40127"/>
                  <a:pt x="5162" y="401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1" name="フリーフォーム: 図形 50">
            <a:extLst>
              <a:ext uri="{FF2B5EF4-FFF2-40B4-BE49-F238E27FC236}">
                <a16:creationId xmlns:a16="http://schemas.microsoft.com/office/drawing/2014/main" id="{A224732A-675B-A52F-71E9-A1B046933638}"/>
              </a:ext>
            </a:extLst>
          </xdr:cNvPr>
          <xdr:cNvSpPr/>
        </xdr:nvSpPr>
        <xdr:spPr>
          <a:xfrm>
            <a:off x="1144694" y="832151"/>
            <a:ext cx="38958" cy="38958"/>
          </a:xfrm>
          <a:custGeom>
            <a:avLst/>
            <a:gdLst>
              <a:gd name="connsiteX0" fmla="*/ 5162 w 38958"/>
              <a:gd name="connsiteY0" fmla="*/ 40127 h 38958"/>
              <a:gd name="connsiteX1" fmla="*/ 38618 w 38958"/>
              <a:gd name="connsiteY1" fmla="*/ 40127 h 38958"/>
              <a:gd name="connsiteX2" fmla="*/ 40127 w 38958"/>
              <a:gd name="connsiteY2" fmla="*/ 38617 h 38958"/>
              <a:gd name="connsiteX3" fmla="*/ 40127 w 38958"/>
              <a:gd name="connsiteY3" fmla="*/ 5162 h 38958"/>
              <a:gd name="connsiteX4" fmla="*/ 38618 w 38958"/>
              <a:gd name="connsiteY4" fmla="*/ 3652 h 38958"/>
              <a:gd name="connsiteX5" fmla="*/ 5162 w 38958"/>
              <a:gd name="connsiteY5" fmla="*/ 3652 h 38958"/>
              <a:gd name="connsiteX6" fmla="*/ 3652 w 38958"/>
              <a:gd name="connsiteY6" fmla="*/ 5162 h 38958"/>
              <a:gd name="connsiteX7" fmla="*/ 3652 w 38958"/>
              <a:gd name="connsiteY7" fmla="*/ 38617 h 38958"/>
              <a:gd name="connsiteX8" fmla="*/ 5162 w 38958"/>
              <a:gd name="connsiteY8" fmla="*/ 40127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5162" y="40127"/>
                </a:moveTo>
                <a:lnTo>
                  <a:pt x="38618" y="40127"/>
                </a:lnTo>
                <a:cubicBezTo>
                  <a:pt x="39445" y="40127"/>
                  <a:pt x="40127" y="39445"/>
                  <a:pt x="40127" y="38617"/>
                </a:cubicBezTo>
                <a:lnTo>
                  <a:pt x="40127" y="5162"/>
                </a:lnTo>
                <a:cubicBezTo>
                  <a:pt x="40127" y="4334"/>
                  <a:pt x="39445" y="3652"/>
                  <a:pt x="38618" y="3652"/>
                </a:cubicBezTo>
                <a:lnTo>
                  <a:pt x="5162" y="3652"/>
                </a:lnTo>
                <a:cubicBezTo>
                  <a:pt x="4334" y="3652"/>
                  <a:pt x="3652" y="4334"/>
                  <a:pt x="3652" y="5162"/>
                </a:cubicBezTo>
                <a:lnTo>
                  <a:pt x="3652" y="38617"/>
                </a:lnTo>
                <a:cubicBezTo>
                  <a:pt x="3652" y="39445"/>
                  <a:pt x="4334" y="40127"/>
                  <a:pt x="5162" y="401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2" name="フリーフォーム: 図形 51">
            <a:extLst>
              <a:ext uri="{FF2B5EF4-FFF2-40B4-BE49-F238E27FC236}">
                <a16:creationId xmlns:a16="http://schemas.microsoft.com/office/drawing/2014/main" id="{72700661-CFBB-F3E4-FE01-DA23E37BB37E}"/>
              </a:ext>
            </a:extLst>
          </xdr:cNvPr>
          <xdr:cNvSpPr/>
        </xdr:nvSpPr>
        <xdr:spPr>
          <a:xfrm>
            <a:off x="229172"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2</xdr:col>
      <xdr:colOff>348112</xdr:colOff>
      <xdr:row>76</xdr:row>
      <xdr:rowOff>40256</xdr:rowOff>
    </xdr:from>
    <xdr:to>
      <xdr:col>3</xdr:col>
      <xdr:colOff>782072</xdr:colOff>
      <xdr:row>78</xdr:row>
      <xdr:rowOff>81587</xdr:rowOff>
    </xdr:to>
    <xdr:sp macro="" textlink="">
      <xdr:nvSpPr>
        <xdr:cNvPr id="53" name="テキスト ボックス 41">
          <a:extLst>
            <a:ext uri="{FF2B5EF4-FFF2-40B4-BE49-F238E27FC236}">
              <a16:creationId xmlns:a16="http://schemas.microsoft.com/office/drawing/2014/main" id="{684BA6F8-5BD4-4C06-90E2-8A2563CE5F34}"/>
            </a:ext>
          </a:extLst>
        </xdr:cNvPr>
        <xdr:cNvSpPr txBox="1">
          <a:spLocks noChangeArrowheads="1"/>
        </xdr:cNvSpPr>
      </xdr:nvSpPr>
      <xdr:spPr bwMode="auto">
        <a:xfrm>
          <a:off x="897200" y="17902432"/>
          <a:ext cx="1039078" cy="511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清掃工場</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0</xdr:col>
      <xdr:colOff>0</xdr:colOff>
      <xdr:row>83</xdr:row>
      <xdr:rowOff>97699</xdr:rowOff>
    </xdr:from>
    <xdr:to>
      <xdr:col>3</xdr:col>
      <xdr:colOff>679788</xdr:colOff>
      <xdr:row>85</xdr:row>
      <xdr:rowOff>147665</xdr:rowOff>
    </xdr:to>
    <xdr:sp macro="" textlink="">
      <xdr:nvSpPr>
        <xdr:cNvPr id="54" name="テキスト ボックス 41">
          <a:extLst>
            <a:ext uri="{FF2B5EF4-FFF2-40B4-BE49-F238E27FC236}">
              <a16:creationId xmlns:a16="http://schemas.microsoft.com/office/drawing/2014/main" id="{0F21177B-490F-4652-B082-21BF97D749E4}"/>
            </a:ext>
          </a:extLst>
        </xdr:cNvPr>
        <xdr:cNvSpPr txBox="1">
          <a:spLocks noChangeArrowheads="1"/>
        </xdr:cNvSpPr>
      </xdr:nvSpPr>
      <xdr:spPr bwMode="auto">
        <a:xfrm>
          <a:off x="0" y="19607140"/>
          <a:ext cx="1833994" cy="520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太陽光発電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442267</xdr:colOff>
      <xdr:row>83</xdr:row>
      <xdr:rowOff>98526</xdr:rowOff>
    </xdr:from>
    <xdr:to>
      <xdr:col>3</xdr:col>
      <xdr:colOff>1665927</xdr:colOff>
      <xdr:row>85</xdr:row>
      <xdr:rowOff>148492</xdr:rowOff>
    </xdr:to>
    <xdr:sp macro="" textlink="">
      <xdr:nvSpPr>
        <xdr:cNvPr id="55" name="テキスト ボックス 41">
          <a:extLst>
            <a:ext uri="{FF2B5EF4-FFF2-40B4-BE49-F238E27FC236}">
              <a16:creationId xmlns:a16="http://schemas.microsoft.com/office/drawing/2014/main" id="{A2D05A2A-199F-4671-8F5D-59DCBE46897B}"/>
            </a:ext>
          </a:extLst>
        </xdr:cNvPr>
        <xdr:cNvSpPr txBox="1">
          <a:spLocks noChangeArrowheads="1"/>
        </xdr:cNvSpPr>
      </xdr:nvSpPr>
      <xdr:spPr bwMode="auto">
        <a:xfrm>
          <a:off x="991355" y="19607967"/>
          <a:ext cx="1828778" cy="520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風力発電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406974</xdr:colOff>
      <xdr:row>94</xdr:row>
      <xdr:rowOff>89931</xdr:rowOff>
    </xdr:from>
    <xdr:to>
      <xdr:col>3</xdr:col>
      <xdr:colOff>744321</xdr:colOff>
      <xdr:row>97</xdr:row>
      <xdr:rowOff>61790</xdr:rowOff>
    </xdr:to>
    <xdr:grpSp>
      <xdr:nvGrpSpPr>
        <xdr:cNvPr id="56" name="グループ化 55">
          <a:extLst>
            <a:ext uri="{FF2B5EF4-FFF2-40B4-BE49-F238E27FC236}">
              <a16:creationId xmlns:a16="http://schemas.microsoft.com/office/drawing/2014/main" id="{CBB9DAE6-0DE8-47A8-B38F-1F6B270D5A7A}"/>
            </a:ext>
          </a:extLst>
        </xdr:cNvPr>
        <xdr:cNvGrpSpPr>
          <a:grpSpLocks noChangeAspect="1"/>
        </xdr:cNvGrpSpPr>
      </xdr:nvGrpSpPr>
      <xdr:grpSpPr>
        <a:xfrm>
          <a:off x="951260" y="21326145"/>
          <a:ext cx="936061" cy="652216"/>
          <a:chOff x="0" y="0"/>
          <a:chExt cx="1551758" cy="1029912"/>
        </a:xfrm>
        <a:solidFill>
          <a:schemeClr val="accent6">
            <a:lumMod val="75000"/>
          </a:schemeClr>
        </a:solidFill>
      </xdr:grpSpPr>
      <xdr:sp macro="" textlink="">
        <xdr:nvSpPr>
          <xdr:cNvPr id="57" name="Freeform 7">
            <a:extLst>
              <a:ext uri="{FF2B5EF4-FFF2-40B4-BE49-F238E27FC236}">
                <a16:creationId xmlns:a16="http://schemas.microsoft.com/office/drawing/2014/main" id="{D1CE805C-6B90-29EA-98DA-FCEEEB6AD8F0}"/>
              </a:ext>
            </a:extLst>
          </xdr:cNvPr>
          <xdr:cNvSpPr>
            <a:spLocks/>
          </xdr:cNvSpPr>
        </xdr:nvSpPr>
        <xdr:spPr bwMode="auto">
          <a:xfrm>
            <a:off x="1215834" y="290569"/>
            <a:ext cx="160598" cy="224283"/>
          </a:xfrm>
          <a:custGeom>
            <a:avLst/>
            <a:gdLst>
              <a:gd name="T0" fmla="*/ 43 w 50"/>
              <a:gd name="T1" fmla="*/ 25 h 69"/>
              <a:gd name="T2" fmla="*/ 43 w 50"/>
              <a:gd name="T3" fmla="*/ 24 h 69"/>
              <a:gd name="T4" fmla="*/ 37 w 50"/>
              <a:gd name="T5" fmla="*/ 12 h 69"/>
              <a:gd name="T6" fmla="*/ 25 w 50"/>
              <a:gd name="T7" fmla="*/ 0 h 69"/>
              <a:gd name="T8" fmla="*/ 14 w 50"/>
              <a:gd name="T9" fmla="*/ 12 h 69"/>
              <a:gd name="T10" fmla="*/ 7 w 50"/>
              <a:gd name="T11" fmla="*/ 24 h 69"/>
              <a:gd name="T12" fmla="*/ 7 w 50"/>
              <a:gd name="T13" fmla="*/ 25 h 69"/>
              <a:gd name="T14" fmla="*/ 0 w 50"/>
              <a:gd name="T15" fmla="*/ 36 h 69"/>
              <a:gd name="T16" fmla="*/ 11 w 50"/>
              <a:gd name="T17" fmla="*/ 49 h 69"/>
              <a:gd name="T18" fmla="*/ 18 w 50"/>
              <a:gd name="T19" fmla="*/ 47 h 69"/>
              <a:gd name="T20" fmla="*/ 21 w 50"/>
              <a:gd name="T21" fmla="*/ 48 h 69"/>
              <a:gd name="T22" fmla="*/ 19 w 50"/>
              <a:gd name="T23" fmla="*/ 69 h 69"/>
              <a:gd name="T24" fmla="*/ 31 w 50"/>
              <a:gd name="T25" fmla="*/ 69 h 69"/>
              <a:gd name="T26" fmla="*/ 28 w 50"/>
              <a:gd name="T27" fmla="*/ 48 h 69"/>
              <a:gd name="T28" fmla="*/ 31 w 50"/>
              <a:gd name="T29" fmla="*/ 47 h 69"/>
              <a:gd name="T30" fmla="*/ 38 w 50"/>
              <a:gd name="T31" fmla="*/ 49 h 69"/>
              <a:gd name="T32" fmla="*/ 50 w 50"/>
              <a:gd name="T33" fmla="*/ 36 h 69"/>
              <a:gd name="T34" fmla="*/ 43 w 50"/>
              <a:gd name="T35" fmla="*/ 25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50" h="69">
                <a:moveTo>
                  <a:pt x="43" y="25"/>
                </a:moveTo>
                <a:cubicBezTo>
                  <a:pt x="43" y="25"/>
                  <a:pt x="43" y="24"/>
                  <a:pt x="43" y="24"/>
                </a:cubicBezTo>
                <a:cubicBezTo>
                  <a:pt x="43" y="18"/>
                  <a:pt x="40" y="14"/>
                  <a:pt x="37" y="12"/>
                </a:cubicBezTo>
                <a:cubicBezTo>
                  <a:pt x="36" y="6"/>
                  <a:pt x="31" y="0"/>
                  <a:pt x="25" y="0"/>
                </a:cubicBezTo>
                <a:cubicBezTo>
                  <a:pt x="19" y="0"/>
                  <a:pt x="14" y="6"/>
                  <a:pt x="14" y="12"/>
                </a:cubicBezTo>
                <a:cubicBezTo>
                  <a:pt x="10" y="14"/>
                  <a:pt x="7" y="18"/>
                  <a:pt x="7" y="24"/>
                </a:cubicBezTo>
                <a:cubicBezTo>
                  <a:pt x="7" y="25"/>
                  <a:pt x="7" y="25"/>
                  <a:pt x="7" y="25"/>
                </a:cubicBezTo>
                <a:cubicBezTo>
                  <a:pt x="3" y="27"/>
                  <a:pt x="0" y="31"/>
                  <a:pt x="0" y="36"/>
                </a:cubicBezTo>
                <a:cubicBezTo>
                  <a:pt x="0" y="43"/>
                  <a:pt x="5" y="49"/>
                  <a:pt x="11" y="49"/>
                </a:cubicBezTo>
                <a:cubicBezTo>
                  <a:pt x="14" y="49"/>
                  <a:pt x="16" y="48"/>
                  <a:pt x="18" y="47"/>
                </a:cubicBezTo>
                <a:cubicBezTo>
                  <a:pt x="19" y="47"/>
                  <a:pt x="20" y="48"/>
                  <a:pt x="21" y="48"/>
                </a:cubicBezTo>
                <a:cubicBezTo>
                  <a:pt x="19" y="69"/>
                  <a:pt x="19" y="69"/>
                  <a:pt x="19" y="69"/>
                </a:cubicBezTo>
                <a:cubicBezTo>
                  <a:pt x="31" y="69"/>
                  <a:pt x="31" y="69"/>
                  <a:pt x="31" y="69"/>
                </a:cubicBezTo>
                <a:cubicBezTo>
                  <a:pt x="28" y="48"/>
                  <a:pt x="28" y="48"/>
                  <a:pt x="28" y="48"/>
                </a:cubicBezTo>
                <a:cubicBezTo>
                  <a:pt x="30" y="48"/>
                  <a:pt x="30" y="47"/>
                  <a:pt x="31" y="47"/>
                </a:cubicBezTo>
                <a:cubicBezTo>
                  <a:pt x="33" y="48"/>
                  <a:pt x="36" y="49"/>
                  <a:pt x="38" y="49"/>
                </a:cubicBezTo>
                <a:cubicBezTo>
                  <a:pt x="45" y="49"/>
                  <a:pt x="50" y="43"/>
                  <a:pt x="50" y="36"/>
                </a:cubicBezTo>
                <a:cubicBezTo>
                  <a:pt x="50" y="31"/>
                  <a:pt x="47" y="27"/>
                  <a:pt x="43" y="25"/>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58" name="Freeform 8">
            <a:extLst>
              <a:ext uri="{FF2B5EF4-FFF2-40B4-BE49-F238E27FC236}">
                <a16:creationId xmlns:a16="http://schemas.microsoft.com/office/drawing/2014/main" id="{3997B6CC-ADDA-4AB0-9D97-56B2925604BC}"/>
              </a:ext>
            </a:extLst>
          </xdr:cNvPr>
          <xdr:cNvSpPr>
            <a:spLocks/>
          </xdr:cNvSpPr>
        </xdr:nvSpPr>
        <xdr:spPr bwMode="auto">
          <a:xfrm>
            <a:off x="9566" y="340410"/>
            <a:ext cx="132909" cy="174442"/>
          </a:xfrm>
          <a:custGeom>
            <a:avLst/>
            <a:gdLst>
              <a:gd name="T0" fmla="*/ 36 w 41"/>
              <a:gd name="T1" fmla="*/ 20 h 54"/>
              <a:gd name="T2" fmla="*/ 36 w 41"/>
              <a:gd name="T3" fmla="*/ 19 h 54"/>
              <a:gd name="T4" fmla="*/ 30 w 41"/>
              <a:gd name="T5" fmla="*/ 9 h 54"/>
              <a:gd name="T6" fmla="*/ 21 w 41"/>
              <a:gd name="T7" fmla="*/ 0 h 54"/>
              <a:gd name="T8" fmla="*/ 12 w 41"/>
              <a:gd name="T9" fmla="*/ 9 h 54"/>
              <a:gd name="T10" fmla="*/ 7 w 41"/>
              <a:gd name="T11" fmla="*/ 19 h 54"/>
              <a:gd name="T12" fmla="*/ 7 w 41"/>
              <a:gd name="T13" fmla="*/ 19 h 54"/>
              <a:gd name="T14" fmla="*/ 0 w 41"/>
              <a:gd name="T15" fmla="*/ 28 h 54"/>
              <a:gd name="T16" fmla="*/ 10 w 41"/>
              <a:gd name="T17" fmla="*/ 38 h 54"/>
              <a:gd name="T18" fmla="*/ 15 w 41"/>
              <a:gd name="T19" fmla="*/ 37 h 54"/>
              <a:gd name="T20" fmla="*/ 18 w 41"/>
              <a:gd name="T21" fmla="*/ 38 h 54"/>
              <a:gd name="T22" fmla="*/ 16 w 41"/>
              <a:gd name="T23" fmla="*/ 54 h 54"/>
              <a:gd name="T24" fmla="*/ 26 w 41"/>
              <a:gd name="T25" fmla="*/ 54 h 54"/>
              <a:gd name="T26" fmla="*/ 24 w 41"/>
              <a:gd name="T27" fmla="*/ 38 h 54"/>
              <a:gd name="T28" fmla="*/ 26 w 41"/>
              <a:gd name="T29" fmla="*/ 37 h 54"/>
              <a:gd name="T30" fmla="*/ 32 w 41"/>
              <a:gd name="T31" fmla="*/ 38 h 54"/>
              <a:gd name="T32" fmla="*/ 41 w 41"/>
              <a:gd name="T33" fmla="*/ 28 h 54"/>
              <a:gd name="T34" fmla="*/ 36 w 41"/>
              <a:gd name="T35" fmla="*/ 20 h 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1" h="54">
                <a:moveTo>
                  <a:pt x="36" y="20"/>
                </a:moveTo>
                <a:cubicBezTo>
                  <a:pt x="36" y="19"/>
                  <a:pt x="36" y="19"/>
                  <a:pt x="36" y="19"/>
                </a:cubicBezTo>
                <a:cubicBezTo>
                  <a:pt x="36" y="14"/>
                  <a:pt x="33" y="11"/>
                  <a:pt x="30" y="9"/>
                </a:cubicBezTo>
                <a:cubicBezTo>
                  <a:pt x="30" y="4"/>
                  <a:pt x="26" y="0"/>
                  <a:pt x="21" y="0"/>
                </a:cubicBezTo>
                <a:cubicBezTo>
                  <a:pt x="16" y="0"/>
                  <a:pt x="12" y="4"/>
                  <a:pt x="12" y="9"/>
                </a:cubicBezTo>
                <a:cubicBezTo>
                  <a:pt x="9" y="11"/>
                  <a:pt x="7" y="14"/>
                  <a:pt x="7" y="19"/>
                </a:cubicBezTo>
                <a:cubicBezTo>
                  <a:pt x="7" y="19"/>
                  <a:pt x="7" y="19"/>
                  <a:pt x="7" y="19"/>
                </a:cubicBezTo>
                <a:cubicBezTo>
                  <a:pt x="3" y="21"/>
                  <a:pt x="0" y="24"/>
                  <a:pt x="0" y="28"/>
                </a:cubicBezTo>
                <a:cubicBezTo>
                  <a:pt x="0" y="34"/>
                  <a:pt x="5" y="38"/>
                  <a:pt x="10" y="38"/>
                </a:cubicBezTo>
                <a:cubicBezTo>
                  <a:pt x="12" y="38"/>
                  <a:pt x="14" y="38"/>
                  <a:pt x="15" y="37"/>
                </a:cubicBezTo>
                <a:cubicBezTo>
                  <a:pt x="16" y="37"/>
                  <a:pt x="17" y="38"/>
                  <a:pt x="18" y="38"/>
                </a:cubicBezTo>
                <a:cubicBezTo>
                  <a:pt x="16" y="54"/>
                  <a:pt x="16" y="54"/>
                  <a:pt x="16" y="54"/>
                </a:cubicBezTo>
                <a:cubicBezTo>
                  <a:pt x="26" y="54"/>
                  <a:pt x="26" y="54"/>
                  <a:pt x="26" y="54"/>
                </a:cubicBezTo>
                <a:cubicBezTo>
                  <a:pt x="24" y="38"/>
                  <a:pt x="24" y="38"/>
                  <a:pt x="24" y="38"/>
                </a:cubicBezTo>
                <a:cubicBezTo>
                  <a:pt x="25" y="38"/>
                  <a:pt x="25" y="37"/>
                  <a:pt x="26" y="37"/>
                </a:cubicBezTo>
                <a:cubicBezTo>
                  <a:pt x="28" y="38"/>
                  <a:pt x="30" y="38"/>
                  <a:pt x="32" y="38"/>
                </a:cubicBezTo>
                <a:cubicBezTo>
                  <a:pt x="37" y="38"/>
                  <a:pt x="41" y="34"/>
                  <a:pt x="41" y="28"/>
                </a:cubicBezTo>
                <a:cubicBezTo>
                  <a:pt x="41" y="25"/>
                  <a:pt x="39" y="21"/>
                  <a:pt x="36" y="20"/>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59" name="グループ化 58">
            <a:extLst>
              <a:ext uri="{FF2B5EF4-FFF2-40B4-BE49-F238E27FC236}">
                <a16:creationId xmlns:a16="http://schemas.microsoft.com/office/drawing/2014/main" id="{B91A7DEA-7D69-97F1-EED3-4F74171DB17A}"/>
              </a:ext>
            </a:extLst>
          </xdr:cNvPr>
          <xdr:cNvGrpSpPr/>
        </xdr:nvGrpSpPr>
        <xdr:grpSpPr>
          <a:xfrm>
            <a:off x="1308092" y="0"/>
            <a:ext cx="243666" cy="238126"/>
            <a:chOff x="1308092" y="0"/>
            <a:chExt cx="139699" cy="136524"/>
          </a:xfrm>
          <a:grpFill/>
        </xdr:grpSpPr>
        <xdr:sp macro="" textlink="">
          <xdr:nvSpPr>
            <xdr:cNvPr id="65" name="Oval 9">
              <a:extLst>
                <a:ext uri="{FF2B5EF4-FFF2-40B4-BE49-F238E27FC236}">
                  <a16:creationId xmlns:a16="http://schemas.microsoft.com/office/drawing/2014/main" id="{02E5B19F-8F51-9033-1911-B6962A92EBC0}"/>
                </a:ext>
              </a:extLst>
            </xdr:cNvPr>
            <xdr:cNvSpPr>
              <a:spLocks noChangeArrowheads="1"/>
            </xdr:cNvSpPr>
          </xdr:nvSpPr>
          <xdr:spPr bwMode="auto">
            <a:xfrm>
              <a:off x="1350954" y="42862"/>
              <a:ext cx="53975" cy="50800"/>
            </a:xfrm>
            <a:prstGeom prst="ellipse">
              <a:avLst/>
            </a:pr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6" name="Freeform 10">
              <a:extLst>
                <a:ext uri="{FF2B5EF4-FFF2-40B4-BE49-F238E27FC236}">
                  <a16:creationId xmlns:a16="http://schemas.microsoft.com/office/drawing/2014/main" id="{05EC0EBF-8A61-D979-9226-81698BA5FEB8}"/>
                </a:ext>
              </a:extLst>
            </xdr:cNvPr>
            <xdr:cNvSpPr>
              <a:spLocks/>
            </xdr:cNvSpPr>
          </xdr:nvSpPr>
          <xdr:spPr bwMode="auto">
            <a:xfrm>
              <a:off x="1373179" y="106362"/>
              <a:ext cx="9525" cy="30162"/>
            </a:xfrm>
            <a:custGeom>
              <a:avLst/>
              <a:gdLst>
                <a:gd name="T0" fmla="*/ 2 w 5"/>
                <a:gd name="T1" fmla="*/ 16 h 16"/>
                <a:gd name="T2" fmla="*/ 0 w 5"/>
                <a:gd name="T3" fmla="*/ 13 h 16"/>
                <a:gd name="T4" fmla="*/ 0 w 5"/>
                <a:gd name="T5" fmla="*/ 3 h 16"/>
                <a:gd name="T6" fmla="*/ 2 w 5"/>
                <a:gd name="T7" fmla="*/ 0 h 16"/>
                <a:gd name="T8" fmla="*/ 5 w 5"/>
                <a:gd name="T9" fmla="*/ 3 h 16"/>
                <a:gd name="T10" fmla="*/ 5 w 5"/>
                <a:gd name="T11" fmla="*/ 13 h 16"/>
                <a:gd name="T12" fmla="*/ 2 w 5"/>
                <a:gd name="T13" fmla="*/ 16 h 16"/>
              </a:gdLst>
              <a:ahLst/>
              <a:cxnLst>
                <a:cxn ang="0">
                  <a:pos x="T0" y="T1"/>
                </a:cxn>
                <a:cxn ang="0">
                  <a:pos x="T2" y="T3"/>
                </a:cxn>
                <a:cxn ang="0">
                  <a:pos x="T4" y="T5"/>
                </a:cxn>
                <a:cxn ang="0">
                  <a:pos x="T6" y="T7"/>
                </a:cxn>
                <a:cxn ang="0">
                  <a:pos x="T8" y="T9"/>
                </a:cxn>
                <a:cxn ang="0">
                  <a:pos x="T10" y="T11"/>
                </a:cxn>
                <a:cxn ang="0">
                  <a:pos x="T12" y="T13"/>
                </a:cxn>
              </a:cxnLst>
              <a:rect l="0" t="0" r="r" b="b"/>
              <a:pathLst>
                <a:path w="5" h="16">
                  <a:moveTo>
                    <a:pt x="2" y="16"/>
                  </a:moveTo>
                  <a:cubicBezTo>
                    <a:pt x="1" y="16"/>
                    <a:pt x="0" y="15"/>
                    <a:pt x="0" y="13"/>
                  </a:cubicBezTo>
                  <a:cubicBezTo>
                    <a:pt x="0" y="3"/>
                    <a:pt x="0" y="3"/>
                    <a:pt x="0" y="3"/>
                  </a:cubicBezTo>
                  <a:cubicBezTo>
                    <a:pt x="0" y="1"/>
                    <a:pt x="1" y="0"/>
                    <a:pt x="2" y="0"/>
                  </a:cubicBezTo>
                  <a:cubicBezTo>
                    <a:pt x="4" y="0"/>
                    <a:pt x="5" y="1"/>
                    <a:pt x="5" y="3"/>
                  </a:cubicBezTo>
                  <a:cubicBezTo>
                    <a:pt x="5" y="13"/>
                    <a:pt x="5" y="13"/>
                    <a:pt x="5" y="13"/>
                  </a:cubicBezTo>
                  <a:cubicBezTo>
                    <a:pt x="5" y="15"/>
                    <a:pt x="4" y="16"/>
                    <a:pt x="2" y="16"/>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7" name="Freeform 11">
              <a:extLst>
                <a:ext uri="{FF2B5EF4-FFF2-40B4-BE49-F238E27FC236}">
                  <a16:creationId xmlns:a16="http://schemas.microsoft.com/office/drawing/2014/main" id="{BBC5CFAD-66D9-ABD6-4E46-1A937C30A8BD}"/>
                </a:ext>
              </a:extLst>
            </xdr:cNvPr>
            <xdr:cNvSpPr>
              <a:spLocks/>
            </xdr:cNvSpPr>
          </xdr:nvSpPr>
          <xdr:spPr bwMode="auto">
            <a:xfrm>
              <a:off x="1373179" y="0"/>
              <a:ext cx="9525" cy="26987"/>
            </a:xfrm>
            <a:custGeom>
              <a:avLst/>
              <a:gdLst>
                <a:gd name="T0" fmla="*/ 2 w 5"/>
                <a:gd name="T1" fmla="*/ 15 h 15"/>
                <a:gd name="T2" fmla="*/ 0 w 5"/>
                <a:gd name="T3" fmla="*/ 13 h 15"/>
                <a:gd name="T4" fmla="*/ 0 w 5"/>
                <a:gd name="T5" fmla="*/ 2 h 15"/>
                <a:gd name="T6" fmla="*/ 2 w 5"/>
                <a:gd name="T7" fmla="*/ 0 h 15"/>
                <a:gd name="T8" fmla="*/ 5 w 5"/>
                <a:gd name="T9" fmla="*/ 2 h 15"/>
                <a:gd name="T10" fmla="*/ 5 w 5"/>
                <a:gd name="T11" fmla="*/ 13 h 15"/>
                <a:gd name="T12" fmla="*/ 2 w 5"/>
                <a:gd name="T13" fmla="*/ 15 h 15"/>
              </a:gdLst>
              <a:ahLst/>
              <a:cxnLst>
                <a:cxn ang="0">
                  <a:pos x="T0" y="T1"/>
                </a:cxn>
                <a:cxn ang="0">
                  <a:pos x="T2" y="T3"/>
                </a:cxn>
                <a:cxn ang="0">
                  <a:pos x="T4" y="T5"/>
                </a:cxn>
                <a:cxn ang="0">
                  <a:pos x="T6" y="T7"/>
                </a:cxn>
                <a:cxn ang="0">
                  <a:pos x="T8" y="T9"/>
                </a:cxn>
                <a:cxn ang="0">
                  <a:pos x="T10" y="T11"/>
                </a:cxn>
                <a:cxn ang="0">
                  <a:pos x="T12" y="T13"/>
                </a:cxn>
              </a:cxnLst>
              <a:rect l="0" t="0" r="r" b="b"/>
              <a:pathLst>
                <a:path w="5" h="15">
                  <a:moveTo>
                    <a:pt x="2" y="15"/>
                  </a:moveTo>
                  <a:cubicBezTo>
                    <a:pt x="1" y="15"/>
                    <a:pt x="0" y="14"/>
                    <a:pt x="0" y="13"/>
                  </a:cubicBezTo>
                  <a:cubicBezTo>
                    <a:pt x="0" y="2"/>
                    <a:pt x="0" y="2"/>
                    <a:pt x="0" y="2"/>
                  </a:cubicBezTo>
                  <a:cubicBezTo>
                    <a:pt x="0" y="1"/>
                    <a:pt x="1" y="0"/>
                    <a:pt x="2" y="0"/>
                  </a:cubicBezTo>
                  <a:cubicBezTo>
                    <a:pt x="4" y="0"/>
                    <a:pt x="5" y="1"/>
                    <a:pt x="5" y="2"/>
                  </a:cubicBezTo>
                  <a:cubicBezTo>
                    <a:pt x="5" y="13"/>
                    <a:pt x="5" y="13"/>
                    <a:pt x="5" y="13"/>
                  </a:cubicBezTo>
                  <a:cubicBezTo>
                    <a:pt x="5" y="14"/>
                    <a:pt x="4" y="15"/>
                    <a:pt x="2" y="15"/>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8" name="Freeform 12">
              <a:extLst>
                <a:ext uri="{FF2B5EF4-FFF2-40B4-BE49-F238E27FC236}">
                  <a16:creationId xmlns:a16="http://schemas.microsoft.com/office/drawing/2014/main" id="{3E504309-6ECE-A10D-6D96-9F7AAD00DB0E}"/>
                </a:ext>
              </a:extLst>
            </xdr:cNvPr>
            <xdr:cNvSpPr>
              <a:spLocks/>
            </xdr:cNvSpPr>
          </xdr:nvSpPr>
          <xdr:spPr bwMode="auto">
            <a:xfrm>
              <a:off x="1417629" y="65087"/>
              <a:ext cx="30162" cy="6350"/>
            </a:xfrm>
            <a:custGeom>
              <a:avLst/>
              <a:gdLst>
                <a:gd name="T0" fmla="*/ 14 w 16"/>
                <a:gd name="T1" fmla="*/ 4 h 4"/>
                <a:gd name="T2" fmla="*/ 2 w 16"/>
                <a:gd name="T3" fmla="*/ 4 h 4"/>
                <a:gd name="T4" fmla="*/ 0 w 16"/>
                <a:gd name="T5" fmla="*/ 2 h 4"/>
                <a:gd name="T6" fmla="*/ 2 w 16"/>
                <a:gd name="T7" fmla="*/ 0 h 4"/>
                <a:gd name="T8" fmla="*/ 14 w 16"/>
                <a:gd name="T9" fmla="*/ 0 h 4"/>
                <a:gd name="T10" fmla="*/ 16 w 16"/>
                <a:gd name="T11" fmla="*/ 2 h 4"/>
                <a:gd name="T12" fmla="*/ 14 w 16"/>
                <a:gd name="T13" fmla="*/ 4 h 4"/>
              </a:gdLst>
              <a:ahLst/>
              <a:cxnLst>
                <a:cxn ang="0">
                  <a:pos x="T0" y="T1"/>
                </a:cxn>
                <a:cxn ang="0">
                  <a:pos x="T2" y="T3"/>
                </a:cxn>
                <a:cxn ang="0">
                  <a:pos x="T4" y="T5"/>
                </a:cxn>
                <a:cxn ang="0">
                  <a:pos x="T6" y="T7"/>
                </a:cxn>
                <a:cxn ang="0">
                  <a:pos x="T8" y="T9"/>
                </a:cxn>
                <a:cxn ang="0">
                  <a:pos x="T10" y="T11"/>
                </a:cxn>
                <a:cxn ang="0">
                  <a:pos x="T12" y="T13"/>
                </a:cxn>
              </a:cxnLst>
              <a:rect l="0" t="0" r="r" b="b"/>
              <a:pathLst>
                <a:path w="16" h="4">
                  <a:moveTo>
                    <a:pt x="14" y="4"/>
                  </a:moveTo>
                  <a:cubicBezTo>
                    <a:pt x="2" y="4"/>
                    <a:pt x="2" y="4"/>
                    <a:pt x="2" y="4"/>
                  </a:cubicBezTo>
                  <a:cubicBezTo>
                    <a:pt x="1" y="4"/>
                    <a:pt x="0" y="3"/>
                    <a:pt x="0" y="2"/>
                  </a:cubicBezTo>
                  <a:cubicBezTo>
                    <a:pt x="0" y="1"/>
                    <a:pt x="1" y="0"/>
                    <a:pt x="2" y="0"/>
                  </a:cubicBezTo>
                  <a:cubicBezTo>
                    <a:pt x="14" y="0"/>
                    <a:pt x="14" y="0"/>
                    <a:pt x="14" y="0"/>
                  </a:cubicBezTo>
                  <a:cubicBezTo>
                    <a:pt x="15" y="0"/>
                    <a:pt x="16" y="1"/>
                    <a:pt x="16" y="2"/>
                  </a:cubicBezTo>
                  <a:cubicBezTo>
                    <a:pt x="16" y="3"/>
                    <a:pt x="15" y="4"/>
                    <a:pt x="14" y="4"/>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9" name="Freeform 13">
              <a:extLst>
                <a:ext uri="{FF2B5EF4-FFF2-40B4-BE49-F238E27FC236}">
                  <a16:creationId xmlns:a16="http://schemas.microsoft.com/office/drawing/2014/main" id="{BDE58C53-98B5-39F1-14E6-08F67CFDC43B}"/>
                </a:ext>
              </a:extLst>
            </xdr:cNvPr>
            <xdr:cNvSpPr>
              <a:spLocks/>
            </xdr:cNvSpPr>
          </xdr:nvSpPr>
          <xdr:spPr bwMode="auto">
            <a:xfrm>
              <a:off x="1308092" y="65087"/>
              <a:ext cx="30162" cy="6350"/>
            </a:xfrm>
            <a:custGeom>
              <a:avLst/>
              <a:gdLst>
                <a:gd name="T0" fmla="*/ 14 w 16"/>
                <a:gd name="T1" fmla="*/ 4 h 4"/>
                <a:gd name="T2" fmla="*/ 2 w 16"/>
                <a:gd name="T3" fmla="*/ 4 h 4"/>
                <a:gd name="T4" fmla="*/ 0 w 16"/>
                <a:gd name="T5" fmla="*/ 2 h 4"/>
                <a:gd name="T6" fmla="*/ 2 w 16"/>
                <a:gd name="T7" fmla="*/ 0 h 4"/>
                <a:gd name="T8" fmla="*/ 14 w 16"/>
                <a:gd name="T9" fmla="*/ 0 h 4"/>
                <a:gd name="T10" fmla="*/ 16 w 16"/>
                <a:gd name="T11" fmla="*/ 2 h 4"/>
                <a:gd name="T12" fmla="*/ 14 w 16"/>
                <a:gd name="T13" fmla="*/ 4 h 4"/>
              </a:gdLst>
              <a:ahLst/>
              <a:cxnLst>
                <a:cxn ang="0">
                  <a:pos x="T0" y="T1"/>
                </a:cxn>
                <a:cxn ang="0">
                  <a:pos x="T2" y="T3"/>
                </a:cxn>
                <a:cxn ang="0">
                  <a:pos x="T4" y="T5"/>
                </a:cxn>
                <a:cxn ang="0">
                  <a:pos x="T6" y="T7"/>
                </a:cxn>
                <a:cxn ang="0">
                  <a:pos x="T8" y="T9"/>
                </a:cxn>
                <a:cxn ang="0">
                  <a:pos x="T10" y="T11"/>
                </a:cxn>
                <a:cxn ang="0">
                  <a:pos x="T12" y="T13"/>
                </a:cxn>
              </a:cxnLst>
              <a:rect l="0" t="0" r="r" b="b"/>
              <a:pathLst>
                <a:path w="16" h="4">
                  <a:moveTo>
                    <a:pt x="14" y="4"/>
                  </a:moveTo>
                  <a:cubicBezTo>
                    <a:pt x="2" y="4"/>
                    <a:pt x="2" y="4"/>
                    <a:pt x="2" y="4"/>
                  </a:cubicBezTo>
                  <a:cubicBezTo>
                    <a:pt x="1" y="4"/>
                    <a:pt x="0" y="3"/>
                    <a:pt x="0" y="2"/>
                  </a:cubicBezTo>
                  <a:cubicBezTo>
                    <a:pt x="0" y="1"/>
                    <a:pt x="1" y="0"/>
                    <a:pt x="2" y="0"/>
                  </a:cubicBezTo>
                  <a:cubicBezTo>
                    <a:pt x="14" y="0"/>
                    <a:pt x="14" y="0"/>
                    <a:pt x="14" y="0"/>
                  </a:cubicBezTo>
                  <a:cubicBezTo>
                    <a:pt x="15" y="0"/>
                    <a:pt x="16" y="1"/>
                    <a:pt x="16" y="2"/>
                  </a:cubicBezTo>
                  <a:cubicBezTo>
                    <a:pt x="16" y="3"/>
                    <a:pt x="15" y="4"/>
                    <a:pt x="14" y="4"/>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0" name="Freeform 14">
              <a:extLst>
                <a:ext uri="{FF2B5EF4-FFF2-40B4-BE49-F238E27FC236}">
                  <a16:creationId xmlns:a16="http://schemas.microsoft.com/office/drawing/2014/main" id="{9983B163-9B53-1A8A-2DC1-B8B0FC417FA8}"/>
                </a:ext>
              </a:extLst>
            </xdr:cNvPr>
            <xdr:cNvSpPr>
              <a:spLocks/>
            </xdr:cNvSpPr>
          </xdr:nvSpPr>
          <xdr:spPr bwMode="auto">
            <a:xfrm>
              <a:off x="1404929" y="93662"/>
              <a:ext cx="23812" cy="23812"/>
            </a:xfrm>
            <a:custGeom>
              <a:avLst/>
              <a:gdLst>
                <a:gd name="T0" fmla="*/ 10 w 13"/>
                <a:gd name="T1" fmla="*/ 13 h 13"/>
                <a:gd name="T2" fmla="*/ 9 w 13"/>
                <a:gd name="T3" fmla="*/ 12 h 13"/>
                <a:gd name="T4" fmla="*/ 1 w 13"/>
                <a:gd name="T5" fmla="*/ 4 h 13"/>
                <a:gd name="T6" fmla="*/ 1 w 13"/>
                <a:gd name="T7" fmla="*/ 1 h 13"/>
                <a:gd name="T8" fmla="*/ 4 w 13"/>
                <a:gd name="T9" fmla="*/ 1 h 13"/>
                <a:gd name="T10" fmla="*/ 12 w 13"/>
                <a:gd name="T11" fmla="*/ 9 h 13"/>
                <a:gd name="T12" fmla="*/ 12 w 13"/>
                <a:gd name="T13" fmla="*/ 12 h 13"/>
                <a:gd name="T14" fmla="*/ 10 w 13"/>
                <a:gd name="T15" fmla="*/ 13 h 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3">
                  <a:moveTo>
                    <a:pt x="10" y="13"/>
                  </a:moveTo>
                  <a:cubicBezTo>
                    <a:pt x="10" y="13"/>
                    <a:pt x="9" y="13"/>
                    <a:pt x="9" y="12"/>
                  </a:cubicBezTo>
                  <a:cubicBezTo>
                    <a:pt x="1" y="4"/>
                    <a:pt x="1" y="4"/>
                    <a:pt x="1" y="4"/>
                  </a:cubicBezTo>
                  <a:cubicBezTo>
                    <a:pt x="0" y="4"/>
                    <a:pt x="0" y="2"/>
                    <a:pt x="1" y="1"/>
                  </a:cubicBezTo>
                  <a:cubicBezTo>
                    <a:pt x="2" y="0"/>
                    <a:pt x="3" y="0"/>
                    <a:pt x="4" y="1"/>
                  </a:cubicBezTo>
                  <a:cubicBezTo>
                    <a:pt x="12" y="9"/>
                    <a:pt x="12" y="9"/>
                    <a:pt x="12" y="9"/>
                  </a:cubicBezTo>
                  <a:cubicBezTo>
                    <a:pt x="13" y="10"/>
                    <a:pt x="13" y="11"/>
                    <a:pt x="12" y="12"/>
                  </a:cubicBezTo>
                  <a:cubicBezTo>
                    <a:pt x="12" y="13"/>
                    <a:pt x="11" y="13"/>
                    <a:pt x="10" y="13"/>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1" name="Freeform 15">
              <a:extLst>
                <a:ext uri="{FF2B5EF4-FFF2-40B4-BE49-F238E27FC236}">
                  <a16:creationId xmlns:a16="http://schemas.microsoft.com/office/drawing/2014/main" id="{3A33A584-1E79-3E18-2C53-E483629F00E7}"/>
                </a:ext>
              </a:extLst>
            </xdr:cNvPr>
            <xdr:cNvSpPr>
              <a:spLocks/>
            </xdr:cNvSpPr>
          </xdr:nvSpPr>
          <xdr:spPr bwMode="auto">
            <a:xfrm>
              <a:off x="1327142" y="20637"/>
              <a:ext cx="23812" cy="22225"/>
            </a:xfrm>
            <a:custGeom>
              <a:avLst/>
              <a:gdLst>
                <a:gd name="T0" fmla="*/ 11 w 13"/>
                <a:gd name="T1" fmla="*/ 12 h 12"/>
                <a:gd name="T2" fmla="*/ 9 w 13"/>
                <a:gd name="T3" fmla="*/ 11 h 12"/>
                <a:gd name="T4" fmla="*/ 1 w 13"/>
                <a:gd name="T5" fmla="*/ 4 h 12"/>
                <a:gd name="T6" fmla="*/ 1 w 13"/>
                <a:gd name="T7" fmla="*/ 1 h 12"/>
                <a:gd name="T8" fmla="*/ 4 w 13"/>
                <a:gd name="T9" fmla="*/ 1 h 12"/>
                <a:gd name="T10" fmla="*/ 12 w 13"/>
                <a:gd name="T11" fmla="*/ 8 h 12"/>
                <a:gd name="T12" fmla="*/ 12 w 13"/>
                <a:gd name="T13" fmla="*/ 11 h 12"/>
                <a:gd name="T14" fmla="*/ 11 w 13"/>
                <a:gd name="T15" fmla="*/ 12 h 1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2">
                  <a:moveTo>
                    <a:pt x="11" y="12"/>
                  </a:moveTo>
                  <a:cubicBezTo>
                    <a:pt x="10" y="12"/>
                    <a:pt x="9" y="12"/>
                    <a:pt x="9" y="11"/>
                  </a:cubicBezTo>
                  <a:cubicBezTo>
                    <a:pt x="1" y="4"/>
                    <a:pt x="1" y="4"/>
                    <a:pt x="1" y="4"/>
                  </a:cubicBezTo>
                  <a:cubicBezTo>
                    <a:pt x="0" y="3"/>
                    <a:pt x="0" y="1"/>
                    <a:pt x="1" y="1"/>
                  </a:cubicBezTo>
                  <a:cubicBezTo>
                    <a:pt x="2" y="0"/>
                    <a:pt x="3" y="0"/>
                    <a:pt x="4" y="1"/>
                  </a:cubicBezTo>
                  <a:cubicBezTo>
                    <a:pt x="12" y="8"/>
                    <a:pt x="12" y="8"/>
                    <a:pt x="12" y="8"/>
                  </a:cubicBezTo>
                  <a:cubicBezTo>
                    <a:pt x="13" y="9"/>
                    <a:pt x="13" y="11"/>
                    <a:pt x="12" y="11"/>
                  </a:cubicBezTo>
                  <a:cubicBezTo>
                    <a:pt x="12" y="12"/>
                    <a:pt x="11" y="12"/>
                    <a:pt x="11" y="12"/>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2" name="Freeform 16">
              <a:extLst>
                <a:ext uri="{FF2B5EF4-FFF2-40B4-BE49-F238E27FC236}">
                  <a16:creationId xmlns:a16="http://schemas.microsoft.com/office/drawing/2014/main" id="{F3792132-0088-9E46-F858-3DFCC68E7B41}"/>
                </a:ext>
              </a:extLst>
            </xdr:cNvPr>
            <xdr:cNvSpPr>
              <a:spLocks/>
            </xdr:cNvSpPr>
          </xdr:nvSpPr>
          <xdr:spPr bwMode="auto">
            <a:xfrm>
              <a:off x="1327142" y="93662"/>
              <a:ext cx="23812" cy="23812"/>
            </a:xfrm>
            <a:custGeom>
              <a:avLst/>
              <a:gdLst>
                <a:gd name="T0" fmla="*/ 3 w 13"/>
                <a:gd name="T1" fmla="*/ 13 h 13"/>
                <a:gd name="T2" fmla="*/ 1 w 13"/>
                <a:gd name="T3" fmla="*/ 12 h 13"/>
                <a:gd name="T4" fmla="*/ 1 w 13"/>
                <a:gd name="T5" fmla="*/ 9 h 13"/>
                <a:gd name="T6" fmla="*/ 9 w 13"/>
                <a:gd name="T7" fmla="*/ 1 h 13"/>
                <a:gd name="T8" fmla="*/ 12 w 13"/>
                <a:gd name="T9" fmla="*/ 1 h 13"/>
                <a:gd name="T10" fmla="*/ 12 w 13"/>
                <a:gd name="T11" fmla="*/ 4 h 13"/>
                <a:gd name="T12" fmla="*/ 4 w 13"/>
                <a:gd name="T13" fmla="*/ 12 h 13"/>
                <a:gd name="T14" fmla="*/ 3 w 13"/>
                <a:gd name="T15" fmla="*/ 13 h 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3">
                  <a:moveTo>
                    <a:pt x="3" y="13"/>
                  </a:moveTo>
                  <a:cubicBezTo>
                    <a:pt x="2" y="13"/>
                    <a:pt x="1" y="13"/>
                    <a:pt x="1" y="12"/>
                  </a:cubicBezTo>
                  <a:cubicBezTo>
                    <a:pt x="0" y="11"/>
                    <a:pt x="0" y="10"/>
                    <a:pt x="1" y="9"/>
                  </a:cubicBezTo>
                  <a:cubicBezTo>
                    <a:pt x="9" y="1"/>
                    <a:pt x="9" y="1"/>
                    <a:pt x="9" y="1"/>
                  </a:cubicBezTo>
                  <a:cubicBezTo>
                    <a:pt x="10" y="0"/>
                    <a:pt x="11" y="0"/>
                    <a:pt x="12" y="1"/>
                  </a:cubicBezTo>
                  <a:cubicBezTo>
                    <a:pt x="13" y="2"/>
                    <a:pt x="13" y="4"/>
                    <a:pt x="12" y="4"/>
                  </a:cubicBezTo>
                  <a:cubicBezTo>
                    <a:pt x="4" y="12"/>
                    <a:pt x="4" y="12"/>
                    <a:pt x="4" y="12"/>
                  </a:cubicBezTo>
                  <a:cubicBezTo>
                    <a:pt x="4" y="13"/>
                    <a:pt x="3" y="13"/>
                    <a:pt x="3" y="13"/>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3" name="Freeform 17">
              <a:extLst>
                <a:ext uri="{FF2B5EF4-FFF2-40B4-BE49-F238E27FC236}">
                  <a16:creationId xmlns:a16="http://schemas.microsoft.com/office/drawing/2014/main" id="{D8438333-1259-D0FC-EC55-6E88BBD1F0E2}"/>
                </a:ext>
              </a:extLst>
            </xdr:cNvPr>
            <xdr:cNvSpPr>
              <a:spLocks/>
            </xdr:cNvSpPr>
          </xdr:nvSpPr>
          <xdr:spPr bwMode="auto">
            <a:xfrm>
              <a:off x="1404929" y="19049"/>
              <a:ext cx="23812" cy="20637"/>
            </a:xfrm>
            <a:custGeom>
              <a:avLst/>
              <a:gdLst>
                <a:gd name="T0" fmla="*/ 2 w 13"/>
                <a:gd name="T1" fmla="*/ 12 h 12"/>
                <a:gd name="T2" fmla="*/ 1 w 13"/>
                <a:gd name="T3" fmla="*/ 11 h 12"/>
                <a:gd name="T4" fmla="*/ 1 w 13"/>
                <a:gd name="T5" fmla="*/ 8 h 12"/>
                <a:gd name="T6" fmla="*/ 9 w 13"/>
                <a:gd name="T7" fmla="*/ 1 h 12"/>
                <a:gd name="T8" fmla="*/ 12 w 13"/>
                <a:gd name="T9" fmla="*/ 1 h 12"/>
                <a:gd name="T10" fmla="*/ 12 w 13"/>
                <a:gd name="T11" fmla="*/ 4 h 12"/>
                <a:gd name="T12" fmla="*/ 4 w 13"/>
                <a:gd name="T13" fmla="*/ 11 h 12"/>
                <a:gd name="T14" fmla="*/ 2 w 13"/>
                <a:gd name="T15" fmla="*/ 12 h 1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2">
                  <a:moveTo>
                    <a:pt x="2" y="12"/>
                  </a:moveTo>
                  <a:cubicBezTo>
                    <a:pt x="2" y="12"/>
                    <a:pt x="1" y="12"/>
                    <a:pt x="1" y="11"/>
                  </a:cubicBezTo>
                  <a:cubicBezTo>
                    <a:pt x="0" y="11"/>
                    <a:pt x="0" y="9"/>
                    <a:pt x="1" y="8"/>
                  </a:cubicBezTo>
                  <a:cubicBezTo>
                    <a:pt x="9" y="1"/>
                    <a:pt x="9" y="1"/>
                    <a:pt x="9" y="1"/>
                  </a:cubicBezTo>
                  <a:cubicBezTo>
                    <a:pt x="10" y="0"/>
                    <a:pt x="11" y="0"/>
                    <a:pt x="12" y="1"/>
                  </a:cubicBezTo>
                  <a:cubicBezTo>
                    <a:pt x="13" y="1"/>
                    <a:pt x="13" y="3"/>
                    <a:pt x="12" y="4"/>
                  </a:cubicBezTo>
                  <a:cubicBezTo>
                    <a:pt x="4" y="11"/>
                    <a:pt x="4" y="11"/>
                    <a:pt x="4" y="11"/>
                  </a:cubicBezTo>
                  <a:cubicBezTo>
                    <a:pt x="4" y="12"/>
                    <a:pt x="3" y="12"/>
                    <a:pt x="2" y="12"/>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sp macro="" textlink="">
        <xdr:nvSpPr>
          <xdr:cNvPr id="60" name="Freeform 18">
            <a:extLst>
              <a:ext uri="{FF2B5EF4-FFF2-40B4-BE49-F238E27FC236}">
                <a16:creationId xmlns:a16="http://schemas.microsoft.com/office/drawing/2014/main" id="{4EFA39A3-9A69-9360-D7FC-0C6540366878}"/>
              </a:ext>
            </a:extLst>
          </xdr:cNvPr>
          <xdr:cNvSpPr>
            <a:spLocks noEditPoints="1"/>
          </xdr:cNvSpPr>
        </xdr:nvSpPr>
        <xdr:spPr bwMode="auto">
          <a:xfrm>
            <a:off x="0" y="606265"/>
            <a:ext cx="1531222" cy="423647"/>
          </a:xfrm>
          <a:custGeom>
            <a:avLst/>
            <a:gdLst>
              <a:gd name="T0" fmla="*/ 273 w 474"/>
              <a:gd name="T1" fmla="*/ 10 h 132"/>
              <a:gd name="T2" fmla="*/ 59 w 474"/>
              <a:gd name="T3" fmla="*/ 29 h 132"/>
              <a:gd name="T4" fmla="*/ 0 w 474"/>
              <a:gd name="T5" fmla="*/ 70 h 132"/>
              <a:gd name="T6" fmla="*/ 68 w 474"/>
              <a:gd name="T7" fmla="*/ 121 h 132"/>
              <a:gd name="T8" fmla="*/ 337 w 474"/>
              <a:gd name="T9" fmla="*/ 126 h 132"/>
              <a:gd name="T10" fmla="*/ 469 w 474"/>
              <a:gd name="T11" fmla="*/ 80 h 132"/>
              <a:gd name="T12" fmla="*/ 414 w 474"/>
              <a:gd name="T13" fmla="*/ 43 h 132"/>
              <a:gd name="T14" fmla="*/ 330 w 474"/>
              <a:gd name="T15" fmla="*/ 35 h 132"/>
              <a:gd name="T16" fmla="*/ 86 w 474"/>
              <a:gd name="T17" fmla="*/ 32 h 132"/>
              <a:gd name="T18" fmla="*/ 82 w 474"/>
              <a:gd name="T19" fmla="*/ 40 h 132"/>
              <a:gd name="T20" fmla="*/ 127 w 474"/>
              <a:gd name="T21" fmla="*/ 106 h 132"/>
              <a:gd name="T22" fmla="*/ 371 w 474"/>
              <a:gd name="T23" fmla="*/ 104 h 132"/>
              <a:gd name="T24" fmla="*/ 330 w 474"/>
              <a:gd name="T25" fmla="*/ 35 h 132"/>
              <a:gd name="T26" fmla="*/ 434 w 474"/>
              <a:gd name="T27" fmla="*/ 85 h 132"/>
              <a:gd name="T28" fmla="*/ 433 w 474"/>
              <a:gd name="T29" fmla="*/ 58 h 132"/>
              <a:gd name="T30" fmla="*/ 434 w 474"/>
              <a:gd name="T31" fmla="*/ 57 h 132"/>
              <a:gd name="T32" fmla="*/ 448 w 474"/>
              <a:gd name="T33" fmla="*/ 80 h 132"/>
              <a:gd name="T34" fmla="*/ 405 w 474"/>
              <a:gd name="T35" fmla="*/ 101 h 132"/>
              <a:gd name="T36" fmla="*/ 404 w 474"/>
              <a:gd name="T37" fmla="*/ 99 h 132"/>
              <a:gd name="T38" fmla="*/ 144 w 474"/>
              <a:gd name="T39" fmla="*/ 72 h 132"/>
              <a:gd name="T40" fmla="*/ 131 w 474"/>
              <a:gd name="T41" fmla="*/ 99 h 132"/>
              <a:gd name="T42" fmla="*/ 112 w 474"/>
              <a:gd name="T43" fmla="*/ 72 h 132"/>
              <a:gd name="T44" fmla="*/ 202 w 474"/>
              <a:gd name="T45" fmla="*/ 99 h 132"/>
              <a:gd name="T46" fmla="*/ 151 w 474"/>
              <a:gd name="T47" fmla="*/ 72 h 132"/>
              <a:gd name="T48" fmla="*/ 202 w 474"/>
              <a:gd name="T49" fmla="*/ 99 h 132"/>
              <a:gd name="T50" fmla="*/ 209 w 474"/>
              <a:gd name="T51" fmla="*/ 99 h 132"/>
              <a:gd name="T52" fmla="*/ 225 w 474"/>
              <a:gd name="T53" fmla="*/ 72 h 132"/>
              <a:gd name="T54" fmla="*/ 282 w 474"/>
              <a:gd name="T55" fmla="*/ 99 h 132"/>
              <a:gd name="T56" fmla="*/ 232 w 474"/>
              <a:gd name="T57" fmla="*/ 72 h 132"/>
              <a:gd name="T58" fmla="*/ 282 w 474"/>
              <a:gd name="T59" fmla="*/ 99 h 132"/>
              <a:gd name="T60" fmla="*/ 290 w 474"/>
              <a:gd name="T61" fmla="*/ 99 h 132"/>
              <a:gd name="T62" fmla="*/ 306 w 474"/>
              <a:gd name="T63" fmla="*/ 72 h 132"/>
              <a:gd name="T64" fmla="*/ 344 w 474"/>
              <a:gd name="T65" fmla="*/ 72 h 132"/>
              <a:gd name="T66" fmla="*/ 358 w 474"/>
              <a:gd name="T67" fmla="*/ 97 h 132"/>
              <a:gd name="T68" fmla="*/ 331 w 474"/>
              <a:gd name="T69" fmla="*/ 99 h 132"/>
              <a:gd name="T70" fmla="*/ 344 w 474"/>
              <a:gd name="T71" fmla="*/ 72 h 132"/>
              <a:gd name="T72" fmla="*/ 66 w 474"/>
              <a:gd name="T73" fmla="*/ 47 h 132"/>
              <a:gd name="T74" fmla="*/ 49 w 474"/>
              <a:gd name="T75" fmla="*/ 48 h 132"/>
              <a:gd name="T76" fmla="*/ 39 w 474"/>
              <a:gd name="T77" fmla="*/ 92 h 132"/>
              <a:gd name="T78" fmla="*/ 41 w 474"/>
              <a:gd name="T79" fmla="*/ 91 h 132"/>
              <a:gd name="T80" fmla="*/ 51 w 474"/>
              <a:gd name="T81" fmla="*/ 52 h 132"/>
              <a:gd name="T82" fmla="*/ 293 w 474"/>
              <a:gd name="T83" fmla="*/ 40 h 132"/>
              <a:gd name="T84" fmla="*/ 325 w 474"/>
              <a:gd name="T85" fmla="*/ 41 h 132"/>
              <a:gd name="T86" fmla="*/ 310 w 474"/>
              <a:gd name="T87" fmla="*/ 66 h 132"/>
              <a:gd name="T88" fmla="*/ 123 w 474"/>
              <a:gd name="T89" fmla="*/ 40 h 132"/>
              <a:gd name="T90" fmla="*/ 140 w 474"/>
              <a:gd name="T91" fmla="*/ 66 h 132"/>
              <a:gd name="T92" fmla="*/ 95 w 474"/>
              <a:gd name="T93" fmla="*/ 45 h 132"/>
              <a:gd name="T94" fmla="*/ 98 w 474"/>
              <a:gd name="T95" fmla="*/ 40 h 132"/>
              <a:gd name="T96" fmla="*/ 164 w 474"/>
              <a:gd name="T97" fmla="*/ 40 h 132"/>
              <a:gd name="T98" fmla="*/ 181 w 474"/>
              <a:gd name="T99" fmla="*/ 66 h 132"/>
              <a:gd name="T100" fmla="*/ 130 w 474"/>
              <a:gd name="T101" fmla="*/ 40 h 132"/>
              <a:gd name="T102" fmla="*/ 204 w 474"/>
              <a:gd name="T103" fmla="*/ 40 h 132"/>
              <a:gd name="T104" fmla="*/ 221 w 474"/>
              <a:gd name="T105" fmla="*/ 66 h 132"/>
              <a:gd name="T106" fmla="*/ 171 w 474"/>
              <a:gd name="T107" fmla="*/ 40 h 132"/>
              <a:gd name="T108" fmla="*/ 245 w 474"/>
              <a:gd name="T109" fmla="*/ 40 h 132"/>
              <a:gd name="T110" fmla="*/ 262 w 474"/>
              <a:gd name="T111" fmla="*/ 66 h 132"/>
              <a:gd name="T112" fmla="*/ 211 w 474"/>
              <a:gd name="T113" fmla="*/ 40 h 132"/>
              <a:gd name="T114" fmla="*/ 286 w 474"/>
              <a:gd name="T115" fmla="*/ 40 h 132"/>
              <a:gd name="T116" fmla="*/ 269 w 474"/>
              <a:gd name="T117" fmla="*/ 66 h 132"/>
              <a:gd name="T118" fmla="*/ 286 w 474"/>
              <a:gd name="T119" fmla="*/ 40 h 1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74" h="132">
                <a:moveTo>
                  <a:pt x="371" y="38"/>
                </a:moveTo>
                <a:cubicBezTo>
                  <a:pt x="340" y="30"/>
                  <a:pt x="325" y="16"/>
                  <a:pt x="273" y="10"/>
                </a:cubicBezTo>
                <a:cubicBezTo>
                  <a:pt x="221" y="4"/>
                  <a:pt x="217" y="0"/>
                  <a:pt x="150" y="5"/>
                </a:cubicBezTo>
                <a:cubicBezTo>
                  <a:pt x="82" y="9"/>
                  <a:pt x="91" y="16"/>
                  <a:pt x="59" y="29"/>
                </a:cubicBezTo>
                <a:cubicBezTo>
                  <a:pt x="43" y="35"/>
                  <a:pt x="29" y="40"/>
                  <a:pt x="18" y="46"/>
                </a:cubicBezTo>
                <a:cubicBezTo>
                  <a:pt x="7" y="52"/>
                  <a:pt x="0" y="60"/>
                  <a:pt x="0" y="70"/>
                </a:cubicBezTo>
                <a:cubicBezTo>
                  <a:pt x="0" y="78"/>
                  <a:pt x="5" y="88"/>
                  <a:pt x="14" y="96"/>
                </a:cubicBezTo>
                <a:cubicBezTo>
                  <a:pt x="27" y="110"/>
                  <a:pt x="47" y="121"/>
                  <a:pt x="68" y="121"/>
                </a:cubicBezTo>
                <a:cubicBezTo>
                  <a:pt x="102" y="122"/>
                  <a:pt x="155" y="116"/>
                  <a:pt x="183" y="121"/>
                </a:cubicBezTo>
                <a:cubicBezTo>
                  <a:pt x="208" y="126"/>
                  <a:pt x="296" y="132"/>
                  <a:pt x="337" y="126"/>
                </a:cubicBezTo>
                <a:cubicBezTo>
                  <a:pt x="379" y="120"/>
                  <a:pt x="412" y="114"/>
                  <a:pt x="438" y="105"/>
                </a:cubicBezTo>
                <a:cubicBezTo>
                  <a:pt x="457" y="98"/>
                  <a:pt x="466" y="89"/>
                  <a:pt x="469" y="80"/>
                </a:cubicBezTo>
                <a:cubicBezTo>
                  <a:pt x="474" y="66"/>
                  <a:pt x="465" y="53"/>
                  <a:pt x="454" y="49"/>
                </a:cubicBezTo>
                <a:cubicBezTo>
                  <a:pt x="442" y="45"/>
                  <a:pt x="428" y="44"/>
                  <a:pt x="414" y="43"/>
                </a:cubicBezTo>
                <a:cubicBezTo>
                  <a:pt x="400" y="43"/>
                  <a:pt x="385" y="42"/>
                  <a:pt x="371" y="38"/>
                </a:cubicBezTo>
                <a:close/>
                <a:moveTo>
                  <a:pt x="330" y="35"/>
                </a:moveTo>
                <a:cubicBezTo>
                  <a:pt x="329" y="33"/>
                  <a:pt x="328" y="32"/>
                  <a:pt x="326" y="32"/>
                </a:cubicBezTo>
                <a:cubicBezTo>
                  <a:pt x="246" y="32"/>
                  <a:pt x="166" y="32"/>
                  <a:pt x="86" y="32"/>
                </a:cubicBezTo>
                <a:cubicBezTo>
                  <a:pt x="84" y="32"/>
                  <a:pt x="82" y="33"/>
                  <a:pt x="81" y="35"/>
                </a:cubicBezTo>
                <a:cubicBezTo>
                  <a:pt x="81" y="36"/>
                  <a:pt x="81" y="38"/>
                  <a:pt x="82" y="40"/>
                </a:cubicBezTo>
                <a:cubicBezTo>
                  <a:pt x="123" y="104"/>
                  <a:pt x="123" y="104"/>
                  <a:pt x="123" y="104"/>
                </a:cubicBezTo>
                <a:cubicBezTo>
                  <a:pt x="124" y="105"/>
                  <a:pt x="125" y="106"/>
                  <a:pt x="127" y="106"/>
                </a:cubicBezTo>
                <a:cubicBezTo>
                  <a:pt x="367" y="106"/>
                  <a:pt x="367" y="106"/>
                  <a:pt x="367" y="106"/>
                </a:cubicBezTo>
                <a:cubicBezTo>
                  <a:pt x="369" y="106"/>
                  <a:pt x="370" y="105"/>
                  <a:pt x="371" y="104"/>
                </a:cubicBezTo>
                <a:cubicBezTo>
                  <a:pt x="372" y="102"/>
                  <a:pt x="372" y="100"/>
                  <a:pt x="371" y="99"/>
                </a:cubicBezTo>
                <a:cubicBezTo>
                  <a:pt x="330" y="35"/>
                  <a:pt x="330" y="35"/>
                  <a:pt x="330" y="35"/>
                </a:cubicBezTo>
                <a:close/>
                <a:moveTo>
                  <a:pt x="404" y="99"/>
                </a:moveTo>
                <a:cubicBezTo>
                  <a:pt x="414" y="98"/>
                  <a:pt x="427" y="93"/>
                  <a:pt x="434" y="85"/>
                </a:cubicBezTo>
                <a:cubicBezTo>
                  <a:pt x="438" y="82"/>
                  <a:pt x="441" y="77"/>
                  <a:pt x="441" y="73"/>
                </a:cubicBezTo>
                <a:cubicBezTo>
                  <a:pt x="441" y="68"/>
                  <a:pt x="439" y="63"/>
                  <a:pt x="433" y="58"/>
                </a:cubicBezTo>
                <a:cubicBezTo>
                  <a:pt x="433" y="58"/>
                  <a:pt x="433" y="57"/>
                  <a:pt x="433" y="57"/>
                </a:cubicBezTo>
                <a:cubicBezTo>
                  <a:pt x="433" y="57"/>
                  <a:pt x="434" y="56"/>
                  <a:pt x="434" y="57"/>
                </a:cubicBezTo>
                <a:cubicBezTo>
                  <a:pt x="441" y="59"/>
                  <a:pt x="448" y="63"/>
                  <a:pt x="449" y="70"/>
                </a:cubicBezTo>
                <a:cubicBezTo>
                  <a:pt x="450" y="73"/>
                  <a:pt x="449" y="76"/>
                  <a:pt x="448" y="80"/>
                </a:cubicBezTo>
                <a:cubicBezTo>
                  <a:pt x="444" y="88"/>
                  <a:pt x="437" y="98"/>
                  <a:pt x="405" y="101"/>
                </a:cubicBezTo>
                <a:cubicBezTo>
                  <a:pt x="405" y="101"/>
                  <a:pt x="405" y="101"/>
                  <a:pt x="405" y="101"/>
                </a:cubicBezTo>
                <a:cubicBezTo>
                  <a:pt x="404" y="101"/>
                  <a:pt x="404" y="101"/>
                  <a:pt x="404" y="101"/>
                </a:cubicBezTo>
                <a:cubicBezTo>
                  <a:pt x="404" y="100"/>
                  <a:pt x="404" y="99"/>
                  <a:pt x="404" y="99"/>
                </a:cubicBezTo>
                <a:cubicBezTo>
                  <a:pt x="404" y="99"/>
                  <a:pt x="404" y="99"/>
                  <a:pt x="404" y="99"/>
                </a:cubicBezTo>
                <a:close/>
                <a:moveTo>
                  <a:pt x="144" y="72"/>
                </a:moveTo>
                <a:cubicBezTo>
                  <a:pt x="161" y="99"/>
                  <a:pt x="161" y="99"/>
                  <a:pt x="161" y="99"/>
                </a:cubicBezTo>
                <a:cubicBezTo>
                  <a:pt x="131" y="99"/>
                  <a:pt x="131" y="99"/>
                  <a:pt x="131" y="99"/>
                </a:cubicBezTo>
                <a:cubicBezTo>
                  <a:pt x="130" y="99"/>
                  <a:pt x="129" y="98"/>
                  <a:pt x="128" y="97"/>
                </a:cubicBezTo>
                <a:cubicBezTo>
                  <a:pt x="112" y="72"/>
                  <a:pt x="112" y="72"/>
                  <a:pt x="112" y="72"/>
                </a:cubicBezTo>
                <a:cubicBezTo>
                  <a:pt x="144" y="72"/>
                  <a:pt x="144" y="72"/>
                  <a:pt x="144" y="72"/>
                </a:cubicBezTo>
                <a:close/>
                <a:moveTo>
                  <a:pt x="202" y="99"/>
                </a:moveTo>
                <a:cubicBezTo>
                  <a:pt x="168" y="99"/>
                  <a:pt x="168" y="99"/>
                  <a:pt x="168" y="99"/>
                </a:cubicBezTo>
                <a:cubicBezTo>
                  <a:pt x="151" y="72"/>
                  <a:pt x="151" y="72"/>
                  <a:pt x="151" y="72"/>
                </a:cubicBezTo>
                <a:cubicBezTo>
                  <a:pt x="185" y="72"/>
                  <a:pt x="185" y="72"/>
                  <a:pt x="185" y="72"/>
                </a:cubicBezTo>
                <a:cubicBezTo>
                  <a:pt x="202" y="99"/>
                  <a:pt x="202" y="99"/>
                  <a:pt x="202" y="99"/>
                </a:cubicBezTo>
                <a:close/>
                <a:moveTo>
                  <a:pt x="242" y="99"/>
                </a:moveTo>
                <a:cubicBezTo>
                  <a:pt x="209" y="99"/>
                  <a:pt x="209" y="99"/>
                  <a:pt x="209" y="99"/>
                </a:cubicBezTo>
                <a:cubicBezTo>
                  <a:pt x="192" y="72"/>
                  <a:pt x="192" y="72"/>
                  <a:pt x="192" y="72"/>
                </a:cubicBezTo>
                <a:cubicBezTo>
                  <a:pt x="225" y="72"/>
                  <a:pt x="225" y="72"/>
                  <a:pt x="225" y="72"/>
                </a:cubicBezTo>
                <a:cubicBezTo>
                  <a:pt x="242" y="99"/>
                  <a:pt x="242" y="99"/>
                  <a:pt x="242" y="99"/>
                </a:cubicBezTo>
                <a:close/>
                <a:moveTo>
                  <a:pt x="282" y="99"/>
                </a:moveTo>
                <a:cubicBezTo>
                  <a:pt x="249" y="99"/>
                  <a:pt x="249" y="99"/>
                  <a:pt x="249" y="99"/>
                </a:cubicBezTo>
                <a:cubicBezTo>
                  <a:pt x="232" y="72"/>
                  <a:pt x="232" y="72"/>
                  <a:pt x="232" y="72"/>
                </a:cubicBezTo>
                <a:cubicBezTo>
                  <a:pt x="265" y="72"/>
                  <a:pt x="265" y="72"/>
                  <a:pt x="265" y="72"/>
                </a:cubicBezTo>
                <a:cubicBezTo>
                  <a:pt x="282" y="99"/>
                  <a:pt x="282" y="99"/>
                  <a:pt x="282" y="99"/>
                </a:cubicBezTo>
                <a:close/>
                <a:moveTo>
                  <a:pt x="323" y="99"/>
                </a:moveTo>
                <a:cubicBezTo>
                  <a:pt x="290" y="99"/>
                  <a:pt x="290" y="99"/>
                  <a:pt x="290" y="99"/>
                </a:cubicBezTo>
                <a:cubicBezTo>
                  <a:pt x="273" y="72"/>
                  <a:pt x="273" y="72"/>
                  <a:pt x="273" y="72"/>
                </a:cubicBezTo>
                <a:cubicBezTo>
                  <a:pt x="306" y="72"/>
                  <a:pt x="306" y="72"/>
                  <a:pt x="306" y="72"/>
                </a:cubicBezTo>
                <a:cubicBezTo>
                  <a:pt x="323" y="99"/>
                  <a:pt x="323" y="99"/>
                  <a:pt x="323" y="99"/>
                </a:cubicBezTo>
                <a:close/>
                <a:moveTo>
                  <a:pt x="344" y="72"/>
                </a:moveTo>
                <a:cubicBezTo>
                  <a:pt x="358" y="93"/>
                  <a:pt x="358" y="93"/>
                  <a:pt x="358" y="93"/>
                </a:cubicBezTo>
                <a:cubicBezTo>
                  <a:pt x="358" y="94"/>
                  <a:pt x="358" y="96"/>
                  <a:pt x="358" y="97"/>
                </a:cubicBezTo>
                <a:cubicBezTo>
                  <a:pt x="357" y="98"/>
                  <a:pt x="356" y="99"/>
                  <a:pt x="355" y="99"/>
                </a:cubicBezTo>
                <a:cubicBezTo>
                  <a:pt x="331" y="99"/>
                  <a:pt x="331" y="99"/>
                  <a:pt x="331" y="99"/>
                </a:cubicBezTo>
                <a:cubicBezTo>
                  <a:pt x="313" y="72"/>
                  <a:pt x="313" y="72"/>
                  <a:pt x="313" y="72"/>
                </a:cubicBezTo>
                <a:cubicBezTo>
                  <a:pt x="344" y="72"/>
                  <a:pt x="344" y="72"/>
                  <a:pt x="344" y="72"/>
                </a:cubicBezTo>
                <a:close/>
                <a:moveTo>
                  <a:pt x="65" y="48"/>
                </a:moveTo>
                <a:cubicBezTo>
                  <a:pt x="66" y="48"/>
                  <a:pt x="66" y="47"/>
                  <a:pt x="66" y="47"/>
                </a:cubicBezTo>
                <a:cubicBezTo>
                  <a:pt x="66" y="46"/>
                  <a:pt x="65" y="46"/>
                  <a:pt x="65" y="46"/>
                </a:cubicBezTo>
                <a:cubicBezTo>
                  <a:pt x="65" y="46"/>
                  <a:pt x="57" y="45"/>
                  <a:pt x="49" y="48"/>
                </a:cubicBezTo>
                <a:cubicBezTo>
                  <a:pt x="43" y="50"/>
                  <a:pt x="37" y="53"/>
                  <a:pt x="33" y="59"/>
                </a:cubicBezTo>
                <a:cubicBezTo>
                  <a:pt x="25" y="72"/>
                  <a:pt x="32" y="85"/>
                  <a:pt x="39" y="92"/>
                </a:cubicBezTo>
                <a:cubicBezTo>
                  <a:pt x="40" y="93"/>
                  <a:pt x="40" y="93"/>
                  <a:pt x="41" y="93"/>
                </a:cubicBezTo>
                <a:cubicBezTo>
                  <a:pt x="41" y="92"/>
                  <a:pt x="41" y="92"/>
                  <a:pt x="41" y="91"/>
                </a:cubicBezTo>
                <a:cubicBezTo>
                  <a:pt x="37" y="76"/>
                  <a:pt x="38" y="67"/>
                  <a:pt x="41" y="61"/>
                </a:cubicBezTo>
                <a:cubicBezTo>
                  <a:pt x="43" y="57"/>
                  <a:pt x="47" y="54"/>
                  <a:pt x="51" y="52"/>
                </a:cubicBezTo>
                <a:cubicBezTo>
                  <a:pt x="56" y="51"/>
                  <a:pt x="61" y="50"/>
                  <a:pt x="65" y="48"/>
                </a:cubicBezTo>
                <a:close/>
                <a:moveTo>
                  <a:pt x="293" y="40"/>
                </a:moveTo>
                <a:cubicBezTo>
                  <a:pt x="321" y="40"/>
                  <a:pt x="321" y="40"/>
                  <a:pt x="321" y="40"/>
                </a:cubicBezTo>
                <a:cubicBezTo>
                  <a:pt x="323" y="40"/>
                  <a:pt x="324" y="40"/>
                  <a:pt x="325" y="41"/>
                </a:cubicBezTo>
                <a:cubicBezTo>
                  <a:pt x="341" y="66"/>
                  <a:pt x="341" y="66"/>
                  <a:pt x="341" y="66"/>
                </a:cubicBezTo>
                <a:cubicBezTo>
                  <a:pt x="310" y="66"/>
                  <a:pt x="310" y="66"/>
                  <a:pt x="310" y="66"/>
                </a:cubicBezTo>
                <a:cubicBezTo>
                  <a:pt x="293" y="40"/>
                  <a:pt x="293" y="40"/>
                  <a:pt x="293" y="40"/>
                </a:cubicBezTo>
                <a:close/>
                <a:moveTo>
                  <a:pt x="123" y="40"/>
                </a:moveTo>
                <a:cubicBezTo>
                  <a:pt x="123" y="40"/>
                  <a:pt x="123" y="40"/>
                  <a:pt x="124" y="41"/>
                </a:cubicBezTo>
                <a:cubicBezTo>
                  <a:pt x="140" y="66"/>
                  <a:pt x="140" y="66"/>
                  <a:pt x="140" y="66"/>
                </a:cubicBezTo>
                <a:cubicBezTo>
                  <a:pt x="108" y="66"/>
                  <a:pt x="108" y="66"/>
                  <a:pt x="108" y="66"/>
                </a:cubicBezTo>
                <a:cubicBezTo>
                  <a:pt x="95" y="45"/>
                  <a:pt x="95" y="45"/>
                  <a:pt x="95" y="45"/>
                </a:cubicBezTo>
                <a:cubicBezTo>
                  <a:pt x="94" y="44"/>
                  <a:pt x="94" y="43"/>
                  <a:pt x="95" y="42"/>
                </a:cubicBezTo>
                <a:cubicBezTo>
                  <a:pt x="96" y="40"/>
                  <a:pt x="97" y="40"/>
                  <a:pt x="98" y="40"/>
                </a:cubicBezTo>
                <a:cubicBezTo>
                  <a:pt x="123" y="40"/>
                  <a:pt x="123" y="40"/>
                  <a:pt x="123" y="40"/>
                </a:cubicBezTo>
                <a:close/>
                <a:moveTo>
                  <a:pt x="164" y="40"/>
                </a:moveTo>
                <a:cubicBezTo>
                  <a:pt x="164" y="40"/>
                  <a:pt x="164" y="40"/>
                  <a:pt x="164" y="40"/>
                </a:cubicBezTo>
                <a:cubicBezTo>
                  <a:pt x="181" y="66"/>
                  <a:pt x="181" y="66"/>
                  <a:pt x="181" y="66"/>
                </a:cubicBezTo>
                <a:cubicBezTo>
                  <a:pt x="147" y="66"/>
                  <a:pt x="147" y="66"/>
                  <a:pt x="147" y="66"/>
                </a:cubicBezTo>
                <a:cubicBezTo>
                  <a:pt x="130" y="40"/>
                  <a:pt x="130" y="40"/>
                  <a:pt x="130" y="40"/>
                </a:cubicBezTo>
                <a:cubicBezTo>
                  <a:pt x="164" y="40"/>
                  <a:pt x="164" y="40"/>
                  <a:pt x="164" y="40"/>
                </a:cubicBezTo>
                <a:close/>
                <a:moveTo>
                  <a:pt x="204" y="40"/>
                </a:moveTo>
                <a:cubicBezTo>
                  <a:pt x="204" y="40"/>
                  <a:pt x="204" y="40"/>
                  <a:pt x="204" y="40"/>
                </a:cubicBezTo>
                <a:cubicBezTo>
                  <a:pt x="221" y="66"/>
                  <a:pt x="221" y="66"/>
                  <a:pt x="221" y="66"/>
                </a:cubicBezTo>
                <a:cubicBezTo>
                  <a:pt x="188" y="66"/>
                  <a:pt x="188" y="66"/>
                  <a:pt x="188" y="66"/>
                </a:cubicBezTo>
                <a:cubicBezTo>
                  <a:pt x="171" y="40"/>
                  <a:pt x="171" y="40"/>
                  <a:pt x="171" y="40"/>
                </a:cubicBezTo>
                <a:cubicBezTo>
                  <a:pt x="204" y="40"/>
                  <a:pt x="204" y="40"/>
                  <a:pt x="204" y="40"/>
                </a:cubicBezTo>
                <a:close/>
                <a:moveTo>
                  <a:pt x="245" y="40"/>
                </a:moveTo>
                <a:cubicBezTo>
                  <a:pt x="245" y="40"/>
                  <a:pt x="245" y="40"/>
                  <a:pt x="245" y="40"/>
                </a:cubicBezTo>
                <a:cubicBezTo>
                  <a:pt x="262" y="66"/>
                  <a:pt x="262" y="66"/>
                  <a:pt x="262" y="66"/>
                </a:cubicBezTo>
                <a:cubicBezTo>
                  <a:pt x="228" y="66"/>
                  <a:pt x="228" y="66"/>
                  <a:pt x="228" y="66"/>
                </a:cubicBezTo>
                <a:cubicBezTo>
                  <a:pt x="211" y="40"/>
                  <a:pt x="211" y="40"/>
                  <a:pt x="211" y="40"/>
                </a:cubicBezTo>
                <a:cubicBezTo>
                  <a:pt x="245" y="40"/>
                  <a:pt x="245" y="40"/>
                  <a:pt x="245" y="40"/>
                </a:cubicBezTo>
                <a:close/>
                <a:moveTo>
                  <a:pt x="286" y="40"/>
                </a:moveTo>
                <a:cubicBezTo>
                  <a:pt x="303" y="66"/>
                  <a:pt x="303" y="66"/>
                  <a:pt x="303" y="66"/>
                </a:cubicBezTo>
                <a:cubicBezTo>
                  <a:pt x="269" y="66"/>
                  <a:pt x="269" y="66"/>
                  <a:pt x="269" y="66"/>
                </a:cubicBezTo>
                <a:cubicBezTo>
                  <a:pt x="252" y="40"/>
                  <a:pt x="252" y="40"/>
                  <a:pt x="252" y="40"/>
                </a:cubicBezTo>
                <a:cubicBezTo>
                  <a:pt x="286" y="40"/>
                  <a:pt x="286" y="40"/>
                  <a:pt x="286" y="40"/>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61" name="グループ化 60">
            <a:extLst>
              <a:ext uri="{FF2B5EF4-FFF2-40B4-BE49-F238E27FC236}">
                <a16:creationId xmlns:a16="http://schemas.microsoft.com/office/drawing/2014/main" id="{41185FEE-A43B-2059-429F-FA46950A7F0B}"/>
              </a:ext>
            </a:extLst>
          </xdr:cNvPr>
          <xdr:cNvGrpSpPr/>
        </xdr:nvGrpSpPr>
        <xdr:grpSpPr>
          <a:xfrm>
            <a:off x="348410" y="36216"/>
            <a:ext cx="837012" cy="478636"/>
            <a:chOff x="348410" y="36216"/>
            <a:chExt cx="552450" cy="315913"/>
          </a:xfrm>
          <a:grpFill/>
        </xdr:grpSpPr>
        <xdr:sp macro="" textlink="">
          <xdr:nvSpPr>
            <xdr:cNvPr id="63" name="Freeform 5">
              <a:extLst>
                <a:ext uri="{FF2B5EF4-FFF2-40B4-BE49-F238E27FC236}">
                  <a16:creationId xmlns:a16="http://schemas.microsoft.com/office/drawing/2014/main" id="{A6867CCB-F393-25A9-1C28-7D023A9521B9}"/>
                </a:ext>
              </a:extLst>
            </xdr:cNvPr>
            <xdr:cNvSpPr>
              <a:spLocks noEditPoints="1"/>
            </xdr:cNvSpPr>
          </xdr:nvSpPr>
          <xdr:spPr bwMode="auto">
            <a:xfrm>
              <a:off x="348410" y="82254"/>
              <a:ext cx="552450" cy="269875"/>
            </a:xfrm>
            <a:custGeom>
              <a:avLst/>
              <a:gdLst>
                <a:gd name="T0" fmla="*/ 286 w 298"/>
                <a:gd name="T1" fmla="*/ 123 h 146"/>
                <a:gd name="T2" fmla="*/ 286 w 298"/>
                <a:gd name="T3" fmla="*/ 26 h 146"/>
                <a:gd name="T4" fmla="*/ 285 w 298"/>
                <a:gd name="T5" fmla="*/ 0 h 146"/>
                <a:gd name="T6" fmla="*/ 230 w 298"/>
                <a:gd name="T7" fmla="*/ 23 h 146"/>
                <a:gd name="T8" fmla="*/ 229 w 298"/>
                <a:gd name="T9" fmla="*/ 0 h 146"/>
                <a:gd name="T10" fmla="*/ 174 w 298"/>
                <a:gd name="T11" fmla="*/ 23 h 146"/>
                <a:gd name="T12" fmla="*/ 173 w 298"/>
                <a:gd name="T13" fmla="*/ 0 h 146"/>
                <a:gd name="T14" fmla="*/ 118 w 298"/>
                <a:gd name="T15" fmla="*/ 23 h 146"/>
                <a:gd name="T16" fmla="*/ 118 w 298"/>
                <a:gd name="T17" fmla="*/ 0 h 146"/>
                <a:gd name="T18" fmla="*/ 61 w 298"/>
                <a:gd name="T19" fmla="*/ 24 h 146"/>
                <a:gd name="T20" fmla="*/ 58 w 298"/>
                <a:gd name="T21" fmla="*/ 2 h 146"/>
                <a:gd name="T22" fmla="*/ 14 w 298"/>
                <a:gd name="T23" fmla="*/ 0 h 146"/>
                <a:gd name="T24" fmla="*/ 12 w 298"/>
                <a:gd name="T25" fmla="*/ 26 h 146"/>
                <a:gd name="T26" fmla="*/ 12 w 298"/>
                <a:gd name="T27" fmla="*/ 123 h 146"/>
                <a:gd name="T28" fmla="*/ 0 w 298"/>
                <a:gd name="T29" fmla="*/ 125 h 146"/>
                <a:gd name="T30" fmla="*/ 2 w 298"/>
                <a:gd name="T31" fmla="*/ 146 h 146"/>
                <a:gd name="T32" fmla="*/ 284 w 298"/>
                <a:gd name="T33" fmla="*/ 146 h 146"/>
                <a:gd name="T34" fmla="*/ 298 w 298"/>
                <a:gd name="T35" fmla="*/ 144 h 146"/>
                <a:gd name="T36" fmla="*/ 296 w 298"/>
                <a:gd name="T37" fmla="*/ 123 h 146"/>
                <a:gd name="T38" fmla="*/ 39 w 298"/>
                <a:gd name="T39" fmla="*/ 73 h 146"/>
                <a:gd name="T40" fmla="*/ 55 w 298"/>
                <a:gd name="T41" fmla="*/ 57 h 146"/>
                <a:gd name="T42" fmla="*/ 84 w 298"/>
                <a:gd name="T43" fmla="*/ 73 h 146"/>
                <a:gd name="T44" fmla="*/ 68 w 298"/>
                <a:gd name="T45" fmla="*/ 57 h 146"/>
                <a:gd name="T46" fmla="*/ 84 w 298"/>
                <a:gd name="T47" fmla="*/ 73 h 146"/>
                <a:gd name="T48" fmla="*/ 97 w 298"/>
                <a:gd name="T49" fmla="*/ 73 h 146"/>
                <a:gd name="T50" fmla="*/ 113 w 298"/>
                <a:gd name="T51" fmla="*/ 57 h 146"/>
                <a:gd name="T52" fmla="*/ 142 w 298"/>
                <a:gd name="T53" fmla="*/ 73 h 146"/>
                <a:gd name="T54" fmla="*/ 126 w 298"/>
                <a:gd name="T55" fmla="*/ 57 h 146"/>
                <a:gd name="T56" fmla="*/ 142 w 298"/>
                <a:gd name="T57" fmla="*/ 73 h 146"/>
                <a:gd name="T58" fmla="*/ 156 w 298"/>
                <a:gd name="T59" fmla="*/ 73 h 146"/>
                <a:gd name="T60" fmla="*/ 172 w 298"/>
                <a:gd name="T61" fmla="*/ 57 h 146"/>
                <a:gd name="T62" fmla="*/ 201 w 298"/>
                <a:gd name="T63" fmla="*/ 73 h 146"/>
                <a:gd name="T64" fmla="*/ 185 w 298"/>
                <a:gd name="T65" fmla="*/ 57 h 146"/>
                <a:gd name="T66" fmla="*/ 201 w 298"/>
                <a:gd name="T67" fmla="*/ 73 h 146"/>
                <a:gd name="T68" fmla="*/ 214 w 298"/>
                <a:gd name="T69" fmla="*/ 73 h 146"/>
                <a:gd name="T70" fmla="*/ 230 w 298"/>
                <a:gd name="T71" fmla="*/ 57 h 146"/>
                <a:gd name="T72" fmla="*/ 259 w 298"/>
                <a:gd name="T73" fmla="*/ 73 h 146"/>
                <a:gd name="T74" fmla="*/ 243 w 298"/>
                <a:gd name="T75" fmla="*/ 57 h 146"/>
                <a:gd name="T76" fmla="*/ 259 w 298"/>
                <a:gd name="T77" fmla="*/ 73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298" h="146">
                  <a:moveTo>
                    <a:pt x="296" y="123"/>
                  </a:moveTo>
                  <a:cubicBezTo>
                    <a:pt x="286" y="123"/>
                    <a:pt x="286" y="123"/>
                    <a:pt x="286" y="123"/>
                  </a:cubicBezTo>
                  <a:cubicBezTo>
                    <a:pt x="286" y="30"/>
                    <a:pt x="286" y="30"/>
                    <a:pt x="286" y="30"/>
                  </a:cubicBezTo>
                  <a:cubicBezTo>
                    <a:pt x="286" y="26"/>
                    <a:pt x="286" y="26"/>
                    <a:pt x="286" y="26"/>
                  </a:cubicBezTo>
                  <a:cubicBezTo>
                    <a:pt x="286" y="2"/>
                    <a:pt x="286" y="2"/>
                    <a:pt x="286" y="2"/>
                  </a:cubicBezTo>
                  <a:cubicBezTo>
                    <a:pt x="286" y="1"/>
                    <a:pt x="285" y="0"/>
                    <a:pt x="285" y="0"/>
                  </a:cubicBezTo>
                  <a:cubicBezTo>
                    <a:pt x="284" y="0"/>
                    <a:pt x="283" y="0"/>
                    <a:pt x="283" y="0"/>
                  </a:cubicBezTo>
                  <a:cubicBezTo>
                    <a:pt x="230" y="23"/>
                    <a:pt x="230" y="23"/>
                    <a:pt x="230" y="23"/>
                  </a:cubicBezTo>
                  <a:cubicBezTo>
                    <a:pt x="230" y="2"/>
                    <a:pt x="230" y="2"/>
                    <a:pt x="230" y="2"/>
                  </a:cubicBezTo>
                  <a:cubicBezTo>
                    <a:pt x="230" y="1"/>
                    <a:pt x="230" y="0"/>
                    <a:pt x="229" y="0"/>
                  </a:cubicBezTo>
                  <a:cubicBezTo>
                    <a:pt x="228" y="0"/>
                    <a:pt x="228" y="0"/>
                    <a:pt x="227" y="0"/>
                  </a:cubicBezTo>
                  <a:cubicBezTo>
                    <a:pt x="174" y="23"/>
                    <a:pt x="174" y="23"/>
                    <a:pt x="174" y="23"/>
                  </a:cubicBezTo>
                  <a:cubicBezTo>
                    <a:pt x="174" y="2"/>
                    <a:pt x="174" y="2"/>
                    <a:pt x="174" y="2"/>
                  </a:cubicBezTo>
                  <a:cubicBezTo>
                    <a:pt x="174" y="1"/>
                    <a:pt x="174" y="0"/>
                    <a:pt x="173" y="0"/>
                  </a:cubicBezTo>
                  <a:cubicBezTo>
                    <a:pt x="173" y="0"/>
                    <a:pt x="172" y="0"/>
                    <a:pt x="171" y="0"/>
                  </a:cubicBezTo>
                  <a:cubicBezTo>
                    <a:pt x="118" y="23"/>
                    <a:pt x="118" y="23"/>
                    <a:pt x="118" y="23"/>
                  </a:cubicBezTo>
                  <a:cubicBezTo>
                    <a:pt x="118" y="2"/>
                    <a:pt x="118" y="2"/>
                    <a:pt x="118" y="2"/>
                  </a:cubicBezTo>
                  <a:cubicBezTo>
                    <a:pt x="118" y="1"/>
                    <a:pt x="118" y="0"/>
                    <a:pt x="118" y="0"/>
                  </a:cubicBezTo>
                  <a:cubicBezTo>
                    <a:pt x="117" y="0"/>
                    <a:pt x="116" y="0"/>
                    <a:pt x="116" y="0"/>
                  </a:cubicBezTo>
                  <a:cubicBezTo>
                    <a:pt x="61" y="24"/>
                    <a:pt x="61" y="24"/>
                    <a:pt x="61" y="24"/>
                  </a:cubicBezTo>
                  <a:cubicBezTo>
                    <a:pt x="58" y="24"/>
                    <a:pt x="58" y="24"/>
                    <a:pt x="58" y="24"/>
                  </a:cubicBezTo>
                  <a:cubicBezTo>
                    <a:pt x="58" y="2"/>
                    <a:pt x="58" y="2"/>
                    <a:pt x="58" y="2"/>
                  </a:cubicBezTo>
                  <a:cubicBezTo>
                    <a:pt x="58" y="1"/>
                    <a:pt x="57" y="0"/>
                    <a:pt x="56" y="0"/>
                  </a:cubicBezTo>
                  <a:cubicBezTo>
                    <a:pt x="14" y="0"/>
                    <a:pt x="14" y="0"/>
                    <a:pt x="14" y="0"/>
                  </a:cubicBezTo>
                  <a:cubicBezTo>
                    <a:pt x="13" y="0"/>
                    <a:pt x="12" y="1"/>
                    <a:pt x="12" y="2"/>
                  </a:cubicBezTo>
                  <a:cubicBezTo>
                    <a:pt x="12" y="26"/>
                    <a:pt x="12" y="26"/>
                    <a:pt x="12" y="26"/>
                  </a:cubicBezTo>
                  <a:cubicBezTo>
                    <a:pt x="12" y="100"/>
                    <a:pt x="12" y="100"/>
                    <a:pt x="12" y="100"/>
                  </a:cubicBezTo>
                  <a:cubicBezTo>
                    <a:pt x="12" y="123"/>
                    <a:pt x="12" y="123"/>
                    <a:pt x="12" y="123"/>
                  </a:cubicBezTo>
                  <a:cubicBezTo>
                    <a:pt x="2" y="123"/>
                    <a:pt x="2" y="123"/>
                    <a:pt x="2" y="123"/>
                  </a:cubicBezTo>
                  <a:cubicBezTo>
                    <a:pt x="1" y="123"/>
                    <a:pt x="0" y="124"/>
                    <a:pt x="0" y="125"/>
                  </a:cubicBezTo>
                  <a:cubicBezTo>
                    <a:pt x="0" y="144"/>
                    <a:pt x="0" y="144"/>
                    <a:pt x="0" y="144"/>
                  </a:cubicBezTo>
                  <a:cubicBezTo>
                    <a:pt x="0" y="145"/>
                    <a:pt x="1" y="146"/>
                    <a:pt x="2" y="146"/>
                  </a:cubicBezTo>
                  <a:cubicBezTo>
                    <a:pt x="14" y="146"/>
                    <a:pt x="14" y="146"/>
                    <a:pt x="14" y="146"/>
                  </a:cubicBezTo>
                  <a:cubicBezTo>
                    <a:pt x="284" y="146"/>
                    <a:pt x="284" y="146"/>
                    <a:pt x="284" y="146"/>
                  </a:cubicBezTo>
                  <a:cubicBezTo>
                    <a:pt x="296" y="146"/>
                    <a:pt x="296" y="146"/>
                    <a:pt x="296" y="146"/>
                  </a:cubicBezTo>
                  <a:cubicBezTo>
                    <a:pt x="297" y="146"/>
                    <a:pt x="298" y="145"/>
                    <a:pt x="298" y="144"/>
                  </a:cubicBezTo>
                  <a:cubicBezTo>
                    <a:pt x="298" y="125"/>
                    <a:pt x="298" y="125"/>
                    <a:pt x="298" y="125"/>
                  </a:cubicBezTo>
                  <a:cubicBezTo>
                    <a:pt x="298" y="124"/>
                    <a:pt x="297" y="123"/>
                    <a:pt x="296" y="123"/>
                  </a:cubicBezTo>
                  <a:close/>
                  <a:moveTo>
                    <a:pt x="55" y="73"/>
                  </a:moveTo>
                  <a:cubicBezTo>
                    <a:pt x="39" y="73"/>
                    <a:pt x="39" y="73"/>
                    <a:pt x="39" y="73"/>
                  </a:cubicBezTo>
                  <a:cubicBezTo>
                    <a:pt x="39" y="57"/>
                    <a:pt x="39" y="57"/>
                    <a:pt x="39" y="57"/>
                  </a:cubicBezTo>
                  <a:cubicBezTo>
                    <a:pt x="55" y="57"/>
                    <a:pt x="55" y="57"/>
                    <a:pt x="55" y="57"/>
                  </a:cubicBezTo>
                  <a:lnTo>
                    <a:pt x="55" y="73"/>
                  </a:lnTo>
                  <a:close/>
                  <a:moveTo>
                    <a:pt x="84" y="73"/>
                  </a:moveTo>
                  <a:cubicBezTo>
                    <a:pt x="68" y="73"/>
                    <a:pt x="68" y="73"/>
                    <a:pt x="68" y="73"/>
                  </a:cubicBezTo>
                  <a:cubicBezTo>
                    <a:pt x="68" y="57"/>
                    <a:pt x="68" y="57"/>
                    <a:pt x="68" y="57"/>
                  </a:cubicBezTo>
                  <a:cubicBezTo>
                    <a:pt x="84" y="57"/>
                    <a:pt x="84" y="57"/>
                    <a:pt x="84" y="57"/>
                  </a:cubicBezTo>
                  <a:lnTo>
                    <a:pt x="84" y="73"/>
                  </a:lnTo>
                  <a:close/>
                  <a:moveTo>
                    <a:pt x="113" y="73"/>
                  </a:moveTo>
                  <a:cubicBezTo>
                    <a:pt x="97" y="73"/>
                    <a:pt x="97" y="73"/>
                    <a:pt x="97" y="73"/>
                  </a:cubicBezTo>
                  <a:cubicBezTo>
                    <a:pt x="97" y="57"/>
                    <a:pt x="97" y="57"/>
                    <a:pt x="97" y="57"/>
                  </a:cubicBezTo>
                  <a:cubicBezTo>
                    <a:pt x="113" y="57"/>
                    <a:pt x="113" y="57"/>
                    <a:pt x="113" y="57"/>
                  </a:cubicBezTo>
                  <a:lnTo>
                    <a:pt x="113" y="73"/>
                  </a:lnTo>
                  <a:close/>
                  <a:moveTo>
                    <a:pt x="142" y="73"/>
                  </a:moveTo>
                  <a:cubicBezTo>
                    <a:pt x="126" y="73"/>
                    <a:pt x="126" y="73"/>
                    <a:pt x="126" y="73"/>
                  </a:cubicBezTo>
                  <a:cubicBezTo>
                    <a:pt x="126" y="57"/>
                    <a:pt x="126" y="57"/>
                    <a:pt x="126" y="57"/>
                  </a:cubicBezTo>
                  <a:cubicBezTo>
                    <a:pt x="142" y="57"/>
                    <a:pt x="142" y="57"/>
                    <a:pt x="142" y="57"/>
                  </a:cubicBezTo>
                  <a:lnTo>
                    <a:pt x="142" y="73"/>
                  </a:lnTo>
                  <a:close/>
                  <a:moveTo>
                    <a:pt x="172" y="73"/>
                  </a:moveTo>
                  <a:cubicBezTo>
                    <a:pt x="156" y="73"/>
                    <a:pt x="156" y="73"/>
                    <a:pt x="156" y="73"/>
                  </a:cubicBezTo>
                  <a:cubicBezTo>
                    <a:pt x="156" y="57"/>
                    <a:pt x="156" y="57"/>
                    <a:pt x="156" y="57"/>
                  </a:cubicBezTo>
                  <a:cubicBezTo>
                    <a:pt x="172" y="57"/>
                    <a:pt x="172" y="57"/>
                    <a:pt x="172" y="57"/>
                  </a:cubicBezTo>
                  <a:lnTo>
                    <a:pt x="172" y="73"/>
                  </a:lnTo>
                  <a:close/>
                  <a:moveTo>
                    <a:pt x="201" y="73"/>
                  </a:moveTo>
                  <a:cubicBezTo>
                    <a:pt x="185" y="73"/>
                    <a:pt x="185" y="73"/>
                    <a:pt x="185" y="73"/>
                  </a:cubicBezTo>
                  <a:cubicBezTo>
                    <a:pt x="185" y="57"/>
                    <a:pt x="185" y="57"/>
                    <a:pt x="185" y="57"/>
                  </a:cubicBezTo>
                  <a:cubicBezTo>
                    <a:pt x="201" y="57"/>
                    <a:pt x="201" y="57"/>
                    <a:pt x="201" y="57"/>
                  </a:cubicBezTo>
                  <a:lnTo>
                    <a:pt x="201" y="73"/>
                  </a:lnTo>
                  <a:close/>
                  <a:moveTo>
                    <a:pt x="230" y="73"/>
                  </a:moveTo>
                  <a:cubicBezTo>
                    <a:pt x="214" y="73"/>
                    <a:pt x="214" y="73"/>
                    <a:pt x="214" y="73"/>
                  </a:cubicBezTo>
                  <a:cubicBezTo>
                    <a:pt x="214" y="57"/>
                    <a:pt x="214" y="57"/>
                    <a:pt x="214" y="57"/>
                  </a:cubicBezTo>
                  <a:cubicBezTo>
                    <a:pt x="230" y="57"/>
                    <a:pt x="230" y="57"/>
                    <a:pt x="230" y="57"/>
                  </a:cubicBezTo>
                  <a:lnTo>
                    <a:pt x="230" y="73"/>
                  </a:lnTo>
                  <a:close/>
                  <a:moveTo>
                    <a:pt x="259" y="73"/>
                  </a:moveTo>
                  <a:cubicBezTo>
                    <a:pt x="243" y="73"/>
                    <a:pt x="243" y="73"/>
                    <a:pt x="243" y="73"/>
                  </a:cubicBezTo>
                  <a:cubicBezTo>
                    <a:pt x="243" y="57"/>
                    <a:pt x="243" y="57"/>
                    <a:pt x="243" y="57"/>
                  </a:cubicBezTo>
                  <a:cubicBezTo>
                    <a:pt x="259" y="57"/>
                    <a:pt x="259" y="57"/>
                    <a:pt x="259" y="57"/>
                  </a:cubicBezTo>
                  <a:lnTo>
                    <a:pt x="259" y="7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4" name="Freeform 6">
              <a:extLst>
                <a:ext uri="{FF2B5EF4-FFF2-40B4-BE49-F238E27FC236}">
                  <a16:creationId xmlns:a16="http://schemas.microsoft.com/office/drawing/2014/main" id="{33132672-51D7-6E73-D76A-C1A8C63D31AE}"/>
                </a:ext>
              </a:extLst>
            </xdr:cNvPr>
            <xdr:cNvSpPr>
              <a:spLocks/>
            </xdr:cNvSpPr>
          </xdr:nvSpPr>
          <xdr:spPr bwMode="auto">
            <a:xfrm>
              <a:off x="370635" y="36216"/>
              <a:ext cx="85725" cy="30162"/>
            </a:xfrm>
            <a:custGeom>
              <a:avLst/>
              <a:gdLst>
                <a:gd name="T0" fmla="*/ 2 w 46"/>
                <a:gd name="T1" fmla="*/ 17 h 17"/>
                <a:gd name="T2" fmla="*/ 44 w 46"/>
                <a:gd name="T3" fmla="*/ 17 h 17"/>
                <a:gd name="T4" fmla="*/ 46 w 46"/>
                <a:gd name="T5" fmla="*/ 15 h 17"/>
                <a:gd name="T6" fmla="*/ 46 w 46"/>
                <a:gd name="T7" fmla="*/ 2 h 17"/>
                <a:gd name="T8" fmla="*/ 44 w 46"/>
                <a:gd name="T9" fmla="*/ 0 h 17"/>
                <a:gd name="T10" fmla="*/ 2 w 46"/>
                <a:gd name="T11" fmla="*/ 0 h 17"/>
                <a:gd name="T12" fmla="*/ 0 w 46"/>
                <a:gd name="T13" fmla="*/ 2 h 17"/>
                <a:gd name="T14" fmla="*/ 0 w 46"/>
                <a:gd name="T15" fmla="*/ 15 h 17"/>
                <a:gd name="T16" fmla="*/ 2 w 46"/>
                <a:gd name="T17" fmla="*/ 17 h 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6" h="17">
                  <a:moveTo>
                    <a:pt x="2" y="17"/>
                  </a:moveTo>
                  <a:cubicBezTo>
                    <a:pt x="44" y="17"/>
                    <a:pt x="44" y="17"/>
                    <a:pt x="44" y="17"/>
                  </a:cubicBezTo>
                  <a:cubicBezTo>
                    <a:pt x="45" y="17"/>
                    <a:pt x="46" y="16"/>
                    <a:pt x="46" y="15"/>
                  </a:cubicBezTo>
                  <a:cubicBezTo>
                    <a:pt x="46" y="2"/>
                    <a:pt x="46" y="2"/>
                    <a:pt x="46" y="2"/>
                  </a:cubicBezTo>
                  <a:cubicBezTo>
                    <a:pt x="46" y="1"/>
                    <a:pt x="45" y="0"/>
                    <a:pt x="44" y="0"/>
                  </a:cubicBezTo>
                  <a:cubicBezTo>
                    <a:pt x="2" y="0"/>
                    <a:pt x="2" y="0"/>
                    <a:pt x="2" y="0"/>
                  </a:cubicBezTo>
                  <a:cubicBezTo>
                    <a:pt x="1" y="0"/>
                    <a:pt x="0" y="1"/>
                    <a:pt x="0" y="2"/>
                  </a:cubicBezTo>
                  <a:cubicBezTo>
                    <a:pt x="0" y="15"/>
                    <a:pt x="0" y="15"/>
                    <a:pt x="0" y="15"/>
                  </a:cubicBezTo>
                  <a:cubicBezTo>
                    <a:pt x="0" y="16"/>
                    <a:pt x="1" y="17"/>
                    <a:pt x="2" y="1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sp macro="" textlink="">
        <xdr:nvSpPr>
          <xdr:cNvPr id="62" name="Freeform 7">
            <a:extLst>
              <a:ext uri="{FF2B5EF4-FFF2-40B4-BE49-F238E27FC236}">
                <a16:creationId xmlns:a16="http://schemas.microsoft.com/office/drawing/2014/main" id="{1D4031FB-21DA-DBE0-E4E6-4F1B9CA29D69}"/>
              </a:ext>
            </a:extLst>
          </xdr:cNvPr>
          <xdr:cNvSpPr>
            <a:spLocks/>
          </xdr:cNvSpPr>
        </xdr:nvSpPr>
        <xdr:spPr bwMode="auto">
          <a:xfrm>
            <a:off x="168393" y="290569"/>
            <a:ext cx="160598" cy="224283"/>
          </a:xfrm>
          <a:custGeom>
            <a:avLst/>
            <a:gdLst>
              <a:gd name="T0" fmla="*/ 43 w 50"/>
              <a:gd name="T1" fmla="*/ 25 h 69"/>
              <a:gd name="T2" fmla="*/ 43 w 50"/>
              <a:gd name="T3" fmla="*/ 24 h 69"/>
              <a:gd name="T4" fmla="*/ 37 w 50"/>
              <a:gd name="T5" fmla="*/ 12 h 69"/>
              <a:gd name="T6" fmla="*/ 25 w 50"/>
              <a:gd name="T7" fmla="*/ 0 h 69"/>
              <a:gd name="T8" fmla="*/ 14 w 50"/>
              <a:gd name="T9" fmla="*/ 12 h 69"/>
              <a:gd name="T10" fmla="*/ 7 w 50"/>
              <a:gd name="T11" fmla="*/ 24 h 69"/>
              <a:gd name="T12" fmla="*/ 7 w 50"/>
              <a:gd name="T13" fmla="*/ 25 h 69"/>
              <a:gd name="T14" fmla="*/ 0 w 50"/>
              <a:gd name="T15" fmla="*/ 36 h 69"/>
              <a:gd name="T16" fmla="*/ 11 w 50"/>
              <a:gd name="T17" fmla="*/ 49 h 69"/>
              <a:gd name="T18" fmla="*/ 18 w 50"/>
              <a:gd name="T19" fmla="*/ 47 h 69"/>
              <a:gd name="T20" fmla="*/ 21 w 50"/>
              <a:gd name="T21" fmla="*/ 48 h 69"/>
              <a:gd name="T22" fmla="*/ 19 w 50"/>
              <a:gd name="T23" fmla="*/ 69 h 69"/>
              <a:gd name="T24" fmla="*/ 31 w 50"/>
              <a:gd name="T25" fmla="*/ 69 h 69"/>
              <a:gd name="T26" fmla="*/ 28 w 50"/>
              <a:gd name="T27" fmla="*/ 48 h 69"/>
              <a:gd name="T28" fmla="*/ 31 w 50"/>
              <a:gd name="T29" fmla="*/ 47 h 69"/>
              <a:gd name="T30" fmla="*/ 38 w 50"/>
              <a:gd name="T31" fmla="*/ 49 h 69"/>
              <a:gd name="T32" fmla="*/ 50 w 50"/>
              <a:gd name="T33" fmla="*/ 36 h 69"/>
              <a:gd name="T34" fmla="*/ 43 w 50"/>
              <a:gd name="T35" fmla="*/ 25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50" h="69">
                <a:moveTo>
                  <a:pt x="43" y="25"/>
                </a:moveTo>
                <a:cubicBezTo>
                  <a:pt x="43" y="25"/>
                  <a:pt x="43" y="24"/>
                  <a:pt x="43" y="24"/>
                </a:cubicBezTo>
                <a:cubicBezTo>
                  <a:pt x="43" y="18"/>
                  <a:pt x="40" y="14"/>
                  <a:pt x="37" y="12"/>
                </a:cubicBezTo>
                <a:cubicBezTo>
                  <a:pt x="36" y="6"/>
                  <a:pt x="31" y="0"/>
                  <a:pt x="25" y="0"/>
                </a:cubicBezTo>
                <a:cubicBezTo>
                  <a:pt x="19" y="0"/>
                  <a:pt x="14" y="6"/>
                  <a:pt x="14" y="12"/>
                </a:cubicBezTo>
                <a:cubicBezTo>
                  <a:pt x="10" y="14"/>
                  <a:pt x="7" y="18"/>
                  <a:pt x="7" y="24"/>
                </a:cubicBezTo>
                <a:cubicBezTo>
                  <a:pt x="7" y="25"/>
                  <a:pt x="7" y="25"/>
                  <a:pt x="7" y="25"/>
                </a:cubicBezTo>
                <a:cubicBezTo>
                  <a:pt x="3" y="27"/>
                  <a:pt x="0" y="31"/>
                  <a:pt x="0" y="36"/>
                </a:cubicBezTo>
                <a:cubicBezTo>
                  <a:pt x="0" y="43"/>
                  <a:pt x="5" y="49"/>
                  <a:pt x="11" y="49"/>
                </a:cubicBezTo>
                <a:cubicBezTo>
                  <a:pt x="14" y="49"/>
                  <a:pt x="16" y="48"/>
                  <a:pt x="18" y="47"/>
                </a:cubicBezTo>
                <a:cubicBezTo>
                  <a:pt x="19" y="47"/>
                  <a:pt x="20" y="48"/>
                  <a:pt x="21" y="48"/>
                </a:cubicBezTo>
                <a:cubicBezTo>
                  <a:pt x="19" y="69"/>
                  <a:pt x="19" y="69"/>
                  <a:pt x="19" y="69"/>
                </a:cubicBezTo>
                <a:cubicBezTo>
                  <a:pt x="31" y="69"/>
                  <a:pt x="31" y="69"/>
                  <a:pt x="31" y="69"/>
                </a:cubicBezTo>
                <a:cubicBezTo>
                  <a:pt x="28" y="48"/>
                  <a:pt x="28" y="48"/>
                  <a:pt x="28" y="48"/>
                </a:cubicBezTo>
                <a:cubicBezTo>
                  <a:pt x="30" y="48"/>
                  <a:pt x="30" y="47"/>
                  <a:pt x="31" y="47"/>
                </a:cubicBezTo>
                <a:cubicBezTo>
                  <a:pt x="33" y="48"/>
                  <a:pt x="36" y="49"/>
                  <a:pt x="38" y="49"/>
                </a:cubicBezTo>
                <a:cubicBezTo>
                  <a:pt x="45" y="49"/>
                  <a:pt x="50" y="43"/>
                  <a:pt x="50" y="36"/>
                </a:cubicBezTo>
                <a:cubicBezTo>
                  <a:pt x="50" y="31"/>
                  <a:pt x="47" y="27"/>
                  <a:pt x="43" y="25"/>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clientData/>
  </xdr:twoCellAnchor>
  <xdr:twoCellAnchor>
    <xdr:from>
      <xdr:col>1</xdr:col>
      <xdr:colOff>219465</xdr:colOff>
      <xdr:row>96</xdr:row>
      <xdr:rowOff>217376</xdr:rowOff>
    </xdr:from>
    <xdr:to>
      <xdr:col>3</xdr:col>
      <xdr:colOff>1180401</xdr:colOff>
      <xdr:row>99</xdr:row>
      <xdr:rowOff>22039</xdr:rowOff>
    </xdr:to>
    <xdr:sp macro="" textlink="">
      <xdr:nvSpPr>
        <xdr:cNvPr id="74" name="テキスト ボックス 41">
          <a:extLst>
            <a:ext uri="{FF2B5EF4-FFF2-40B4-BE49-F238E27FC236}">
              <a16:creationId xmlns:a16="http://schemas.microsoft.com/office/drawing/2014/main" id="{1FC2AB25-49B4-4AF7-AF15-7A589F2DF9B5}"/>
            </a:ext>
          </a:extLst>
        </xdr:cNvPr>
        <xdr:cNvSpPr txBox="1">
          <a:spLocks noChangeArrowheads="1"/>
        </xdr:cNvSpPr>
      </xdr:nvSpPr>
      <xdr:spPr bwMode="auto">
        <a:xfrm>
          <a:off x="510818" y="22786023"/>
          <a:ext cx="1823789" cy="510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メガソーラー</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4</xdr:col>
      <xdr:colOff>611638</xdr:colOff>
      <xdr:row>82</xdr:row>
      <xdr:rowOff>159223</xdr:rowOff>
    </xdr:from>
    <xdr:to>
      <xdr:col>6</xdr:col>
      <xdr:colOff>297449</xdr:colOff>
      <xdr:row>87</xdr:row>
      <xdr:rowOff>34328</xdr:rowOff>
    </xdr:to>
    <xdr:grpSp>
      <xdr:nvGrpSpPr>
        <xdr:cNvPr id="75" name="グループ化 74">
          <a:extLst>
            <a:ext uri="{FF2B5EF4-FFF2-40B4-BE49-F238E27FC236}">
              <a16:creationId xmlns:a16="http://schemas.microsoft.com/office/drawing/2014/main" id="{3DE82BA4-2631-4DA1-BA06-2145A0335233}"/>
            </a:ext>
          </a:extLst>
        </xdr:cNvPr>
        <xdr:cNvGrpSpPr/>
      </xdr:nvGrpSpPr>
      <xdr:grpSpPr>
        <a:xfrm>
          <a:off x="4394424" y="18674009"/>
          <a:ext cx="1608954" cy="1009033"/>
          <a:chOff x="4250071" y="2735603"/>
          <a:chExt cx="1614809" cy="981873"/>
        </a:xfrm>
      </xdr:grpSpPr>
      <xdr:grpSp>
        <xdr:nvGrpSpPr>
          <xdr:cNvPr id="76" name="グループ化 75">
            <a:extLst>
              <a:ext uri="{FF2B5EF4-FFF2-40B4-BE49-F238E27FC236}">
                <a16:creationId xmlns:a16="http://schemas.microsoft.com/office/drawing/2014/main" id="{AE745581-D9E5-3CC2-82BB-D9DF8B5F6F58}"/>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78" name="グループ化 77">
              <a:extLst>
                <a:ext uri="{FF2B5EF4-FFF2-40B4-BE49-F238E27FC236}">
                  <a16:creationId xmlns:a16="http://schemas.microsoft.com/office/drawing/2014/main" id="{9B3A228F-85D1-96EA-D919-36AEEFF1FDC2}"/>
                </a:ext>
              </a:extLst>
            </xdr:cNvPr>
            <xdr:cNvGrpSpPr/>
          </xdr:nvGrpSpPr>
          <xdr:grpSpPr>
            <a:xfrm>
              <a:off x="237850" y="275377"/>
              <a:ext cx="539750" cy="441325"/>
              <a:chOff x="237850" y="275377"/>
              <a:chExt cx="539750" cy="441325"/>
            </a:xfrm>
            <a:grpFill/>
          </xdr:grpSpPr>
          <xdr:sp macro="" textlink="">
            <xdr:nvSpPr>
              <xdr:cNvPr id="80" name="Freeform 5">
                <a:extLst>
                  <a:ext uri="{FF2B5EF4-FFF2-40B4-BE49-F238E27FC236}">
                    <a16:creationId xmlns:a16="http://schemas.microsoft.com/office/drawing/2014/main" id="{6A0F9DC7-BC5F-E898-3345-4F822285C541}"/>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1" name="Freeform 6">
                <a:extLst>
                  <a:ext uri="{FF2B5EF4-FFF2-40B4-BE49-F238E27FC236}">
                    <a16:creationId xmlns:a16="http://schemas.microsoft.com/office/drawing/2014/main" id="{DB2A764D-A70C-C317-2618-2DBEF4C3F80F}"/>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2" name="Freeform 7">
                <a:extLst>
                  <a:ext uri="{FF2B5EF4-FFF2-40B4-BE49-F238E27FC236}">
                    <a16:creationId xmlns:a16="http://schemas.microsoft.com/office/drawing/2014/main" id="{AC567022-41C8-985E-65B6-99873DEDFFF2}"/>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3" name="Freeform 8">
                <a:extLst>
                  <a:ext uri="{FF2B5EF4-FFF2-40B4-BE49-F238E27FC236}">
                    <a16:creationId xmlns:a16="http://schemas.microsoft.com/office/drawing/2014/main" id="{5F5DA52D-5B1D-F342-2F08-721054643C44}"/>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4" name="Freeform 9">
                <a:extLst>
                  <a:ext uri="{FF2B5EF4-FFF2-40B4-BE49-F238E27FC236}">
                    <a16:creationId xmlns:a16="http://schemas.microsoft.com/office/drawing/2014/main" id="{1BFF1560-2CA1-AD5F-71E5-968FA61A71EB}"/>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5" name="Freeform 10">
                <a:extLst>
                  <a:ext uri="{FF2B5EF4-FFF2-40B4-BE49-F238E27FC236}">
                    <a16:creationId xmlns:a16="http://schemas.microsoft.com/office/drawing/2014/main" id="{629AA19D-31DC-64E2-3F63-D84725B28A91}"/>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6" name="Freeform 11">
                <a:extLst>
                  <a:ext uri="{FF2B5EF4-FFF2-40B4-BE49-F238E27FC236}">
                    <a16:creationId xmlns:a16="http://schemas.microsoft.com/office/drawing/2014/main" id="{4E8EE24F-CB2E-235A-F319-D62FBA4EA6EC}"/>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79" name="Freeform 7">
              <a:extLst>
                <a:ext uri="{FF2B5EF4-FFF2-40B4-BE49-F238E27FC236}">
                  <a16:creationId xmlns:a16="http://schemas.microsoft.com/office/drawing/2014/main" id="{E4B11421-46D4-EF52-D900-0EFC997809EF}"/>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77" name="テキスト ボックス 41">
            <a:extLst>
              <a:ext uri="{FF2B5EF4-FFF2-40B4-BE49-F238E27FC236}">
                <a16:creationId xmlns:a16="http://schemas.microsoft.com/office/drawing/2014/main" id="{A0EC3004-5AEB-C6E0-FF8A-C8D282FD0FF1}"/>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grpSp>
    <xdr:clientData/>
  </xdr:twoCellAnchor>
  <xdr:twoCellAnchor>
    <xdr:from>
      <xdr:col>4</xdr:col>
      <xdr:colOff>601278</xdr:colOff>
      <xdr:row>88</xdr:row>
      <xdr:rowOff>212453</xdr:rowOff>
    </xdr:from>
    <xdr:to>
      <xdr:col>6</xdr:col>
      <xdr:colOff>290264</xdr:colOff>
      <xdr:row>93</xdr:row>
      <xdr:rowOff>68056</xdr:rowOff>
    </xdr:to>
    <xdr:grpSp>
      <xdr:nvGrpSpPr>
        <xdr:cNvPr id="87" name="グループ化 86">
          <a:extLst>
            <a:ext uri="{FF2B5EF4-FFF2-40B4-BE49-F238E27FC236}">
              <a16:creationId xmlns:a16="http://schemas.microsoft.com/office/drawing/2014/main" id="{EECC6432-F699-44C7-90D2-D136305F645E}"/>
            </a:ext>
          </a:extLst>
        </xdr:cNvPr>
        <xdr:cNvGrpSpPr/>
      </xdr:nvGrpSpPr>
      <xdr:grpSpPr>
        <a:xfrm>
          <a:off x="4384064" y="20087953"/>
          <a:ext cx="1612129" cy="989532"/>
          <a:chOff x="4250071" y="2735603"/>
          <a:chExt cx="1614809" cy="981873"/>
        </a:xfrm>
      </xdr:grpSpPr>
      <xdr:grpSp>
        <xdr:nvGrpSpPr>
          <xdr:cNvPr id="88" name="グループ化 87">
            <a:extLst>
              <a:ext uri="{FF2B5EF4-FFF2-40B4-BE49-F238E27FC236}">
                <a16:creationId xmlns:a16="http://schemas.microsoft.com/office/drawing/2014/main" id="{94251D3D-4814-85C6-113A-A07F847FA52E}"/>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90" name="グループ化 89">
              <a:extLst>
                <a:ext uri="{FF2B5EF4-FFF2-40B4-BE49-F238E27FC236}">
                  <a16:creationId xmlns:a16="http://schemas.microsoft.com/office/drawing/2014/main" id="{F81F3795-1B89-6878-2EAD-C4D38F546B23}"/>
                </a:ext>
              </a:extLst>
            </xdr:cNvPr>
            <xdr:cNvGrpSpPr/>
          </xdr:nvGrpSpPr>
          <xdr:grpSpPr>
            <a:xfrm>
              <a:off x="237850" y="275377"/>
              <a:ext cx="539750" cy="441325"/>
              <a:chOff x="237850" y="275377"/>
              <a:chExt cx="539750" cy="441325"/>
            </a:xfrm>
            <a:grpFill/>
          </xdr:grpSpPr>
          <xdr:sp macro="" textlink="">
            <xdr:nvSpPr>
              <xdr:cNvPr id="92" name="Freeform 5">
                <a:extLst>
                  <a:ext uri="{FF2B5EF4-FFF2-40B4-BE49-F238E27FC236}">
                    <a16:creationId xmlns:a16="http://schemas.microsoft.com/office/drawing/2014/main" id="{C6189A47-2BE2-1919-3D86-E4F9F1A49075}"/>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3" name="Freeform 6">
                <a:extLst>
                  <a:ext uri="{FF2B5EF4-FFF2-40B4-BE49-F238E27FC236}">
                    <a16:creationId xmlns:a16="http://schemas.microsoft.com/office/drawing/2014/main" id="{59BCC8E0-528A-8D93-5C3C-C2306562A4FB}"/>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4" name="Freeform 7">
                <a:extLst>
                  <a:ext uri="{FF2B5EF4-FFF2-40B4-BE49-F238E27FC236}">
                    <a16:creationId xmlns:a16="http://schemas.microsoft.com/office/drawing/2014/main" id="{B6890CE6-6178-EB86-9604-6FF491ADCA5B}"/>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5" name="Freeform 8">
                <a:extLst>
                  <a:ext uri="{FF2B5EF4-FFF2-40B4-BE49-F238E27FC236}">
                    <a16:creationId xmlns:a16="http://schemas.microsoft.com/office/drawing/2014/main" id="{1AA3844A-FDB7-9AB8-D4D2-0FD10D160C37}"/>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6" name="Freeform 9">
                <a:extLst>
                  <a:ext uri="{FF2B5EF4-FFF2-40B4-BE49-F238E27FC236}">
                    <a16:creationId xmlns:a16="http://schemas.microsoft.com/office/drawing/2014/main" id="{F98BA008-C25B-4290-15E4-5B29EBBD346D}"/>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7" name="Freeform 10">
                <a:extLst>
                  <a:ext uri="{FF2B5EF4-FFF2-40B4-BE49-F238E27FC236}">
                    <a16:creationId xmlns:a16="http://schemas.microsoft.com/office/drawing/2014/main" id="{50CE312C-860D-8405-7DF8-7430726EA69F}"/>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8" name="Freeform 11">
                <a:extLst>
                  <a:ext uri="{FF2B5EF4-FFF2-40B4-BE49-F238E27FC236}">
                    <a16:creationId xmlns:a16="http://schemas.microsoft.com/office/drawing/2014/main" id="{7CCBFB35-3A72-188B-D653-DBAE9BBBBC07}"/>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91" name="Freeform 7">
              <a:extLst>
                <a:ext uri="{FF2B5EF4-FFF2-40B4-BE49-F238E27FC236}">
                  <a16:creationId xmlns:a16="http://schemas.microsoft.com/office/drawing/2014/main" id="{10802AFE-A6E4-7053-2698-520250F05AF5}"/>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89" name="テキスト ボックス 41">
            <a:extLst>
              <a:ext uri="{FF2B5EF4-FFF2-40B4-BE49-F238E27FC236}">
                <a16:creationId xmlns:a16="http://schemas.microsoft.com/office/drawing/2014/main" id="{506A54ED-ABF0-8A16-8B4E-079E003B72D2}"/>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grpSp>
    <xdr:clientData/>
  </xdr:twoCellAnchor>
  <xdr:twoCellAnchor>
    <xdr:from>
      <xdr:col>4</xdr:col>
      <xdr:colOff>620576</xdr:colOff>
      <xdr:row>95</xdr:row>
      <xdr:rowOff>60707</xdr:rowOff>
    </xdr:from>
    <xdr:to>
      <xdr:col>6</xdr:col>
      <xdr:colOff>300037</xdr:colOff>
      <xdr:row>99</xdr:row>
      <xdr:rowOff>161611</xdr:rowOff>
    </xdr:to>
    <xdr:grpSp>
      <xdr:nvGrpSpPr>
        <xdr:cNvPr id="99" name="グループ化 98">
          <a:extLst>
            <a:ext uri="{FF2B5EF4-FFF2-40B4-BE49-F238E27FC236}">
              <a16:creationId xmlns:a16="http://schemas.microsoft.com/office/drawing/2014/main" id="{61C90981-DB58-4A2D-80AD-97B54A216777}"/>
            </a:ext>
          </a:extLst>
        </xdr:cNvPr>
        <xdr:cNvGrpSpPr/>
      </xdr:nvGrpSpPr>
      <xdr:grpSpPr>
        <a:xfrm>
          <a:off x="4403362" y="21523707"/>
          <a:ext cx="1602604" cy="1008047"/>
          <a:chOff x="4250071" y="2735603"/>
          <a:chExt cx="1614809" cy="981873"/>
        </a:xfrm>
      </xdr:grpSpPr>
      <xdr:grpSp>
        <xdr:nvGrpSpPr>
          <xdr:cNvPr id="100" name="グループ化 99">
            <a:extLst>
              <a:ext uri="{FF2B5EF4-FFF2-40B4-BE49-F238E27FC236}">
                <a16:creationId xmlns:a16="http://schemas.microsoft.com/office/drawing/2014/main" id="{30257CA0-96E0-5DCC-D839-E3ECE0E04B2A}"/>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102" name="グループ化 101">
              <a:extLst>
                <a:ext uri="{FF2B5EF4-FFF2-40B4-BE49-F238E27FC236}">
                  <a16:creationId xmlns:a16="http://schemas.microsoft.com/office/drawing/2014/main" id="{3167BB44-21BA-492D-1D1F-B86A3FFC9F66}"/>
                </a:ext>
              </a:extLst>
            </xdr:cNvPr>
            <xdr:cNvGrpSpPr/>
          </xdr:nvGrpSpPr>
          <xdr:grpSpPr>
            <a:xfrm>
              <a:off x="237850" y="275377"/>
              <a:ext cx="539750" cy="441325"/>
              <a:chOff x="237850" y="275377"/>
              <a:chExt cx="539750" cy="441325"/>
            </a:xfrm>
            <a:grpFill/>
          </xdr:grpSpPr>
          <xdr:sp macro="" textlink="">
            <xdr:nvSpPr>
              <xdr:cNvPr id="104" name="Freeform 5">
                <a:extLst>
                  <a:ext uri="{FF2B5EF4-FFF2-40B4-BE49-F238E27FC236}">
                    <a16:creationId xmlns:a16="http://schemas.microsoft.com/office/drawing/2014/main" id="{66BB0E0E-6650-3930-83ED-E1680451638B}"/>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5" name="Freeform 6">
                <a:extLst>
                  <a:ext uri="{FF2B5EF4-FFF2-40B4-BE49-F238E27FC236}">
                    <a16:creationId xmlns:a16="http://schemas.microsoft.com/office/drawing/2014/main" id="{01589596-AE24-14BD-6408-10B47417536C}"/>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6" name="Freeform 7">
                <a:extLst>
                  <a:ext uri="{FF2B5EF4-FFF2-40B4-BE49-F238E27FC236}">
                    <a16:creationId xmlns:a16="http://schemas.microsoft.com/office/drawing/2014/main" id="{2DE8CE4B-2AB1-740C-7EF3-E81298A2984D}"/>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7" name="Freeform 8">
                <a:extLst>
                  <a:ext uri="{FF2B5EF4-FFF2-40B4-BE49-F238E27FC236}">
                    <a16:creationId xmlns:a16="http://schemas.microsoft.com/office/drawing/2014/main" id="{74ECFD47-FC82-286A-63CF-3AB30724C541}"/>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8" name="Freeform 9">
                <a:extLst>
                  <a:ext uri="{FF2B5EF4-FFF2-40B4-BE49-F238E27FC236}">
                    <a16:creationId xmlns:a16="http://schemas.microsoft.com/office/drawing/2014/main" id="{5CA562B8-31DF-4646-1A3A-ECA4A43CE67B}"/>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9" name="Freeform 10">
                <a:extLst>
                  <a:ext uri="{FF2B5EF4-FFF2-40B4-BE49-F238E27FC236}">
                    <a16:creationId xmlns:a16="http://schemas.microsoft.com/office/drawing/2014/main" id="{4D07FA9E-67AC-A06D-A391-36414DA2ADDD}"/>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10" name="Freeform 11">
                <a:extLst>
                  <a:ext uri="{FF2B5EF4-FFF2-40B4-BE49-F238E27FC236}">
                    <a16:creationId xmlns:a16="http://schemas.microsoft.com/office/drawing/2014/main" id="{DB4DEC11-DDA7-4D4C-FFB3-60BA61BA0A91}"/>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103" name="Freeform 7">
              <a:extLst>
                <a:ext uri="{FF2B5EF4-FFF2-40B4-BE49-F238E27FC236}">
                  <a16:creationId xmlns:a16="http://schemas.microsoft.com/office/drawing/2014/main" id="{87FA1E78-C183-ED59-48A2-DFCBF190BAAD}"/>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101" name="テキスト ボックス 41">
            <a:extLst>
              <a:ext uri="{FF2B5EF4-FFF2-40B4-BE49-F238E27FC236}">
                <a16:creationId xmlns:a16="http://schemas.microsoft.com/office/drawing/2014/main" id="{3A04E671-763C-4D38-490D-4694E38F99F9}"/>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C</a:t>
            </a:r>
          </a:p>
        </xdr:txBody>
      </xdr:sp>
    </xdr:grpSp>
    <xdr:clientData/>
  </xdr:twoCellAnchor>
  <xdr:twoCellAnchor>
    <xdr:from>
      <xdr:col>3</xdr:col>
      <xdr:colOff>1017983</xdr:colOff>
      <xdr:row>95</xdr:row>
      <xdr:rowOff>181899</xdr:rowOff>
    </xdr:from>
    <xdr:to>
      <xdr:col>5</xdr:col>
      <xdr:colOff>77646</xdr:colOff>
      <xdr:row>98</xdr:row>
      <xdr:rowOff>18807</xdr:rowOff>
    </xdr:to>
    <xdr:sp macro="" textlink="">
      <xdr:nvSpPr>
        <xdr:cNvPr id="111" name="矢印: 右 110">
          <a:extLst>
            <a:ext uri="{FF2B5EF4-FFF2-40B4-BE49-F238E27FC236}">
              <a16:creationId xmlns:a16="http://schemas.microsoft.com/office/drawing/2014/main" id="{77B9F387-8FF5-4EF9-AE32-100095979846}"/>
            </a:ext>
          </a:extLst>
        </xdr:cNvPr>
        <xdr:cNvSpPr/>
      </xdr:nvSpPr>
      <xdr:spPr>
        <a:xfrm>
          <a:off x="2172189" y="22515223"/>
          <a:ext cx="2589516" cy="542878"/>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600">
              <a:solidFill>
                <a:schemeClr val="tx1"/>
              </a:solidFill>
              <a:latin typeface="Meiryo UI" panose="020B0604030504040204" pitchFamily="50" charset="-128"/>
              <a:ea typeface="Meiryo UI" panose="020B0604030504040204" pitchFamily="50" charset="-128"/>
            </a:rPr>
            <a:t>コーポレート</a:t>
          </a:r>
          <a:r>
            <a:rPr lang="en-US" altLang="ja-JP" sz="1600">
              <a:solidFill>
                <a:schemeClr val="tx1"/>
              </a:solidFill>
              <a:latin typeface="Meiryo UI" panose="020B0604030504040204" pitchFamily="50" charset="-128"/>
              <a:ea typeface="Meiryo UI" panose="020B0604030504040204" pitchFamily="50" charset="-128"/>
            </a:rPr>
            <a:t>PPA</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393849</xdr:colOff>
      <xdr:row>71</xdr:row>
      <xdr:rowOff>181086</xdr:rowOff>
    </xdr:from>
    <xdr:to>
      <xdr:col>12</xdr:col>
      <xdr:colOff>182222</xdr:colOff>
      <xdr:row>88</xdr:row>
      <xdr:rowOff>54878</xdr:rowOff>
    </xdr:to>
    <xdr:sp macro="" textlink="">
      <xdr:nvSpPr>
        <xdr:cNvPr id="112" name="正方形/長方形 111">
          <a:extLst>
            <a:ext uri="{FF2B5EF4-FFF2-40B4-BE49-F238E27FC236}">
              <a16:creationId xmlns:a16="http://schemas.microsoft.com/office/drawing/2014/main" id="{4C32CE69-CC5F-44CB-9057-D7E4E2C2F73B}"/>
            </a:ext>
          </a:extLst>
        </xdr:cNvPr>
        <xdr:cNvSpPr/>
      </xdr:nvSpPr>
      <xdr:spPr>
        <a:xfrm>
          <a:off x="7139790" y="16866645"/>
          <a:ext cx="4943079" cy="3874292"/>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脱炭素先行地域内需要家（公共施設群）</a:t>
          </a:r>
        </a:p>
      </xdr:txBody>
    </xdr:sp>
    <xdr:clientData/>
  </xdr:twoCellAnchor>
  <xdr:twoCellAnchor>
    <xdr:from>
      <xdr:col>7</xdr:col>
      <xdr:colOff>426956</xdr:colOff>
      <xdr:row>88</xdr:row>
      <xdr:rowOff>212452</xdr:rowOff>
    </xdr:from>
    <xdr:to>
      <xdr:col>12</xdr:col>
      <xdr:colOff>193104</xdr:colOff>
      <xdr:row>99</xdr:row>
      <xdr:rowOff>84070</xdr:rowOff>
    </xdr:to>
    <xdr:sp macro="" textlink="">
      <xdr:nvSpPr>
        <xdr:cNvPr id="113" name="正方形/長方形 112">
          <a:extLst>
            <a:ext uri="{FF2B5EF4-FFF2-40B4-BE49-F238E27FC236}">
              <a16:creationId xmlns:a16="http://schemas.microsoft.com/office/drawing/2014/main" id="{4D3AAA23-D1BF-4591-87E0-44405A1DBB0E}"/>
            </a:ext>
          </a:extLst>
        </xdr:cNvPr>
        <xdr:cNvSpPr/>
      </xdr:nvSpPr>
      <xdr:spPr>
        <a:xfrm>
          <a:off x="7172897" y="20898511"/>
          <a:ext cx="4920854" cy="2460177"/>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脱炭素先行地域内需要家（民間施設）</a:t>
          </a:r>
        </a:p>
      </xdr:txBody>
    </xdr:sp>
    <xdr:clientData/>
  </xdr:twoCellAnchor>
  <xdr:twoCellAnchor>
    <xdr:from>
      <xdr:col>3</xdr:col>
      <xdr:colOff>1106087</xdr:colOff>
      <xdr:row>81</xdr:row>
      <xdr:rowOff>220788</xdr:rowOff>
    </xdr:from>
    <xdr:to>
      <xdr:col>4</xdr:col>
      <xdr:colOff>700055</xdr:colOff>
      <xdr:row>84</xdr:row>
      <xdr:rowOff>162228</xdr:rowOff>
    </xdr:to>
    <xdr:sp macro="" textlink="">
      <xdr:nvSpPr>
        <xdr:cNvPr id="114" name="矢印: 右 113">
          <a:extLst>
            <a:ext uri="{FF2B5EF4-FFF2-40B4-BE49-F238E27FC236}">
              <a16:creationId xmlns:a16="http://schemas.microsoft.com/office/drawing/2014/main" id="{585AE0BA-5033-4267-B657-73C16EA76458}"/>
            </a:ext>
          </a:extLst>
        </xdr:cNvPr>
        <xdr:cNvSpPr/>
      </xdr:nvSpPr>
      <xdr:spPr>
        <a:xfrm>
          <a:off x="2260293" y="19259582"/>
          <a:ext cx="2227350" cy="647411"/>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非化石証書</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（地産）</a:t>
          </a: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1132604</xdr:colOff>
      <xdr:row>77</xdr:row>
      <xdr:rowOff>162186</xdr:rowOff>
    </xdr:from>
    <xdr:to>
      <xdr:col>8</xdr:col>
      <xdr:colOff>111610</xdr:colOff>
      <xdr:row>80</xdr:row>
      <xdr:rowOff>95531</xdr:rowOff>
    </xdr:to>
    <xdr:sp macro="" textlink="">
      <xdr:nvSpPr>
        <xdr:cNvPr id="115" name="矢印: 右 114">
          <a:extLst>
            <a:ext uri="{FF2B5EF4-FFF2-40B4-BE49-F238E27FC236}">
              <a16:creationId xmlns:a16="http://schemas.microsoft.com/office/drawing/2014/main" id="{0405690C-9FE2-4A14-BEEC-6CB3B7CEC880}"/>
            </a:ext>
          </a:extLst>
        </xdr:cNvPr>
        <xdr:cNvSpPr/>
      </xdr:nvSpPr>
      <xdr:spPr>
        <a:xfrm>
          <a:off x="2286810" y="18259686"/>
          <a:ext cx="5601682" cy="639316"/>
        </a:xfrm>
        <a:prstGeom prst="rightArrow">
          <a:avLst>
            <a:gd name="adj1" fmla="val 50000"/>
            <a:gd name="adj2" fmla="val 75854"/>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600">
              <a:solidFill>
                <a:schemeClr val="tx1"/>
              </a:solidFill>
              <a:latin typeface="Meiryo UI" panose="020B0604030504040204" pitchFamily="50" charset="-128"/>
              <a:ea typeface="Meiryo UI" panose="020B0604030504040204" pitchFamily="50" charset="-128"/>
            </a:rPr>
            <a:t>コーポレート</a:t>
          </a:r>
          <a:r>
            <a:rPr lang="en-US" altLang="ja-JP" sz="1600">
              <a:solidFill>
                <a:schemeClr val="tx1"/>
              </a:solidFill>
              <a:latin typeface="Meiryo UI" panose="020B0604030504040204" pitchFamily="50" charset="-128"/>
              <a:ea typeface="Meiryo UI" panose="020B0604030504040204" pitchFamily="50" charset="-128"/>
            </a:rPr>
            <a:t>PPA</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6</xdr:col>
      <xdr:colOff>193819</xdr:colOff>
      <xdr:row>82</xdr:row>
      <xdr:rowOff>158732</xdr:rowOff>
    </xdr:from>
    <xdr:to>
      <xdr:col>8</xdr:col>
      <xdr:colOff>111610</xdr:colOff>
      <xdr:row>87</xdr:row>
      <xdr:rowOff>32861</xdr:rowOff>
    </xdr:to>
    <xdr:sp macro="" textlink="">
      <xdr:nvSpPr>
        <xdr:cNvPr id="116" name="矢印: 右 115">
          <a:extLst>
            <a:ext uri="{FF2B5EF4-FFF2-40B4-BE49-F238E27FC236}">
              <a16:creationId xmlns:a16="http://schemas.microsoft.com/office/drawing/2014/main" id="{D2037764-EA81-4160-8AB5-4C69C0073047}"/>
            </a:ext>
          </a:extLst>
        </xdr:cNvPr>
        <xdr:cNvSpPr/>
      </xdr:nvSpPr>
      <xdr:spPr>
        <a:xfrm>
          <a:off x="5908819" y="19432850"/>
          <a:ext cx="1979673" cy="1050746"/>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自己託送の</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バックアップ供給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6</xdr:col>
      <xdr:colOff>193819</xdr:colOff>
      <xdr:row>88</xdr:row>
      <xdr:rowOff>230867</xdr:rowOff>
    </xdr:from>
    <xdr:to>
      <xdr:col>8</xdr:col>
      <xdr:colOff>111610</xdr:colOff>
      <xdr:row>93</xdr:row>
      <xdr:rowOff>85494</xdr:rowOff>
    </xdr:to>
    <xdr:sp macro="" textlink="">
      <xdr:nvSpPr>
        <xdr:cNvPr id="117" name="矢印: 右 116">
          <a:extLst>
            <a:ext uri="{FF2B5EF4-FFF2-40B4-BE49-F238E27FC236}">
              <a16:creationId xmlns:a16="http://schemas.microsoft.com/office/drawing/2014/main" id="{1F5F061B-058E-4C62-9305-9C653C8C0AC8}"/>
            </a:ext>
          </a:extLst>
        </xdr:cNvPr>
        <xdr:cNvSpPr/>
      </xdr:nvSpPr>
      <xdr:spPr>
        <a:xfrm>
          <a:off x="5908819" y="20916926"/>
          <a:ext cx="1979673" cy="1031244"/>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再エネメニュー供給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5</xdr:col>
      <xdr:colOff>1015398</xdr:colOff>
      <xdr:row>95</xdr:row>
      <xdr:rowOff>196366</xdr:rowOff>
    </xdr:from>
    <xdr:to>
      <xdr:col>8</xdr:col>
      <xdr:colOff>111327</xdr:colOff>
      <xdr:row>99</xdr:row>
      <xdr:rowOff>47498</xdr:rowOff>
    </xdr:to>
    <xdr:sp macro="" textlink="">
      <xdr:nvSpPr>
        <xdr:cNvPr id="118" name="矢印: 右 117">
          <a:extLst>
            <a:ext uri="{FF2B5EF4-FFF2-40B4-BE49-F238E27FC236}">
              <a16:creationId xmlns:a16="http://schemas.microsoft.com/office/drawing/2014/main" id="{57EA28F8-906B-4CB3-BCA7-C58832E4A54D}"/>
            </a:ext>
          </a:extLst>
        </xdr:cNvPr>
        <xdr:cNvSpPr/>
      </xdr:nvSpPr>
      <xdr:spPr>
        <a:xfrm>
          <a:off x="5699457" y="22529690"/>
          <a:ext cx="2188752" cy="792426"/>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再エネメニュー供給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＋コーポレート</a:t>
          </a:r>
          <a:r>
            <a:rPr kumimoji="1" lang="en-US" altLang="ja-JP" sz="1600">
              <a:solidFill>
                <a:schemeClr val="tx1"/>
              </a:solidFill>
              <a:latin typeface="Meiryo UI" panose="020B0604030504040204" pitchFamily="50" charset="-128"/>
              <a:ea typeface="Meiryo UI" panose="020B0604030504040204" pitchFamily="50" charset="-128"/>
            </a:rPr>
            <a:t>PPA</a:t>
          </a: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1117310</xdr:colOff>
      <xdr:row>72</xdr:row>
      <xdr:rowOff>216352</xdr:rowOff>
    </xdr:from>
    <xdr:to>
      <xdr:col>8</xdr:col>
      <xdr:colOff>111610</xdr:colOff>
      <xdr:row>77</xdr:row>
      <xdr:rowOff>100459</xdr:rowOff>
    </xdr:to>
    <xdr:sp macro="" textlink="">
      <xdr:nvSpPr>
        <xdr:cNvPr id="119" name="矢印: 右 118">
          <a:extLst>
            <a:ext uri="{FF2B5EF4-FFF2-40B4-BE49-F238E27FC236}">
              <a16:creationId xmlns:a16="http://schemas.microsoft.com/office/drawing/2014/main" id="{05C133A9-561C-4D96-995C-919289897F56}"/>
            </a:ext>
          </a:extLst>
        </xdr:cNvPr>
        <xdr:cNvSpPr/>
      </xdr:nvSpPr>
      <xdr:spPr>
        <a:xfrm>
          <a:off x="2271516" y="17137234"/>
          <a:ext cx="5616976" cy="1060725"/>
        </a:xfrm>
        <a:prstGeom prst="rightArrow">
          <a:avLst>
            <a:gd name="adj1" fmla="val 50000"/>
            <a:gd name="adj2" fmla="val 47031"/>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自己託送</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1923356</xdr:colOff>
      <xdr:row>85</xdr:row>
      <xdr:rowOff>83879</xdr:rowOff>
    </xdr:from>
    <xdr:to>
      <xdr:col>4</xdr:col>
      <xdr:colOff>753944</xdr:colOff>
      <xdr:row>88</xdr:row>
      <xdr:rowOff>53056</xdr:rowOff>
    </xdr:to>
    <xdr:sp macro="" textlink="">
      <xdr:nvSpPr>
        <xdr:cNvPr id="120" name="矢印: 右 119">
          <a:extLst>
            <a:ext uri="{FF2B5EF4-FFF2-40B4-BE49-F238E27FC236}">
              <a16:creationId xmlns:a16="http://schemas.microsoft.com/office/drawing/2014/main" id="{4C3F5D4A-CD39-49FF-B6E4-06D7FD89C374}"/>
            </a:ext>
          </a:extLst>
        </xdr:cNvPr>
        <xdr:cNvSpPr/>
      </xdr:nvSpPr>
      <xdr:spPr>
        <a:xfrm>
          <a:off x="3077562" y="20063967"/>
          <a:ext cx="1463970" cy="675148"/>
        </a:xfrm>
        <a:prstGeom prst="rightArrow">
          <a:avLst>
            <a:gd name="adj1" fmla="val 50000"/>
            <a:gd name="adj2" fmla="val 62339"/>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168415</xdr:colOff>
      <xdr:row>94</xdr:row>
      <xdr:rowOff>47987</xdr:rowOff>
    </xdr:from>
    <xdr:to>
      <xdr:col>9</xdr:col>
      <xdr:colOff>145475</xdr:colOff>
      <xdr:row>97</xdr:row>
      <xdr:rowOff>225431</xdr:rowOff>
    </xdr:to>
    <xdr:grpSp>
      <xdr:nvGrpSpPr>
        <xdr:cNvPr id="121" name="Group 27">
          <a:extLst>
            <a:ext uri="{FF2B5EF4-FFF2-40B4-BE49-F238E27FC236}">
              <a16:creationId xmlns:a16="http://schemas.microsoft.com/office/drawing/2014/main" id="{D3DE42E5-7FA4-4CE2-B800-1DFCAB462260}"/>
            </a:ext>
          </a:extLst>
        </xdr:cNvPr>
        <xdr:cNvGrpSpPr>
          <a:grpSpLocks noChangeAspect="1"/>
        </xdr:cNvGrpSpPr>
      </xdr:nvGrpSpPr>
      <xdr:grpSpPr bwMode="auto">
        <a:xfrm>
          <a:off x="7924486" y="21284201"/>
          <a:ext cx="1002132" cy="857801"/>
          <a:chOff x="0" y="0"/>
          <a:chExt cx="780" cy="609"/>
        </a:xfrm>
        <a:solidFill>
          <a:srgbClr val="0070C0"/>
        </a:solidFill>
      </xdr:grpSpPr>
      <xdr:sp macro="" textlink="">
        <xdr:nvSpPr>
          <xdr:cNvPr id="122" name="Freeform 28">
            <a:extLst>
              <a:ext uri="{FF2B5EF4-FFF2-40B4-BE49-F238E27FC236}">
                <a16:creationId xmlns:a16="http://schemas.microsoft.com/office/drawing/2014/main" id="{0F2BAE02-80A9-7B81-F831-F863C5FE2958}"/>
              </a:ext>
            </a:extLst>
          </xdr:cNvPr>
          <xdr:cNvSpPr>
            <a:spLocks noEditPoints="1"/>
          </xdr:cNvSpPr>
        </xdr:nvSpPr>
        <xdr:spPr bwMode="auto">
          <a:xfrm>
            <a:off x="28" y="251"/>
            <a:ext cx="716" cy="358"/>
          </a:xfrm>
          <a:custGeom>
            <a:avLst/>
            <a:gdLst>
              <a:gd name="T0" fmla="*/ 167 w 180"/>
              <a:gd name="T1" fmla="*/ 0 h 90"/>
              <a:gd name="T2" fmla="*/ 165 w 180"/>
              <a:gd name="T3" fmla="*/ 0 h 90"/>
              <a:gd name="T4" fmla="*/ 155 w 180"/>
              <a:gd name="T5" fmla="*/ 5 h 90"/>
              <a:gd name="T6" fmla="*/ 145 w 180"/>
              <a:gd name="T7" fmla="*/ 0 h 90"/>
              <a:gd name="T8" fmla="*/ 143 w 180"/>
              <a:gd name="T9" fmla="*/ 0 h 90"/>
              <a:gd name="T10" fmla="*/ 133 w 180"/>
              <a:gd name="T11" fmla="*/ 5 h 90"/>
              <a:gd name="T12" fmla="*/ 123 w 180"/>
              <a:gd name="T13" fmla="*/ 0 h 90"/>
              <a:gd name="T14" fmla="*/ 122 w 180"/>
              <a:gd name="T15" fmla="*/ 0 h 90"/>
              <a:gd name="T16" fmla="*/ 111 w 180"/>
              <a:gd name="T17" fmla="*/ 5 h 90"/>
              <a:gd name="T18" fmla="*/ 101 w 180"/>
              <a:gd name="T19" fmla="*/ 0 h 90"/>
              <a:gd name="T20" fmla="*/ 100 w 180"/>
              <a:gd name="T21" fmla="*/ 0 h 90"/>
              <a:gd name="T22" fmla="*/ 90 w 180"/>
              <a:gd name="T23" fmla="*/ 5 h 90"/>
              <a:gd name="T24" fmla="*/ 80 w 180"/>
              <a:gd name="T25" fmla="*/ 0 h 90"/>
              <a:gd name="T26" fmla="*/ 78 w 180"/>
              <a:gd name="T27" fmla="*/ 0 h 90"/>
              <a:gd name="T28" fmla="*/ 68 w 180"/>
              <a:gd name="T29" fmla="*/ 5 h 90"/>
              <a:gd name="T30" fmla="*/ 58 w 180"/>
              <a:gd name="T31" fmla="*/ 0 h 90"/>
              <a:gd name="T32" fmla="*/ 57 w 180"/>
              <a:gd name="T33" fmla="*/ 0 h 90"/>
              <a:gd name="T34" fmla="*/ 46 w 180"/>
              <a:gd name="T35" fmla="*/ 5 h 90"/>
              <a:gd name="T36" fmla="*/ 36 w 180"/>
              <a:gd name="T37" fmla="*/ 0 h 90"/>
              <a:gd name="T38" fmla="*/ 35 w 180"/>
              <a:gd name="T39" fmla="*/ 0 h 90"/>
              <a:gd name="T40" fmla="*/ 25 w 180"/>
              <a:gd name="T41" fmla="*/ 5 h 90"/>
              <a:gd name="T42" fmla="*/ 15 w 180"/>
              <a:gd name="T43" fmla="*/ 0 h 90"/>
              <a:gd name="T44" fmla="*/ 13 w 180"/>
              <a:gd name="T45" fmla="*/ 0 h 90"/>
              <a:gd name="T46" fmla="*/ 3 w 180"/>
              <a:gd name="T47" fmla="*/ 5 h 90"/>
              <a:gd name="T48" fmla="*/ 0 w 180"/>
              <a:gd name="T49" fmla="*/ 5 h 90"/>
              <a:gd name="T50" fmla="*/ 0 w 180"/>
              <a:gd name="T51" fmla="*/ 90 h 90"/>
              <a:gd name="T52" fmla="*/ 180 w 180"/>
              <a:gd name="T53" fmla="*/ 90 h 90"/>
              <a:gd name="T54" fmla="*/ 180 w 180"/>
              <a:gd name="T55" fmla="*/ 5 h 90"/>
              <a:gd name="T56" fmla="*/ 176 w 180"/>
              <a:gd name="T57" fmla="*/ 5 h 90"/>
              <a:gd name="T58" fmla="*/ 167 w 180"/>
              <a:gd name="T59" fmla="*/ 0 h 90"/>
              <a:gd name="T60" fmla="*/ 87 w 180"/>
              <a:gd name="T61" fmla="*/ 79 h 90"/>
              <a:gd name="T62" fmla="*/ 18 w 180"/>
              <a:gd name="T63" fmla="*/ 79 h 90"/>
              <a:gd name="T64" fmla="*/ 18 w 180"/>
              <a:gd name="T65" fmla="*/ 30 h 90"/>
              <a:gd name="T66" fmla="*/ 87 w 180"/>
              <a:gd name="T67" fmla="*/ 30 h 90"/>
              <a:gd name="T68" fmla="*/ 87 w 180"/>
              <a:gd name="T69" fmla="*/ 79 h 90"/>
              <a:gd name="T70" fmla="*/ 149 w 180"/>
              <a:gd name="T71" fmla="*/ 71 h 90"/>
              <a:gd name="T72" fmla="*/ 100 w 180"/>
              <a:gd name="T73" fmla="*/ 71 h 90"/>
              <a:gd name="T74" fmla="*/ 100 w 180"/>
              <a:gd name="T75" fmla="*/ 65 h 90"/>
              <a:gd name="T76" fmla="*/ 149 w 180"/>
              <a:gd name="T77" fmla="*/ 65 h 90"/>
              <a:gd name="T78" fmla="*/ 149 w 180"/>
              <a:gd name="T79" fmla="*/ 71 h 90"/>
              <a:gd name="T80" fmla="*/ 149 w 180"/>
              <a:gd name="T81" fmla="*/ 60 h 90"/>
              <a:gd name="T82" fmla="*/ 100 w 180"/>
              <a:gd name="T83" fmla="*/ 60 h 90"/>
              <a:gd name="T84" fmla="*/ 100 w 180"/>
              <a:gd name="T85" fmla="*/ 53 h 90"/>
              <a:gd name="T86" fmla="*/ 149 w 180"/>
              <a:gd name="T87" fmla="*/ 53 h 90"/>
              <a:gd name="T88" fmla="*/ 149 w 180"/>
              <a:gd name="T89" fmla="*/ 60 h 90"/>
              <a:gd name="T90" fmla="*/ 149 w 180"/>
              <a:gd name="T91" fmla="*/ 48 h 90"/>
              <a:gd name="T92" fmla="*/ 100 w 180"/>
              <a:gd name="T93" fmla="*/ 48 h 90"/>
              <a:gd name="T94" fmla="*/ 100 w 180"/>
              <a:gd name="T95" fmla="*/ 42 h 90"/>
              <a:gd name="T96" fmla="*/ 149 w 180"/>
              <a:gd name="T97" fmla="*/ 42 h 90"/>
              <a:gd name="T98" fmla="*/ 149 w 180"/>
              <a:gd name="T99" fmla="*/ 48 h 90"/>
              <a:gd name="T100" fmla="*/ 149 w 180"/>
              <a:gd name="T101" fmla="*/ 36 h 90"/>
              <a:gd name="T102" fmla="*/ 100 w 180"/>
              <a:gd name="T103" fmla="*/ 36 h 90"/>
              <a:gd name="T104" fmla="*/ 100 w 180"/>
              <a:gd name="T105" fmla="*/ 30 h 90"/>
              <a:gd name="T106" fmla="*/ 149 w 180"/>
              <a:gd name="T107" fmla="*/ 30 h 90"/>
              <a:gd name="T108" fmla="*/ 149 w 180"/>
              <a:gd name="T109" fmla="*/ 36 h 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80" h="90">
                <a:moveTo>
                  <a:pt x="167" y="0"/>
                </a:moveTo>
                <a:cubicBezTo>
                  <a:pt x="166" y="0"/>
                  <a:pt x="165" y="0"/>
                  <a:pt x="165" y="0"/>
                </a:cubicBezTo>
                <a:cubicBezTo>
                  <a:pt x="163" y="4"/>
                  <a:pt x="159" y="5"/>
                  <a:pt x="155" y="5"/>
                </a:cubicBezTo>
                <a:cubicBezTo>
                  <a:pt x="150" y="5"/>
                  <a:pt x="146" y="4"/>
                  <a:pt x="145" y="0"/>
                </a:cubicBezTo>
                <a:cubicBezTo>
                  <a:pt x="144" y="0"/>
                  <a:pt x="143" y="0"/>
                  <a:pt x="143" y="0"/>
                </a:cubicBezTo>
                <a:cubicBezTo>
                  <a:pt x="141" y="4"/>
                  <a:pt x="138" y="5"/>
                  <a:pt x="133" y="5"/>
                </a:cubicBezTo>
                <a:cubicBezTo>
                  <a:pt x="129" y="5"/>
                  <a:pt x="125" y="4"/>
                  <a:pt x="123" y="0"/>
                </a:cubicBezTo>
                <a:cubicBezTo>
                  <a:pt x="123" y="0"/>
                  <a:pt x="122" y="0"/>
                  <a:pt x="122" y="0"/>
                </a:cubicBezTo>
                <a:cubicBezTo>
                  <a:pt x="120" y="4"/>
                  <a:pt x="116" y="5"/>
                  <a:pt x="111" y="5"/>
                </a:cubicBezTo>
                <a:cubicBezTo>
                  <a:pt x="107" y="5"/>
                  <a:pt x="103" y="4"/>
                  <a:pt x="101" y="0"/>
                </a:cubicBezTo>
                <a:cubicBezTo>
                  <a:pt x="101" y="0"/>
                  <a:pt x="100" y="0"/>
                  <a:pt x="100" y="0"/>
                </a:cubicBezTo>
                <a:cubicBezTo>
                  <a:pt x="98" y="4"/>
                  <a:pt x="94" y="5"/>
                  <a:pt x="90" y="5"/>
                </a:cubicBezTo>
                <a:cubicBezTo>
                  <a:pt x="85" y="5"/>
                  <a:pt x="81" y="4"/>
                  <a:pt x="80" y="0"/>
                </a:cubicBezTo>
                <a:cubicBezTo>
                  <a:pt x="79" y="0"/>
                  <a:pt x="78" y="0"/>
                  <a:pt x="78" y="0"/>
                </a:cubicBezTo>
                <a:cubicBezTo>
                  <a:pt x="76" y="4"/>
                  <a:pt x="73" y="5"/>
                  <a:pt x="68" y="5"/>
                </a:cubicBezTo>
                <a:cubicBezTo>
                  <a:pt x="64" y="5"/>
                  <a:pt x="60" y="4"/>
                  <a:pt x="58" y="0"/>
                </a:cubicBezTo>
                <a:cubicBezTo>
                  <a:pt x="58" y="0"/>
                  <a:pt x="57" y="0"/>
                  <a:pt x="57" y="0"/>
                </a:cubicBezTo>
                <a:cubicBezTo>
                  <a:pt x="55" y="4"/>
                  <a:pt x="51" y="5"/>
                  <a:pt x="46" y="5"/>
                </a:cubicBezTo>
                <a:cubicBezTo>
                  <a:pt x="42" y="5"/>
                  <a:pt x="38" y="4"/>
                  <a:pt x="36" y="0"/>
                </a:cubicBezTo>
                <a:cubicBezTo>
                  <a:pt x="36" y="0"/>
                  <a:pt x="35" y="0"/>
                  <a:pt x="35" y="0"/>
                </a:cubicBezTo>
                <a:cubicBezTo>
                  <a:pt x="33" y="4"/>
                  <a:pt x="29" y="5"/>
                  <a:pt x="25" y="5"/>
                </a:cubicBezTo>
                <a:cubicBezTo>
                  <a:pt x="20" y="5"/>
                  <a:pt x="16" y="4"/>
                  <a:pt x="15" y="0"/>
                </a:cubicBezTo>
                <a:cubicBezTo>
                  <a:pt x="14" y="0"/>
                  <a:pt x="13" y="0"/>
                  <a:pt x="13" y="0"/>
                </a:cubicBezTo>
                <a:cubicBezTo>
                  <a:pt x="11" y="4"/>
                  <a:pt x="8" y="5"/>
                  <a:pt x="3" y="5"/>
                </a:cubicBezTo>
                <a:cubicBezTo>
                  <a:pt x="2" y="5"/>
                  <a:pt x="1" y="5"/>
                  <a:pt x="0" y="5"/>
                </a:cubicBezTo>
                <a:cubicBezTo>
                  <a:pt x="0" y="90"/>
                  <a:pt x="0" y="90"/>
                  <a:pt x="0" y="90"/>
                </a:cubicBezTo>
                <a:cubicBezTo>
                  <a:pt x="180" y="90"/>
                  <a:pt x="180" y="90"/>
                  <a:pt x="180" y="90"/>
                </a:cubicBezTo>
                <a:cubicBezTo>
                  <a:pt x="180" y="5"/>
                  <a:pt x="180" y="5"/>
                  <a:pt x="180" y="5"/>
                </a:cubicBezTo>
                <a:cubicBezTo>
                  <a:pt x="179" y="5"/>
                  <a:pt x="178" y="5"/>
                  <a:pt x="176" y="5"/>
                </a:cubicBezTo>
                <a:cubicBezTo>
                  <a:pt x="172" y="5"/>
                  <a:pt x="168" y="4"/>
                  <a:pt x="167" y="0"/>
                </a:cubicBezTo>
                <a:close/>
                <a:moveTo>
                  <a:pt x="87" y="79"/>
                </a:moveTo>
                <a:cubicBezTo>
                  <a:pt x="18" y="79"/>
                  <a:pt x="18" y="79"/>
                  <a:pt x="18" y="79"/>
                </a:cubicBezTo>
                <a:cubicBezTo>
                  <a:pt x="18" y="30"/>
                  <a:pt x="18" y="30"/>
                  <a:pt x="18" y="30"/>
                </a:cubicBezTo>
                <a:cubicBezTo>
                  <a:pt x="45" y="30"/>
                  <a:pt x="87" y="30"/>
                  <a:pt x="87" y="30"/>
                </a:cubicBezTo>
                <a:lnTo>
                  <a:pt x="87" y="79"/>
                </a:lnTo>
                <a:close/>
                <a:moveTo>
                  <a:pt x="149" y="71"/>
                </a:moveTo>
                <a:cubicBezTo>
                  <a:pt x="100" y="71"/>
                  <a:pt x="100" y="71"/>
                  <a:pt x="100" y="71"/>
                </a:cubicBezTo>
                <a:cubicBezTo>
                  <a:pt x="100" y="65"/>
                  <a:pt x="100" y="65"/>
                  <a:pt x="100" y="65"/>
                </a:cubicBezTo>
                <a:cubicBezTo>
                  <a:pt x="149" y="65"/>
                  <a:pt x="149" y="65"/>
                  <a:pt x="149" y="65"/>
                </a:cubicBezTo>
                <a:lnTo>
                  <a:pt x="149" y="71"/>
                </a:lnTo>
                <a:close/>
                <a:moveTo>
                  <a:pt x="149" y="60"/>
                </a:moveTo>
                <a:cubicBezTo>
                  <a:pt x="100" y="60"/>
                  <a:pt x="100" y="60"/>
                  <a:pt x="100" y="60"/>
                </a:cubicBezTo>
                <a:cubicBezTo>
                  <a:pt x="100" y="53"/>
                  <a:pt x="100" y="53"/>
                  <a:pt x="100" y="53"/>
                </a:cubicBezTo>
                <a:cubicBezTo>
                  <a:pt x="149" y="53"/>
                  <a:pt x="149" y="53"/>
                  <a:pt x="149" y="53"/>
                </a:cubicBezTo>
                <a:lnTo>
                  <a:pt x="149" y="60"/>
                </a:lnTo>
                <a:close/>
                <a:moveTo>
                  <a:pt x="149" y="48"/>
                </a:moveTo>
                <a:cubicBezTo>
                  <a:pt x="100" y="48"/>
                  <a:pt x="100" y="48"/>
                  <a:pt x="100" y="48"/>
                </a:cubicBezTo>
                <a:cubicBezTo>
                  <a:pt x="100" y="42"/>
                  <a:pt x="100" y="42"/>
                  <a:pt x="100" y="42"/>
                </a:cubicBezTo>
                <a:cubicBezTo>
                  <a:pt x="149" y="42"/>
                  <a:pt x="149" y="42"/>
                  <a:pt x="149" y="42"/>
                </a:cubicBezTo>
                <a:lnTo>
                  <a:pt x="149" y="48"/>
                </a:lnTo>
                <a:close/>
                <a:moveTo>
                  <a:pt x="149" y="36"/>
                </a:moveTo>
                <a:cubicBezTo>
                  <a:pt x="100" y="36"/>
                  <a:pt x="100" y="36"/>
                  <a:pt x="100" y="36"/>
                </a:cubicBezTo>
                <a:cubicBezTo>
                  <a:pt x="100" y="30"/>
                  <a:pt x="100" y="30"/>
                  <a:pt x="100" y="30"/>
                </a:cubicBezTo>
                <a:cubicBezTo>
                  <a:pt x="149" y="30"/>
                  <a:pt x="149" y="30"/>
                  <a:pt x="149" y="30"/>
                </a:cubicBezTo>
                <a:lnTo>
                  <a:pt x="149" y="3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3" name="Freeform 29">
            <a:extLst>
              <a:ext uri="{FF2B5EF4-FFF2-40B4-BE49-F238E27FC236}">
                <a16:creationId xmlns:a16="http://schemas.microsoft.com/office/drawing/2014/main" id="{690CC43F-ACFE-12D1-DCC8-0D21432F4D66}"/>
              </a:ext>
            </a:extLst>
          </xdr:cNvPr>
          <xdr:cNvSpPr>
            <a:spLocks/>
          </xdr:cNvSpPr>
        </xdr:nvSpPr>
        <xdr:spPr bwMode="auto">
          <a:xfrm>
            <a:off x="0" y="159"/>
            <a:ext cx="772" cy="96"/>
          </a:xfrm>
          <a:custGeom>
            <a:avLst/>
            <a:gdLst>
              <a:gd name="T0" fmla="*/ 0 w 194"/>
              <a:gd name="T1" fmla="*/ 14 h 24"/>
              <a:gd name="T2" fmla="*/ 6 w 194"/>
              <a:gd name="T3" fmla="*/ 24 h 24"/>
              <a:gd name="T4" fmla="*/ 6 w 194"/>
              <a:gd name="T5" fmla="*/ 24 h 24"/>
              <a:gd name="T6" fmla="*/ 10 w 194"/>
              <a:gd name="T7" fmla="*/ 24 h 24"/>
              <a:gd name="T8" fmla="*/ 21 w 194"/>
              <a:gd name="T9" fmla="*/ 16 h 24"/>
              <a:gd name="T10" fmla="*/ 21 w 194"/>
              <a:gd name="T11" fmla="*/ 16 h 24"/>
              <a:gd name="T12" fmla="*/ 32 w 194"/>
              <a:gd name="T13" fmla="*/ 24 h 24"/>
              <a:gd name="T14" fmla="*/ 42 w 194"/>
              <a:gd name="T15" fmla="*/ 16 h 24"/>
              <a:gd name="T16" fmla="*/ 43 w 194"/>
              <a:gd name="T17" fmla="*/ 16 h 24"/>
              <a:gd name="T18" fmla="*/ 54 w 194"/>
              <a:gd name="T19" fmla="*/ 24 h 24"/>
              <a:gd name="T20" fmla="*/ 64 w 194"/>
              <a:gd name="T21" fmla="*/ 16 h 24"/>
              <a:gd name="T22" fmla="*/ 65 w 194"/>
              <a:gd name="T23" fmla="*/ 16 h 24"/>
              <a:gd name="T24" fmla="*/ 75 w 194"/>
              <a:gd name="T25" fmla="*/ 24 h 24"/>
              <a:gd name="T26" fmla="*/ 86 w 194"/>
              <a:gd name="T27" fmla="*/ 16 h 24"/>
              <a:gd name="T28" fmla="*/ 86 w 194"/>
              <a:gd name="T29" fmla="*/ 16 h 24"/>
              <a:gd name="T30" fmla="*/ 97 w 194"/>
              <a:gd name="T31" fmla="*/ 24 h 24"/>
              <a:gd name="T32" fmla="*/ 108 w 194"/>
              <a:gd name="T33" fmla="*/ 16 h 24"/>
              <a:gd name="T34" fmla="*/ 108 w 194"/>
              <a:gd name="T35" fmla="*/ 16 h 24"/>
              <a:gd name="T36" fmla="*/ 119 w 194"/>
              <a:gd name="T37" fmla="*/ 24 h 24"/>
              <a:gd name="T38" fmla="*/ 129 w 194"/>
              <a:gd name="T39" fmla="*/ 16 h 24"/>
              <a:gd name="T40" fmla="*/ 130 w 194"/>
              <a:gd name="T41" fmla="*/ 16 h 24"/>
              <a:gd name="T42" fmla="*/ 140 w 194"/>
              <a:gd name="T43" fmla="*/ 24 h 24"/>
              <a:gd name="T44" fmla="*/ 151 w 194"/>
              <a:gd name="T45" fmla="*/ 16 h 24"/>
              <a:gd name="T46" fmla="*/ 152 w 194"/>
              <a:gd name="T47" fmla="*/ 16 h 24"/>
              <a:gd name="T48" fmla="*/ 162 w 194"/>
              <a:gd name="T49" fmla="*/ 24 h 24"/>
              <a:gd name="T50" fmla="*/ 173 w 194"/>
              <a:gd name="T51" fmla="*/ 16 h 24"/>
              <a:gd name="T52" fmla="*/ 173 w 194"/>
              <a:gd name="T53" fmla="*/ 16 h 24"/>
              <a:gd name="T54" fmla="*/ 184 w 194"/>
              <a:gd name="T55" fmla="*/ 24 h 24"/>
              <a:gd name="T56" fmla="*/ 187 w 194"/>
              <a:gd name="T57" fmla="*/ 24 h 24"/>
              <a:gd name="T58" fmla="*/ 188 w 194"/>
              <a:gd name="T59" fmla="*/ 24 h 24"/>
              <a:gd name="T60" fmla="*/ 194 w 194"/>
              <a:gd name="T61" fmla="*/ 14 h 24"/>
              <a:gd name="T62" fmla="*/ 194 w 194"/>
              <a:gd name="T63" fmla="*/ 0 h 24"/>
              <a:gd name="T64" fmla="*/ 0 w 194"/>
              <a:gd name="T65" fmla="*/ 0 h 24"/>
              <a:gd name="T66" fmla="*/ 0 w 194"/>
              <a:gd name="T67" fmla="*/ 1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94" h="24">
                <a:moveTo>
                  <a:pt x="0" y="14"/>
                </a:moveTo>
                <a:cubicBezTo>
                  <a:pt x="0" y="18"/>
                  <a:pt x="2" y="22"/>
                  <a:pt x="6" y="24"/>
                </a:cubicBezTo>
                <a:cubicBezTo>
                  <a:pt x="6" y="24"/>
                  <a:pt x="6" y="24"/>
                  <a:pt x="6" y="24"/>
                </a:cubicBezTo>
                <a:cubicBezTo>
                  <a:pt x="7" y="24"/>
                  <a:pt x="9" y="24"/>
                  <a:pt x="10" y="24"/>
                </a:cubicBezTo>
                <a:cubicBezTo>
                  <a:pt x="15" y="24"/>
                  <a:pt x="19" y="21"/>
                  <a:pt x="21" y="16"/>
                </a:cubicBezTo>
                <a:cubicBezTo>
                  <a:pt x="21" y="16"/>
                  <a:pt x="21" y="16"/>
                  <a:pt x="21" y="16"/>
                </a:cubicBezTo>
                <a:cubicBezTo>
                  <a:pt x="23" y="21"/>
                  <a:pt x="27" y="24"/>
                  <a:pt x="32" y="24"/>
                </a:cubicBezTo>
                <a:cubicBezTo>
                  <a:pt x="37" y="24"/>
                  <a:pt x="41" y="21"/>
                  <a:pt x="42" y="16"/>
                </a:cubicBezTo>
                <a:cubicBezTo>
                  <a:pt x="43" y="16"/>
                  <a:pt x="43" y="16"/>
                  <a:pt x="43" y="16"/>
                </a:cubicBezTo>
                <a:cubicBezTo>
                  <a:pt x="44" y="21"/>
                  <a:pt x="49" y="24"/>
                  <a:pt x="54" y="24"/>
                </a:cubicBezTo>
                <a:cubicBezTo>
                  <a:pt x="59" y="24"/>
                  <a:pt x="63" y="21"/>
                  <a:pt x="64" y="16"/>
                </a:cubicBezTo>
                <a:cubicBezTo>
                  <a:pt x="64" y="16"/>
                  <a:pt x="65" y="16"/>
                  <a:pt x="65" y="16"/>
                </a:cubicBezTo>
                <a:cubicBezTo>
                  <a:pt x="66" y="21"/>
                  <a:pt x="70" y="24"/>
                  <a:pt x="75" y="24"/>
                </a:cubicBezTo>
                <a:cubicBezTo>
                  <a:pt x="80" y="24"/>
                  <a:pt x="85" y="21"/>
                  <a:pt x="86" y="16"/>
                </a:cubicBezTo>
                <a:cubicBezTo>
                  <a:pt x="86" y="16"/>
                  <a:pt x="86" y="16"/>
                  <a:pt x="86" y="16"/>
                </a:cubicBezTo>
                <a:cubicBezTo>
                  <a:pt x="88" y="21"/>
                  <a:pt x="92" y="24"/>
                  <a:pt x="97" y="24"/>
                </a:cubicBezTo>
                <a:cubicBezTo>
                  <a:pt x="102" y="24"/>
                  <a:pt x="106" y="21"/>
                  <a:pt x="108" y="16"/>
                </a:cubicBezTo>
                <a:cubicBezTo>
                  <a:pt x="108" y="16"/>
                  <a:pt x="108" y="16"/>
                  <a:pt x="108" y="16"/>
                </a:cubicBezTo>
                <a:cubicBezTo>
                  <a:pt x="109" y="21"/>
                  <a:pt x="114" y="24"/>
                  <a:pt x="119" y="24"/>
                </a:cubicBezTo>
                <a:cubicBezTo>
                  <a:pt x="124" y="24"/>
                  <a:pt x="128" y="21"/>
                  <a:pt x="129" y="16"/>
                </a:cubicBezTo>
                <a:cubicBezTo>
                  <a:pt x="129" y="16"/>
                  <a:pt x="130" y="16"/>
                  <a:pt x="130" y="16"/>
                </a:cubicBezTo>
                <a:cubicBezTo>
                  <a:pt x="131" y="21"/>
                  <a:pt x="135" y="24"/>
                  <a:pt x="140" y="24"/>
                </a:cubicBezTo>
                <a:cubicBezTo>
                  <a:pt x="145" y="24"/>
                  <a:pt x="150" y="21"/>
                  <a:pt x="151" y="16"/>
                </a:cubicBezTo>
                <a:cubicBezTo>
                  <a:pt x="151" y="16"/>
                  <a:pt x="152" y="16"/>
                  <a:pt x="152" y="16"/>
                </a:cubicBezTo>
                <a:cubicBezTo>
                  <a:pt x="153" y="21"/>
                  <a:pt x="157" y="24"/>
                  <a:pt x="162" y="24"/>
                </a:cubicBezTo>
                <a:cubicBezTo>
                  <a:pt x="167" y="24"/>
                  <a:pt x="171" y="21"/>
                  <a:pt x="173" y="16"/>
                </a:cubicBezTo>
                <a:cubicBezTo>
                  <a:pt x="173" y="16"/>
                  <a:pt x="173" y="16"/>
                  <a:pt x="173" y="16"/>
                </a:cubicBezTo>
                <a:cubicBezTo>
                  <a:pt x="175" y="21"/>
                  <a:pt x="179" y="24"/>
                  <a:pt x="184" y="24"/>
                </a:cubicBezTo>
                <a:cubicBezTo>
                  <a:pt x="185" y="24"/>
                  <a:pt x="186" y="24"/>
                  <a:pt x="187" y="24"/>
                </a:cubicBezTo>
                <a:cubicBezTo>
                  <a:pt x="188" y="24"/>
                  <a:pt x="188" y="24"/>
                  <a:pt x="188" y="24"/>
                </a:cubicBezTo>
                <a:cubicBezTo>
                  <a:pt x="191" y="22"/>
                  <a:pt x="194" y="18"/>
                  <a:pt x="194" y="14"/>
                </a:cubicBezTo>
                <a:cubicBezTo>
                  <a:pt x="194" y="14"/>
                  <a:pt x="194" y="14"/>
                  <a:pt x="194" y="0"/>
                </a:cubicBezTo>
                <a:cubicBezTo>
                  <a:pt x="0" y="0"/>
                  <a:pt x="0" y="0"/>
                  <a:pt x="0" y="0"/>
                </a:cubicBezTo>
                <a:cubicBezTo>
                  <a:pt x="0" y="0"/>
                  <a:pt x="0" y="0"/>
                  <a:pt x="0" y="1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4" name="Freeform 30">
            <a:extLst>
              <a:ext uri="{FF2B5EF4-FFF2-40B4-BE49-F238E27FC236}">
                <a16:creationId xmlns:a16="http://schemas.microsoft.com/office/drawing/2014/main" id="{3D577E5B-C433-698A-E544-2509818E5D84}"/>
              </a:ext>
            </a:extLst>
          </xdr:cNvPr>
          <xdr:cNvSpPr>
            <a:spLocks/>
          </xdr:cNvSpPr>
        </xdr:nvSpPr>
        <xdr:spPr bwMode="auto">
          <a:xfrm>
            <a:off x="111" y="60"/>
            <a:ext cx="12" cy="16"/>
          </a:xfrm>
          <a:custGeom>
            <a:avLst/>
            <a:gdLst>
              <a:gd name="T0" fmla="*/ 1 w 3"/>
              <a:gd name="T1" fmla="*/ 0 h 4"/>
              <a:gd name="T2" fmla="*/ 0 w 3"/>
              <a:gd name="T3" fmla="*/ 0 h 4"/>
              <a:gd name="T4" fmla="*/ 0 w 3"/>
              <a:gd name="T5" fmla="*/ 4 h 4"/>
              <a:gd name="T6" fmla="*/ 1 w 3"/>
              <a:gd name="T7" fmla="*/ 4 h 4"/>
              <a:gd name="T8" fmla="*/ 3 w 3"/>
              <a:gd name="T9" fmla="*/ 3 h 4"/>
              <a:gd name="T10" fmla="*/ 3 w 3"/>
              <a:gd name="T11" fmla="*/ 2 h 4"/>
              <a:gd name="T12" fmla="*/ 1 w 3"/>
              <a:gd name="T13" fmla="*/ 0 h 4"/>
            </a:gdLst>
            <a:ahLst/>
            <a:cxnLst>
              <a:cxn ang="0">
                <a:pos x="T0" y="T1"/>
              </a:cxn>
              <a:cxn ang="0">
                <a:pos x="T2" y="T3"/>
              </a:cxn>
              <a:cxn ang="0">
                <a:pos x="T4" y="T5"/>
              </a:cxn>
              <a:cxn ang="0">
                <a:pos x="T6" y="T7"/>
              </a:cxn>
              <a:cxn ang="0">
                <a:pos x="T8" y="T9"/>
              </a:cxn>
              <a:cxn ang="0">
                <a:pos x="T10" y="T11"/>
              </a:cxn>
              <a:cxn ang="0">
                <a:pos x="T12" y="T13"/>
              </a:cxn>
            </a:cxnLst>
            <a:rect l="0" t="0" r="r" b="b"/>
            <a:pathLst>
              <a:path w="3" h="4">
                <a:moveTo>
                  <a:pt x="1" y="0"/>
                </a:moveTo>
                <a:cubicBezTo>
                  <a:pt x="0" y="0"/>
                  <a:pt x="0" y="0"/>
                  <a:pt x="0" y="0"/>
                </a:cubicBezTo>
                <a:cubicBezTo>
                  <a:pt x="0" y="4"/>
                  <a:pt x="0" y="4"/>
                  <a:pt x="0" y="4"/>
                </a:cubicBezTo>
                <a:cubicBezTo>
                  <a:pt x="1" y="4"/>
                  <a:pt x="1" y="4"/>
                  <a:pt x="1" y="4"/>
                </a:cubicBezTo>
                <a:cubicBezTo>
                  <a:pt x="2" y="4"/>
                  <a:pt x="2" y="4"/>
                  <a:pt x="3" y="3"/>
                </a:cubicBezTo>
                <a:cubicBezTo>
                  <a:pt x="3" y="3"/>
                  <a:pt x="3" y="2"/>
                  <a:pt x="3" y="2"/>
                </a:cubicBezTo>
                <a:cubicBezTo>
                  <a:pt x="3" y="1"/>
                  <a:pt x="3" y="0"/>
                  <a:pt x="1"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5" name="Freeform 31">
            <a:extLst>
              <a:ext uri="{FF2B5EF4-FFF2-40B4-BE49-F238E27FC236}">
                <a16:creationId xmlns:a16="http://schemas.microsoft.com/office/drawing/2014/main" id="{4FA6A47D-B171-2FC9-B4EE-FEA67FCD2F17}"/>
              </a:ext>
            </a:extLst>
          </xdr:cNvPr>
          <xdr:cNvSpPr>
            <a:spLocks/>
          </xdr:cNvSpPr>
        </xdr:nvSpPr>
        <xdr:spPr bwMode="auto">
          <a:xfrm>
            <a:off x="326" y="60"/>
            <a:ext cx="16" cy="24"/>
          </a:xfrm>
          <a:custGeom>
            <a:avLst/>
            <a:gdLst>
              <a:gd name="T0" fmla="*/ 2 w 4"/>
              <a:gd name="T1" fmla="*/ 0 h 6"/>
              <a:gd name="T2" fmla="*/ 2 w 4"/>
              <a:gd name="T3" fmla="*/ 0 h 6"/>
              <a:gd name="T4" fmla="*/ 2 w 4"/>
              <a:gd name="T5" fmla="*/ 1 h 6"/>
              <a:gd name="T6" fmla="*/ 0 w 4"/>
              <a:gd name="T7" fmla="*/ 6 h 6"/>
              <a:gd name="T8" fmla="*/ 4 w 4"/>
              <a:gd name="T9" fmla="*/ 6 h 6"/>
              <a:gd name="T10" fmla="*/ 2 w 4"/>
              <a:gd name="T11" fmla="*/ 1 h 6"/>
              <a:gd name="T12" fmla="*/ 2 w 4"/>
              <a:gd name="T13" fmla="*/ 0 h 6"/>
            </a:gdLst>
            <a:ahLst/>
            <a:cxnLst>
              <a:cxn ang="0">
                <a:pos x="T0" y="T1"/>
              </a:cxn>
              <a:cxn ang="0">
                <a:pos x="T2" y="T3"/>
              </a:cxn>
              <a:cxn ang="0">
                <a:pos x="T4" y="T5"/>
              </a:cxn>
              <a:cxn ang="0">
                <a:pos x="T6" y="T7"/>
              </a:cxn>
              <a:cxn ang="0">
                <a:pos x="T8" y="T9"/>
              </a:cxn>
              <a:cxn ang="0">
                <a:pos x="T10" y="T11"/>
              </a:cxn>
              <a:cxn ang="0">
                <a:pos x="T12" y="T13"/>
              </a:cxn>
            </a:cxnLst>
            <a:rect l="0" t="0" r="r" b="b"/>
            <a:pathLst>
              <a:path w="4" h="6">
                <a:moveTo>
                  <a:pt x="2" y="0"/>
                </a:moveTo>
                <a:cubicBezTo>
                  <a:pt x="2" y="0"/>
                  <a:pt x="2" y="0"/>
                  <a:pt x="2" y="0"/>
                </a:cubicBezTo>
                <a:cubicBezTo>
                  <a:pt x="2" y="0"/>
                  <a:pt x="2" y="1"/>
                  <a:pt x="2" y="1"/>
                </a:cubicBezTo>
                <a:cubicBezTo>
                  <a:pt x="0" y="6"/>
                  <a:pt x="0" y="6"/>
                  <a:pt x="0" y="6"/>
                </a:cubicBezTo>
                <a:cubicBezTo>
                  <a:pt x="4" y="6"/>
                  <a:pt x="4" y="6"/>
                  <a:pt x="4" y="6"/>
                </a:cubicBezTo>
                <a:cubicBezTo>
                  <a:pt x="2" y="1"/>
                  <a:pt x="2" y="1"/>
                  <a:pt x="2" y="1"/>
                </a:cubicBezTo>
                <a:cubicBezTo>
                  <a:pt x="2" y="1"/>
                  <a:pt x="2" y="1"/>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6" name="Freeform 32">
            <a:extLst>
              <a:ext uri="{FF2B5EF4-FFF2-40B4-BE49-F238E27FC236}">
                <a16:creationId xmlns:a16="http://schemas.microsoft.com/office/drawing/2014/main" id="{5D8C2AD5-EF3F-1D3D-CC86-99B32FA7A303}"/>
              </a:ext>
            </a:extLst>
          </xdr:cNvPr>
          <xdr:cNvSpPr>
            <a:spLocks noEditPoints="1"/>
          </xdr:cNvSpPr>
        </xdr:nvSpPr>
        <xdr:spPr bwMode="auto">
          <a:xfrm>
            <a:off x="0" y="0"/>
            <a:ext cx="780" cy="147"/>
          </a:xfrm>
          <a:custGeom>
            <a:avLst/>
            <a:gdLst>
              <a:gd name="T0" fmla="*/ 188 w 196"/>
              <a:gd name="T1" fmla="*/ 0 h 37"/>
              <a:gd name="T2" fmla="*/ 0 w 196"/>
              <a:gd name="T3" fmla="*/ 37 h 37"/>
              <a:gd name="T4" fmla="*/ 33 w 196"/>
              <a:gd name="T5" fmla="*/ 26 h 37"/>
              <a:gd name="T6" fmla="*/ 29 w 196"/>
              <a:gd name="T7" fmla="*/ 21 h 37"/>
              <a:gd name="T8" fmla="*/ 25 w 196"/>
              <a:gd name="T9" fmla="*/ 26 h 37"/>
              <a:gd name="T10" fmla="*/ 34 w 196"/>
              <a:gd name="T11" fmla="*/ 16 h 37"/>
              <a:gd name="T12" fmla="*/ 31 w 196"/>
              <a:gd name="T13" fmla="*/ 20 h 37"/>
              <a:gd name="T14" fmla="*/ 35 w 196"/>
              <a:gd name="T15" fmla="*/ 25 h 37"/>
              <a:gd name="T16" fmla="*/ 48 w 196"/>
              <a:gd name="T17" fmla="*/ 26 h 37"/>
              <a:gd name="T18" fmla="*/ 47 w 196"/>
              <a:gd name="T19" fmla="*/ 13 h 37"/>
              <a:gd name="T20" fmla="*/ 43 w 196"/>
              <a:gd name="T21" fmla="*/ 18 h 37"/>
              <a:gd name="T22" fmla="*/ 43 w 196"/>
              <a:gd name="T23" fmla="*/ 21 h 37"/>
              <a:gd name="T24" fmla="*/ 48 w 196"/>
              <a:gd name="T25" fmla="*/ 26 h 37"/>
              <a:gd name="T26" fmla="*/ 52 w 196"/>
              <a:gd name="T27" fmla="*/ 26 h 37"/>
              <a:gd name="T28" fmla="*/ 57 w 196"/>
              <a:gd name="T29" fmla="*/ 24 h 37"/>
              <a:gd name="T30" fmla="*/ 55 w 196"/>
              <a:gd name="T31" fmla="*/ 20 h 37"/>
              <a:gd name="T32" fmla="*/ 57 w 196"/>
              <a:gd name="T33" fmla="*/ 12 h 37"/>
              <a:gd name="T34" fmla="*/ 57 w 196"/>
              <a:gd name="T35" fmla="*/ 15 h 37"/>
              <a:gd name="T36" fmla="*/ 55 w 196"/>
              <a:gd name="T37" fmla="*/ 17 h 37"/>
              <a:gd name="T38" fmla="*/ 61 w 196"/>
              <a:gd name="T39" fmla="*/ 23 h 37"/>
              <a:gd name="T40" fmla="*/ 71 w 196"/>
              <a:gd name="T41" fmla="*/ 15 h 37"/>
              <a:gd name="T42" fmla="*/ 68 w 196"/>
              <a:gd name="T43" fmla="*/ 15 h 37"/>
              <a:gd name="T44" fmla="*/ 75 w 196"/>
              <a:gd name="T45" fmla="*/ 13 h 37"/>
              <a:gd name="T46" fmla="*/ 87 w 196"/>
              <a:gd name="T47" fmla="*/ 23 h 37"/>
              <a:gd name="T48" fmla="*/ 77 w 196"/>
              <a:gd name="T49" fmla="*/ 26 h 37"/>
              <a:gd name="T50" fmla="*/ 91 w 196"/>
              <a:gd name="T51" fmla="*/ 26 h 37"/>
              <a:gd name="T52" fmla="*/ 100 w 196"/>
              <a:gd name="T53" fmla="*/ 27 h 37"/>
              <a:gd name="T54" fmla="*/ 98 w 196"/>
              <a:gd name="T55" fmla="*/ 13 h 37"/>
              <a:gd name="T56" fmla="*/ 103 w 196"/>
              <a:gd name="T57" fmla="*/ 21 h 37"/>
              <a:gd name="T58" fmla="*/ 106 w 196"/>
              <a:gd name="T59" fmla="*/ 21 h 37"/>
              <a:gd name="T60" fmla="*/ 116 w 196"/>
              <a:gd name="T61" fmla="*/ 21 h 37"/>
              <a:gd name="T62" fmla="*/ 114 w 196"/>
              <a:gd name="T63" fmla="*/ 26 h 37"/>
              <a:gd name="T64" fmla="*/ 116 w 196"/>
              <a:gd name="T65" fmla="*/ 13 h 37"/>
              <a:gd name="T66" fmla="*/ 118 w 196"/>
              <a:gd name="T67" fmla="*/ 20 h 37"/>
              <a:gd name="T68" fmla="*/ 122 w 196"/>
              <a:gd name="T69" fmla="*/ 26 h 37"/>
              <a:gd name="T70" fmla="*/ 134 w 196"/>
              <a:gd name="T71" fmla="*/ 23 h 37"/>
              <a:gd name="T72" fmla="*/ 125 w 196"/>
              <a:gd name="T73" fmla="*/ 26 h 37"/>
              <a:gd name="T74" fmla="*/ 138 w 196"/>
              <a:gd name="T75" fmla="*/ 26 h 37"/>
              <a:gd name="T76" fmla="*/ 151 w 196"/>
              <a:gd name="T77" fmla="*/ 26 h 37"/>
              <a:gd name="T78" fmla="*/ 145 w 196"/>
              <a:gd name="T79" fmla="*/ 16 h 37"/>
              <a:gd name="T80" fmla="*/ 142 w 196"/>
              <a:gd name="T81" fmla="*/ 26 h 37"/>
              <a:gd name="T82" fmla="*/ 151 w 196"/>
              <a:gd name="T83" fmla="*/ 21 h 37"/>
              <a:gd name="T84" fmla="*/ 151 w 196"/>
              <a:gd name="T85" fmla="*/ 21 h 37"/>
              <a:gd name="T86" fmla="*/ 154 w 196"/>
              <a:gd name="T87" fmla="*/ 26 h 37"/>
              <a:gd name="T88" fmla="*/ 165 w 196"/>
              <a:gd name="T89" fmla="*/ 26 h 37"/>
              <a:gd name="T90" fmla="*/ 158 w 196"/>
              <a:gd name="T91" fmla="*/ 15 h 37"/>
              <a:gd name="T92" fmla="*/ 169 w 196"/>
              <a:gd name="T93" fmla="*/ 15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196" h="37">
                <a:moveTo>
                  <a:pt x="188" y="14"/>
                </a:moveTo>
                <a:cubicBezTo>
                  <a:pt x="188" y="14"/>
                  <a:pt x="188" y="14"/>
                  <a:pt x="188" y="14"/>
                </a:cubicBezTo>
                <a:cubicBezTo>
                  <a:pt x="188" y="0"/>
                  <a:pt x="188" y="0"/>
                  <a:pt x="188" y="0"/>
                </a:cubicBezTo>
                <a:cubicBezTo>
                  <a:pt x="8" y="1"/>
                  <a:pt x="8" y="1"/>
                  <a:pt x="8" y="1"/>
                </a:cubicBezTo>
                <a:cubicBezTo>
                  <a:pt x="8" y="14"/>
                  <a:pt x="8" y="14"/>
                  <a:pt x="8" y="14"/>
                </a:cubicBezTo>
                <a:cubicBezTo>
                  <a:pt x="0" y="37"/>
                  <a:pt x="0" y="37"/>
                  <a:pt x="0" y="37"/>
                </a:cubicBezTo>
                <a:cubicBezTo>
                  <a:pt x="196" y="37"/>
                  <a:pt x="196" y="37"/>
                  <a:pt x="196" y="37"/>
                </a:cubicBezTo>
                <a:lnTo>
                  <a:pt x="188" y="14"/>
                </a:lnTo>
                <a:close/>
                <a:moveTo>
                  <a:pt x="33" y="26"/>
                </a:moveTo>
                <a:cubicBezTo>
                  <a:pt x="31" y="23"/>
                  <a:pt x="31" y="23"/>
                  <a:pt x="31" y="23"/>
                </a:cubicBezTo>
                <a:cubicBezTo>
                  <a:pt x="30" y="22"/>
                  <a:pt x="30" y="22"/>
                  <a:pt x="29" y="21"/>
                </a:cubicBezTo>
                <a:cubicBezTo>
                  <a:pt x="29" y="21"/>
                  <a:pt x="29" y="21"/>
                  <a:pt x="29" y="21"/>
                </a:cubicBezTo>
                <a:cubicBezTo>
                  <a:pt x="28" y="21"/>
                  <a:pt x="28" y="21"/>
                  <a:pt x="28" y="21"/>
                </a:cubicBezTo>
                <a:cubicBezTo>
                  <a:pt x="28" y="26"/>
                  <a:pt x="28" y="26"/>
                  <a:pt x="28" y="26"/>
                </a:cubicBezTo>
                <a:cubicBezTo>
                  <a:pt x="25" y="26"/>
                  <a:pt x="25" y="26"/>
                  <a:pt x="25" y="26"/>
                </a:cubicBezTo>
                <a:cubicBezTo>
                  <a:pt x="25" y="13"/>
                  <a:pt x="25" y="13"/>
                  <a:pt x="25" y="13"/>
                </a:cubicBezTo>
                <a:cubicBezTo>
                  <a:pt x="30" y="13"/>
                  <a:pt x="30" y="13"/>
                  <a:pt x="30" y="13"/>
                </a:cubicBezTo>
                <a:cubicBezTo>
                  <a:pt x="33" y="13"/>
                  <a:pt x="34" y="14"/>
                  <a:pt x="34" y="16"/>
                </a:cubicBezTo>
                <a:cubicBezTo>
                  <a:pt x="34" y="17"/>
                  <a:pt x="34" y="18"/>
                  <a:pt x="34" y="19"/>
                </a:cubicBezTo>
                <a:cubicBezTo>
                  <a:pt x="33" y="19"/>
                  <a:pt x="32" y="20"/>
                  <a:pt x="31" y="20"/>
                </a:cubicBezTo>
                <a:cubicBezTo>
                  <a:pt x="31" y="20"/>
                  <a:pt x="31" y="20"/>
                  <a:pt x="31" y="20"/>
                </a:cubicBezTo>
                <a:cubicBezTo>
                  <a:pt x="32" y="20"/>
                  <a:pt x="33" y="21"/>
                  <a:pt x="33" y="22"/>
                </a:cubicBezTo>
                <a:cubicBezTo>
                  <a:pt x="34" y="24"/>
                  <a:pt x="34" y="24"/>
                  <a:pt x="34" y="24"/>
                </a:cubicBezTo>
                <a:cubicBezTo>
                  <a:pt x="35" y="25"/>
                  <a:pt x="35" y="25"/>
                  <a:pt x="35" y="25"/>
                </a:cubicBezTo>
                <a:cubicBezTo>
                  <a:pt x="36" y="26"/>
                  <a:pt x="36" y="26"/>
                  <a:pt x="36" y="26"/>
                </a:cubicBezTo>
                <a:lnTo>
                  <a:pt x="33" y="26"/>
                </a:lnTo>
                <a:close/>
                <a:moveTo>
                  <a:pt x="48" y="26"/>
                </a:moveTo>
                <a:cubicBezTo>
                  <a:pt x="40" y="26"/>
                  <a:pt x="40" y="26"/>
                  <a:pt x="40" y="26"/>
                </a:cubicBezTo>
                <a:cubicBezTo>
                  <a:pt x="40" y="13"/>
                  <a:pt x="40" y="13"/>
                  <a:pt x="40" y="13"/>
                </a:cubicBezTo>
                <a:cubicBezTo>
                  <a:pt x="47" y="13"/>
                  <a:pt x="47" y="13"/>
                  <a:pt x="47" y="13"/>
                </a:cubicBezTo>
                <a:cubicBezTo>
                  <a:pt x="47" y="15"/>
                  <a:pt x="47" y="15"/>
                  <a:pt x="47" y="15"/>
                </a:cubicBezTo>
                <a:cubicBezTo>
                  <a:pt x="43" y="15"/>
                  <a:pt x="43" y="15"/>
                  <a:pt x="43" y="15"/>
                </a:cubicBezTo>
                <a:cubicBezTo>
                  <a:pt x="43" y="18"/>
                  <a:pt x="43" y="18"/>
                  <a:pt x="43" y="18"/>
                </a:cubicBezTo>
                <a:cubicBezTo>
                  <a:pt x="47" y="18"/>
                  <a:pt x="47" y="18"/>
                  <a:pt x="47" y="18"/>
                </a:cubicBezTo>
                <a:cubicBezTo>
                  <a:pt x="47" y="21"/>
                  <a:pt x="47" y="21"/>
                  <a:pt x="47" y="21"/>
                </a:cubicBezTo>
                <a:cubicBezTo>
                  <a:pt x="43" y="21"/>
                  <a:pt x="43" y="21"/>
                  <a:pt x="43" y="21"/>
                </a:cubicBezTo>
                <a:cubicBezTo>
                  <a:pt x="43" y="24"/>
                  <a:pt x="43" y="24"/>
                  <a:pt x="43" y="24"/>
                </a:cubicBezTo>
                <a:cubicBezTo>
                  <a:pt x="48" y="24"/>
                  <a:pt x="48" y="24"/>
                  <a:pt x="48" y="24"/>
                </a:cubicBezTo>
                <a:lnTo>
                  <a:pt x="48" y="26"/>
                </a:lnTo>
                <a:close/>
                <a:moveTo>
                  <a:pt x="59" y="26"/>
                </a:moveTo>
                <a:cubicBezTo>
                  <a:pt x="58" y="26"/>
                  <a:pt x="57" y="27"/>
                  <a:pt x="55" y="27"/>
                </a:cubicBezTo>
                <a:cubicBezTo>
                  <a:pt x="54" y="27"/>
                  <a:pt x="53" y="26"/>
                  <a:pt x="52" y="26"/>
                </a:cubicBezTo>
                <a:cubicBezTo>
                  <a:pt x="52" y="23"/>
                  <a:pt x="52" y="23"/>
                  <a:pt x="52" y="23"/>
                </a:cubicBezTo>
                <a:cubicBezTo>
                  <a:pt x="53" y="24"/>
                  <a:pt x="54" y="24"/>
                  <a:pt x="55" y="24"/>
                </a:cubicBezTo>
                <a:cubicBezTo>
                  <a:pt x="56" y="24"/>
                  <a:pt x="57" y="24"/>
                  <a:pt x="57" y="24"/>
                </a:cubicBezTo>
                <a:cubicBezTo>
                  <a:pt x="58" y="24"/>
                  <a:pt x="58" y="23"/>
                  <a:pt x="58" y="23"/>
                </a:cubicBezTo>
                <a:cubicBezTo>
                  <a:pt x="58" y="23"/>
                  <a:pt x="58" y="22"/>
                  <a:pt x="57" y="22"/>
                </a:cubicBezTo>
                <a:cubicBezTo>
                  <a:pt x="57" y="21"/>
                  <a:pt x="56" y="21"/>
                  <a:pt x="55" y="20"/>
                </a:cubicBezTo>
                <a:cubicBezTo>
                  <a:pt x="53" y="20"/>
                  <a:pt x="51" y="18"/>
                  <a:pt x="51" y="16"/>
                </a:cubicBezTo>
                <a:cubicBezTo>
                  <a:pt x="51" y="15"/>
                  <a:pt x="52" y="14"/>
                  <a:pt x="53" y="14"/>
                </a:cubicBezTo>
                <a:cubicBezTo>
                  <a:pt x="54" y="13"/>
                  <a:pt x="55" y="12"/>
                  <a:pt x="57" y="12"/>
                </a:cubicBezTo>
                <a:cubicBezTo>
                  <a:pt x="58" y="12"/>
                  <a:pt x="59" y="13"/>
                  <a:pt x="60" y="13"/>
                </a:cubicBezTo>
                <a:cubicBezTo>
                  <a:pt x="60" y="16"/>
                  <a:pt x="60" y="16"/>
                  <a:pt x="60" y="16"/>
                </a:cubicBezTo>
                <a:cubicBezTo>
                  <a:pt x="59" y="15"/>
                  <a:pt x="58" y="15"/>
                  <a:pt x="57" y="15"/>
                </a:cubicBezTo>
                <a:cubicBezTo>
                  <a:pt x="56" y="15"/>
                  <a:pt x="56" y="15"/>
                  <a:pt x="55" y="15"/>
                </a:cubicBezTo>
                <a:cubicBezTo>
                  <a:pt x="55" y="15"/>
                  <a:pt x="55" y="16"/>
                  <a:pt x="55" y="16"/>
                </a:cubicBezTo>
                <a:cubicBezTo>
                  <a:pt x="55" y="17"/>
                  <a:pt x="55" y="17"/>
                  <a:pt x="55" y="17"/>
                </a:cubicBezTo>
                <a:cubicBezTo>
                  <a:pt x="55" y="18"/>
                  <a:pt x="56" y="18"/>
                  <a:pt x="57" y="18"/>
                </a:cubicBezTo>
                <a:cubicBezTo>
                  <a:pt x="59" y="19"/>
                  <a:pt x="60" y="20"/>
                  <a:pt x="60" y="20"/>
                </a:cubicBezTo>
                <a:cubicBezTo>
                  <a:pt x="61" y="21"/>
                  <a:pt x="61" y="22"/>
                  <a:pt x="61" y="23"/>
                </a:cubicBezTo>
                <a:cubicBezTo>
                  <a:pt x="61" y="24"/>
                  <a:pt x="60" y="25"/>
                  <a:pt x="59" y="26"/>
                </a:cubicBezTo>
                <a:close/>
                <a:moveTo>
                  <a:pt x="75" y="15"/>
                </a:moveTo>
                <a:cubicBezTo>
                  <a:pt x="71" y="15"/>
                  <a:pt x="71" y="15"/>
                  <a:pt x="71" y="15"/>
                </a:cubicBezTo>
                <a:cubicBezTo>
                  <a:pt x="71" y="26"/>
                  <a:pt x="71" y="26"/>
                  <a:pt x="71" y="26"/>
                </a:cubicBezTo>
                <a:cubicBezTo>
                  <a:pt x="68" y="26"/>
                  <a:pt x="68" y="26"/>
                  <a:pt x="68" y="26"/>
                </a:cubicBezTo>
                <a:cubicBezTo>
                  <a:pt x="68" y="15"/>
                  <a:pt x="68" y="15"/>
                  <a:pt x="68" y="15"/>
                </a:cubicBezTo>
                <a:cubicBezTo>
                  <a:pt x="64" y="15"/>
                  <a:pt x="64" y="15"/>
                  <a:pt x="64" y="15"/>
                </a:cubicBezTo>
                <a:cubicBezTo>
                  <a:pt x="64" y="13"/>
                  <a:pt x="64" y="13"/>
                  <a:pt x="64" y="13"/>
                </a:cubicBezTo>
                <a:cubicBezTo>
                  <a:pt x="75" y="13"/>
                  <a:pt x="75" y="13"/>
                  <a:pt x="75" y="13"/>
                </a:cubicBezTo>
                <a:lnTo>
                  <a:pt x="75" y="15"/>
                </a:lnTo>
                <a:close/>
                <a:moveTo>
                  <a:pt x="88" y="26"/>
                </a:moveTo>
                <a:cubicBezTo>
                  <a:pt x="87" y="23"/>
                  <a:pt x="87" y="23"/>
                  <a:pt x="87" y="23"/>
                </a:cubicBezTo>
                <a:cubicBezTo>
                  <a:pt x="82" y="23"/>
                  <a:pt x="82" y="23"/>
                  <a:pt x="82" y="23"/>
                </a:cubicBezTo>
                <a:cubicBezTo>
                  <a:pt x="81" y="26"/>
                  <a:pt x="81" y="26"/>
                  <a:pt x="81" y="26"/>
                </a:cubicBezTo>
                <a:cubicBezTo>
                  <a:pt x="77" y="26"/>
                  <a:pt x="77" y="26"/>
                  <a:pt x="77" y="26"/>
                </a:cubicBezTo>
                <a:cubicBezTo>
                  <a:pt x="82" y="13"/>
                  <a:pt x="82" y="13"/>
                  <a:pt x="82" y="13"/>
                </a:cubicBezTo>
                <a:cubicBezTo>
                  <a:pt x="86" y="13"/>
                  <a:pt x="86" y="13"/>
                  <a:pt x="86" y="13"/>
                </a:cubicBezTo>
                <a:cubicBezTo>
                  <a:pt x="91" y="26"/>
                  <a:pt x="91" y="26"/>
                  <a:pt x="91" y="26"/>
                </a:cubicBezTo>
                <a:lnTo>
                  <a:pt x="88" y="26"/>
                </a:lnTo>
                <a:close/>
                <a:moveTo>
                  <a:pt x="106" y="21"/>
                </a:moveTo>
                <a:cubicBezTo>
                  <a:pt x="106" y="25"/>
                  <a:pt x="104" y="27"/>
                  <a:pt x="100" y="27"/>
                </a:cubicBezTo>
                <a:cubicBezTo>
                  <a:pt x="96" y="27"/>
                  <a:pt x="95" y="25"/>
                  <a:pt x="95" y="21"/>
                </a:cubicBezTo>
                <a:cubicBezTo>
                  <a:pt x="95" y="13"/>
                  <a:pt x="95" y="13"/>
                  <a:pt x="95" y="13"/>
                </a:cubicBezTo>
                <a:cubicBezTo>
                  <a:pt x="98" y="13"/>
                  <a:pt x="98" y="13"/>
                  <a:pt x="98" y="13"/>
                </a:cubicBezTo>
                <a:cubicBezTo>
                  <a:pt x="98" y="21"/>
                  <a:pt x="98" y="21"/>
                  <a:pt x="98" y="21"/>
                </a:cubicBezTo>
                <a:cubicBezTo>
                  <a:pt x="98" y="23"/>
                  <a:pt x="98" y="24"/>
                  <a:pt x="100" y="24"/>
                </a:cubicBezTo>
                <a:cubicBezTo>
                  <a:pt x="102" y="24"/>
                  <a:pt x="103" y="23"/>
                  <a:pt x="103" y="21"/>
                </a:cubicBezTo>
                <a:cubicBezTo>
                  <a:pt x="103" y="13"/>
                  <a:pt x="103" y="13"/>
                  <a:pt x="103" y="13"/>
                </a:cubicBezTo>
                <a:cubicBezTo>
                  <a:pt x="106" y="13"/>
                  <a:pt x="106" y="13"/>
                  <a:pt x="106" y="13"/>
                </a:cubicBezTo>
                <a:lnTo>
                  <a:pt x="106" y="21"/>
                </a:lnTo>
                <a:close/>
                <a:moveTo>
                  <a:pt x="119" y="26"/>
                </a:moveTo>
                <a:cubicBezTo>
                  <a:pt x="117" y="23"/>
                  <a:pt x="117" y="23"/>
                  <a:pt x="117" y="23"/>
                </a:cubicBezTo>
                <a:cubicBezTo>
                  <a:pt x="116" y="22"/>
                  <a:pt x="116" y="22"/>
                  <a:pt x="116" y="21"/>
                </a:cubicBezTo>
                <a:cubicBezTo>
                  <a:pt x="116" y="21"/>
                  <a:pt x="115" y="21"/>
                  <a:pt x="115" y="21"/>
                </a:cubicBezTo>
                <a:cubicBezTo>
                  <a:pt x="114" y="21"/>
                  <a:pt x="114" y="21"/>
                  <a:pt x="114" y="21"/>
                </a:cubicBezTo>
                <a:cubicBezTo>
                  <a:pt x="114" y="26"/>
                  <a:pt x="114" y="26"/>
                  <a:pt x="114" y="26"/>
                </a:cubicBezTo>
                <a:cubicBezTo>
                  <a:pt x="111" y="26"/>
                  <a:pt x="111" y="26"/>
                  <a:pt x="111" y="26"/>
                </a:cubicBezTo>
                <a:cubicBezTo>
                  <a:pt x="111" y="13"/>
                  <a:pt x="111" y="13"/>
                  <a:pt x="111" y="13"/>
                </a:cubicBezTo>
                <a:cubicBezTo>
                  <a:pt x="116" y="13"/>
                  <a:pt x="116" y="13"/>
                  <a:pt x="116" y="13"/>
                </a:cubicBezTo>
                <a:cubicBezTo>
                  <a:pt x="119" y="13"/>
                  <a:pt x="121" y="14"/>
                  <a:pt x="121" y="16"/>
                </a:cubicBezTo>
                <a:cubicBezTo>
                  <a:pt x="121" y="17"/>
                  <a:pt x="121" y="18"/>
                  <a:pt x="120" y="19"/>
                </a:cubicBezTo>
                <a:cubicBezTo>
                  <a:pt x="119" y="19"/>
                  <a:pt x="119" y="20"/>
                  <a:pt x="118" y="20"/>
                </a:cubicBezTo>
                <a:cubicBezTo>
                  <a:pt x="118" y="20"/>
                  <a:pt x="118" y="20"/>
                  <a:pt x="118" y="20"/>
                </a:cubicBezTo>
                <a:cubicBezTo>
                  <a:pt x="118" y="20"/>
                  <a:pt x="119" y="21"/>
                  <a:pt x="120" y="22"/>
                </a:cubicBezTo>
                <a:cubicBezTo>
                  <a:pt x="122" y="26"/>
                  <a:pt x="122" y="26"/>
                  <a:pt x="122" y="26"/>
                </a:cubicBezTo>
                <a:lnTo>
                  <a:pt x="119" y="26"/>
                </a:lnTo>
                <a:close/>
                <a:moveTo>
                  <a:pt x="135" y="26"/>
                </a:moveTo>
                <a:cubicBezTo>
                  <a:pt x="134" y="23"/>
                  <a:pt x="134" y="23"/>
                  <a:pt x="134" y="23"/>
                </a:cubicBezTo>
                <a:cubicBezTo>
                  <a:pt x="129" y="23"/>
                  <a:pt x="129" y="23"/>
                  <a:pt x="129" y="23"/>
                </a:cubicBezTo>
                <a:cubicBezTo>
                  <a:pt x="128" y="26"/>
                  <a:pt x="128" y="26"/>
                  <a:pt x="128" y="26"/>
                </a:cubicBezTo>
                <a:cubicBezTo>
                  <a:pt x="125" y="26"/>
                  <a:pt x="125" y="26"/>
                  <a:pt x="125" y="26"/>
                </a:cubicBezTo>
                <a:cubicBezTo>
                  <a:pt x="130" y="13"/>
                  <a:pt x="130" y="13"/>
                  <a:pt x="130" y="13"/>
                </a:cubicBezTo>
                <a:cubicBezTo>
                  <a:pt x="133" y="13"/>
                  <a:pt x="133" y="13"/>
                  <a:pt x="133" y="13"/>
                </a:cubicBezTo>
                <a:cubicBezTo>
                  <a:pt x="138" y="26"/>
                  <a:pt x="138" y="26"/>
                  <a:pt x="138" y="26"/>
                </a:cubicBezTo>
                <a:lnTo>
                  <a:pt x="135" y="26"/>
                </a:lnTo>
                <a:close/>
                <a:moveTo>
                  <a:pt x="154" y="26"/>
                </a:moveTo>
                <a:cubicBezTo>
                  <a:pt x="151" y="26"/>
                  <a:pt x="151" y="26"/>
                  <a:pt x="151" y="26"/>
                </a:cubicBezTo>
                <a:cubicBezTo>
                  <a:pt x="145" y="18"/>
                  <a:pt x="145" y="18"/>
                  <a:pt x="145" y="18"/>
                </a:cubicBezTo>
                <a:cubicBezTo>
                  <a:pt x="145" y="17"/>
                  <a:pt x="145" y="17"/>
                  <a:pt x="145" y="16"/>
                </a:cubicBezTo>
                <a:cubicBezTo>
                  <a:pt x="145" y="16"/>
                  <a:pt x="145" y="16"/>
                  <a:pt x="145" y="16"/>
                </a:cubicBezTo>
                <a:cubicBezTo>
                  <a:pt x="145" y="17"/>
                  <a:pt x="145" y="18"/>
                  <a:pt x="145" y="19"/>
                </a:cubicBezTo>
                <a:cubicBezTo>
                  <a:pt x="145" y="26"/>
                  <a:pt x="145" y="26"/>
                  <a:pt x="145" y="26"/>
                </a:cubicBezTo>
                <a:cubicBezTo>
                  <a:pt x="142" y="26"/>
                  <a:pt x="142" y="26"/>
                  <a:pt x="142" y="26"/>
                </a:cubicBezTo>
                <a:cubicBezTo>
                  <a:pt x="142" y="13"/>
                  <a:pt x="142" y="13"/>
                  <a:pt x="142" y="13"/>
                </a:cubicBezTo>
                <a:cubicBezTo>
                  <a:pt x="145" y="13"/>
                  <a:pt x="145" y="13"/>
                  <a:pt x="145" y="13"/>
                </a:cubicBezTo>
                <a:cubicBezTo>
                  <a:pt x="151" y="21"/>
                  <a:pt x="151" y="21"/>
                  <a:pt x="151" y="21"/>
                </a:cubicBezTo>
                <a:cubicBezTo>
                  <a:pt x="151" y="22"/>
                  <a:pt x="151" y="22"/>
                  <a:pt x="151" y="22"/>
                </a:cubicBezTo>
                <a:cubicBezTo>
                  <a:pt x="151" y="22"/>
                  <a:pt x="151" y="22"/>
                  <a:pt x="151" y="22"/>
                </a:cubicBezTo>
                <a:cubicBezTo>
                  <a:pt x="151" y="22"/>
                  <a:pt x="151" y="21"/>
                  <a:pt x="151" y="21"/>
                </a:cubicBezTo>
                <a:cubicBezTo>
                  <a:pt x="151" y="13"/>
                  <a:pt x="151" y="13"/>
                  <a:pt x="151" y="13"/>
                </a:cubicBezTo>
                <a:cubicBezTo>
                  <a:pt x="154" y="13"/>
                  <a:pt x="154" y="13"/>
                  <a:pt x="154" y="13"/>
                </a:cubicBezTo>
                <a:lnTo>
                  <a:pt x="154" y="26"/>
                </a:lnTo>
                <a:close/>
                <a:moveTo>
                  <a:pt x="169" y="15"/>
                </a:moveTo>
                <a:cubicBezTo>
                  <a:pt x="165" y="15"/>
                  <a:pt x="165" y="15"/>
                  <a:pt x="165" y="15"/>
                </a:cubicBezTo>
                <a:cubicBezTo>
                  <a:pt x="165" y="26"/>
                  <a:pt x="165" y="26"/>
                  <a:pt x="165" y="26"/>
                </a:cubicBezTo>
                <a:cubicBezTo>
                  <a:pt x="162" y="26"/>
                  <a:pt x="162" y="26"/>
                  <a:pt x="162" y="26"/>
                </a:cubicBezTo>
                <a:cubicBezTo>
                  <a:pt x="162" y="15"/>
                  <a:pt x="162" y="15"/>
                  <a:pt x="162" y="15"/>
                </a:cubicBezTo>
                <a:cubicBezTo>
                  <a:pt x="158" y="15"/>
                  <a:pt x="158" y="15"/>
                  <a:pt x="158" y="15"/>
                </a:cubicBezTo>
                <a:cubicBezTo>
                  <a:pt x="158" y="13"/>
                  <a:pt x="158" y="13"/>
                  <a:pt x="158" y="13"/>
                </a:cubicBezTo>
                <a:cubicBezTo>
                  <a:pt x="169" y="13"/>
                  <a:pt x="169" y="13"/>
                  <a:pt x="169" y="13"/>
                </a:cubicBezTo>
                <a:lnTo>
                  <a:pt x="169" y="1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7" name="Freeform 33">
            <a:extLst>
              <a:ext uri="{FF2B5EF4-FFF2-40B4-BE49-F238E27FC236}">
                <a16:creationId xmlns:a16="http://schemas.microsoft.com/office/drawing/2014/main" id="{0A112ECA-3330-5078-5587-1F7B016E81A8}"/>
              </a:ext>
            </a:extLst>
          </xdr:cNvPr>
          <xdr:cNvSpPr>
            <a:spLocks/>
          </xdr:cNvSpPr>
        </xdr:nvSpPr>
        <xdr:spPr bwMode="auto">
          <a:xfrm>
            <a:off x="454" y="60"/>
            <a:ext cx="16" cy="16"/>
          </a:xfrm>
          <a:custGeom>
            <a:avLst/>
            <a:gdLst>
              <a:gd name="T0" fmla="*/ 2 w 4"/>
              <a:gd name="T1" fmla="*/ 0 h 4"/>
              <a:gd name="T2" fmla="*/ 0 w 4"/>
              <a:gd name="T3" fmla="*/ 0 h 4"/>
              <a:gd name="T4" fmla="*/ 0 w 4"/>
              <a:gd name="T5" fmla="*/ 4 h 4"/>
              <a:gd name="T6" fmla="*/ 1 w 4"/>
              <a:gd name="T7" fmla="*/ 4 h 4"/>
              <a:gd name="T8" fmla="*/ 3 w 4"/>
              <a:gd name="T9" fmla="*/ 3 h 4"/>
              <a:gd name="T10" fmla="*/ 4 w 4"/>
              <a:gd name="T11" fmla="*/ 2 h 4"/>
              <a:gd name="T12" fmla="*/ 2 w 4"/>
              <a:gd name="T13" fmla="*/ 0 h 4"/>
            </a:gdLst>
            <a:ahLst/>
            <a:cxnLst>
              <a:cxn ang="0">
                <a:pos x="T0" y="T1"/>
              </a:cxn>
              <a:cxn ang="0">
                <a:pos x="T2" y="T3"/>
              </a:cxn>
              <a:cxn ang="0">
                <a:pos x="T4" y="T5"/>
              </a:cxn>
              <a:cxn ang="0">
                <a:pos x="T6" y="T7"/>
              </a:cxn>
              <a:cxn ang="0">
                <a:pos x="T8" y="T9"/>
              </a:cxn>
              <a:cxn ang="0">
                <a:pos x="T10" y="T11"/>
              </a:cxn>
              <a:cxn ang="0">
                <a:pos x="T12" y="T13"/>
              </a:cxn>
            </a:cxnLst>
            <a:rect l="0" t="0" r="r" b="b"/>
            <a:pathLst>
              <a:path w="4" h="4">
                <a:moveTo>
                  <a:pt x="2" y="0"/>
                </a:moveTo>
                <a:cubicBezTo>
                  <a:pt x="0" y="0"/>
                  <a:pt x="0" y="0"/>
                  <a:pt x="0" y="0"/>
                </a:cubicBezTo>
                <a:cubicBezTo>
                  <a:pt x="0" y="4"/>
                  <a:pt x="0" y="4"/>
                  <a:pt x="0" y="4"/>
                </a:cubicBezTo>
                <a:cubicBezTo>
                  <a:pt x="1" y="4"/>
                  <a:pt x="1" y="4"/>
                  <a:pt x="1" y="4"/>
                </a:cubicBezTo>
                <a:cubicBezTo>
                  <a:pt x="2" y="4"/>
                  <a:pt x="3" y="4"/>
                  <a:pt x="3" y="3"/>
                </a:cubicBezTo>
                <a:cubicBezTo>
                  <a:pt x="4" y="3"/>
                  <a:pt x="4" y="2"/>
                  <a:pt x="4" y="2"/>
                </a:cubicBezTo>
                <a:cubicBezTo>
                  <a:pt x="4" y="1"/>
                  <a:pt x="3" y="0"/>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8" name="Freeform 34">
            <a:extLst>
              <a:ext uri="{FF2B5EF4-FFF2-40B4-BE49-F238E27FC236}">
                <a16:creationId xmlns:a16="http://schemas.microsoft.com/office/drawing/2014/main" id="{BCC03BF9-1BD8-B0C1-D963-D2BAD2BC6905}"/>
              </a:ext>
            </a:extLst>
          </xdr:cNvPr>
          <xdr:cNvSpPr>
            <a:spLocks/>
          </xdr:cNvSpPr>
        </xdr:nvSpPr>
        <xdr:spPr bwMode="auto">
          <a:xfrm>
            <a:off x="513" y="60"/>
            <a:ext cx="16" cy="24"/>
          </a:xfrm>
          <a:custGeom>
            <a:avLst/>
            <a:gdLst>
              <a:gd name="T0" fmla="*/ 2 w 4"/>
              <a:gd name="T1" fmla="*/ 0 h 6"/>
              <a:gd name="T2" fmla="*/ 2 w 4"/>
              <a:gd name="T3" fmla="*/ 0 h 6"/>
              <a:gd name="T4" fmla="*/ 2 w 4"/>
              <a:gd name="T5" fmla="*/ 1 h 6"/>
              <a:gd name="T6" fmla="*/ 0 w 4"/>
              <a:gd name="T7" fmla="*/ 6 h 6"/>
              <a:gd name="T8" fmla="*/ 4 w 4"/>
              <a:gd name="T9" fmla="*/ 6 h 6"/>
              <a:gd name="T10" fmla="*/ 2 w 4"/>
              <a:gd name="T11" fmla="*/ 1 h 6"/>
              <a:gd name="T12" fmla="*/ 2 w 4"/>
              <a:gd name="T13" fmla="*/ 0 h 6"/>
            </a:gdLst>
            <a:ahLst/>
            <a:cxnLst>
              <a:cxn ang="0">
                <a:pos x="T0" y="T1"/>
              </a:cxn>
              <a:cxn ang="0">
                <a:pos x="T2" y="T3"/>
              </a:cxn>
              <a:cxn ang="0">
                <a:pos x="T4" y="T5"/>
              </a:cxn>
              <a:cxn ang="0">
                <a:pos x="T6" y="T7"/>
              </a:cxn>
              <a:cxn ang="0">
                <a:pos x="T8" y="T9"/>
              </a:cxn>
              <a:cxn ang="0">
                <a:pos x="T10" y="T11"/>
              </a:cxn>
              <a:cxn ang="0">
                <a:pos x="T12" y="T13"/>
              </a:cxn>
            </a:cxnLst>
            <a:rect l="0" t="0" r="r" b="b"/>
            <a:pathLst>
              <a:path w="4" h="6">
                <a:moveTo>
                  <a:pt x="2" y="0"/>
                </a:moveTo>
                <a:cubicBezTo>
                  <a:pt x="2" y="0"/>
                  <a:pt x="2" y="0"/>
                  <a:pt x="2" y="0"/>
                </a:cubicBezTo>
                <a:cubicBezTo>
                  <a:pt x="2" y="0"/>
                  <a:pt x="2" y="1"/>
                  <a:pt x="2" y="1"/>
                </a:cubicBezTo>
                <a:cubicBezTo>
                  <a:pt x="0" y="6"/>
                  <a:pt x="0" y="6"/>
                  <a:pt x="0" y="6"/>
                </a:cubicBezTo>
                <a:cubicBezTo>
                  <a:pt x="4" y="6"/>
                  <a:pt x="4" y="6"/>
                  <a:pt x="4" y="6"/>
                </a:cubicBezTo>
                <a:cubicBezTo>
                  <a:pt x="2" y="1"/>
                  <a:pt x="2" y="1"/>
                  <a:pt x="2" y="1"/>
                </a:cubicBezTo>
                <a:cubicBezTo>
                  <a:pt x="2" y="1"/>
                  <a:pt x="2" y="1"/>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8</xdr:col>
      <xdr:colOff>400747</xdr:colOff>
      <xdr:row>82</xdr:row>
      <xdr:rowOff>112018</xdr:rowOff>
    </xdr:from>
    <xdr:to>
      <xdr:col>9</xdr:col>
      <xdr:colOff>520977</xdr:colOff>
      <xdr:row>86</xdr:row>
      <xdr:rowOff>72947</xdr:rowOff>
    </xdr:to>
    <xdr:grpSp>
      <xdr:nvGrpSpPr>
        <xdr:cNvPr id="129" name="グラフィックス 25">
          <a:extLst>
            <a:ext uri="{FF2B5EF4-FFF2-40B4-BE49-F238E27FC236}">
              <a16:creationId xmlns:a16="http://schemas.microsoft.com/office/drawing/2014/main" id="{E3609BEF-4C75-48F8-9AAE-F73FDDE3CBF5}"/>
            </a:ext>
          </a:extLst>
        </xdr:cNvPr>
        <xdr:cNvGrpSpPr>
          <a:grpSpLocks noChangeAspect="1"/>
        </xdr:cNvGrpSpPr>
      </xdr:nvGrpSpPr>
      <xdr:grpSpPr>
        <a:xfrm>
          <a:off x="8156818" y="18626804"/>
          <a:ext cx="1145302" cy="868072"/>
          <a:chOff x="0" y="0"/>
          <a:chExt cx="1977005" cy="1427321"/>
        </a:xfrm>
        <a:solidFill>
          <a:srgbClr val="0070C0"/>
        </a:solidFill>
      </xdr:grpSpPr>
      <xdr:sp macro="" textlink="">
        <xdr:nvSpPr>
          <xdr:cNvPr id="130" name="フリーフォーム: 図形 129">
            <a:extLst>
              <a:ext uri="{FF2B5EF4-FFF2-40B4-BE49-F238E27FC236}">
                <a16:creationId xmlns:a16="http://schemas.microsoft.com/office/drawing/2014/main" id="{7E2D94F4-BDFD-5B19-87B8-B2FA7E7507FA}"/>
              </a:ext>
            </a:extLst>
          </xdr:cNvPr>
          <xdr:cNvSpPr/>
        </xdr:nvSpPr>
        <xdr:spPr>
          <a:xfrm>
            <a:off x="0" y="1255874"/>
            <a:ext cx="409576" cy="171447"/>
          </a:xfrm>
          <a:custGeom>
            <a:avLst/>
            <a:gdLst>
              <a:gd name="connsiteX0" fmla="*/ 398717 w 409575"/>
              <a:gd name="connsiteY0" fmla="*/ 7144 h 171450"/>
              <a:gd name="connsiteX1" fmla="*/ 13621 w 409575"/>
              <a:gd name="connsiteY1" fmla="*/ 7144 h 171450"/>
              <a:gd name="connsiteX2" fmla="*/ 7144 w 409575"/>
              <a:gd name="connsiteY2" fmla="*/ 13811 h 171450"/>
              <a:gd name="connsiteX3" fmla="*/ 7144 w 409575"/>
              <a:gd name="connsiteY3" fmla="*/ 61531 h 171450"/>
              <a:gd name="connsiteX4" fmla="*/ 13621 w 409575"/>
              <a:gd name="connsiteY4" fmla="*/ 68199 h 171450"/>
              <a:gd name="connsiteX5" fmla="*/ 41434 w 409575"/>
              <a:gd name="connsiteY5" fmla="*/ 68199 h 171450"/>
              <a:gd name="connsiteX6" fmla="*/ 41434 w 409575"/>
              <a:gd name="connsiteY6" fmla="*/ 91630 h 171450"/>
              <a:gd name="connsiteX7" fmla="*/ 41434 w 409575"/>
              <a:gd name="connsiteY7" fmla="*/ 150495 h 171450"/>
              <a:gd name="connsiteX8" fmla="*/ 59436 w 409575"/>
              <a:gd name="connsiteY8" fmla="*/ 169069 h 171450"/>
              <a:gd name="connsiteX9" fmla="*/ 77438 w 409575"/>
              <a:gd name="connsiteY9" fmla="*/ 150495 h 171450"/>
              <a:gd name="connsiteX10" fmla="*/ 77438 w 409575"/>
              <a:gd name="connsiteY10" fmla="*/ 134588 h 171450"/>
              <a:gd name="connsiteX11" fmla="*/ 334899 w 409575"/>
              <a:gd name="connsiteY11" fmla="*/ 134588 h 171450"/>
              <a:gd name="connsiteX12" fmla="*/ 334899 w 409575"/>
              <a:gd name="connsiteY12" fmla="*/ 150495 h 171450"/>
              <a:gd name="connsiteX13" fmla="*/ 352901 w 409575"/>
              <a:gd name="connsiteY13" fmla="*/ 169069 h 171450"/>
              <a:gd name="connsiteX14" fmla="*/ 370904 w 409575"/>
              <a:gd name="connsiteY14" fmla="*/ 150495 h 171450"/>
              <a:gd name="connsiteX15" fmla="*/ 370904 w 409575"/>
              <a:gd name="connsiteY15" fmla="*/ 91630 h 171450"/>
              <a:gd name="connsiteX16" fmla="*/ 370904 w 409575"/>
              <a:gd name="connsiteY16" fmla="*/ 68199 h 171450"/>
              <a:gd name="connsiteX17" fmla="*/ 398717 w 409575"/>
              <a:gd name="connsiteY17" fmla="*/ 68199 h 171450"/>
              <a:gd name="connsiteX18" fmla="*/ 405194 w 409575"/>
              <a:gd name="connsiteY18" fmla="*/ 61531 h 171450"/>
              <a:gd name="connsiteX19" fmla="*/ 405194 w 409575"/>
              <a:gd name="connsiteY19" fmla="*/ 13811 h 171450"/>
              <a:gd name="connsiteX20" fmla="*/ 398717 w 409575"/>
              <a:gd name="connsiteY20" fmla="*/ 7144 h 171450"/>
              <a:gd name="connsiteX21" fmla="*/ 334899 w 409575"/>
              <a:gd name="connsiteY21" fmla="*/ 91630 h 171450"/>
              <a:gd name="connsiteX22" fmla="*/ 334899 w 409575"/>
              <a:gd name="connsiteY22" fmla="*/ 115919 h 171450"/>
              <a:gd name="connsiteX23" fmla="*/ 77438 w 409575"/>
              <a:gd name="connsiteY23" fmla="*/ 115919 h 171450"/>
              <a:gd name="connsiteX24" fmla="*/ 77438 w 409575"/>
              <a:gd name="connsiteY24" fmla="*/ 91630 h 171450"/>
              <a:gd name="connsiteX25" fmla="*/ 77438 w 409575"/>
              <a:gd name="connsiteY25" fmla="*/ 68199 h 171450"/>
              <a:gd name="connsiteX26" fmla="*/ 334899 w 409575"/>
              <a:gd name="connsiteY26" fmla="*/ 68199 h 171450"/>
              <a:gd name="connsiteX27" fmla="*/ 334899 w 409575"/>
              <a:gd name="connsiteY27" fmla="*/ 91630 h 171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09575" h="171450">
                <a:moveTo>
                  <a:pt x="398717" y="7144"/>
                </a:moveTo>
                <a:lnTo>
                  <a:pt x="13621" y="7144"/>
                </a:lnTo>
                <a:cubicBezTo>
                  <a:pt x="10097" y="7144"/>
                  <a:pt x="7144" y="10096"/>
                  <a:pt x="7144" y="13811"/>
                </a:cubicBezTo>
                <a:lnTo>
                  <a:pt x="7144" y="61531"/>
                </a:lnTo>
                <a:cubicBezTo>
                  <a:pt x="7144" y="65246"/>
                  <a:pt x="10001" y="68199"/>
                  <a:pt x="13621" y="68199"/>
                </a:cubicBezTo>
                <a:lnTo>
                  <a:pt x="41434" y="68199"/>
                </a:lnTo>
                <a:lnTo>
                  <a:pt x="41434" y="91630"/>
                </a:lnTo>
                <a:lnTo>
                  <a:pt x="41434" y="150495"/>
                </a:lnTo>
                <a:cubicBezTo>
                  <a:pt x="41434" y="160782"/>
                  <a:pt x="49530" y="169069"/>
                  <a:pt x="59436" y="169069"/>
                </a:cubicBezTo>
                <a:cubicBezTo>
                  <a:pt x="69437" y="169069"/>
                  <a:pt x="77438" y="160782"/>
                  <a:pt x="77438" y="150495"/>
                </a:cubicBezTo>
                <a:lnTo>
                  <a:pt x="77438" y="134588"/>
                </a:lnTo>
                <a:lnTo>
                  <a:pt x="334899" y="134588"/>
                </a:lnTo>
                <a:lnTo>
                  <a:pt x="334899" y="150495"/>
                </a:lnTo>
                <a:cubicBezTo>
                  <a:pt x="334899" y="160782"/>
                  <a:pt x="342995" y="169069"/>
                  <a:pt x="352901" y="169069"/>
                </a:cubicBezTo>
                <a:cubicBezTo>
                  <a:pt x="362903" y="169069"/>
                  <a:pt x="370904" y="160782"/>
                  <a:pt x="370904" y="150495"/>
                </a:cubicBezTo>
                <a:lnTo>
                  <a:pt x="370904" y="91630"/>
                </a:lnTo>
                <a:lnTo>
                  <a:pt x="370904" y="68199"/>
                </a:lnTo>
                <a:lnTo>
                  <a:pt x="398717" y="68199"/>
                </a:lnTo>
                <a:cubicBezTo>
                  <a:pt x="402241" y="68199"/>
                  <a:pt x="405194" y="65246"/>
                  <a:pt x="405194" y="61531"/>
                </a:cubicBezTo>
                <a:lnTo>
                  <a:pt x="405194" y="13811"/>
                </a:lnTo>
                <a:cubicBezTo>
                  <a:pt x="405098" y="10096"/>
                  <a:pt x="402241" y="7144"/>
                  <a:pt x="398717" y="7144"/>
                </a:cubicBezTo>
                <a:close/>
                <a:moveTo>
                  <a:pt x="334899" y="91630"/>
                </a:moveTo>
                <a:lnTo>
                  <a:pt x="334899" y="115919"/>
                </a:lnTo>
                <a:lnTo>
                  <a:pt x="77438" y="115919"/>
                </a:lnTo>
                <a:lnTo>
                  <a:pt x="77438" y="91630"/>
                </a:lnTo>
                <a:lnTo>
                  <a:pt x="77438" y="68199"/>
                </a:lnTo>
                <a:lnTo>
                  <a:pt x="334899" y="68199"/>
                </a:lnTo>
                <a:lnTo>
                  <a:pt x="334899" y="91630"/>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1" name="フリーフォーム: 図形 130">
            <a:extLst>
              <a:ext uri="{FF2B5EF4-FFF2-40B4-BE49-F238E27FC236}">
                <a16:creationId xmlns:a16="http://schemas.microsoft.com/office/drawing/2014/main" id="{CD2131A4-6645-A110-3A18-31D57CEB7340}"/>
              </a:ext>
            </a:extLst>
          </xdr:cNvPr>
          <xdr:cNvSpPr/>
        </xdr:nvSpPr>
        <xdr:spPr>
          <a:xfrm>
            <a:off x="1505049" y="1392557"/>
            <a:ext cx="152401" cy="19047"/>
          </a:xfrm>
          <a:custGeom>
            <a:avLst/>
            <a:gdLst>
              <a:gd name="connsiteX0" fmla="*/ 7144 w 152400"/>
              <a:gd name="connsiteY0" fmla="*/ 7144 h 19050"/>
              <a:gd name="connsiteX1" fmla="*/ 145351 w 152400"/>
              <a:gd name="connsiteY1" fmla="*/ 7144 h 19050"/>
              <a:gd name="connsiteX2" fmla="*/ 145351 w 152400"/>
              <a:gd name="connsiteY2" fmla="*/ 17526 h 19050"/>
              <a:gd name="connsiteX3" fmla="*/ 7144 w 152400"/>
              <a:gd name="connsiteY3" fmla="*/ 17526 h 19050"/>
            </a:gdLst>
            <a:ahLst/>
            <a:cxnLst>
              <a:cxn ang="0">
                <a:pos x="connsiteX0" y="connsiteY0"/>
              </a:cxn>
              <a:cxn ang="0">
                <a:pos x="connsiteX1" y="connsiteY1"/>
              </a:cxn>
              <a:cxn ang="0">
                <a:pos x="connsiteX2" y="connsiteY2"/>
              </a:cxn>
              <a:cxn ang="0">
                <a:pos x="connsiteX3" y="connsiteY3"/>
              </a:cxn>
            </a:cxnLst>
            <a:rect l="l" t="t" r="r" b="b"/>
            <a:pathLst>
              <a:path w="152400" h="19050">
                <a:moveTo>
                  <a:pt x="7144" y="7144"/>
                </a:moveTo>
                <a:lnTo>
                  <a:pt x="145351" y="7144"/>
                </a:lnTo>
                <a:lnTo>
                  <a:pt x="145351" y="17526"/>
                </a:lnTo>
                <a:lnTo>
                  <a:pt x="7144" y="17526"/>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2" name="フリーフォーム: 図形 131">
            <a:extLst>
              <a:ext uri="{FF2B5EF4-FFF2-40B4-BE49-F238E27FC236}">
                <a16:creationId xmlns:a16="http://schemas.microsoft.com/office/drawing/2014/main" id="{4E125A03-7E62-0467-41F0-0BFE8A08BF82}"/>
              </a:ext>
            </a:extLst>
          </xdr:cNvPr>
          <xdr:cNvSpPr/>
        </xdr:nvSpPr>
        <xdr:spPr>
          <a:xfrm>
            <a:off x="1442973" y="674982"/>
            <a:ext cx="276227" cy="723900"/>
          </a:xfrm>
          <a:custGeom>
            <a:avLst/>
            <a:gdLst>
              <a:gd name="connsiteX0" fmla="*/ 164943 w 276225"/>
              <a:gd name="connsiteY0" fmla="*/ 266851 h 723900"/>
              <a:gd name="connsiteX1" fmla="*/ 269623 w 276225"/>
              <a:gd name="connsiteY1" fmla="*/ 138359 h 723900"/>
              <a:gd name="connsiteX2" fmla="*/ 229046 w 276225"/>
              <a:gd name="connsiteY2" fmla="*/ 43490 h 723900"/>
              <a:gd name="connsiteX3" fmla="*/ 132177 w 276225"/>
              <a:gd name="connsiteY3" fmla="*/ 7295 h 723900"/>
              <a:gd name="connsiteX4" fmla="*/ 7209 w 276225"/>
              <a:gd name="connsiteY4" fmla="*/ 134263 h 723900"/>
              <a:gd name="connsiteX5" fmla="*/ 111889 w 276225"/>
              <a:gd name="connsiteY5" fmla="*/ 266946 h 723900"/>
              <a:gd name="connsiteX6" fmla="*/ 122652 w 276225"/>
              <a:gd name="connsiteY6" fmla="*/ 269137 h 723900"/>
              <a:gd name="connsiteX7" fmla="*/ 122652 w 276225"/>
              <a:gd name="connsiteY7" fmla="*/ 702048 h 723900"/>
              <a:gd name="connsiteX8" fmla="*/ 69217 w 276225"/>
              <a:gd name="connsiteY8" fmla="*/ 702048 h 723900"/>
              <a:gd name="connsiteX9" fmla="*/ 69217 w 276225"/>
              <a:gd name="connsiteY9" fmla="*/ 724718 h 723900"/>
              <a:gd name="connsiteX10" fmla="*/ 207425 w 276225"/>
              <a:gd name="connsiteY10" fmla="*/ 724718 h 723900"/>
              <a:gd name="connsiteX11" fmla="*/ 207425 w 276225"/>
              <a:gd name="connsiteY11" fmla="*/ 702048 h 723900"/>
              <a:gd name="connsiteX12" fmla="*/ 154085 w 276225"/>
              <a:gd name="connsiteY12" fmla="*/ 702048 h 723900"/>
              <a:gd name="connsiteX13" fmla="*/ 154085 w 276225"/>
              <a:gd name="connsiteY13" fmla="*/ 269042 h 723900"/>
              <a:gd name="connsiteX14" fmla="*/ 164943 w 276225"/>
              <a:gd name="connsiteY14" fmla="*/ 266851 h 723900"/>
              <a:gd name="connsiteX15" fmla="*/ 138749 w 276225"/>
              <a:gd name="connsiteY15" fmla="*/ 242181 h 723900"/>
              <a:gd name="connsiteX16" fmla="*/ 31689 w 276225"/>
              <a:gd name="connsiteY16" fmla="*/ 135120 h 723900"/>
              <a:gd name="connsiteX17" fmla="*/ 138749 w 276225"/>
              <a:gd name="connsiteY17" fmla="*/ 28059 h 723900"/>
              <a:gd name="connsiteX18" fmla="*/ 245811 w 276225"/>
              <a:gd name="connsiteY18" fmla="*/ 135120 h 723900"/>
              <a:gd name="connsiteX19" fmla="*/ 138749 w 276225"/>
              <a:gd name="connsiteY19" fmla="*/ 242181 h 723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6225" h="723900">
                <a:moveTo>
                  <a:pt x="164943" y="266851"/>
                </a:moveTo>
                <a:cubicBezTo>
                  <a:pt x="225617" y="254373"/>
                  <a:pt x="269623" y="200366"/>
                  <a:pt x="269623" y="138359"/>
                </a:cubicBezTo>
                <a:cubicBezTo>
                  <a:pt x="269623" y="102164"/>
                  <a:pt x="255240" y="68445"/>
                  <a:pt x="229046" y="43490"/>
                </a:cubicBezTo>
                <a:cubicBezTo>
                  <a:pt x="202853" y="18534"/>
                  <a:pt x="168563" y="5580"/>
                  <a:pt x="132177" y="7295"/>
                </a:cubicBezTo>
                <a:cubicBezTo>
                  <a:pt x="64169" y="10438"/>
                  <a:pt x="9305" y="66159"/>
                  <a:pt x="7209" y="134263"/>
                </a:cubicBezTo>
                <a:cubicBezTo>
                  <a:pt x="5209" y="198271"/>
                  <a:pt x="49215" y="254087"/>
                  <a:pt x="111889" y="266946"/>
                </a:cubicBezTo>
                <a:lnTo>
                  <a:pt x="122652" y="269137"/>
                </a:lnTo>
                <a:lnTo>
                  <a:pt x="122652" y="702048"/>
                </a:lnTo>
                <a:lnTo>
                  <a:pt x="69217" y="702048"/>
                </a:lnTo>
                <a:lnTo>
                  <a:pt x="69217" y="724718"/>
                </a:lnTo>
                <a:lnTo>
                  <a:pt x="207425" y="724718"/>
                </a:lnTo>
                <a:lnTo>
                  <a:pt x="207425" y="702048"/>
                </a:lnTo>
                <a:lnTo>
                  <a:pt x="154085" y="702048"/>
                </a:lnTo>
                <a:lnTo>
                  <a:pt x="154085" y="269042"/>
                </a:lnTo>
                <a:lnTo>
                  <a:pt x="164943" y="266851"/>
                </a:lnTo>
                <a:close/>
                <a:moveTo>
                  <a:pt x="138749" y="242181"/>
                </a:moveTo>
                <a:cubicBezTo>
                  <a:pt x="79599" y="242181"/>
                  <a:pt x="31689" y="194270"/>
                  <a:pt x="31689" y="135120"/>
                </a:cubicBezTo>
                <a:cubicBezTo>
                  <a:pt x="31689" y="75970"/>
                  <a:pt x="79599" y="28059"/>
                  <a:pt x="138749" y="28059"/>
                </a:cubicBezTo>
                <a:cubicBezTo>
                  <a:pt x="197900" y="28059"/>
                  <a:pt x="245811" y="75970"/>
                  <a:pt x="245811" y="135120"/>
                </a:cubicBezTo>
                <a:cubicBezTo>
                  <a:pt x="245811" y="194270"/>
                  <a:pt x="197900" y="242181"/>
                  <a:pt x="138749" y="242181"/>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 name="フリーフォーム: 図形 132">
            <a:extLst>
              <a:ext uri="{FF2B5EF4-FFF2-40B4-BE49-F238E27FC236}">
                <a16:creationId xmlns:a16="http://schemas.microsoft.com/office/drawing/2014/main" id="{EA59CFEA-174A-F3E7-3ADA-2738C9E7C35A}"/>
              </a:ext>
            </a:extLst>
          </xdr:cNvPr>
          <xdr:cNvSpPr/>
        </xdr:nvSpPr>
        <xdr:spPr>
          <a:xfrm>
            <a:off x="1560292" y="711428"/>
            <a:ext cx="38098" cy="104775"/>
          </a:xfrm>
          <a:custGeom>
            <a:avLst/>
            <a:gdLst>
              <a:gd name="connsiteX0" fmla="*/ 20669 w 38100"/>
              <a:gd name="connsiteY0" fmla="*/ 105727 h 104775"/>
              <a:gd name="connsiteX1" fmla="*/ 7144 w 38100"/>
              <a:gd name="connsiteY1" fmla="*/ 92202 h 104775"/>
              <a:gd name="connsiteX2" fmla="*/ 7144 w 38100"/>
              <a:gd name="connsiteY2" fmla="*/ 20669 h 104775"/>
              <a:gd name="connsiteX3" fmla="*/ 20669 w 38100"/>
              <a:gd name="connsiteY3" fmla="*/ 7144 h 104775"/>
              <a:gd name="connsiteX4" fmla="*/ 34195 w 38100"/>
              <a:gd name="connsiteY4" fmla="*/ 20669 h 104775"/>
              <a:gd name="connsiteX5" fmla="*/ 34195 w 38100"/>
              <a:gd name="connsiteY5" fmla="*/ 92202 h 104775"/>
              <a:gd name="connsiteX6" fmla="*/ 20669 w 38100"/>
              <a:gd name="connsiteY6" fmla="*/ 105727 h 10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8100" h="104775">
                <a:moveTo>
                  <a:pt x="20669" y="105727"/>
                </a:moveTo>
                <a:cubicBezTo>
                  <a:pt x="13240" y="105727"/>
                  <a:pt x="7144" y="99727"/>
                  <a:pt x="7144" y="92202"/>
                </a:cubicBezTo>
                <a:lnTo>
                  <a:pt x="7144" y="20669"/>
                </a:lnTo>
                <a:cubicBezTo>
                  <a:pt x="7144" y="13240"/>
                  <a:pt x="13145" y="7144"/>
                  <a:pt x="20669" y="7144"/>
                </a:cubicBezTo>
                <a:cubicBezTo>
                  <a:pt x="28194" y="7144"/>
                  <a:pt x="34195" y="13144"/>
                  <a:pt x="34195" y="20669"/>
                </a:cubicBezTo>
                <a:lnTo>
                  <a:pt x="34195" y="92202"/>
                </a:lnTo>
                <a:cubicBezTo>
                  <a:pt x="34195" y="99631"/>
                  <a:pt x="28099" y="105727"/>
                  <a:pt x="20669" y="1057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4" name="フリーフォーム: 図形 133">
            <a:extLst>
              <a:ext uri="{FF2B5EF4-FFF2-40B4-BE49-F238E27FC236}">
                <a16:creationId xmlns:a16="http://schemas.microsoft.com/office/drawing/2014/main" id="{CE6B9298-0063-BFB0-D459-D9B308B5A764}"/>
              </a:ext>
            </a:extLst>
          </xdr:cNvPr>
          <xdr:cNvSpPr/>
        </xdr:nvSpPr>
        <xdr:spPr>
          <a:xfrm>
            <a:off x="1560770" y="782959"/>
            <a:ext cx="104775" cy="38098"/>
          </a:xfrm>
          <a:custGeom>
            <a:avLst/>
            <a:gdLst>
              <a:gd name="connsiteX0" fmla="*/ 92202 w 104775"/>
              <a:gd name="connsiteY0" fmla="*/ 34195 h 38100"/>
              <a:gd name="connsiteX1" fmla="*/ 20669 w 104775"/>
              <a:gd name="connsiteY1" fmla="*/ 34195 h 38100"/>
              <a:gd name="connsiteX2" fmla="*/ 7144 w 104775"/>
              <a:gd name="connsiteY2" fmla="*/ 20669 h 38100"/>
              <a:gd name="connsiteX3" fmla="*/ 20669 w 104775"/>
              <a:gd name="connsiteY3" fmla="*/ 7144 h 38100"/>
              <a:gd name="connsiteX4" fmla="*/ 92202 w 104775"/>
              <a:gd name="connsiteY4" fmla="*/ 7144 h 38100"/>
              <a:gd name="connsiteX5" fmla="*/ 105728 w 104775"/>
              <a:gd name="connsiteY5" fmla="*/ 20669 h 38100"/>
              <a:gd name="connsiteX6" fmla="*/ 92202 w 104775"/>
              <a:gd name="connsiteY6" fmla="*/ 34195 h 3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4775" h="38100">
                <a:moveTo>
                  <a:pt x="92202" y="34195"/>
                </a:moveTo>
                <a:lnTo>
                  <a:pt x="20669" y="34195"/>
                </a:lnTo>
                <a:cubicBezTo>
                  <a:pt x="13240" y="34195"/>
                  <a:pt x="7144" y="28194"/>
                  <a:pt x="7144" y="20669"/>
                </a:cubicBezTo>
                <a:cubicBezTo>
                  <a:pt x="7144" y="13145"/>
                  <a:pt x="13145" y="7144"/>
                  <a:pt x="20669" y="7144"/>
                </a:cubicBezTo>
                <a:lnTo>
                  <a:pt x="92202" y="7144"/>
                </a:lnTo>
                <a:cubicBezTo>
                  <a:pt x="99632" y="7144"/>
                  <a:pt x="105728" y="13145"/>
                  <a:pt x="105728" y="20669"/>
                </a:cubicBezTo>
                <a:cubicBezTo>
                  <a:pt x="105728" y="28194"/>
                  <a:pt x="99727" y="34195"/>
                  <a:pt x="92202" y="34195"/>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5" name="フリーフォーム: 図形 134">
            <a:extLst>
              <a:ext uri="{FF2B5EF4-FFF2-40B4-BE49-F238E27FC236}">
                <a16:creationId xmlns:a16="http://schemas.microsoft.com/office/drawing/2014/main" id="{AD3C18C6-4D6A-E772-A142-CD7C35E1C7ED}"/>
              </a:ext>
            </a:extLst>
          </xdr:cNvPr>
          <xdr:cNvSpPr/>
        </xdr:nvSpPr>
        <xdr:spPr>
          <a:xfrm>
            <a:off x="516920" y="1176720"/>
            <a:ext cx="9528" cy="19047"/>
          </a:xfrm>
          <a:custGeom>
            <a:avLst/>
            <a:gdLst>
              <a:gd name="connsiteX0" fmla="*/ 8382 w 9525"/>
              <a:gd name="connsiteY0" fmla="*/ 16478 h 19050"/>
              <a:gd name="connsiteX1" fmla="*/ 8382 w 9525"/>
              <a:gd name="connsiteY1" fmla="*/ 7144 h 19050"/>
              <a:gd name="connsiteX2" fmla="*/ 7144 w 9525"/>
              <a:gd name="connsiteY2" fmla="*/ 7525 h 19050"/>
            </a:gdLst>
            <a:ahLst/>
            <a:cxnLst>
              <a:cxn ang="0">
                <a:pos x="connsiteX0" y="connsiteY0"/>
              </a:cxn>
              <a:cxn ang="0">
                <a:pos x="connsiteX1" y="connsiteY1"/>
              </a:cxn>
              <a:cxn ang="0">
                <a:pos x="connsiteX2" y="connsiteY2"/>
              </a:cxn>
            </a:cxnLst>
            <a:rect l="l" t="t" r="r" b="b"/>
            <a:pathLst>
              <a:path w="9525" h="19050">
                <a:moveTo>
                  <a:pt x="8382" y="16478"/>
                </a:moveTo>
                <a:lnTo>
                  <a:pt x="8382" y="7144"/>
                </a:lnTo>
                <a:lnTo>
                  <a:pt x="7144" y="7525"/>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6" name="フリーフォーム: 図形 135">
            <a:extLst>
              <a:ext uri="{FF2B5EF4-FFF2-40B4-BE49-F238E27FC236}">
                <a16:creationId xmlns:a16="http://schemas.microsoft.com/office/drawing/2014/main" id="{03E2A4DF-6579-9E09-67A7-6930B1250754}"/>
              </a:ext>
            </a:extLst>
          </xdr:cNvPr>
          <xdr:cNvSpPr/>
        </xdr:nvSpPr>
        <xdr:spPr>
          <a:xfrm>
            <a:off x="516920" y="1176720"/>
            <a:ext cx="9528" cy="19047"/>
          </a:xfrm>
          <a:custGeom>
            <a:avLst/>
            <a:gdLst>
              <a:gd name="connsiteX0" fmla="*/ 8382 w 9525"/>
              <a:gd name="connsiteY0" fmla="*/ 7144 h 19050"/>
              <a:gd name="connsiteX1" fmla="*/ 7144 w 9525"/>
              <a:gd name="connsiteY1" fmla="*/ 7525 h 19050"/>
              <a:gd name="connsiteX2" fmla="*/ 8382 w 9525"/>
              <a:gd name="connsiteY2" fmla="*/ 16478 h 19050"/>
            </a:gdLst>
            <a:ahLst/>
            <a:cxnLst>
              <a:cxn ang="0">
                <a:pos x="connsiteX0" y="connsiteY0"/>
              </a:cxn>
              <a:cxn ang="0">
                <a:pos x="connsiteX1" y="connsiteY1"/>
              </a:cxn>
              <a:cxn ang="0">
                <a:pos x="connsiteX2" y="connsiteY2"/>
              </a:cxn>
            </a:cxnLst>
            <a:rect l="l" t="t" r="r" b="b"/>
            <a:pathLst>
              <a:path w="9525" h="19050">
                <a:moveTo>
                  <a:pt x="8382" y="7144"/>
                </a:moveTo>
                <a:lnTo>
                  <a:pt x="7144" y="7525"/>
                </a:lnTo>
                <a:lnTo>
                  <a:pt x="8382" y="16478"/>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7" name="フリーフォーム: 図形 136">
            <a:extLst>
              <a:ext uri="{FF2B5EF4-FFF2-40B4-BE49-F238E27FC236}">
                <a16:creationId xmlns:a16="http://schemas.microsoft.com/office/drawing/2014/main" id="{34FC667D-8ABE-B45C-3608-6A60BE858B75}"/>
              </a:ext>
            </a:extLst>
          </xdr:cNvPr>
          <xdr:cNvSpPr/>
        </xdr:nvSpPr>
        <xdr:spPr>
          <a:xfrm>
            <a:off x="206833" y="671517"/>
            <a:ext cx="609603" cy="752479"/>
          </a:xfrm>
          <a:custGeom>
            <a:avLst/>
            <a:gdLst>
              <a:gd name="connsiteX0" fmla="*/ 529642 w 609600"/>
              <a:gd name="connsiteY0" fmla="*/ 279940 h 752475"/>
              <a:gd name="connsiteX1" fmla="*/ 531166 w 609600"/>
              <a:gd name="connsiteY1" fmla="*/ 260604 h 752475"/>
              <a:gd name="connsiteX2" fmla="*/ 446203 w 609600"/>
              <a:gd name="connsiteY2" fmla="*/ 134017 h 752475"/>
              <a:gd name="connsiteX3" fmla="*/ 426391 w 609600"/>
              <a:gd name="connsiteY3" fmla="*/ 72485 h 752475"/>
              <a:gd name="connsiteX4" fmla="*/ 318473 w 609600"/>
              <a:gd name="connsiteY4" fmla="*/ 7429 h 752475"/>
              <a:gd name="connsiteX5" fmla="*/ 309900 w 609600"/>
              <a:gd name="connsiteY5" fmla="*/ 7144 h 752475"/>
              <a:gd name="connsiteX6" fmla="*/ 173407 w 609600"/>
              <a:gd name="connsiteY6" fmla="*/ 137541 h 752475"/>
              <a:gd name="connsiteX7" fmla="*/ 96159 w 609600"/>
              <a:gd name="connsiteY7" fmla="*/ 260604 h 752475"/>
              <a:gd name="connsiteX8" fmla="*/ 96826 w 609600"/>
              <a:gd name="connsiteY8" fmla="*/ 273082 h 752475"/>
              <a:gd name="connsiteX9" fmla="*/ 8243 w 609600"/>
              <a:gd name="connsiteY9" fmla="*/ 419100 h 752475"/>
              <a:gd name="connsiteX10" fmla="*/ 131402 w 609600"/>
              <a:gd name="connsiteY10" fmla="*/ 537591 h 752475"/>
              <a:gd name="connsiteX11" fmla="*/ 224556 w 609600"/>
              <a:gd name="connsiteY11" fmla="*/ 511588 h 752475"/>
              <a:gd name="connsiteX12" fmla="*/ 268085 w 609600"/>
              <a:gd name="connsiteY12" fmla="*/ 532829 h 752475"/>
              <a:gd name="connsiteX13" fmla="*/ 233414 w 609600"/>
              <a:gd name="connsiteY13" fmla="*/ 746951 h 752475"/>
              <a:gd name="connsiteX14" fmla="*/ 238939 w 609600"/>
              <a:gd name="connsiteY14" fmla="*/ 753428 h 752475"/>
              <a:gd name="connsiteX15" fmla="*/ 371813 w 609600"/>
              <a:gd name="connsiteY15" fmla="*/ 753428 h 752475"/>
              <a:gd name="connsiteX16" fmla="*/ 377337 w 609600"/>
              <a:gd name="connsiteY16" fmla="*/ 747046 h 752475"/>
              <a:gd name="connsiteX17" fmla="*/ 374765 w 609600"/>
              <a:gd name="connsiteY17" fmla="*/ 728472 h 752475"/>
              <a:gd name="connsiteX18" fmla="*/ 347143 w 609600"/>
              <a:gd name="connsiteY18" fmla="*/ 531590 h 752475"/>
              <a:gd name="connsiteX19" fmla="*/ 386100 w 609600"/>
              <a:gd name="connsiteY19" fmla="*/ 511683 h 752475"/>
              <a:gd name="connsiteX20" fmla="*/ 426486 w 609600"/>
              <a:gd name="connsiteY20" fmla="*/ 531971 h 752475"/>
              <a:gd name="connsiteX21" fmla="*/ 479445 w 609600"/>
              <a:gd name="connsiteY21" fmla="*/ 537591 h 752475"/>
              <a:gd name="connsiteX22" fmla="*/ 602984 w 609600"/>
              <a:gd name="connsiteY22" fmla="*/ 415195 h 752475"/>
              <a:gd name="connsiteX23" fmla="*/ 529642 w 609600"/>
              <a:gd name="connsiteY23" fmla="*/ 279940 h 752475"/>
              <a:gd name="connsiteX24" fmla="*/ 318473 w 609600"/>
              <a:gd name="connsiteY24" fmla="*/ 512350 h 752475"/>
              <a:gd name="connsiteX25" fmla="*/ 318473 w 609600"/>
              <a:gd name="connsiteY25" fmla="*/ 521684 h 752475"/>
              <a:gd name="connsiteX26" fmla="*/ 317234 w 609600"/>
              <a:gd name="connsiteY26" fmla="*/ 512731 h 752475"/>
              <a:gd name="connsiteX27" fmla="*/ 318473 w 609600"/>
              <a:gd name="connsiteY27" fmla="*/ 512350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609600" h="752475">
                <a:moveTo>
                  <a:pt x="529642" y="279940"/>
                </a:moveTo>
                <a:cubicBezTo>
                  <a:pt x="530499" y="273558"/>
                  <a:pt x="531166" y="267176"/>
                  <a:pt x="531166" y="260604"/>
                </a:cubicBezTo>
                <a:cubicBezTo>
                  <a:pt x="531166" y="203454"/>
                  <a:pt x="496019" y="154496"/>
                  <a:pt x="446203" y="134017"/>
                </a:cubicBezTo>
                <a:cubicBezTo>
                  <a:pt x="444584" y="111538"/>
                  <a:pt x="437535" y="90583"/>
                  <a:pt x="426391" y="72485"/>
                </a:cubicBezTo>
                <a:cubicBezTo>
                  <a:pt x="403817" y="35623"/>
                  <a:pt x="364193" y="10287"/>
                  <a:pt x="318473" y="7429"/>
                </a:cubicBezTo>
                <a:cubicBezTo>
                  <a:pt x="315615" y="7239"/>
                  <a:pt x="312853" y="7144"/>
                  <a:pt x="309900" y="7144"/>
                </a:cubicBezTo>
                <a:cubicBezTo>
                  <a:pt x="236558" y="7144"/>
                  <a:pt x="176836" y="64960"/>
                  <a:pt x="173407" y="137541"/>
                </a:cubicBezTo>
                <a:cubicBezTo>
                  <a:pt x="127687" y="159639"/>
                  <a:pt x="96159" y="206407"/>
                  <a:pt x="96159" y="260604"/>
                </a:cubicBezTo>
                <a:cubicBezTo>
                  <a:pt x="96159" y="264795"/>
                  <a:pt x="96445" y="268986"/>
                  <a:pt x="96826" y="273082"/>
                </a:cubicBezTo>
                <a:cubicBezTo>
                  <a:pt x="39390" y="294227"/>
                  <a:pt x="-43" y="352615"/>
                  <a:pt x="8243" y="419100"/>
                </a:cubicBezTo>
                <a:cubicBezTo>
                  <a:pt x="16149" y="481965"/>
                  <a:pt x="68346" y="531971"/>
                  <a:pt x="131402" y="537591"/>
                </a:cubicBezTo>
                <a:cubicBezTo>
                  <a:pt x="166454" y="540734"/>
                  <a:pt x="198839" y="530447"/>
                  <a:pt x="224556" y="511588"/>
                </a:cubicBezTo>
                <a:cubicBezTo>
                  <a:pt x="237510" y="521113"/>
                  <a:pt x="252179" y="528257"/>
                  <a:pt x="268085" y="532829"/>
                </a:cubicBezTo>
                <a:lnTo>
                  <a:pt x="233414" y="746951"/>
                </a:lnTo>
                <a:cubicBezTo>
                  <a:pt x="232843" y="750380"/>
                  <a:pt x="235510" y="753428"/>
                  <a:pt x="238939" y="753428"/>
                </a:cubicBezTo>
                <a:lnTo>
                  <a:pt x="371813" y="753428"/>
                </a:lnTo>
                <a:cubicBezTo>
                  <a:pt x="375242" y="753428"/>
                  <a:pt x="377813" y="750475"/>
                  <a:pt x="377337" y="747046"/>
                </a:cubicBezTo>
                <a:lnTo>
                  <a:pt x="374765" y="728472"/>
                </a:lnTo>
                <a:lnTo>
                  <a:pt x="347143" y="531590"/>
                </a:lnTo>
                <a:cubicBezTo>
                  <a:pt x="361240" y="527018"/>
                  <a:pt x="374384" y="520256"/>
                  <a:pt x="386100" y="511683"/>
                </a:cubicBezTo>
                <a:cubicBezTo>
                  <a:pt x="398197" y="520541"/>
                  <a:pt x="411818" y="527399"/>
                  <a:pt x="426486" y="531971"/>
                </a:cubicBezTo>
                <a:cubicBezTo>
                  <a:pt x="442964" y="537115"/>
                  <a:pt x="460871" y="539306"/>
                  <a:pt x="479445" y="537591"/>
                </a:cubicBezTo>
                <a:cubicBezTo>
                  <a:pt x="543929" y="531781"/>
                  <a:pt x="596603" y="479679"/>
                  <a:pt x="602984" y="415195"/>
                </a:cubicBezTo>
                <a:cubicBezTo>
                  <a:pt x="608604" y="356521"/>
                  <a:pt x="577362" y="304610"/>
                  <a:pt x="529642" y="279940"/>
                </a:cubicBezTo>
                <a:close/>
                <a:moveTo>
                  <a:pt x="318473" y="512350"/>
                </a:moveTo>
                <a:lnTo>
                  <a:pt x="318473" y="521684"/>
                </a:lnTo>
                <a:lnTo>
                  <a:pt x="317234" y="512731"/>
                </a:lnTo>
                <a:lnTo>
                  <a:pt x="318473" y="512350"/>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8" name="フリーフォーム: 図形 137">
            <a:extLst>
              <a:ext uri="{FF2B5EF4-FFF2-40B4-BE49-F238E27FC236}">
                <a16:creationId xmlns:a16="http://schemas.microsoft.com/office/drawing/2014/main" id="{C79354BD-D93F-2FB6-0374-F7BF8EAB9C3E}"/>
              </a:ext>
            </a:extLst>
          </xdr:cNvPr>
          <xdr:cNvSpPr/>
        </xdr:nvSpPr>
        <xdr:spPr>
          <a:xfrm>
            <a:off x="367283" y="0"/>
            <a:ext cx="1609722" cy="1400175"/>
          </a:xfrm>
          <a:custGeom>
            <a:avLst/>
            <a:gdLst>
              <a:gd name="connsiteX0" fmla="*/ 1604304 w 1609725"/>
              <a:gd name="connsiteY0" fmla="*/ 218599 h 1400175"/>
              <a:gd name="connsiteX1" fmla="*/ 816206 w 1609725"/>
              <a:gd name="connsiteY1" fmla="*/ 7144 h 1400175"/>
              <a:gd name="connsiteX2" fmla="*/ 14201 w 1609725"/>
              <a:gd name="connsiteY2" fmla="*/ 239554 h 1400175"/>
              <a:gd name="connsiteX3" fmla="*/ 10486 w 1609725"/>
              <a:gd name="connsiteY3" fmla="*/ 263081 h 1400175"/>
              <a:gd name="connsiteX4" fmla="*/ 72303 w 1609725"/>
              <a:gd name="connsiteY4" fmla="*/ 344424 h 1400175"/>
              <a:gd name="connsiteX5" fmla="*/ 94592 w 1609725"/>
              <a:gd name="connsiteY5" fmla="*/ 348139 h 1400175"/>
              <a:gd name="connsiteX6" fmla="*/ 158028 w 1609725"/>
              <a:gd name="connsiteY6" fmla="*/ 309372 h 1400175"/>
              <a:gd name="connsiteX7" fmla="*/ 158028 w 1609725"/>
              <a:gd name="connsiteY7" fmla="*/ 612458 h 1400175"/>
              <a:gd name="connsiteX8" fmla="*/ 158028 w 1609725"/>
              <a:gd name="connsiteY8" fmla="*/ 612458 h 1400175"/>
              <a:gd name="connsiteX9" fmla="*/ 158028 w 1609725"/>
              <a:gd name="connsiteY9" fmla="*/ 651891 h 1400175"/>
              <a:gd name="connsiteX10" fmla="*/ 288997 w 1609725"/>
              <a:gd name="connsiteY10" fmla="*/ 729806 h 1400175"/>
              <a:gd name="connsiteX11" fmla="*/ 310714 w 1609725"/>
              <a:gd name="connsiteY11" fmla="*/ 787337 h 1400175"/>
              <a:gd name="connsiteX12" fmla="*/ 397772 w 1609725"/>
              <a:gd name="connsiteY12" fmla="*/ 932021 h 1400175"/>
              <a:gd name="connsiteX13" fmla="*/ 397677 w 1609725"/>
              <a:gd name="connsiteY13" fmla="*/ 936879 h 1400175"/>
              <a:gd name="connsiteX14" fmla="*/ 469305 w 1609725"/>
              <a:gd name="connsiteY14" fmla="*/ 1089184 h 1400175"/>
              <a:gd name="connsiteX15" fmla="*/ 321382 w 1609725"/>
              <a:gd name="connsiteY15" fmla="*/ 1235869 h 1400175"/>
              <a:gd name="connsiteX16" fmla="*/ 257945 w 1609725"/>
              <a:gd name="connsiteY16" fmla="*/ 1229106 h 1400175"/>
              <a:gd name="connsiteX17" fmla="*/ 225656 w 1609725"/>
              <a:gd name="connsiteY17" fmla="*/ 1215104 h 1400175"/>
              <a:gd name="connsiteX18" fmla="*/ 216321 w 1609725"/>
              <a:gd name="connsiteY18" fmla="*/ 1219962 h 1400175"/>
              <a:gd name="connsiteX19" fmla="*/ 241562 w 1609725"/>
              <a:gd name="connsiteY19" fmla="*/ 1399794 h 1400175"/>
              <a:gd name="connsiteX20" fmla="*/ 727337 w 1609725"/>
              <a:gd name="connsiteY20" fmla="*/ 1399794 h 1400175"/>
              <a:gd name="connsiteX21" fmla="*/ 727337 w 1609725"/>
              <a:gd name="connsiteY21" fmla="*/ 1399604 h 1400175"/>
              <a:gd name="connsiteX22" fmla="*/ 1117958 w 1609725"/>
              <a:gd name="connsiteY22" fmla="*/ 1399508 h 1400175"/>
              <a:gd name="connsiteX23" fmla="*/ 1117958 w 1609725"/>
              <a:gd name="connsiteY23" fmla="*/ 1376077 h 1400175"/>
              <a:gd name="connsiteX24" fmla="*/ 1144247 w 1609725"/>
              <a:gd name="connsiteY24" fmla="*/ 1349788 h 1400175"/>
              <a:gd name="connsiteX25" fmla="*/ 1171393 w 1609725"/>
              <a:gd name="connsiteY25" fmla="*/ 1349788 h 1400175"/>
              <a:gd name="connsiteX26" fmla="*/ 1171393 w 1609725"/>
              <a:gd name="connsiteY26" fmla="*/ 965549 h 1400175"/>
              <a:gd name="connsiteX27" fmla="*/ 1055950 w 1609725"/>
              <a:gd name="connsiteY27" fmla="*/ 808196 h 1400175"/>
              <a:gd name="connsiteX28" fmla="*/ 1206636 w 1609725"/>
              <a:gd name="connsiteY28" fmla="*/ 655130 h 1400175"/>
              <a:gd name="connsiteX29" fmla="*/ 1323317 w 1609725"/>
              <a:gd name="connsiteY29" fmla="*/ 698754 h 1400175"/>
              <a:gd name="connsiteX30" fmla="*/ 1372275 w 1609725"/>
              <a:gd name="connsiteY30" fmla="*/ 813149 h 1400175"/>
              <a:gd name="connsiteX31" fmla="*/ 1256832 w 1609725"/>
              <a:gd name="connsiteY31" fmla="*/ 965549 h 1400175"/>
              <a:gd name="connsiteX32" fmla="*/ 1256832 w 1609725"/>
              <a:gd name="connsiteY32" fmla="*/ 1349883 h 1400175"/>
              <a:gd name="connsiteX33" fmla="*/ 1283978 w 1609725"/>
              <a:gd name="connsiteY33" fmla="*/ 1349883 h 1400175"/>
              <a:gd name="connsiteX34" fmla="*/ 1310267 w 1609725"/>
              <a:gd name="connsiteY34" fmla="*/ 1376172 h 1400175"/>
              <a:gd name="connsiteX35" fmla="*/ 1310267 w 1609725"/>
              <a:gd name="connsiteY35" fmla="*/ 1399604 h 1400175"/>
              <a:gd name="connsiteX36" fmla="*/ 1480574 w 1609725"/>
              <a:gd name="connsiteY36" fmla="*/ 1399604 h 1400175"/>
              <a:gd name="connsiteX37" fmla="*/ 1480574 w 1609725"/>
              <a:gd name="connsiteY37" fmla="*/ 302419 h 1400175"/>
              <a:gd name="connsiteX38" fmla="*/ 1526675 w 1609725"/>
              <a:gd name="connsiteY38" fmla="*/ 329375 h 1400175"/>
              <a:gd name="connsiteX39" fmla="*/ 1548773 w 1609725"/>
              <a:gd name="connsiteY39" fmla="*/ 324993 h 1400175"/>
              <a:gd name="connsiteX40" fmla="*/ 1608590 w 1609725"/>
              <a:gd name="connsiteY40" fmla="*/ 242126 h 1400175"/>
              <a:gd name="connsiteX41" fmla="*/ 1604304 w 1609725"/>
              <a:gd name="connsiteY41" fmla="*/ 218599 h 1400175"/>
              <a:gd name="connsiteX42" fmla="*/ 762389 w 1609725"/>
              <a:gd name="connsiteY42" fmla="*/ 419386 h 1400175"/>
              <a:gd name="connsiteX43" fmla="*/ 778391 w 1609725"/>
              <a:gd name="connsiteY43" fmla="*/ 403384 h 1400175"/>
              <a:gd name="connsiteX44" fmla="*/ 922600 w 1609725"/>
              <a:gd name="connsiteY44" fmla="*/ 403384 h 1400175"/>
              <a:gd name="connsiteX45" fmla="*/ 938602 w 1609725"/>
              <a:gd name="connsiteY45" fmla="*/ 419386 h 1400175"/>
              <a:gd name="connsiteX46" fmla="*/ 938602 w 1609725"/>
              <a:gd name="connsiteY46" fmla="*/ 567976 h 1400175"/>
              <a:gd name="connsiteX47" fmla="*/ 922600 w 1609725"/>
              <a:gd name="connsiteY47" fmla="*/ 583978 h 1400175"/>
              <a:gd name="connsiteX48" fmla="*/ 778391 w 1609725"/>
              <a:gd name="connsiteY48" fmla="*/ 583978 h 1400175"/>
              <a:gd name="connsiteX49" fmla="*/ 762389 w 1609725"/>
              <a:gd name="connsiteY49" fmla="*/ 567976 h 1400175"/>
              <a:gd name="connsiteX50" fmla="*/ 762389 w 1609725"/>
              <a:gd name="connsiteY50" fmla="*/ 419386 h 1400175"/>
              <a:gd name="connsiteX51" fmla="*/ 719813 w 1609725"/>
              <a:gd name="connsiteY51" fmla="*/ 716566 h 1400175"/>
              <a:gd name="connsiteX52" fmla="*/ 735815 w 1609725"/>
              <a:gd name="connsiteY52" fmla="*/ 700564 h 1400175"/>
              <a:gd name="connsiteX53" fmla="*/ 880023 w 1609725"/>
              <a:gd name="connsiteY53" fmla="*/ 700564 h 1400175"/>
              <a:gd name="connsiteX54" fmla="*/ 896025 w 1609725"/>
              <a:gd name="connsiteY54" fmla="*/ 716566 h 1400175"/>
              <a:gd name="connsiteX55" fmla="*/ 896025 w 1609725"/>
              <a:gd name="connsiteY55" fmla="*/ 865156 h 1400175"/>
              <a:gd name="connsiteX56" fmla="*/ 880023 w 1609725"/>
              <a:gd name="connsiteY56" fmla="*/ 881158 h 1400175"/>
              <a:gd name="connsiteX57" fmla="*/ 735815 w 1609725"/>
              <a:gd name="connsiteY57" fmla="*/ 881158 h 1400175"/>
              <a:gd name="connsiteX58" fmla="*/ 719813 w 1609725"/>
              <a:gd name="connsiteY58" fmla="*/ 865156 h 1400175"/>
              <a:gd name="connsiteX59" fmla="*/ 719813 w 1609725"/>
              <a:gd name="connsiteY59" fmla="*/ 716566 h 1400175"/>
              <a:gd name="connsiteX60" fmla="*/ 507786 w 1609725"/>
              <a:gd name="connsiteY60" fmla="*/ 419386 h 1400175"/>
              <a:gd name="connsiteX61" fmla="*/ 523788 w 1609725"/>
              <a:gd name="connsiteY61" fmla="*/ 403384 h 1400175"/>
              <a:gd name="connsiteX62" fmla="*/ 667997 w 1609725"/>
              <a:gd name="connsiteY62" fmla="*/ 403384 h 1400175"/>
              <a:gd name="connsiteX63" fmla="*/ 683999 w 1609725"/>
              <a:gd name="connsiteY63" fmla="*/ 419386 h 1400175"/>
              <a:gd name="connsiteX64" fmla="*/ 683999 w 1609725"/>
              <a:gd name="connsiteY64" fmla="*/ 567976 h 1400175"/>
              <a:gd name="connsiteX65" fmla="*/ 667997 w 1609725"/>
              <a:gd name="connsiteY65" fmla="*/ 583978 h 1400175"/>
              <a:gd name="connsiteX66" fmla="*/ 523788 w 1609725"/>
              <a:gd name="connsiteY66" fmla="*/ 583978 h 1400175"/>
              <a:gd name="connsiteX67" fmla="*/ 507786 w 1609725"/>
              <a:gd name="connsiteY67" fmla="*/ 567976 h 1400175"/>
              <a:gd name="connsiteX68" fmla="*/ 507786 w 1609725"/>
              <a:gd name="connsiteY68" fmla="*/ 419386 h 1400175"/>
              <a:gd name="connsiteX69" fmla="*/ 426633 w 1609725"/>
              <a:gd name="connsiteY69" fmla="*/ 567690 h 1400175"/>
              <a:gd name="connsiteX70" fmla="*/ 407678 w 1609725"/>
              <a:gd name="connsiteY70" fmla="*/ 586550 h 1400175"/>
              <a:gd name="connsiteX71" fmla="*/ 269852 w 1609725"/>
              <a:gd name="connsiteY71" fmla="*/ 586550 h 1400175"/>
              <a:gd name="connsiteX72" fmla="*/ 250992 w 1609725"/>
              <a:gd name="connsiteY72" fmla="*/ 567690 h 1400175"/>
              <a:gd name="connsiteX73" fmla="*/ 250992 w 1609725"/>
              <a:gd name="connsiteY73" fmla="*/ 422148 h 1400175"/>
              <a:gd name="connsiteX74" fmla="*/ 269852 w 1609725"/>
              <a:gd name="connsiteY74" fmla="*/ 403193 h 1400175"/>
              <a:gd name="connsiteX75" fmla="*/ 407678 w 1609725"/>
              <a:gd name="connsiteY75" fmla="*/ 403193 h 1400175"/>
              <a:gd name="connsiteX76" fmla="*/ 426633 w 1609725"/>
              <a:gd name="connsiteY76" fmla="*/ 422148 h 1400175"/>
              <a:gd name="connsiteX77" fmla="*/ 426633 w 1609725"/>
              <a:gd name="connsiteY77" fmla="*/ 567690 h 1400175"/>
              <a:gd name="connsiteX78" fmla="*/ 465209 w 1609725"/>
              <a:gd name="connsiteY78" fmla="*/ 865251 h 1400175"/>
              <a:gd name="connsiteX79" fmla="*/ 465209 w 1609725"/>
              <a:gd name="connsiteY79" fmla="*/ 716661 h 1400175"/>
              <a:gd name="connsiteX80" fmla="*/ 481211 w 1609725"/>
              <a:gd name="connsiteY80" fmla="*/ 700659 h 1400175"/>
              <a:gd name="connsiteX81" fmla="*/ 625420 w 1609725"/>
              <a:gd name="connsiteY81" fmla="*/ 700659 h 1400175"/>
              <a:gd name="connsiteX82" fmla="*/ 641422 w 1609725"/>
              <a:gd name="connsiteY82" fmla="*/ 716661 h 1400175"/>
              <a:gd name="connsiteX83" fmla="*/ 641422 w 1609725"/>
              <a:gd name="connsiteY83" fmla="*/ 865251 h 1400175"/>
              <a:gd name="connsiteX84" fmla="*/ 625420 w 1609725"/>
              <a:gd name="connsiteY84" fmla="*/ 881253 h 1400175"/>
              <a:gd name="connsiteX85" fmla="*/ 481211 w 1609725"/>
              <a:gd name="connsiteY85" fmla="*/ 881253 h 1400175"/>
              <a:gd name="connsiteX86" fmla="*/ 465209 w 1609725"/>
              <a:gd name="connsiteY86" fmla="*/ 865251 h 1400175"/>
              <a:gd name="connsiteX87" fmla="*/ 790869 w 1609725"/>
              <a:gd name="connsiteY87" fmla="*/ 1173194 h 1400175"/>
              <a:gd name="connsiteX88" fmla="*/ 771914 w 1609725"/>
              <a:gd name="connsiteY88" fmla="*/ 1192054 h 1400175"/>
              <a:gd name="connsiteX89" fmla="*/ 634088 w 1609725"/>
              <a:gd name="connsiteY89" fmla="*/ 1192054 h 1400175"/>
              <a:gd name="connsiteX90" fmla="*/ 615133 w 1609725"/>
              <a:gd name="connsiteY90" fmla="*/ 1173194 h 1400175"/>
              <a:gd name="connsiteX91" fmla="*/ 615133 w 1609725"/>
              <a:gd name="connsiteY91" fmla="*/ 1027748 h 1400175"/>
              <a:gd name="connsiteX92" fmla="*/ 634088 w 1609725"/>
              <a:gd name="connsiteY92" fmla="*/ 1008793 h 1400175"/>
              <a:gd name="connsiteX93" fmla="*/ 771914 w 1609725"/>
              <a:gd name="connsiteY93" fmla="*/ 1008793 h 1400175"/>
              <a:gd name="connsiteX94" fmla="*/ 790869 w 1609725"/>
              <a:gd name="connsiteY94" fmla="*/ 1027748 h 1400175"/>
              <a:gd name="connsiteX95" fmla="*/ 790869 w 1609725"/>
              <a:gd name="connsiteY95" fmla="*/ 1173194 h 1400175"/>
              <a:gd name="connsiteX96" fmla="*/ 1055759 w 1609725"/>
              <a:gd name="connsiteY96" fmla="*/ 1173194 h 1400175"/>
              <a:gd name="connsiteX97" fmla="*/ 1036900 w 1609725"/>
              <a:gd name="connsiteY97" fmla="*/ 1192054 h 1400175"/>
              <a:gd name="connsiteX98" fmla="*/ 899073 w 1609725"/>
              <a:gd name="connsiteY98" fmla="*/ 1192054 h 1400175"/>
              <a:gd name="connsiteX99" fmla="*/ 880214 w 1609725"/>
              <a:gd name="connsiteY99" fmla="*/ 1173194 h 1400175"/>
              <a:gd name="connsiteX100" fmla="*/ 880214 w 1609725"/>
              <a:gd name="connsiteY100" fmla="*/ 1027748 h 1400175"/>
              <a:gd name="connsiteX101" fmla="*/ 899073 w 1609725"/>
              <a:gd name="connsiteY101" fmla="*/ 1008793 h 1400175"/>
              <a:gd name="connsiteX102" fmla="*/ 1036900 w 1609725"/>
              <a:gd name="connsiteY102" fmla="*/ 1008793 h 1400175"/>
              <a:gd name="connsiteX103" fmla="*/ 1055759 w 1609725"/>
              <a:gd name="connsiteY103" fmla="*/ 1027748 h 1400175"/>
              <a:gd name="connsiteX104" fmla="*/ 1055759 w 1609725"/>
              <a:gd name="connsiteY104" fmla="*/ 1173194 h 1400175"/>
              <a:gd name="connsiteX105" fmla="*/ 1193396 w 1609725"/>
              <a:gd name="connsiteY105" fmla="*/ 567976 h 1400175"/>
              <a:gd name="connsiteX106" fmla="*/ 1177394 w 1609725"/>
              <a:gd name="connsiteY106" fmla="*/ 583978 h 1400175"/>
              <a:gd name="connsiteX107" fmla="*/ 1033185 w 1609725"/>
              <a:gd name="connsiteY107" fmla="*/ 583978 h 1400175"/>
              <a:gd name="connsiteX108" fmla="*/ 1017183 w 1609725"/>
              <a:gd name="connsiteY108" fmla="*/ 567976 h 1400175"/>
              <a:gd name="connsiteX109" fmla="*/ 1017183 w 1609725"/>
              <a:gd name="connsiteY109" fmla="*/ 419386 h 1400175"/>
              <a:gd name="connsiteX110" fmla="*/ 1033185 w 1609725"/>
              <a:gd name="connsiteY110" fmla="*/ 403384 h 1400175"/>
              <a:gd name="connsiteX111" fmla="*/ 1177394 w 1609725"/>
              <a:gd name="connsiteY111" fmla="*/ 403384 h 1400175"/>
              <a:gd name="connsiteX112" fmla="*/ 1193396 w 1609725"/>
              <a:gd name="connsiteY112" fmla="*/ 419386 h 1400175"/>
              <a:gd name="connsiteX113" fmla="*/ 1193396 w 1609725"/>
              <a:gd name="connsiteY113" fmla="*/ 567976 h 14001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609725" h="1400175">
                <a:moveTo>
                  <a:pt x="1604304" y="218599"/>
                </a:moveTo>
                <a:cubicBezTo>
                  <a:pt x="1538201" y="175355"/>
                  <a:pt x="1252927" y="7144"/>
                  <a:pt x="816206" y="7144"/>
                </a:cubicBezTo>
                <a:cubicBezTo>
                  <a:pt x="376817" y="7144"/>
                  <a:pt x="80971" y="193262"/>
                  <a:pt x="14201" y="239554"/>
                </a:cubicBezTo>
                <a:cubicBezTo>
                  <a:pt x="6485" y="244888"/>
                  <a:pt x="4866" y="255556"/>
                  <a:pt x="10486" y="263081"/>
                </a:cubicBezTo>
                <a:lnTo>
                  <a:pt x="72303" y="344424"/>
                </a:lnTo>
                <a:cubicBezTo>
                  <a:pt x="77637" y="351377"/>
                  <a:pt x="87353" y="353092"/>
                  <a:pt x="94592" y="348139"/>
                </a:cubicBezTo>
                <a:cubicBezTo>
                  <a:pt x="107069" y="339757"/>
                  <a:pt x="128501" y="325946"/>
                  <a:pt x="158028" y="309372"/>
                </a:cubicBezTo>
                <a:lnTo>
                  <a:pt x="158028" y="612458"/>
                </a:lnTo>
                <a:lnTo>
                  <a:pt x="158028" y="612458"/>
                </a:lnTo>
                <a:lnTo>
                  <a:pt x="158028" y="651891"/>
                </a:lnTo>
                <a:cubicBezTo>
                  <a:pt x="211940" y="654653"/>
                  <a:pt x="260422" y="683324"/>
                  <a:pt x="288997" y="729806"/>
                </a:cubicBezTo>
                <a:cubicBezTo>
                  <a:pt x="299760" y="747427"/>
                  <a:pt x="307190" y="767048"/>
                  <a:pt x="310714" y="787337"/>
                </a:cubicBezTo>
                <a:cubicBezTo>
                  <a:pt x="364054" y="815531"/>
                  <a:pt x="397772" y="870680"/>
                  <a:pt x="397772" y="932021"/>
                </a:cubicBezTo>
                <a:cubicBezTo>
                  <a:pt x="397772" y="933640"/>
                  <a:pt x="397772" y="935260"/>
                  <a:pt x="397677" y="936879"/>
                </a:cubicBezTo>
                <a:cubicBezTo>
                  <a:pt x="447588" y="970312"/>
                  <a:pt x="475306" y="1028224"/>
                  <a:pt x="469305" y="1089184"/>
                </a:cubicBezTo>
                <a:cubicBezTo>
                  <a:pt x="461685" y="1167098"/>
                  <a:pt x="399392" y="1228820"/>
                  <a:pt x="321382" y="1235869"/>
                </a:cubicBezTo>
                <a:cubicBezTo>
                  <a:pt x="299951" y="1237774"/>
                  <a:pt x="278615" y="1235488"/>
                  <a:pt x="257945" y="1229106"/>
                </a:cubicBezTo>
                <a:cubicBezTo>
                  <a:pt x="246611" y="1225582"/>
                  <a:pt x="235847" y="1220915"/>
                  <a:pt x="225656" y="1215104"/>
                </a:cubicBezTo>
                <a:cubicBezTo>
                  <a:pt x="222608" y="1216819"/>
                  <a:pt x="219464" y="1218438"/>
                  <a:pt x="216321" y="1219962"/>
                </a:cubicBezTo>
                <a:lnTo>
                  <a:pt x="241562" y="1399794"/>
                </a:lnTo>
                <a:lnTo>
                  <a:pt x="727337" y="1399794"/>
                </a:lnTo>
                <a:lnTo>
                  <a:pt x="727337" y="1399604"/>
                </a:lnTo>
                <a:lnTo>
                  <a:pt x="1117958" y="1399508"/>
                </a:lnTo>
                <a:lnTo>
                  <a:pt x="1117958" y="1376077"/>
                </a:lnTo>
                <a:cubicBezTo>
                  <a:pt x="1117958" y="1361599"/>
                  <a:pt x="1129769" y="1349788"/>
                  <a:pt x="1144247" y="1349788"/>
                </a:cubicBezTo>
                <a:lnTo>
                  <a:pt x="1171393" y="1349788"/>
                </a:lnTo>
                <a:lnTo>
                  <a:pt x="1171393" y="965549"/>
                </a:lnTo>
                <a:cubicBezTo>
                  <a:pt x="1101670" y="946118"/>
                  <a:pt x="1053759" y="881634"/>
                  <a:pt x="1055950" y="808196"/>
                </a:cubicBezTo>
                <a:cubicBezTo>
                  <a:pt x="1058426" y="726091"/>
                  <a:pt x="1124625" y="658844"/>
                  <a:pt x="1206636" y="655130"/>
                </a:cubicBezTo>
                <a:cubicBezTo>
                  <a:pt x="1250355" y="653129"/>
                  <a:pt x="1291789" y="668655"/>
                  <a:pt x="1323317" y="698754"/>
                </a:cubicBezTo>
                <a:cubicBezTo>
                  <a:pt x="1354844" y="728948"/>
                  <a:pt x="1372275" y="769525"/>
                  <a:pt x="1372275" y="813149"/>
                </a:cubicBezTo>
                <a:cubicBezTo>
                  <a:pt x="1372275" y="884206"/>
                  <a:pt x="1324365" y="946595"/>
                  <a:pt x="1256832" y="965549"/>
                </a:cubicBezTo>
                <a:lnTo>
                  <a:pt x="1256832" y="1349883"/>
                </a:lnTo>
                <a:lnTo>
                  <a:pt x="1283978" y="1349883"/>
                </a:lnTo>
                <a:cubicBezTo>
                  <a:pt x="1298457" y="1349883"/>
                  <a:pt x="1310267" y="1361694"/>
                  <a:pt x="1310267" y="1376172"/>
                </a:cubicBezTo>
                <a:lnTo>
                  <a:pt x="1310267" y="1399604"/>
                </a:lnTo>
                <a:lnTo>
                  <a:pt x="1480574" y="1399604"/>
                </a:lnTo>
                <a:lnTo>
                  <a:pt x="1480574" y="302419"/>
                </a:lnTo>
                <a:cubicBezTo>
                  <a:pt x="1501339" y="313658"/>
                  <a:pt x="1516769" y="323088"/>
                  <a:pt x="1526675" y="329375"/>
                </a:cubicBezTo>
                <a:cubicBezTo>
                  <a:pt x="1534010" y="334042"/>
                  <a:pt x="1543725" y="332137"/>
                  <a:pt x="1548773" y="324993"/>
                </a:cubicBezTo>
                <a:lnTo>
                  <a:pt x="1608590" y="242126"/>
                </a:lnTo>
                <a:cubicBezTo>
                  <a:pt x="1614210" y="234410"/>
                  <a:pt x="1612210" y="223742"/>
                  <a:pt x="1604304" y="218599"/>
                </a:cubicBezTo>
                <a:close/>
                <a:moveTo>
                  <a:pt x="762389" y="419386"/>
                </a:moveTo>
                <a:cubicBezTo>
                  <a:pt x="762389" y="410528"/>
                  <a:pt x="769533" y="403384"/>
                  <a:pt x="778391" y="403384"/>
                </a:cubicBezTo>
                <a:lnTo>
                  <a:pt x="922600" y="403384"/>
                </a:lnTo>
                <a:cubicBezTo>
                  <a:pt x="931458" y="403384"/>
                  <a:pt x="938602" y="410528"/>
                  <a:pt x="938602" y="419386"/>
                </a:cubicBezTo>
                <a:lnTo>
                  <a:pt x="938602" y="567976"/>
                </a:lnTo>
                <a:cubicBezTo>
                  <a:pt x="938602" y="576834"/>
                  <a:pt x="931458" y="583978"/>
                  <a:pt x="922600" y="583978"/>
                </a:cubicBezTo>
                <a:lnTo>
                  <a:pt x="778391" y="583978"/>
                </a:lnTo>
                <a:cubicBezTo>
                  <a:pt x="769533" y="583978"/>
                  <a:pt x="762389" y="576834"/>
                  <a:pt x="762389" y="567976"/>
                </a:cubicBezTo>
                <a:lnTo>
                  <a:pt x="762389" y="419386"/>
                </a:lnTo>
                <a:close/>
                <a:moveTo>
                  <a:pt x="719813" y="716566"/>
                </a:moveTo>
                <a:cubicBezTo>
                  <a:pt x="719813" y="707708"/>
                  <a:pt x="726956" y="700564"/>
                  <a:pt x="735815" y="700564"/>
                </a:cubicBezTo>
                <a:lnTo>
                  <a:pt x="880023" y="700564"/>
                </a:lnTo>
                <a:cubicBezTo>
                  <a:pt x="888881" y="700564"/>
                  <a:pt x="896025" y="707708"/>
                  <a:pt x="896025" y="716566"/>
                </a:cubicBezTo>
                <a:lnTo>
                  <a:pt x="896025" y="865156"/>
                </a:lnTo>
                <a:cubicBezTo>
                  <a:pt x="896025" y="874014"/>
                  <a:pt x="888881" y="881158"/>
                  <a:pt x="880023" y="881158"/>
                </a:cubicBezTo>
                <a:lnTo>
                  <a:pt x="735815" y="881158"/>
                </a:lnTo>
                <a:cubicBezTo>
                  <a:pt x="726956" y="881158"/>
                  <a:pt x="719813" y="874014"/>
                  <a:pt x="719813" y="865156"/>
                </a:cubicBezTo>
                <a:lnTo>
                  <a:pt x="719813" y="716566"/>
                </a:lnTo>
                <a:close/>
                <a:moveTo>
                  <a:pt x="507786" y="419386"/>
                </a:moveTo>
                <a:cubicBezTo>
                  <a:pt x="507786" y="410528"/>
                  <a:pt x="514930" y="403384"/>
                  <a:pt x="523788" y="403384"/>
                </a:cubicBezTo>
                <a:lnTo>
                  <a:pt x="667997" y="403384"/>
                </a:lnTo>
                <a:cubicBezTo>
                  <a:pt x="676855" y="403384"/>
                  <a:pt x="683999" y="410528"/>
                  <a:pt x="683999" y="419386"/>
                </a:cubicBezTo>
                <a:lnTo>
                  <a:pt x="683999" y="567976"/>
                </a:lnTo>
                <a:cubicBezTo>
                  <a:pt x="683999" y="576834"/>
                  <a:pt x="676855" y="583978"/>
                  <a:pt x="667997" y="583978"/>
                </a:cubicBezTo>
                <a:lnTo>
                  <a:pt x="523788" y="583978"/>
                </a:lnTo>
                <a:cubicBezTo>
                  <a:pt x="514930" y="583978"/>
                  <a:pt x="507786" y="576834"/>
                  <a:pt x="507786" y="567976"/>
                </a:cubicBezTo>
                <a:lnTo>
                  <a:pt x="507786" y="419386"/>
                </a:lnTo>
                <a:close/>
                <a:moveTo>
                  <a:pt x="426633" y="567690"/>
                </a:moveTo>
                <a:cubicBezTo>
                  <a:pt x="426633" y="578168"/>
                  <a:pt x="418156" y="586550"/>
                  <a:pt x="407678" y="586550"/>
                </a:cubicBezTo>
                <a:lnTo>
                  <a:pt x="269852" y="586550"/>
                </a:lnTo>
                <a:cubicBezTo>
                  <a:pt x="259374" y="586550"/>
                  <a:pt x="250992" y="578072"/>
                  <a:pt x="250992" y="567690"/>
                </a:cubicBezTo>
                <a:lnTo>
                  <a:pt x="250992" y="422148"/>
                </a:lnTo>
                <a:cubicBezTo>
                  <a:pt x="250992" y="411671"/>
                  <a:pt x="259469" y="403193"/>
                  <a:pt x="269852" y="403193"/>
                </a:cubicBezTo>
                <a:lnTo>
                  <a:pt x="407678" y="403193"/>
                </a:lnTo>
                <a:cubicBezTo>
                  <a:pt x="418156" y="403193"/>
                  <a:pt x="426633" y="411671"/>
                  <a:pt x="426633" y="422148"/>
                </a:cubicBezTo>
                <a:lnTo>
                  <a:pt x="426633" y="567690"/>
                </a:lnTo>
                <a:close/>
                <a:moveTo>
                  <a:pt x="465209" y="865251"/>
                </a:moveTo>
                <a:lnTo>
                  <a:pt x="465209" y="716661"/>
                </a:lnTo>
                <a:cubicBezTo>
                  <a:pt x="465209" y="707803"/>
                  <a:pt x="472353" y="700659"/>
                  <a:pt x="481211" y="700659"/>
                </a:cubicBezTo>
                <a:lnTo>
                  <a:pt x="625420" y="700659"/>
                </a:lnTo>
                <a:cubicBezTo>
                  <a:pt x="634278" y="700659"/>
                  <a:pt x="641422" y="707803"/>
                  <a:pt x="641422" y="716661"/>
                </a:cubicBezTo>
                <a:lnTo>
                  <a:pt x="641422" y="865251"/>
                </a:lnTo>
                <a:cubicBezTo>
                  <a:pt x="641422" y="874109"/>
                  <a:pt x="634278" y="881253"/>
                  <a:pt x="625420" y="881253"/>
                </a:cubicBezTo>
                <a:lnTo>
                  <a:pt x="481211" y="881253"/>
                </a:lnTo>
                <a:cubicBezTo>
                  <a:pt x="472353" y="881253"/>
                  <a:pt x="465209" y="874109"/>
                  <a:pt x="465209" y="865251"/>
                </a:cubicBezTo>
                <a:close/>
                <a:moveTo>
                  <a:pt x="790869" y="1173194"/>
                </a:moveTo>
                <a:cubicBezTo>
                  <a:pt x="790869" y="1183672"/>
                  <a:pt x="782392" y="1192054"/>
                  <a:pt x="771914" y="1192054"/>
                </a:cubicBezTo>
                <a:lnTo>
                  <a:pt x="634088" y="1192054"/>
                </a:lnTo>
                <a:cubicBezTo>
                  <a:pt x="623610" y="1192054"/>
                  <a:pt x="615133" y="1183577"/>
                  <a:pt x="615133" y="1173194"/>
                </a:cubicBezTo>
                <a:lnTo>
                  <a:pt x="615133" y="1027748"/>
                </a:lnTo>
                <a:cubicBezTo>
                  <a:pt x="615133" y="1017270"/>
                  <a:pt x="623610" y="1008793"/>
                  <a:pt x="634088" y="1008793"/>
                </a:cubicBezTo>
                <a:lnTo>
                  <a:pt x="771914" y="1008793"/>
                </a:lnTo>
                <a:cubicBezTo>
                  <a:pt x="782392" y="1008793"/>
                  <a:pt x="790869" y="1017270"/>
                  <a:pt x="790869" y="1027748"/>
                </a:cubicBezTo>
                <a:lnTo>
                  <a:pt x="790869" y="1173194"/>
                </a:lnTo>
                <a:close/>
                <a:moveTo>
                  <a:pt x="1055759" y="1173194"/>
                </a:moveTo>
                <a:cubicBezTo>
                  <a:pt x="1055759" y="1183672"/>
                  <a:pt x="1047282" y="1192054"/>
                  <a:pt x="1036900" y="1192054"/>
                </a:cubicBezTo>
                <a:lnTo>
                  <a:pt x="899073" y="1192054"/>
                </a:lnTo>
                <a:cubicBezTo>
                  <a:pt x="888596" y="1192054"/>
                  <a:pt x="880214" y="1183577"/>
                  <a:pt x="880214" y="1173194"/>
                </a:cubicBezTo>
                <a:lnTo>
                  <a:pt x="880214" y="1027748"/>
                </a:lnTo>
                <a:cubicBezTo>
                  <a:pt x="880214" y="1017270"/>
                  <a:pt x="888691" y="1008793"/>
                  <a:pt x="899073" y="1008793"/>
                </a:cubicBezTo>
                <a:lnTo>
                  <a:pt x="1036900" y="1008793"/>
                </a:lnTo>
                <a:cubicBezTo>
                  <a:pt x="1047377" y="1008793"/>
                  <a:pt x="1055759" y="1017270"/>
                  <a:pt x="1055759" y="1027748"/>
                </a:cubicBezTo>
                <a:lnTo>
                  <a:pt x="1055759" y="1173194"/>
                </a:lnTo>
                <a:close/>
                <a:moveTo>
                  <a:pt x="1193396" y="567976"/>
                </a:moveTo>
                <a:cubicBezTo>
                  <a:pt x="1193396" y="576834"/>
                  <a:pt x="1186252" y="583978"/>
                  <a:pt x="1177394" y="583978"/>
                </a:cubicBezTo>
                <a:lnTo>
                  <a:pt x="1033185" y="583978"/>
                </a:lnTo>
                <a:cubicBezTo>
                  <a:pt x="1024327" y="583978"/>
                  <a:pt x="1017183" y="576834"/>
                  <a:pt x="1017183" y="567976"/>
                </a:cubicBezTo>
                <a:lnTo>
                  <a:pt x="1017183" y="419386"/>
                </a:lnTo>
                <a:cubicBezTo>
                  <a:pt x="1017183" y="410528"/>
                  <a:pt x="1024327" y="403384"/>
                  <a:pt x="1033185" y="403384"/>
                </a:cubicBezTo>
                <a:lnTo>
                  <a:pt x="1177394" y="403384"/>
                </a:lnTo>
                <a:cubicBezTo>
                  <a:pt x="1186252" y="403384"/>
                  <a:pt x="1193396" y="410528"/>
                  <a:pt x="1193396" y="419386"/>
                </a:cubicBezTo>
                <a:lnTo>
                  <a:pt x="1193396" y="567976"/>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8</xdr:col>
      <xdr:colOff>111610</xdr:colOff>
      <xdr:row>80</xdr:row>
      <xdr:rowOff>189071</xdr:rowOff>
    </xdr:from>
    <xdr:to>
      <xdr:col>9</xdr:col>
      <xdr:colOff>889489</xdr:colOff>
      <xdr:row>82</xdr:row>
      <xdr:rowOff>37993</xdr:rowOff>
    </xdr:to>
    <xdr:sp macro="" textlink="">
      <xdr:nvSpPr>
        <xdr:cNvPr id="139" name="テキスト ボックス 41">
          <a:extLst>
            <a:ext uri="{FF2B5EF4-FFF2-40B4-BE49-F238E27FC236}">
              <a16:creationId xmlns:a16="http://schemas.microsoft.com/office/drawing/2014/main" id="{2DFDBDF6-7011-4AF1-960D-29858402F214}"/>
            </a:ext>
          </a:extLst>
        </xdr:cNvPr>
        <xdr:cNvSpPr txBox="1">
          <a:spLocks noChangeArrowheads="1"/>
        </xdr:cNvSpPr>
      </xdr:nvSpPr>
      <xdr:spPr bwMode="auto">
        <a:xfrm>
          <a:off x="7888492" y="18992542"/>
          <a:ext cx="1808821" cy="319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公共施設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clientData/>
  </xdr:twoCellAnchor>
  <xdr:twoCellAnchor>
    <xdr:from>
      <xdr:col>8</xdr:col>
      <xdr:colOff>615921</xdr:colOff>
      <xdr:row>76</xdr:row>
      <xdr:rowOff>205286</xdr:rowOff>
    </xdr:from>
    <xdr:to>
      <xdr:col>9</xdr:col>
      <xdr:colOff>434591</xdr:colOff>
      <xdr:row>80</xdr:row>
      <xdr:rowOff>191022</xdr:rowOff>
    </xdr:to>
    <xdr:sp macro="" textlink="">
      <xdr:nvSpPr>
        <xdr:cNvPr id="140" name="Freeform 62">
          <a:extLst>
            <a:ext uri="{FF2B5EF4-FFF2-40B4-BE49-F238E27FC236}">
              <a16:creationId xmlns:a16="http://schemas.microsoft.com/office/drawing/2014/main" id="{FE75FE9B-43BB-44D4-8462-A242F6EA3894}"/>
            </a:ext>
          </a:extLst>
        </xdr:cNvPr>
        <xdr:cNvSpPr>
          <a:spLocks noChangeAspect="1" noEditPoints="1"/>
        </xdr:cNvSpPr>
      </xdr:nvSpPr>
      <xdr:spPr bwMode="auto">
        <a:xfrm>
          <a:off x="8392803" y="18067462"/>
          <a:ext cx="849612" cy="927031"/>
        </a:xfrm>
        <a:custGeom>
          <a:avLst/>
          <a:gdLst>
            <a:gd name="T0" fmla="*/ 186 w 192"/>
            <a:gd name="T1" fmla="*/ 9 h 186"/>
            <a:gd name="T2" fmla="*/ 18 w 192"/>
            <a:gd name="T3" fmla="*/ 0 h 186"/>
            <a:gd name="T4" fmla="*/ 7 w 192"/>
            <a:gd name="T5" fmla="*/ 176 h 186"/>
            <a:gd name="T6" fmla="*/ 0 w 192"/>
            <a:gd name="T7" fmla="*/ 186 h 186"/>
            <a:gd name="T8" fmla="*/ 189 w 192"/>
            <a:gd name="T9" fmla="*/ 176 h 186"/>
            <a:gd name="T10" fmla="*/ 105 w 192"/>
            <a:gd name="T11" fmla="*/ 37 h 186"/>
            <a:gd name="T12" fmla="*/ 86 w 192"/>
            <a:gd name="T13" fmla="*/ 55 h 186"/>
            <a:gd name="T14" fmla="*/ 86 w 192"/>
            <a:gd name="T15" fmla="*/ 70 h 186"/>
            <a:gd name="T16" fmla="*/ 105 w 192"/>
            <a:gd name="T17" fmla="*/ 88 h 186"/>
            <a:gd name="T18" fmla="*/ 86 w 192"/>
            <a:gd name="T19" fmla="*/ 88 h 186"/>
            <a:gd name="T20" fmla="*/ 105 w 192"/>
            <a:gd name="T21" fmla="*/ 137 h 186"/>
            <a:gd name="T22" fmla="*/ 62 w 192"/>
            <a:gd name="T23" fmla="*/ 22 h 186"/>
            <a:gd name="T24" fmla="*/ 62 w 192"/>
            <a:gd name="T25" fmla="*/ 37 h 186"/>
            <a:gd name="T26" fmla="*/ 81 w 192"/>
            <a:gd name="T27" fmla="*/ 55 h 186"/>
            <a:gd name="T28" fmla="*/ 62 w 192"/>
            <a:gd name="T29" fmla="*/ 55 h 186"/>
            <a:gd name="T30" fmla="*/ 81 w 192"/>
            <a:gd name="T31" fmla="*/ 103 h 186"/>
            <a:gd name="T32" fmla="*/ 32 w 192"/>
            <a:gd name="T33" fmla="*/ 137 h 186"/>
            <a:gd name="T34" fmla="*/ 32 w 192"/>
            <a:gd name="T35" fmla="*/ 122 h 186"/>
            <a:gd name="T36" fmla="*/ 16 w 192"/>
            <a:gd name="T37" fmla="*/ 103 h 186"/>
            <a:gd name="T38" fmla="*/ 32 w 192"/>
            <a:gd name="T39" fmla="*/ 103 h 186"/>
            <a:gd name="T40" fmla="*/ 16 w 192"/>
            <a:gd name="T41" fmla="*/ 55 h 186"/>
            <a:gd name="T42" fmla="*/ 32 w 192"/>
            <a:gd name="T43" fmla="*/ 37 h 186"/>
            <a:gd name="T44" fmla="*/ 32 w 192"/>
            <a:gd name="T45" fmla="*/ 22 h 186"/>
            <a:gd name="T46" fmla="*/ 38 w 192"/>
            <a:gd name="T47" fmla="*/ 137 h 186"/>
            <a:gd name="T48" fmla="*/ 57 w 192"/>
            <a:gd name="T49" fmla="*/ 137 h 186"/>
            <a:gd name="T50" fmla="*/ 38 w 192"/>
            <a:gd name="T51" fmla="*/ 88 h 186"/>
            <a:gd name="T52" fmla="*/ 57 w 192"/>
            <a:gd name="T53" fmla="*/ 70 h 186"/>
            <a:gd name="T54" fmla="*/ 57 w 192"/>
            <a:gd name="T55" fmla="*/ 55 h 186"/>
            <a:gd name="T56" fmla="*/ 38 w 192"/>
            <a:gd name="T57" fmla="*/ 37 h 186"/>
            <a:gd name="T58" fmla="*/ 57 w 192"/>
            <a:gd name="T59" fmla="*/ 37 h 186"/>
            <a:gd name="T60" fmla="*/ 81 w 192"/>
            <a:gd name="T61" fmla="*/ 137 h 186"/>
            <a:gd name="T62" fmla="*/ 68 w 192"/>
            <a:gd name="T63" fmla="*/ 153 h 186"/>
            <a:gd name="T64" fmla="*/ 68 w 192"/>
            <a:gd name="T65" fmla="*/ 176 h 186"/>
            <a:gd name="T66" fmla="*/ 97 w 192"/>
            <a:gd name="T67" fmla="*/ 176 h 186"/>
            <a:gd name="T68" fmla="*/ 124 w 192"/>
            <a:gd name="T69" fmla="*/ 176 h 186"/>
            <a:gd name="T70" fmla="*/ 111 w 192"/>
            <a:gd name="T71" fmla="*/ 122 h 186"/>
            <a:gd name="T72" fmla="*/ 130 w 192"/>
            <a:gd name="T73" fmla="*/ 103 h 186"/>
            <a:gd name="T74" fmla="*/ 130 w 192"/>
            <a:gd name="T75" fmla="*/ 88 h 186"/>
            <a:gd name="T76" fmla="*/ 111 w 192"/>
            <a:gd name="T77" fmla="*/ 70 h 186"/>
            <a:gd name="T78" fmla="*/ 130 w 192"/>
            <a:gd name="T79" fmla="*/ 70 h 186"/>
            <a:gd name="T80" fmla="*/ 111 w 192"/>
            <a:gd name="T81" fmla="*/ 22 h 186"/>
            <a:gd name="T82" fmla="*/ 154 w 192"/>
            <a:gd name="T83" fmla="*/ 137 h 186"/>
            <a:gd name="T84" fmla="*/ 154 w 192"/>
            <a:gd name="T85" fmla="*/ 122 h 186"/>
            <a:gd name="T86" fmla="*/ 135 w 192"/>
            <a:gd name="T87" fmla="*/ 103 h 186"/>
            <a:gd name="T88" fmla="*/ 154 w 192"/>
            <a:gd name="T89" fmla="*/ 103 h 186"/>
            <a:gd name="T90" fmla="*/ 135 w 192"/>
            <a:gd name="T91" fmla="*/ 55 h 186"/>
            <a:gd name="T92" fmla="*/ 154 w 192"/>
            <a:gd name="T93" fmla="*/ 37 h 186"/>
            <a:gd name="T94" fmla="*/ 154 w 192"/>
            <a:gd name="T95" fmla="*/ 22 h 186"/>
            <a:gd name="T96" fmla="*/ 159 w 192"/>
            <a:gd name="T97" fmla="*/ 137 h 186"/>
            <a:gd name="T98" fmla="*/ 178 w 192"/>
            <a:gd name="T99" fmla="*/ 137 h 186"/>
            <a:gd name="T100" fmla="*/ 159 w 192"/>
            <a:gd name="T101" fmla="*/ 88 h 186"/>
            <a:gd name="T102" fmla="*/ 178 w 192"/>
            <a:gd name="T103" fmla="*/ 70 h 186"/>
            <a:gd name="T104" fmla="*/ 178 w 192"/>
            <a:gd name="T105" fmla="*/ 55 h 186"/>
            <a:gd name="T106" fmla="*/ 159 w 192"/>
            <a:gd name="T107" fmla="*/ 37 h 186"/>
            <a:gd name="T108" fmla="*/ 178 w 192"/>
            <a:gd name="T109" fmla="*/ 37 h 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92" h="186">
              <a:moveTo>
                <a:pt x="189" y="176"/>
              </a:moveTo>
              <a:cubicBezTo>
                <a:pt x="186" y="176"/>
                <a:pt x="186" y="176"/>
                <a:pt x="186" y="176"/>
              </a:cubicBezTo>
              <a:cubicBezTo>
                <a:pt x="186" y="9"/>
                <a:pt x="186" y="9"/>
                <a:pt x="186" y="9"/>
              </a:cubicBezTo>
              <a:cubicBezTo>
                <a:pt x="124" y="9"/>
                <a:pt x="124" y="9"/>
                <a:pt x="124" y="9"/>
              </a:cubicBezTo>
              <a:cubicBezTo>
                <a:pt x="124" y="0"/>
                <a:pt x="124" y="0"/>
                <a:pt x="124" y="0"/>
              </a:cubicBezTo>
              <a:cubicBezTo>
                <a:pt x="18" y="0"/>
                <a:pt x="18" y="0"/>
                <a:pt x="18" y="0"/>
              </a:cubicBezTo>
              <a:cubicBezTo>
                <a:pt x="18" y="9"/>
                <a:pt x="18" y="9"/>
                <a:pt x="18" y="9"/>
              </a:cubicBezTo>
              <a:cubicBezTo>
                <a:pt x="7" y="9"/>
                <a:pt x="7" y="9"/>
                <a:pt x="7" y="9"/>
              </a:cubicBezTo>
              <a:cubicBezTo>
                <a:pt x="7" y="176"/>
                <a:pt x="7" y="176"/>
                <a:pt x="7" y="176"/>
              </a:cubicBezTo>
              <a:cubicBezTo>
                <a:pt x="3" y="176"/>
                <a:pt x="3" y="176"/>
                <a:pt x="3" y="176"/>
              </a:cubicBezTo>
              <a:cubicBezTo>
                <a:pt x="1" y="176"/>
                <a:pt x="0" y="177"/>
                <a:pt x="0" y="179"/>
              </a:cubicBezTo>
              <a:cubicBezTo>
                <a:pt x="0" y="186"/>
                <a:pt x="0" y="186"/>
                <a:pt x="0" y="186"/>
              </a:cubicBezTo>
              <a:cubicBezTo>
                <a:pt x="192" y="186"/>
                <a:pt x="192" y="186"/>
                <a:pt x="192" y="186"/>
              </a:cubicBezTo>
              <a:cubicBezTo>
                <a:pt x="192" y="179"/>
                <a:pt x="192" y="179"/>
                <a:pt x="192" y="179"/>
              </a:cubicBezTo>
              <a:cubicBezTo>
                <a:pt x="192" y="177"/>
                <a:pt x="191" y="176"/>
                <a:pt x="189" y="176"/>
              </a:cubicBezTo>
              <a:close/>
              <a:moveTo>
                <a:pt x="86" y="22"/>
              </a:moveTo>
              <a:cubicBezTo>
                <a:pt x="105" y="22"/>
                <a:pt x="105" y="22"/>
                <a:pt x="105" y="22"/>
              </a:cubicBezTo>
              <a:cubicBezTo>
                <a:pt x="105" y="37"/>
                <a:pt x="105" y="37"/>
                <a:pt x="105" y="37"/>
              </a:cubicBezTo>
              <a:cubicBezTo>
                <a:pt x="86" y="37"/>
                <a:pt x="86" y="37"/>
                <a:pt x="86" y="37"/>
              </a:cubicBezTo>
              <a:lnTo>
                <a:pt x="86" y="22"/>
              </a:lnTo>
              <a:close/>
              <a:moveTo>
                <a:pt x="86" y="55"/>
              </a:moveTo>
              <a:cubicBezTo>
                <a:pt x="105" y="55"/>
                <a:pt x="105" y="55"/>
                <a:pt x="105" y="55"/>
              </a:cubicBezTo>
              <a:cubicBezTo>
                <a:pt x="105" y="70"/>
                <a:pt x="105" y="70"/>
                <a:pt x="105" y="70"/>
              </a:cubicBezTo>
              <a:cubicBezTo>
                <a:pt x="86" y="70"/>
                <a:pt x="86" y="70"/>
                <a:pt x="86" y="70"/>
              </a:cubicBezTo>
              <a:lnTo>
                <a:pt x="86" y="55"/>
              </a:lnTo>
              <a:close/>
              <a:moveTo>
                <a:pt x="86" y="88"/>
              </a:moveTo>
              <a:cubicBezTo>
                <a:pt x="105" y="88"/>
                <a:pt x="105" y="88"/>
                <a:pt x="105" y="88"/>
              </a:cubicBezTo>
              <a:cubicBezTo>
                <a:pt x="105" y="103"/>
                <a:pt x="105" y="103"/>
                <a:pt x="105" y="103"/>
              </a:cubicBezTo>
              <a:cubicBezTo>
                <a:pt x="86" y="103"/>
                <a:pt x="86" y="103"/>
                <a:pt x="86" y="103"/>
              </a:cubicBezTo>
              <a:lnTo>
                <a:pt x="86" y="88"/>
              </a:lnTo>
              <a:close/>
              <a:moveTo>
                <a:pt x="86" y="122"/>
              </a:moveTo>
              <a:cubicBezTo>
                <a:pt x="105" y="122"/>
                <a:pt x="105" y="122"/>
                <a:pt x="105" y="122"/>
              </a:cubicBezTo>
              <a:cubicBezTo>
                <a:pt x="105" y="137"/>
                <a:pt x="105" y="137"/>
                <a:pt x="105" y="137"/>
              </a:cubicBezTo>
              <a:cubicBezTo>
                <a:pt x="86" y="137"/>
                <a:pt x="86" y="137"/>
                <a:pt x="86" y="137"/>
              </a:cubicBezTo>
              <a:lnTo>
                <a:pt x="86" y="122"/>
              </a:lnTo>
              <a:close/>
              <a:moveTo>
                <a:pt x="62" y="22"/>
              </a:moveTo>
              <a:cubicBezTo>
                <a:pt x="81" y="22"/>
                <a:pt x="81" y="22"/>
                <a:pt x="81" y="22"/>
              </a:cubicBezTo>
              <a:cubicBezTo>
                <a:pt x="81" y="37"/>
                <a:pt x="81" y="37"/>
                <a:pt x="81" y="37"/>
              </a:cubicBezTo>
              <a:cubicBezTo>
                <a:pt x="62" y="37"/>
                <a:pt x="62" y="37"/>
                <a:pt x="62" y="37"/>
              </a:cubicBezTo>
              <a:lnTo>
                <a:pt x="62" y="22"/>
              </a:lnTo>
              <a:close/>
              <a:moveTo>
                <a:pt x="62" y="55"/>
              </a:moveTo>
              <a:cubicBezTo>
                <a:pt x="81" y="55"/>
                <a:pt x="81" y="55"/>
                <a:pt x="81" y="55"/>
              </a:cubicBezTo>
              <a:cubicBezTo>
                <a:pt x="81" y="70"/>
                <a:pt x="81" y="70"/>
                <a:pt x="81" y="70"/>
              </a:cubicBezTo>
              <a:cubicBezTo>
                <a:pt x="62" y="70"/>
                <a:pt x="62" y="70"/>
                <a:pt x="62" y="70"/>
              </a:cubicBezTo>
              <a:lnTo>
                <a:pt x="62" y="55"/>
              </a:lnTo>
              <a:close/>
              <a:moveTo>
                <a:pt x="62" y="88"/>
              </a:moveTo>
              <a:cubicBezTo>
                <a:pt x="81" y="88"/>
                <a:pt x="81" y="88"/>
                <a:pt x="81" y="88"/>
              </a:cubicBezTo>
              <a:cubicBezTo>
                <a:pt x="81" y="103"/>
                <a:pt x="81" y="103"/>
                <a:pt x="81" y="103"/>
              </a:cubicBezTo>
              <a:cubicBezTo>
                <a:pt x="62" y="103"/>
                <a:pt x="62" y="103"/>
                <a:pt x="62" y="103"/>
              </a:cubicBezTo>
              <a:lnTo>
                <a:pt x="62" y="88"/>
              </a:lnTo>
              <a:close/>
              <a:moveTo>
                <a:pt x="32" y="137"/>
              </a:moveTo>
              <a:cubicBezTo>
                <a:pt x="16" y="137"/>
                <a:pt x="16" y="137"/>
                <a:pt x="16" y="137"/>
              </a:cubicBezTo>
              <a:cubicBezTo>
                <a:pt x="16" y="122"/>
                <a:pt x="16" y="122"/>
                <a:pt x="16" y="122"/>
              </a:cubicBezTo>
              <a:cubicBezTo>
                <a:pt x="32" y="122"/>
                <a:pt x="32" y="122"/>
                <a:pt x="32" y="122"/>
              </a:cubicBezTo>
              <a:lnTo>
                <a:pt x="32" y="137"/>
              </a:lnTo>
              <a:close/>
              <a:moveTo>
                <a:pt x="32" y="103"/>
              </a:moveTo>
              <a:cubicBezTo>
                <a:pt x="16" y="103"/>
                <a:pt x="16" y="103"/>
                <a:pt x="16" y="103"/>
              </a:cubicBezTo>
              <a:cubicBezTo>
                <a:pt x="16" y="88"/>
                <a:pt x="16" y="88"/>
                <a:pt x="16" y="88"/>
              </a:cubicBezTo>
              <a:cubicBezTo>
                <a:pt x="32" y="88"/>
                <a:pt x="32" y="88"/>
                <a:pt x="32" y="88"/>
              </a:cubicBezTo>
              <a:lnTo>
                <a:pt x="32" y="103"/>
              </a:lnTo>
              <a:close/>
              <a:moveTo>
                <a:pt x="32" y="70"/>
              </a:moveTo>
              <a:cubicBezTo>
                <a:pt x="16" y="70"/>
                <a:pt x="16" y="70"/>
                <a:pt x="16" y="70"/>
              </a:cubicBezTo>
              <a:cubicBezTo>
                <a:pt x="16" y="55"/>
                <a:pt x="16" y="55"/>
                <a:pt x="16" y="55"/>
              </a:cubicBezTo>
              <a:cubicBezTo>
                <a:pt x="32" y="55"/>
                <a:pt x="32" y="55"/>
                <a:pt x="32" y="55"/>
              </a:cubicBezTo>
              <a:lnTo>
                <a:pt x="32" y="70"/>
              </a:lnTo>
              <a:close/>
              <a:moveTo>
                <a:pt x="32" y="37"/>
              </a:moveTo>
              <a:cubicBezTo>
                <a:pt x="16" y="37"/>
                <a:pt x="16" y="37"/>
                <a:pt x="16" y="37"/>
              </a:cubicBezTo>
              <a:cubicBezTo>
                <a:pt x="16" y="22"/>
                <a:pt x="16" y="22"/>
                <a:pt x="16" y="22"/>
              </a:cubicBezTo>
              <a:cubicBezTo>
                <a:pt x="32" y="22"/>
                <a:pt x="32" y="22"/>
                <a:pt x="32" y="22"/>
              </a:cubicBezTo>
              <a:lnTo>
                <a:pt x="32" y="37"/>
              </a:lnTo>
              <a:close/>
              <a:moveTo>
                <a:pt x="57" y="137"/>
              </a:moveTo>
              <a:cubicBezTo>
                <a:pt x="38" y="137"/>
                <a:pt x="38" y="137"/>
                <a:pt x="38" y="137"/>
              </a:cubicBezTo>
              <a:cubicBezTo>
                <a:pt x="38" y="122"/>
                <a:pt x="38" y="122"/>
                <a:pt x="38" y="122"/>
              </a:cubicBezTo>
              <a:cubicBezTo>
                <a:pt x="57" y="122"/>
                <a:pt x="57" y="122"/>
                <a:pt x="57" y="122"/>
              </a:cubicBezTo>
              <a:lnTo>
                <a:pt x="57" y="137"/>
              </a:lnTo>
              <a:close/>
              <a:moveTo>
                <a:pt x="57" y="103"/>
              </a:moveTo>
              <a:cubicBezTo>
                <a:pt x="38" y="103"/>
                <a:pt x="38" y="103"/>
                <a:pt x="38" y="103"/>
              </a:cubicBezTo>
              <a:cubicBezTo>
                <a:pt x="38" y="88"/>
                <a:pt x="38" y="88"/>
                <a:pt x="38" y="88"/>
              </a:cubicBezTo>
              <a:cubicBezTo>
                <a:pt x="57" y="88"/>
                <a:pt x="57" y="88"/>
                <a:pt x="57" y="88"/>
              </a:cubicBezTo>
              <a:lnTo>
                <a:pt x="57" y="103"/>
              </a:lnTo>
              <a:close/>
              <a:moveTo>
                <a:pt x="57" y="70"/>
              </a:moveTo>
              <a:cubicBezTo>
                <a:pt x="38" y="70"/>
                <a:pt x="38" y="70"/>
                <a:pt x="38" y="70"/>
              </a:cubicBezTo>
              <a:cubicBezTo>
                <a:pt x="38" y="55"/>
                <a:pt x="38" y="55"/>
                <a:pt x="38" y="55"/>
              </a:cubicBezTo>
              <a:cubicBezTo>
                <a:pt x="57" y="55"/>
                <a:pt x="57" y="55"/>
                <a:pt x="57" y="55"/>
              </a:cubicBezTo>
              <a:lnTo>
                <a:pt x="57" y="70"/>
              </a:lnTo>
              <a:close/>
              <a:moveTo>
                <a:pt x="57" y="37"/>
              </a:moveTo>
              <a:cubicBezTo>
                <a:pt x="38" y="37"/>
                <a:pt x="38" y="37"/>
                <a:pt x="38" y="37"/>
              </a:cubicBezTo>
              <a:cubicBezTo>
                <a:pt x="38" y="22"/>
                <a:pt x="38" y="22"/>
                <a:pt x="38" y="22"/>
              </a:cubicBezTo>
              <a:cubicBezTo>
                <a:pt x="57" y="22"/>
                <a:pt x="57" y="22"/>
                <a:pt x="57" y="22"/>
              </a:cubicBezTo>
              <a:lnTo>
                <a:pt x="57" y="37"/>
              </a:lnTo>
              <a:close/>
              <a:moveTo>
                <a:pt x="62" y="122"/>
              </a:moveTo>
              <a:cubicBezTo>
                <a:pt x="81" y="122"/>
                <a:pt x="81" y="122"/>
                <a:pt x="81" y="122"/>
              </a:cubicBezTo>
              <a:cubicBezTo>
                <a:pt x="81" y="137"/>
                <a:pt x="81" y="137"/>
                <a:pt x="81" y="137"/>
              </a:cubicBezTo>
              <a:cubicBezTo>
                <a:pt x="62" y="137"/>
                <a:pt x="62" y="137"/>
                <a:pt x="62" y="137"/>
              </a:cubicBezTo>
              <a:lnTo>
                <a:pt x="62" y="122"/>
              </a:lnTo>
              <a:close/>
              <a:moveTo>
                <a:pt x="68" y="153"/>
              </a:moveTo>
              <a:cubicBezTo>
                <a:pt x="95" y="153"/>
                <a:pt x="95" y="153"/>
                <a:pt x="95" y="153"/>
              </a:cubicBezTo>
              <a:cubicBezTo>
                <a:pt x="95" y="176"/>
                <a:pt x="95" y="176"/>
                <a:pt x="95" y="176"/>
              </a:cubicBezTo>
              <a:cubicBezTo>
                <a:pt x="68" y="176"/>
                <a:pt x="68" y="176"/>
                <a:pt x="68" y="176"/>
              </a:cubicBezTo>
              <a:lnTo>
                <a:pt x="68" y="153"/>
              </a:lnTo>
              <a:close/>
              <a:moveTo>
                <a:pt x="124" y="176"/>
              </a:moveTo>
              <a:cubicBezTo>
                <a:pt x="97" y="176"/>
                <a:pt x="97" y="176"/>
                <a:pt x="97" y="176"/>
              </a:cubicBezTo>
              <a:cubicBezTo>
                <a:pt x="97" y="153"/>
                <a:pt x="97" y="153"/>
                <a:pt x="97" y="153"/>
              </a:cubicBezTo>
              <a:cubicBezTo>
                <a:pt x="124" y="153"/>
                <a:pt x="124" y="153"/>
                <a:pt x="124" y="153"/>
              </a:cubicBezTo>
              <a:lnTo>
                <a:pt x="124" y="176"/>
              </a:lnTo>
              <a:close/>
              <a:moveTo>
                <a:pt x="130" y="137"/>
              </a:moveTo>
              <a:cubicBezTo>
                <a:pt x="111" y="137"/>
                <a:pt x="111" y="137"/>
                <a:pt x="111" y="137"/>
              </a:cubicBezTo>
              <a:cubicBezTo>
                <a:pt x="111" y="122"/>
                <a:pt x="111" y="122"/>
                <a:pt x="111" y="122"/>
              </a:cubicBezTo>
              <a:cubicBezTo>
                <a:pt x="130" y="122"/>
                <a:pt x="130" y="122"/>
                <a:pt x="130" y="122"/>
              </a:cubicBezTo>
              <a:lnTo>
                <a:pt x="130" y="137"/>
              </a:lnTo>
              <a:close/>
              <a:moveTo>
                <a:pt x="130" y="103"/>
              </a:moveTo>
              <a:cubicBezTo>
                <a:pt x="111" y="103"/>
                <a:pt x="111" y="103"/>
                <a:pt x="111" y="103"/>
              </a:cubicBezTo>
              <a:cubicBezTo>
                <a:pt x="111" y="88"/>
                <a:pt x="111" y="88"/>
                <a:pt x="111" y="88"/>
              </a:cubicBezTo>
              <a:cubicBezTo>
                <a:pt x="130" y="88"/>
                <a:pt x="130" y="88"/>
                <a:pt x="130" y="88"/>
              </a:cubicBezTo>
              <a:lnTo>
                <a:pt x="130" y="103"/>
              </a:lnTo>
              <a:close/>
              <a:moveTo>
                <a:pt x="130" y="70"/>
              </a:moveTo>
              <a:cubicBezTo>
                <a:pt x="111" y="70"/>
                <a:pt x="111" y="70"/>
                <a:pt x="111" y="70"/>
              </a:cubicBezTo>
              <a:cubicBezTo>
                <a:pt x="111" y="55"/>
                <a:pt x="111" y="55"/>
                <a:pt x="111" y="55"/>
              </a:cubicBezTo>
              <a:cubicBezTo>
                <a:pt x="130" y="55"/>
                <a:pt x="130" y="55"/>
                <a:pt x="130" y="55"/>
              </a:cubicBezTo>
              <a:lnTo>
                <a:pt x="130" y="70"/>
              </a:lnTo>
              <a:close/>
              <a:moveTo>
                <a:pt x="130" y="37"/>
              </a:moveTo>
              <a:cubicBezTo>
                <a:pt x="111" y="37"/>
                <a:pt x="111" y="37"/>
                <a:pt x="111" y="37"/>
              </a:cubicBezTo>
              <a:cubicBezTo>
                <a:pt x="111" y="22"/>
                <a:pt x="111" y="22"/>
                <a:pt x="111" y="22"/>
              </a:cubicBezTo>
              <a:cubicBezTo>
                <a:pt x="130" y="22"/>
                <a:pt x="130" y="22"/>
                <a:pt x="130" y="22"/>
              </a:cubicBezTo>
              <a:lnTo>
                <a:pt x="130" y="37"/>
              </a:lnTo>
              <a:close/>
              <a:moveTo>
                <a:pt x="154" y="137"/>
              </a:moveTo>
              <a:cubicBezTo>
                <a:pt x="135" y="137"/>
                <a:pt x="135" y="137"/>
                <a:pt x="135" y="137"/>
              </a:cubicBezTo>
              <a:cubicBezTo>
                <a:pt x="135" y="122"/>
                <a:pt x="135" y="122"/>
                <a:pt x="135" y="122"/>
              </a:cubicBezTo>
              <a:cubicBezTo>
                <a:pt x="154" y="122"/>
                <a:pt x="154" y="122"/>
                <a:pt x="154" y="122"/>
              </a:cubicBezTo>
              <a:lnTo>
                <a:pt x="154" y="137"/>
              </a:lnTo>
              <a:close/>
              <a:moveTo>
                <a:pt x="154" y="103"/>
              </a:moveTo>
              <a:cubicBezTo>
                <a:pt x="135" y="103"/>
                <a:pt x="135" y="103"/>
                <a:pt x="135" y="103"/>
              </a:cubicBezTo>
              <a:cubicBezTo>
                <a:pt x="135" y="88"/>
                <a:pt x="135" y="88"/>
                <a:pt x="135" y="88"/>
              </a:cubicBezTo>
              <a:cubicBezTo>
                <a:pt x="154" y="88"/>
                <a:pt x="154" y="88"/>
                <a:pt x="154" y="88"/>
              </a:cubicBezTo>
              <a:lnTo>
                <a:pt x="154" y="103"/>
              </a:lnTo>
              <a:close/>
              <a:moveTo>
                <a:pt x="154" y="70"/>
              </a:moveTo>
              <a:cubicBezTo>
                <a:pt x="135" y="70"/>
                <a:pt x="135" y="70"/>
                <a:pt x="135" y="70"/>
              </a:cubicBezTo>
              <a:cubicBezTo>
                <a:pt x="135" y="55"/>
                <a:pt x="135" y="55"/>
                <a:pt x="135" y="55"/>
              </a:cubicBezTo>
              <a:cubicBezTo>
                <a:pt x="154" y="55"/>
                <a:pt x="154" y="55"/>
                <a:pt x="154" y="55"/>
              </a:cubicBezTo>
              <a:lnTo>
                <a:pt x="154" y="70"/>
              </a:lnTo>
              <a:close/>
              <a:moveTo>
                <a:pt x="154" y="37"/>
              </a:moveTo>
              <a:cubicBezTo>
                <a:pt x="135" y="37"/>
                <a:pt x="135" y="37"/>
                <a:pt x="135" y="37"/>
              </a:cubicBezTo>
              <a:cubicBezTo>
                <a:pt x="135" y="22"/>
                <a:pt x="135" y="22"/>
                <a:pt x="135" y="22"/>
              </a:cubicBezTo>
              <a:cubicBezTo>
                <a:pt x="154" y="22"/>
                <a:pt x="154" y="22"/>
                <a:pt x="154" y="22"/>
              </a:cubicBezTo>
              <a:lnTo>
                <a:pt x="154" y="37"/>
              </a:lnTo>
              <a:close/>
              <a:moveTo>
                <a:pt x="178" y="137"/>
              </a:moveTo>
              <a:cubicBezTo>
                <a:pt x="159" y="137"/>
                <a:pt x="159" y="137"/>
                <a:pt x="159" y="137"/>
              </a:cubicBezTo>
              <a:cubicBezTo>
                <a:pt x="159" y="122"/>
                <a:pt x="159" y="122"/>
                <a:pt x="159" y="122"/>
              </a:cubicBezTo>
              <a:cubicBezTo>
                <a:pt x="178" y="122"/>
                <a:pt x="178" y="122"/>
                <a:pt x="178" y="122"/>
              </a:cubicBezTo>
              <a:lnTo>
                <a:pt x="178" y="137"/>
              </a:lnTo>
              <a:close/>
              <a:moveTo>
                <a:pt x="178" y="103"/>
              </a:moveTo>
              <a:cubicBezTo>
                <a:pt x="159" y="103"/>
                <a:pt x="159" y="103"/>
                <a:pt x="159" y="103"/>
              </a:cubicBezTo>
              <a:cubicBezTo>
                <a:pt x="159" y="88"/>
                <a:pt x="159" y="88"/>
                <a:pt x="159" y="88"/>
              </a:cubicBezTo>
              <a:cubicBezTo>
                <a:pt x="178" y="88"/>
                <a:pt x="178" y="88"/>
                <a:pt x="178" y="88"/>
              </a:cubicBezTo>
              <a:lnTo>
                <a:pt x="178" y="103"/>
              </a:lnTo>
              <a:close/>
              <a:moveTo>
                <a:pt x="178" y="70"/>
              </a:moveTo>
              <a:cubicBezTo>
                <a:pt x="159" y="70"/>
                <a:pt x="159" y="70"/>
                <a:pt x="159" y="70"/>
              </a:cubicBezTo>
              <a:cubicBezTo>
                <a:pt x="159" y="55"/>
                <a:pt x="159" y="55"/>
                <a:pt x="159" y="55"/>
              </a:cubicBezTo>
              <a:cubicBezTo>
                <a:pt x="178" y="55"/>
                <a:pt x="178" y="55"/>
                <a:pt x="178" y="55"/>
              </a:cubicBezTo>
              <a:lnTo>
                <a:pt x="178" y="70"/>
              </a:lnTo>
              <a:close/>
              <a:moveTo>
                <a:pt x="178" y="37"/>
              </a:moveTo>
              <a:cubicBezTo>
                <a:pt x="159" y="37"/>
                <a:pt x="159" y="37"/>
                <a:pt x="159" y="37"/>
              </a:cubicBezTo>
              <a:cubicBezTo>
                <a:pt x="159" y="22"/>
                <a:pt x="159" y="22"/>
                <a:pt x="159" y="22"/>
              </a:cubicBezTo>
              <a:cubicBezTo>
                <a:pt x="178" y="22"/>
                <a:pt x="178" y="22"/>
                <a:pt x="178" y="22"/>
              </a:cubicBezTo>
              <a:lnTo>
                <a:pt x="178" y="37"/>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rgbClr val="009C89"/>
            </a:solidFill>
            <a:effectLst/>
            <a:uLnTx/>
            <a:uFillTx/>
            <a:latin typeface="Arial"/>
            <a:ea typeface="Meiryo UI"/>
          </a:endParaRPr>
        </a:p>
      </xdr:txBody>
    </xdr:sp>
    <xdr:clientData/>
  </xdr:twoCellAnchor>
  <xdr:twoCellAnchor>
    <xdr:from>
      <xdr:col>8</xdr:col>
      <xdr:colOff>163191</xdr:colOff>
      <xdr:row>86</xdr:row>
      <xdr:rowOff>126441</xdr:rowOff>
    </xdr:from>
    <xdr:to>
      <xdr:col>9</xdr:col>
      <xdr:colOff>950595</xdr:colOff>
      <xdr:row>87</xdr:row>
      <xdr:rowOff>221574</xdr:rowOff>
    </xdr:to>
    <xdr:sp macro="" textlink="">
      <xdr:nvSpPr>
        <xdr:cNvPr id="141" name="テキスト ボックス 41">
          <a:extLst>
            <a:ext uri="{FF2B5EF4-FFF2-40B4-BE49-F238E27FC236}">
              <a16:creationId xmlns:a16="http://schemas.microsoft.com/office/drawing/2014/main" id="{B4AC5A63-0ED1-4EBC-9CCD-983523CF4027}"/>
            </a:ext>
          </a:extLst>
        </xdr:cNvPr>
        <xdr:cNvSpPr txBox="1">
          <a:spLocks noChangeArrowheads="1"/>
        </xdr:cNvSpPr>
      </xdr:nvSpPr>
      <xdr:spPr bwMode="auto">
        <a:xfrm>
          <a:off x="7940073" y="20341853"/>
          <a:ext cx="1818346" cy="330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公共施設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clientData/>
  </xdr:twoCellAnchor>
  <xdr:twoCellAnchor>
    <xdr:from>
      <xdr:col>9</xdr:col>
      <xdr:colOff>10049</xdr:colOff>
      <xdr:row>73</xdr:row>
      <xdr:rowOff>89166</xdr:rowOff>
    </xdr:from>
    <xdr:to>
      <xdr:col>10</xdr:col>
      <xdr:colOff>409152</xdr:colOff>
      <xdr:row>75</xdr:row>
      <xdr:rowOff>183707</xdr:rowOff>
    </xdr:to>
    <xdr:grpSp>
      <xdr:nvGrpSpPr>
        <xdr:cNvPr id="142" name="グループ化 141">
          <a:extLst>
            <a:ext uri="{FF2B5EF4-FFF2-40B4-BE49-F238E27FC236}">
              <a16:creationId xmlns:a16="http://schemas.microsoft.com/office/drawing/2014/main" id="{CCC95FCC-9359-4875-8742-56574634C939}"/>
            </a:ext>
          </a:extLst>
        </xdr:cNvPr>
        <xdr:cNvGrpSpPr/>
      </xdr:nvGrpSpPr>
      <xdr:grpSpPr>
        <a:xfrm>
          <a:off x="8791192" y="16562880"/>
          <a:ext cx="1424174" cy="548113"/>
          <a:chOff x="7524327" y="483966"/>
          <a:chExt cx="622720" cy="622720"/>
        </a:xfrm>
        <a:solidFill>
          <a:schemeClr val="accent2">
            <a:lumMod val="20000"/>
            <a:lumOff val="80000"/>
          </a:schemeClr>
        </a:solidFill>
      </xdr:grpSpPr>
      <xdr:sp macro="" textlink="">
        <xdr:nvSpPr>
          <xdr:cNvPr id="143" name="円/楕円 29">
            <a:extLst>
              <a:ext uri="{FF2B5EF4-FFF2-40B4-BE49-F238E27FC236}">
                <a16:creationId xmlns:a16="http://schemas.microsoft.com/office/drawing/2014/main" id="{3456E0CA-A8E8-B07A-3F3D-5EDCA9403FB5}"/>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44" name="テキスト ボックス 277">
            <a:extLst>
              <a:ext uri="{FF2B5EF4-FFF2-40B4-BE49-F238E27FC236}">
                <a16:creationId xmlns:a16="http://schemas.microsoft.com/office/drawing/2014/main" id="{F26F0465-1F50-E0CA-4EFF-56F23F22B594}"/>
              </a:ext>
            </a:extLst>
          </xdr:cNvPr>
          <xdr:cNvSpPr txBox="1"/>
        </xdr:nvSpPr>
        <xdr:spPr>
          <a:xfrm>
            <a:off x="7587601" y="626049"/>
            <a:ext cx="496174" cy="47594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8</xdr:col>
      <xdr:colOff>909468</xdr:colOff>
      <xdr:row>90</xdr:row>
      <xdr:rowOff>136165</xdr:rowOff>
    </xdr:from>
    <xdr:to>
      <xdr:col>10</xdr:col>
      <xdr:colOff>239656</xdr:colOff>
      <xdr:row>92</xdr:row>
      <xdr:rowOff>230706</xdr:rowOff>
    </xdr:to>
    <xdr:grpSp>
      <xdr:nvGrpSpPr>
        <xdr:cNvPr id="145" name="グループ化 144">
          <a:extLst>
            <a:ext uri="{FF2B5EF4-FFF2-40B4-BE49-F238E27FC236}">
              <a16:creationId xmlns:a16="http://schemas.microsoft.com/office/drawing/2014/main" id="{3669FD7D-3F0B-4B42-B7B2-FB9B78DFF4EA}"/>
            </a:ext>
          </a:extLst>
        </xdr:cNvPr>
        <xdr:cNvGrpSpPr/>
      </xdr:nvGrpSpPr>
      <xdr:grpSpPr>
        <a:xfrm>
          <a:off x="8665539" y="20465236"/>
          <a:ext cx="1380331" cy="548113"/>
          <a:chOff x="7524327" y="483966"/>
          <a:chExt cx="622720" cy="622720"/>
        </a:xfrm>
        <a:solidFill>
          <a:schemeClr val="accent2">
            <a:lumMod val="20000"/>
            <a:lumOff val="80000"/>
          </a:schemeClr>
        </a:solidFill>
      </xdr:grpSpPr>
      <xdr:sp macro="" textlink="">
        <xdr:nvSpPr>
          <xdr:cNvPr id="146" name="円/楕円 29">
            <a:extLst>
              <a:ext uri="{FF2B5EF4-FFF2-40B4-BE49-F238E27FC236}">
                <a16:creationId xmlns:a16="http://schemas.microsoft.com/office/drawing/2014/main" id="{8FE0F224-0C94-0D6D-976E-3F37570B8D32}"/>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47" name="テキスト ボックス 282">
            <a:extLst>
              <a:ext uri="{FF2B5EF4-FFF2-40B4-BE49-F238E27FC236}">
                <a16:creationId xmlns:a16="http://schemas.microsoft.com/office/drawing/2014/main" id="{E16700F7-62C2-8FF6-7255-FEA7B93796C1}"/>
              </a:ext>
            </a:extLst>
          </xdr:cNvPr>
          <xdr:cNvSpPr txBox="1"/>
        </xdr:nvSpPr>
        <xdr:spPr>
          <a:xfrm>
            <a:off x="7587601" y="626049"/>
            <a:ext cx="496174" cy="46988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9</xdr:col>
      <xdr:colOff>267377</xdr:colOff>
      <xdr:row>94</xdr:row>
      <xdr:rowOff>53471</xdr:rowOff>
    </xdr:from>
    <xdr:to>
      <xdr:col>10</xdr:col>
      <xdr:colOff>127560</xdr:colOff>
      <xdr:row>97</xdr:row>
      <xdr:rowOff>156487</xdr:rowOff>
    </xdr:to>
    <xdr:grpSp>
      <xdr:nvGrpSpPr>
        <xdr:cNvPr id="148" name="グループ化 147">
          <a:extLst>
            <a:ext uri="{FF2B5EF4-FFF2-40B4-BE49-F238E27FC236}">
              <a16:creationId xmlns:a16="http://schemas.microsoft.com/office/drawing/2014/main" id="{E8DD1DAE-04F1-415E-B939-6AE97AEE64D2}"/>
            </a:ext>
          </a:extLst>
        </xdr:cNvPr>
        <xdr:cNvGrpSpPr>
          <a:grpSpLocks noChangeAspect="1"/>
        </xdr:cNvGrpSpPr>
      </xdr:nvGrpSpPr>
      <xdr:grpSpPr>
        <a:xfrm>
          <a:off x="9048520" y="21289685"/>
          <a:ext cx="885254" cy="783373"/>
          <a:chOff x="0" y="0"/>
          <a:chExt cx="2187868" cy="1815464"/>
        </a:xfrm>
        <a:solidFill>
          <a:srgbClr val="0070C0"/>
        </a:solidFill>
      </xdr:grpSpPr>
      <xdr:sp macro="" textlink="">
        <xdr:nvSpPr>
          <xdr:cNvPr id="149" name="Freeform 38">
            <a:extLst>
              <a:ext uri="{FF2B5EF4-FFF2-40B4-BE49-F238E27FC236}">
                <a16:creationId xmlns:a16="http://schemas.microsoft.com/office/drawing/2014/main" id="{CAFAD02A-0480-DF5B-50EF-ABFA4D8ED6DA}"/>
              </a:ext>
            </a:extLst>
          </xdr:cNvPr>
          <xdr:cNvSpPr>
            <a:spLocks noEditPoints="1"/>
          </xdr:cNvSpPr>
        </xdr:nvSpPr>
        <xdr:spPr bwMode="auto">
          <a:xfrm>
            <a:off x="93101" y="756443"/>
            <a:ext cx="2013304" cy="1059021"/>
          </a:xfrm>
          <a:custGeom>
            <a:avLst/>
            <a:gdLst>
              <a:gd name="T0" fmla="*/ 0 w 173"/>
              <a:gd name="T1" fmla="*/ 0 h 91"/>
              <a:gd name="T2" fmla="*/ 0 w 173"/>
              <a:gd name="T3" fmla="*/ 91 h 91"/>
              <a:gd name="T4" fmla="*/ 173 w 173"/>
              <a:gd name="T5" fmla="*/ 91 h 91"/>
              <a:gd name="T6" fmla="*/ 173 w 173"/>
              <a:gd name="T7" fmla="*/ 0 h 91"/>
              <a:gd name="T8" fmla="*/ 0 w 173"/>
              <a:gd name="T9" fmla="*/ 0 h 91"/>
              <a:gd name="T10" fmla="*/ 0 w 173"/>
              <a:gd name="T11" fmla="*/ 0 h 91"/>
              <a:gd name="T12" fmla="*/ 0 w 173"/>
              <a:gd name="T13" fmla="*/ 0 h 91"/>
              <a:gd name="T14" fmla="*/ 0 w 173"/>
              <a:gd name="T15" fmla="*/ 0 h 91"/>
              <a:gd name="T16" fmla="*/ 0 w 173"/>
              <a:gd name="T17" fmla="*/ 0 h 91"/>
              <a:gd name="T18" fmla="*/ 84 w 173"/>
              <a:gd name="T19" fmla="*/ 85 h 91"/>
              <a:gd name="T20" fmla="*/ 59 w 173"/>
              <a:gd name="T21" fmla="*/ 85 h 91"/>
              <a:gd name="T22" fmla="*/ 59 w 173"/>
              <a:gd name="T23" fmla="*/ 25 h 91"/>
              <a:gd name="T24" fmla="*/ 84 w 173"/>
              <a:gd name="T25" fmla="*/ 25 h 91"/>
              <a:gd name="T26" fmla="*/ 84 w 173"/>
              <a:gd name="T27" fmla="*/ 85 h 91"/>
              <a:gd name="T28" fmla="*/ 84 w 173"/>
              <a:gd name="T29" fmla="*/ 85 h 91"/>
              <a:gd name="T30" fmla="*/ 84 w 173"/>
              <a:gd name="T31" fmla="*/ 85 h 91"/>
              <a:gd name="T32" fmla="*/ 84 w 173"/>
              <a:gd name="T33" fmla="*/ 85 h 91"/>
              <a:gd name="T34" fmla="*/ 84 w 173"/>
              <a:gd name="T35" fmla="*/ 85 h 91"/>
              <a:gd name="T36" fmla="*/ 115 w 173"/>
              <a:gd name="T37" fmla="*/ 85 h 91"/>
              <a:gd name="T38" fmla="*/ 89 w 173"/>
              <a:gd name="T39" fmla="*/ 85 h 91"/>
              <a:gd name="T40" fmla="*/ 89 w 173"/>
              <a:gd name="T41" fmla="*/ 25 h 91"/>
              <a:gd name="T42" fmla="*/ 115 w 173"/>
              <a:gd name="T43" fmla="*/ 25 h 91"/>
              <a:gd name="T44" fmla="*/ 115 w 173"/>
              <a:gd name="T45" fmla="*/ 85 h 91"/>
              <a:gd name="T46" fmla="*/ 115 w 173"/>
              <a:gd name="T47" fmla="*/ 85 h 91"/>
              <a:gd name="T48" fmla="*/ 115 w 173"/>
              <a:gd name="T49" fmla="*/ 85 h 91"/>
              <a:gd name="T50" fmla="*/ 115 w 173"/>
              <a:gd name="T51" fmla="*/ 85 h 91"/>
              <a:gd name="T52" fmla="*/ 115 w 173"/>
              <a:gd name="T53" fmla="*/ 85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73" h="91">
                <a:moveTo>
                  <a:pt x="0" y="0"/>
                </a:moveTo>
                <a:lnTo>
                  <a:pt x="0" y="91"/>
                </a:lnTo>
                <a:lnTo>
                  <a:pt x="173" y="91"/>
                </a:lnTo>
                <a:lnTo>
                  <a:pt x="173" y="0"/>
                </a:lnTo>
                <a:lnTo>
                  <a:pt x="0" y="0"/>
                </a:lnTo>
                <a:lnTo>
                  <a:pt x="0" y="0"/>
                </a:lnTo>
                <a:lnTo>
                  <a:pt x="0" y="0"/>
                </a:lnTo>
                <a:lnTo>
                  <a:pt x="0" y="0"/>
                </a:lnTo>
                <a:lnTo>
                  <a:pt x="0" y="0"/>
                </a:lnTo>
                <a:close/>
                <a:moveTo>
                  <a:pt x="84" y="85"/>
                </a:moveTo>
                <a:lnTo>
                  <a:pt x="59" y="85"/>
                </a:lnTo>
                <a:lnTo>
                  <a:pt x="59" y="25"/>
                </a:lnTo>
                <a:lnTo>
                  <a:pt x="84" y="25"/>
                </a:lnTo>
                <a:lnTo>
                  <a:pt x="84" y="85"/>
                </a:lnTo>
                <a:lnTo>
                  <a:pt x="84" y="85"/>
                </a:lnTo>
                <a:lnTo>
                  <a:pt x="84" y="85"/>
                </a:lnTo>
                <a:lnTo>
                  <a:pt x="84" y="85"/>
                </a:lnTo>
                <a:lnTo>
                  <a:pt x="84" y="85"/>
                </a:lnTo>
                <a:close/>
                <a:moveTo>
                  <a:pt x="115" y="85"/>
                </a:moveTo>
                <a:lnTo>
                  <a:pt x="89" y="85"/>
                </a:lnTo>
                <a:lnTo>
                  <a:pt x="89" y="25"/>
                </a:lnTo>
                <a:lnTo>
                  <a:pt x="115" y="25"/>
                </a:lnTo>
                <a:lnTo>
                  <a:pt x="115" y="85"/>
                </a:lnTo>
                <a:lnTo>
                  <a:pt x="115" y="85"/>
                </a:lnTo>
                <a:lnTo>
                  <a:pt x="115" y="85"/>
                </a:lnTo>
                <a:lnTo>
                  <a:pt x="115" y="85"/>
                </a:lnTo>
                <a:lnTo>
                  <a:pt x="115" y="8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0" name="Freeform 39">
            <a:extLst>
              <a:ext uri="{FF2B5EF4-FFF2-40B4-BE49-F238E27FC236}">
                <a16:creationId xmlns:a16="http://schemas.microsoft.com/office/drawing/2014/main" id="{E8B2E0F4-3F76-3735-A113-BC0C20BAA4C9}"/>
              </a:ext>
            </a:extLst>
          </xdr:cNvPr>
          <xdr:cNvSpPr>
            <a:spLocks/>
          </xdr:cNvSpPr>
        </xdr:nvSpPr>
        <xdr:spPr bwMode="auto">
          <a:xfrm>
            <a:off x="977558" y="1349961"/>
            <a:ext cx="69826" cy="128014"/>
          </a:xfrm>
          <a:custGeom>
            <a:avLst/>
            <a:gdLst>
              <a:gd name="T0" fmla="*/ 2 w 5"/>
              <a:gd name="T1" fmla="*/ 9 h 9"/>
              <a:gd name="T2" fmla="*/ 2 w 5"/>
              <a:gd name="T3" fmla="*/ 9 h 9"/>
              <a:gd name="T4" fmla="*/ 0 w 5"/>
              <a:gd name="T5" fmla="*/ 7 h 9"/>
              <a:gd name="T6" fmla="*/ 0 w 5"/>
              <a:gd name="T7" fmla="*/ 2 h 9"/>
              <a:gd name="T8" fmla="*/ 2 w 5"/>
              <a:gd name="T9" fmla="*/ 0 h 9"/>
              <a:gd name="T10" fmla="*/ 2 w 5"/>
              <a:gd name="T11" fmla="*/ 0 h 9"/>
              <a:gd name="T12" fmla="*/ 5 w 5"/>
              <a:gd name="T13" fmla="*/ 2 h 9"/>
              <a:gd name="T14" fmla="*/ 5 w 5"/>
              <a:gd name="T15" fmla="*/ 7 h 9"/>
              <a:gd name="T16" fmla="*/ 2 w 5"/>
              <a:gd name="T17" fmla="*/ 9 h 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 h="9">
                <a:moveTo>
                  <a:pt x="2" y="9"/>
                </a:moveTo>
                <a:cubicBezTo>
                  <a:pt x="2" y="9"/>
                  <a:pt x="2" y="9"/>
                  <a:pt x="2" y="9"/>
                </a:cubicBezTo>
                <a:cubicBezTo>
                  <a:pt x="1" y="9"/>
                  <a:pt x="0" y="8"/>
                  <a:pt x="0" y="7"/>
                </a:cubicBezTo>
                <a:cubicBezTo>
                  <a:pt x="0" y="2"/>
                  <a:pt x="0" y="2"/>
                  <a:pt x="0" y="2"/>
                </a:cubicBezTo>
                <a:cubicBezTo>
                  <a:pt x="0" y="1"/>
                  <a:pt x="1" y="0"/>
                  <a:pt x="2" y="0"/>
                </a:cubicBezTo>
                <a:cubicBezTo>
                  <a:pt x="2" y="0"/>
                  <a:pt x="2" y="0"/>
                  <a:pt x="2" y="0"/>
                </a:cubicBezTo>
                <a:cubicBezTo>
                  <a:pt x="4" y="0"/>
                  <a:pt x="5" y="1"/>
                  <a:pt x="5" y="2"/>
                </a:cubicBezTo>
                <a:cubicBezTo>
                  <a:pt x="5" y="7"/>
                  <a:pt x="5" y="7"/>
                  <a:pt x="5" y="7"/>
                </a:cubicBezTo>
                <a:cubicBezTo>
                  <a:pt x="5" y="8"/>
                  <a:pt x="4" y="9"/>
                  <a:pt x="2" y="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1" name="Freeform 40">
            <a:extLst>
              <a:ext uri="{FF2B5EF4-FFF2-40B4-BE49-F238E27FC236}">
                <a16:creationId xmlns:a16="http://schemas.microsoft.com/office/drawing/2014/main" id="{ACD0916F-13B1-7929-B5FD-63017F5AEC7C}"/>
              </a:ext>
            </a:extLst>
          </xdr:cNvPr>
          <xdr:cNvSpPr>
            <a:spLocks/>
          </xdr:cNvSpPr>
        </xdr:nvSpPr>
        <xdr:spPr bwMode="auto">
          <a:xfrm>
            <a:off x="1163760" y="1349961"/>
            <a:ext cx="58188" cy="128014"/>
          </a:xfrm>
          <a:custGeom>
            <a:avLst/>
            <a:gdLst>
              <a:gd name="T0" fmla="*/ 2 w 4"/>
              <a:gd name="T1" fmla="*/ 9 h 9"/>
              <a:gd name="T2" fmla="*/ 2 w 4"/>
              <a:gd name="T3" fmla="*/ 9 h 9"/>
              <a:gd name="T4" fmla="*/ 0 w 4"/>
              <a:gd name="T5" fmla="*/ 7 h 9"/>
              <a:gd name="T6" fmla="*/ 0 w 4"/>
              <a:gd name="T7" fmla="*/ 2 h 9"/>
              <a:gd name="T8" fmla="*/ 2 w 4"/>
              <a:gd name="T9" fmla="*/ 0 h 9"/>
              <a:gd name="T10" fmla="*/ 2 w 4"/>
              <a:gd name="T11" fmla="*/ 0 h 9"/>
              <a:gd name="T12" fmla="*/ 4 w 4"/>
              <a:gd name="T13" fmla="*/ 2 h 9"/>
              <a:gd name="T14" fmla="*/ 4 w 4"/>
              <a:gd name="T15" fmla="*/ 7 h 9"/>
              <a:gd name="T16" fmla="*/ 2 w 4"/>
              <a:gd name="T17" fmla="*/ 9 h 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 h="9">
                <a:moveTo>
                  <a:pt x="2" y="9"/>
                </a:moveTo>
                <a:cubicBezTo>
                  <a:pt x="2" y="9"/>
                  <a:pt x="2" y="9"/>
                  <a:pt x="2" y="9"/>
                </a:cubicBezTo>
                <a:cubicBezTo>
                  <a:pt x="1" y="9"/>
                  <a:pt x="0" y="8"/>
                  <a:pt x="0" y="7"/>
                </a:cubicBezTo>
                <a:cubicBezTo>
                  <a:pt x="0" y="2"/>
                  <a:pt x="0" y="2"/>
                  <a:pt x="0" y="2"/>
                </a:cubicBezTo>
                <a:cubicBezTo>
                  <a:pt x="0" y="1"/>
                  <a:pt x="1" y="0"/>
                  <a:pt x="2" y="0"/>
                </a:cubicBezTo>
                <a:cubicBezTo>
                  <a:pt x="2" y="0"/>
                  <a:pt x="2" y="0"/>
                  <a:pt x="2" y="0"/>
                </a:cubicBezTo>
                <a:cubicBezTo>
                  <a:pt x="3" y="0"/>
                  <a:pt x="4" y="1"/>
                  <a:pt x="4" y="2"/>
                </a:cubicBezTo>
                <a:cubicBezTo>
                  <a:pt x="4" y="7"/>
                  <a:pt x="4" y="7"/>
                  <a:pt x="4" y="7"/>
                </a:cubicBezTo>
                <a:cubicBezTo>
                  <a:pt x="4" y="8"/>
                  <a:pt x="3" y="9"/>
                  <a:pt x="2" y="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2" name="Freeform 41">
            <a:extLst>
              <a:ext uri="{FF2B5EF4-FFF2-40B4-BE49-F238E27FC236}">
                <a16:creationId xmlns:a16="http://schemas.microsoft.com/office/drawing/2014/main" id="{C5A46ADF-E7D0-1C66-309B-F70286BBE0C2}"/>
              </a:ext>
            </a:extLst>
          </xdr:cNvPr>
          <xdr:cNvSpPr>
            <a:spLocks noEditPoints="1"/>
          </xdr:cNvSpPr>
        </xdr:nvSpPr>
        <xdr:spPr bwMode="auto">
          <a:xfrm>
            <a:off x="0" y="0"/>
            <a:ext cx="2187868" cy="674981"/>
          </a:xfrm>
          <a:custGeom>
            <a:avLst/>
            <a:gdLst>
              <a:gd name="T0" fmla="*/ 152 w 159"/>
              <a:gd name="T1" fmla="*/ 28 h 49"/>
              <a:gd name="T2" fmla="*/ 152 w 159"/>
              <a:gd name="T3" fmla="*/ 28 h 49"/>
              <a:gd name="T4" fmla="*/ 152 w 159"/>
              <a:gd name="T5" fmla="*/ 7 h 49"/>
              <a:gd name="T6" fmla="*/ 146 w 159"/>
              <a:gd name="T7" fmla="*/ 0 h 49"/>
              <a:gd name="T8" fmla="*/ 13 w 159"/>
              <a:gd name="T9" fmla="*/ 0 h 49"/>
              <a:gd name="T10" fmla="*/ 7 w 159"/>
              <a:gd name="T11" fmla="*/ 7 h 49"/>
              <a:gd name="T12" fmla="*/ 7 w 159"/>
              <a:gd name="T13" fmla="*/ 28 h 49"/>
              <a:gd name="T14" fmla="*/ 7 w 159"/>
              <a:gd name="T15" fmla="*/ 28 h 49"/>
              <a:gd name="T16" fmla="*/ 0 w 159"/>
              <a:gd name="T17" fmla="*/ 49 h 49"/>
              <a:gd name="T18" fmla="*/ 158 w 159"/>
              <a:gd name="T19" fmla="*/ 49 h 49"/>
              <a:gd name="T20" fmla="*/ 159 w 159"/>
              <a:gd name="T21" fmla="*/ 49 h 49"/>
              <a:gd name="T22" fmla="*/ 152 w 159"/>
              <a:gd name="T23" fmla="*/ 28 h 49"/>
              <a:gd name="T24" fmla="*/ 45 w 159"/>
              <a:gd name="T25" fmla="*/ 12 h 49"/>
              <a:gd name="T26" fmla="*/ 115 w 159"/>
              <a:gd name="T27" fmla="*/ 12 h 49"/>
              <a:gd name="T28" fmla="*/ 115 w 159"/>
              <a:gd name="T29" fmla="*/ 34 h 49"/>
              <a:gd name="T30" fmla="*/ 45 w 159"/>
              <a:gd name="T31" fmla="*/ 34 h 49"/>
              <a:gd name="T32" fmla="*/ 45 w 159"/>
              <a:gd name="T33" fmla="*/ 12 h 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9" h="49">
                <a:moveTo>
                  <a:pt x="152" y="28"/>
                </a:moveTo>
                <a:cubicBezTo>
                  <a:pt x="152" y="28"/>
                  <a:pt x="152" y="28"/>
                  <a:pt x="152" y="28"/>
                </a:cubicBezTo>
                <a:cubicBezTo>
                  <a:pt x="152" y="7"/>
                  <a:pt x="152" y="7"/>
                  <a:pt x="152" y="7"/>
                </a:cubicBezTo>
                <a:cubicBezTo>
                  <a:pt x="152" y="3"/>
                  <a:pt x="150" y="0"/>
                  <a:pt x="146" y="0"/>
                </a:cubicBezTo>
                <a:cubicBezTo>
                  <a:pt x="13" y="0"/>
                  <a:pt x="13" y="0"/>
                  <a:pt x="13" y="0"/>
                </a:cubicBezTo>
                <a:cubicBezTo>
                  <a:pt x="9" y="0"/>
                  <a:pt x="7" y="3"/>
                  <a:pt x="7" y="7"/>
                </a:cubicBezTo>
                <a:cubicBezTo>
                  <a:pt x="7" y="28"/>
                  <a:pt x="7" y="28"/>
                  <a:pt x="7" y="28"/>
                </a:cubicBezTo>
                <a:cubicBezTo>
                  <a:pt x="7" y="28"/>
                  <a:pt x="7" y="28"/>
                  <a:pt x="7" y="28"/>
                </a:cubicBezTo>
                <a:cubicBezTo>
                  <a:pt x="0" y="49"/>
                  <a:pt x="0" y="49"/>
                  <a:pt x="0" y="49"/>
                </a:cubicBezTo>
                <a:cubicBezTo>
                  <a:pt x="158" y="49"/>
                  <a:pt x="158" y="49"/>
                  <a:pt x="158" y="49"/>
                </a:cubicBezTo>
                <a:cubicBezTo>
                  <a:pt x="159" y="49"/>
                  <a:pt x="159" y="49"/>
                  <a:pt x="159" y="49"/>
                </a:cubicBezTo>
                <a:lnTo>
                  <a:pt x="152" y="28"/>
                </a:lnTo>
                <a:close/>
                <a:moveTo>
                  <a:pt x="45" y="12"/>
                </a:moveTo>
                <a:cubicBezTo>
                  <a:pt x="115" y="12"/>
                  <a:pt x="115" y="12"/>
                  <a:pt x="115" y="12"/>
                </a:cubicBezTo>
                <a:cubicBezTo>
                  <a:pt x="115" y="34"/>
                  <a:pt x="115" y="34"/>
                  <a:pt x="115" y="34"/>
                </a:cubicBezTo>
                <a:cubicBezTo>
                  <a:pt x="45" y="34"/>
                  <a:pt x="45" y="34"/>
                  <a:pt x="45" y="34"/>
                </a:cubicBezTo>
                <a:lnTo>
                  <a:pt x="45" y="1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3" name="Freeform 42">
            <a:extLst>
              <a:ext uri="{FF2B5EF4-FFF2-40B4-BE49-F238E27FC236}">
                <a16:creationId xmlns:a16="http://schemas.microsoft.com/office/drawing/2014/main" id="{87CC5781-42FB-DAED-B37A-DC2F75A4258D}"/>
              </a:ext>
            </a:extLst>
          </xdr:cNvPr>
          <xdr:cNvSpPr>
            <a:spLocks/>
          </xdr:cNvSpPr>
        </xdr:nvSpPr>
        <xdr:spPr bwMode="auto">
          <a:xfrm>
            <a:off x="744807" y="221114"/>
            <a:ext cx="128014" cy="197839"/>
          </a:xfrm>
          <a:custGeom>
            <a:avLst/>
            <a:gdLst>
              <a:gd name="T0" fmla="*/ 6 w 10"/>
              <a:gd name="T1" fmla="*/ 6 h 14"/>
              <a:gd name="T2" fmla="*/ 4 w 10"/>
              <a:gd name="T3" fmla="*/ 5 h 14"/>
              <a:gd name="T4" fmla="*/ 3 w 10"/>
              <a:gd name="T5" fmla="*/ 4 h 14"/>
              <a:gd name="T6" fmla="*/ 4 w 10"/>
              <a:gd name="T7" fmla="*/ 2 h 14"/>
              <a:gd name="T8" fmla="*/ 6 w 10"/>
              <a:gd name="T9" fmla="*/ 2 h 14"/>
              <a:gd name="T10" fmla="*/ 9 w 10"/>
              <a:gd name="T11" fmla="*/ 3 h 14"/>
              <a:gd name="T12" fmla="*/ 9 w 10"/>
              <a:gd name="T13" fmla="*/ 0 h 14"/>
              <a:gd name="T14" fmla="*/ 6 w 10"/>
              <a:gd name="T15" fmla="*/ 0 h 14"/>
              <a:gd name="T16" fmla="*/ 2 w 10"/>
              <a:gd name="T17" fmla="*/ 1 h 14"/>
              <a:gd name="T18" fmla="*/ 0 w 10"/>
              <a:gd name="T19" fmla="*/ 4 h 14"/>
              <a:gd name="T20" fmla="*/ 4 w 10"/>
              <a:gd name="T21" fmla="*/ 8 h 14"/>
              <a:gd name="T22" fmla="*/ 6 w 10"/>
              <a:gd name="T23" fmla="*/ 9 h 14"/>
              <a:gd name="T24" fmla="*/ 7 w 10"/>
              <a:gd name="T25" fmla="*/ 10 h 14"/>
              <a:gd name="T26" fmla="*/ 6 w 10"/>
              <a:gd name="T27" fmla="*/ 11 h 14"/>
              <a:gd name="T28" fmla="*/ 4 w 10"/>
              <a:gd name="T29" fmla="*/ 12 h 14"/>
              <a:gd name="T30" fmla="*/ 0 w 10"/>
              <a:gd name="T31" fmla="*/ 10 h 14"/>
              <a:gd name="T32" fmla="*/ 0 w 10"/>
              <a:gd name="T33" fmla="*/ 13 h 14"/>
              <a:gd name="T34" fmla="*/ 4 w 10"/>
              <a:gd name="T35" fmla="*/ 14 h 14"/>
              <a:gd name="T36" fmla="*/ 8 w 10"/>
              <a:gd name="T37" fmla="*/ 13 h 14"/>
              <a:gd name="T38" fmla="*/ 10 w 10"/>
              <a:gd name="T39" fmla="*/ 10 h 14"/>
              <a:gd name="T40" fmla="*/ 9 w 10"/>
              <a:gd name="T41" fmla="*/ 8 h 14"/>
              <a:gd name="T42" fmla="*/ 6 w 10"/>
              <a:gd name="T43" fmla="*/ 6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 h="14">
                <a:moveTo>
                  <a:pt x="6" y="6"/>
                </a:moveTo>
                <a:cubicBezTo>
                  <a:pt x="5" y="5"/>
                  <a:pt x="4" y="5"/>
                  <a:pt x="4" y="5"/>
                </a:cubicBezTo>
                <a:cubicBezTo>
                  <a:pt x="4" y="4"/>
                  <a:pt x="3" y="4"/>
                  <a:pt x="3" y="4"/>
                </a:cubicBezTo>
                <a:cubicBezTo>
                  <a:pt x="3" y="3"/>
                  <a:pt x="4" y="3"/>
                  <a:pt x="4" y="2"/>
                </a:cubicBezTo>
                <a:cubicBezTo>
                  <a:pt x="5" y="2"/>
                  <a:pt x="5" y="2"/>
                  <a:pt x="6" y="2"/>
                </a:cubicBezTo>
                <a:cubicBezTo>
                  <a:pt x="7" y="2"/>
                  <a:pt x="8" y="2"/>
                  <a:pt x="9" y="3"/>
                </a:cubicBezTo>
                <a:cubicBezTo>
                  <a:pt x="9" y="0"/>
                  <a:pt x="9" y="0"/>
                  <a:pt x="9" y="0"/>
                </a:cubicBezTo>
                <a:cubicBezTo>
                  <a:pt x="8" y="0"/>
                  <a:pt x="7" y="0"/>
                  <a:pt x="6" y="0"/>
                </a:cubicBezTo>
                <a:cubicBezTo>
                  <a:pt x="4" y="0"/>
                  <a:pt x="3" y="0"/>
                  <a:pt x="2" y="1"/>
                </a:cubicBezTo>
                <a:cubicBezTo>
                  <a:pt x="1" y="2"/>
                  <a:pt x="0" y="3"/>
                  <a:pt x="0" y="4"/>
                </a:cubicBezTo>
                <a:cubicBezTo>
                  <a:pt x="0" y="6"/>
                  <a:pt x="1" y="7"/>
                  <a:pt x="4" y="8"/>
                </a:cubicBezTo>
                <a:cubicBezTo>
                  <a:pt x="5" y="8"/>
                  <a:pt x="6" y="9"/>
                  <a:pt x="6" y="9"/>
                </a:cubicBezTo>
                <a:cubicBezTo>
                  <a:pt x="7" y="10"/>
                  <a:pt x="7" y="10"/>
                  <a:pt x="7" y="10"/>
                </a:cubicBezTo>
                <a:cubicBezTo>
                  <a:pt x="7" y="11"/>
                  <a:pt x="6" y="11"/>
                  <a:pt x="6" y="11"/>
                </a:cubicBezTo>
                <a:cubicBezTo>
                  <a:pt x="6" y="12"/>
                  <a:pt x="5" y="12"/>
                  <a:pt x="4" y="12"/>
                </a:cubicBezTo>
                <a:cubicBezTo>
                  <a:pt x="3" y="12"/>
                  <a:pt x="2" y="11"/>
                  <a:pt x="0" y="10"/>
                </a:cubicBezTo>
                <a:cubicBezTo>
                  <a:pt x="0" y="13"/>
                  <a:pt x="0" y="13"/>
                  <a:pt x="0" y="13"/>
                </a:cubicBezTo>
                <a:cubicBezTo>
                  <a:pt x="1" y="14"/>
                  <a:pt x="3" y="14"/>
                  <a:pt x="4" y="14"/>
                </a:cubicBezTo>
                <a:cubicBezTo>
                  <a:pt x="6" y="14"/>
                  <a:pt x="7" y="14"/>
                  <a:pt x="8" y="13"/>
                </a:cubicBezTo>
                <a:cubicBezTo>
                  <a:pt x="9" y="12"/>
                  <a:pt x="10" y="11"/>
                  <a:pt x="10" y="10"/>
                </a:cubicBezTo>
                <a:cubicBezTo>
                  <a:pt x="10" y="9"/>
                  <a:pt x="10" y="8"/>
                  <a:pt x="9" y="8"/>
                </a:cubicBezTo>
                <a:cubicBezTo>
                  <a:pt x="9" y="7"/>
                  <a:pt x="8" y="6"/>
                  <a:pt x="6" y="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4" name="Freeform 43">
            <a:extLst>
              <a:ext uri="{FF2B5EF4-FFF2-40B4-BE49-F238E27FC236}">
                <a16:creationId xmlns:a16="http://schemas.microsoft.com/office/drawing/2014/main" id="{E7BC0FE0-72D3-8A40-407F-A0C0A4ECC322}"/>
              </a:ext>
            </a:extLst>
          </xdr:cNvPr>
          <xdr:cNvSpPr>
            <a:spLocks/>
          </xdr:cNvSpPr>
        </xdr:nvSpPr>
        <xdr:spPr bwMode="auto">
          <a:xfrm>
            <a:off x="907733" y="221114"/>
            <a:ext cx="162926" cy="197839"/>
          </a:xfrm>
          <a:custGeom>
            <a:avLst/>
            <a:gdLst>
              <a:gd name="T0" fmla="*/ 10 w 14"/>
              <a:gd name="T1" fmla="*/ 7 h 17"/>
              <a:gd name="T2" fmla="*/ 3 w 14"/>
              <a:gd name="T3" fmla="*/ 7 h 17"/>
              <a:gd name="T4" fmla="*/ 3 w 14"/>
              <a:gd name="T5" fmla="*/ 0 h 17"/>
              <a:gd name="T6" fmla="*/ 0 w 14"/>
              <a:gd name="T7" fmla="*/ 0 h 17"/>
              <a:gd name="T8" fmla="*/ 0 w 14"/>
              <a:gd name="T9" fmla="*/ 17 h 17"/>
              <a:gd name="T10" fmla="*/ 3 w 14"/>
              <a:gd name="T11" fmla="*/ 17 h 17"/>
              <a:gd name="T12" fmla="*/ 3 w 14"/>
              <a:gd name="T13" fmla="*/ 9 h 17"/>
              <a:gd name="T14" fmla="*/ 10 w 14"/>
              <a:gd name="T15" fmla="*/ 9 h 17"/>
              <a:gd name="T16" fmla="*/ 10 w 14"/>
              <a:gd name="T17" fmla="*/ 17 h 17"/>
              <a:gd name="T18" fmla="*/ 14 w 14"/>
              <a:gd name="T19" fmla="*/ 17 h 17"/>
              <a:gd name="T20" fmla="*/ 14 w 14"/>
              <a:gd name="T21" fmla="*/ 0 h 17"/>
              <a:gd name="T22" fmla="*/ 10 w 14"/>
              <a:gd name="T23" fmla="*/ 0 h 17"/>
              <a:gd name="T24" fmla="*/ 10 w 14"/>
              <a:gd name="T25" fmla="*/ 7 h 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14" h="17">
                <a:moveTo>
                  <a:pt x="10" y="7"/>
                </a:moveTo>
                <a:lnTo>
                  <a:pt x="3" y="7"/>
                </a:lnTo>
                <a:lnTo>
                  <a:pt x="3" y="0"/>
                </a:lnTo>
                <a:lnTo>
                  <a:pt x="0" y="0"/>
                </a:lnTo>
                <a:lnTo>
                  <a:pt x="0" y="17"/>
                </a:lnTo>
                <a:lnTo>
                  <a:pt x="3" y="17"/>
                </a:lnTo>
                <a:lnTo>
                  <a:pt x="3" y="9"/>
                </a:lnTo>
                <a:lnTo>
                  <a:pt x="10" y="9"/>
                </a:lnTo>
                <a:lnTo>
                  <a:pt x="10" y="17"/>
                </a:lnTo>
                <a:lnTo>
                  <a:pt x="14" y="17"/>
                </a:lnTo>
                <a:lnTo>
                  <a:pt x="14" y="0"/>
                </a:lnTo>
                <a:lnTo>
                  <a:pt x="10" y="0"/>
                </a:lnTo>
                <a:lnTo>
                  <a:pt x="10" y="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5" name="Freeform 44">
            <a:extLst>
              <a:ext uri="{FF2B5EF4-FFF2-40B4-BE49-F238E27FC236}">
                <a16:creationId xmlns:a16="http://schemas.microsoft.com/office/drawing/2014/main" id="{DA9216EC-F390-AF8F-96A1-30FE4FFFDC5D}"/>
              </a:ext>
            </a:extLst>
          </xdr:cNvPr>
          <xdr:cNvSpPr>
            <a:spLocks noEditPoints="1"/>
          </xdr:cNvSpPr>
        </xdr:nvSpPr>
        <xdr:spPr bwMode="auto">
          <a:xfrm>
            <a:off x="1093934" y="221114"/>
            <a:ext cx="197839" cy="197839"/>
          </a:xfrm>
          <a:custGeom>
            <a:avLst/>
            <a:gdLst>
              <a:gd name="T0" fmla="*/ 7 w 14"/>
              <a:gd name="T1" fmla="*/ 0 h 14"/>
              <a:gd name="T2" fmla="*/ 2 w 14"/>
              <a:gd name="T3" fmla="*/ 2 h 14"/>
              <a:gd name="T4" fmla="*/ 0 w 14"/>
              <a:gd name="T5" fmla="*/ 7 h 14"/>
              <a:gd name="T6" fmla="*/ 2 w 14"/>
              <a:gd name="T7" fmla="*/ 12 h 14"/>
              <a:gd name="T8" fmla="*/ 7 w 14"/>
              <a:gd name="T9" fmla="*/ 14 h 14"/>
              <a:gd name="T10" fmla="*/ 12 w 14"/>
              <a:gd name="T11" fmla="*/ 12 h 14"/>
              <a:gd name="T12" fmla="*/ 14 w 14"/>
              <a:gd name="T13" fmla="*/ 7 h 14"/>
              <a:gd name="T14" fmla="*/ 12 w 14"/>
              <a:gd name="T15" fmla="*/ 2 h 14"/>
              <a:gd name="T16" fmla="*/ 7 w 14"/>
              <a:gd name="T17" fmla="*/ 0 h 14"/>
              <a:gd name="T18" fmla="*/ 10 w 14"/>
              <a:gd name="T19" fmla="*/ 10 h 14"/>
              <a:gd name="T20" fmla="*/ 7 w 14"/>
              <a:gd name="T21" fmla="*/ 12 h 14"/>
              <a:gd name="T22" fmla="*/ 4 w 14"/>
              <a:gd name="T23" fmla="*/ 10 h 14"/>
              <a:gd name="T24" fmla="*/ 3 w 14"/>
              <a:gd name="T25" fmla="*/ 7 h 14"/>
              <a:gd name="T26" fmla="*/ 4 w 14"/>
              <a:gd name="T27" fmla="*/ 4 h 14"/>
              <a:gd name="T28" fmla="*/ 7 w 14"/>
              <a:gd name="T29" fmla="*/ 2 h 14"/>
              <a:gd name="T30" fmla="*/ 10 w 14"/>
              <a:gd name="T31" fmla="*/ 4 h 14"/>
              <a:gd name="T32" fmla="*/ 11 w 14"/>
              <a:gd name="T33" fmla="*/ 7 h 14"/>
              <a:gd name="T34" fmla="*/ 10 w 14"/>
              <a:gd name="T35" fmla="*/ 10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4" h="14">
                <a:moveTo>
                  <a:pt x="7" y="0"/>
                </a:moveTo>
                <a:cubicBezTo>
                  <a:pt x="5" y="0"/>
                  <a:pt x="4" y="0"/>
                  <a:pt x="2" y="2"/>
                </a:cubicBezTo>
                <a:cubicBezTo>
                  <a:pt x="1" y="3"/>
                  <a:pt x="0" y="5"/>
                  <a:pt x="0" y="7"/>
                </a:cubicBezTo>
                <a:cubicBezTo>
                  <a:pt x="0" y="9"/>
                  <a:pt x="1" y="11"/>
                  <a:pt x="2" y="12"/>
                </a:cubicBezTo>
                <a:cubicBezTo>
                  <a:pt x="3" y="13"/>
                  <a:pt x="5" y="14"/>
                  <a:pt x="7" y="14"/>
                </a:cubicBezTo>
                <a:cubicBezTo>
                  <a:pt x="9" y="14"/>
                  <a:pt x="11" y="13"/>
                  <a:pt x="12" y="12"/>
                </a:cubicBezTo>
                <a:cubicBezTo>
                  <a:pt x="13" y="11"/>
                  <a:pt x="14" y="9"/>
                  <a:pt x="14" y="7"/>
                </a:cubicBezTo>
                <a:cubicBezTo>
                  <a:pt x="14" y="5"/>
                  <a:pt x="13" y="3"/>
                  <a:pt x="12" y="2"/>
                </a:cubicBezTo>
                <a:cubicBezTo>
                  <a:pt x="11" y="0"/>
                  <a:pt x="9" y="0"/>
                  <a:pt x="7" y="0"/>
                </a:cubicBezTo>
                <a:close/>
                <a:moveTo>
                  <a:pt x="10" y="10"/>
                </a:moveTo>
                <a:cubicBezTo>
                  <a:pt x="9" y="11"/>
                  <a:pt x="8" y="12"/>
                  <a:pt x="7" y="12"/>
                </a:cubicBezTo>
                <a:cubicBezTo>
                  <a:pt x="6" y="12"/>
                  <a:pt x="5" y="11"/>
                  <a:pt x="4" y="10"/>
                </a:cubicBezTo>
                <a:cubicBezTo>
                  <a:pt x="4" y="9"/>
                  <a:pt x="3" y="8"/>
                  <a:pt x="3" y="7"/>
                </a:cubicBezTo>
                <a:cubicBezTo>
                  <a:pt x="3" y="6"/>
                  <a:pt x="4" y="4"/>
                  <a:pt x="4" y="4"/>
                </a:cubicBezTo>
                <a:cubicBezTo>
                  <a:pt x="5" y="3"/>
                  <a:pt x="6" y="2"/>
                  <a:pt x="7" y="2"/>
                </a:cubicBezTo>
                <a:cubicBezTo>
                  <a:pt x="8" y="2"/>
                  <a:pt x="9" y="3"/>
                  <a:pt x="10" y="4"/>
                </a:cubicBezTo>
                <a:cubicBezTo>
                  <a:pt x="11" y="4"/>
                  <a:pt x="11" y="6"/>
                  <a:pt x="11" y="7"/>
                </a:cubicBezTo>
                <a:cubicBezTo>
                  <a:pt x="11" y="8"/>
                  <a:pt x="11" y="9"/>
                  <a:pt x="10" y="1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6" name="Freeform 45">
            <a:extLst>
              <a:ext uri="{FF2B5EF4-FFF2-40B4-BE49-F238E27FC236}">
                <a16:creationId xmlns:a16="http://schemas.microsoft.com/office/drawing/2014/main" id="{F6A9DB15-8388-2101-48EE-9598AF214E88}"/>
              </a:ext>
            </a:extLst>
          </xdr:cNvPr>
          <xdr:cNvSpPr>
            <a:spLocks noEditPoints="1"/>
          </xdr:cNvSpPr>
        </xdr:nvSpPr>
        <xdr:spPr bwMode="auto">
          <a:xfrm>
            <a:off x="1315049" y="221114"/>
            <a:ext cx="139651" cy="197839"/>
          </a:xfrm>
          <a:custGeom>
            <a:avLst/>
            <a:gdLst>
              <a:gd name="T0" fmla="*/ 5 w 10"/>
              <a:gd name="T1" fmla="*/ 0 h 14"/>
              <a:gd name="T2" fmla="*/ 0 w 10"/>
              <a:gd name="T3" fmla="*/ 0 h 14"/>
              <a:gd name="T4" fmla="*/ 0 w 10"/>
              <a:gd name="T5" fmla="*/ 14 h 14"/>
              <a:gd name="T6" fmla="*/ 3 w 10"/>
              <a:gd name="T7" fmla="*/ 14 h 14"/>
              <a:gd name="T8" fmla="*/ 3 w 10"/>
              <a:gd name="T9" fmla="*/ 9 h 14"/>
              <a:gd name="T10" fmla="*/ 5 w 10"/>
              <a:gd name="T11" fmla="*/ 9 h 14"/>
              <a:gd name="T12" fmla="*/ 9 w 10"/>
              <a:gd name="T13" fmla="*/ 8 h 14"/>
              <a:gd name="T14" fmla="*/ 10 w 10"/>
              <a:gd name="T15" fmla="*/ 4 h 14"/>
              <a:gd name="T16" fmla="*/ 5 w 10"/>
              <a:gd name="T17" fmla="*/ 0 h 14"/>
              <a:gd name="T18" fmla="*/ 5 w 10"/>
              <a:gd name="T19" fmla="*/ 7 h 14"/>
              <a:gd name="T20" fmla="*/ 3 w 10"/>
              <a:gd name="T21" fmla="*/ 7 h 14"/>
              <a:gd name="T22" fmla="*/ 3 w 10"/>
              <a:gd name="T23" fmla="*/ 2 h 14"/>
              <a:gd name="T24" fmla="*/ 5 w 10"/>
              <a:gd name="T25" fmla="*/ 2 h 14"/>
              <a:gd name="T26" fmla="*/ 7 w 10"/>
              <a:gd name="T27" fmla="*/ 4 h 14"/>
              <a:gd name="T28" fmla="*/ 5 w 10"/>
              <a:gd name="T29" fmla="*/ 7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0" h="14">
                <a:moveTo>
                  <a:pt x="5" y="0"/>
                </a:moveTo>
                <a:cubicBezTo>
                  <a:pt x="0" y="0"/>
                  <a:pt x="0" y="0"/>
                  <a:pt x="0" y="0"/>
                </a:cubicBezTo>
                <a:cubicBezTo>
                  <a:pt x="0" y="14"/>
                  <a:pt x="0" y="14"/>
                  <a:pt x="0" y="14"/>
                </a:cubicBezTo>
                <a:cubicBezTo>
                  <a:pt x="3" y="14"/>
                  <a:pt x="3" y="14"/>
                  <a:pt x="3" y="14"/>
                </a:cubicBezTo>
                <a:cubicBezTo>
                  <a:pt x="3" y="9"/>
                  <a:pt x="3" y="9"/>
                  <a:pt x="3" y="9"/>
                </a:cubicBezTo>
                <a:cubicBezTo>
                  <a:pt x="5" y="9"/>
                  <a:pt x="5" y="9"/>
                  <a:pt x="5" y="9"/>
                </a:cubicBezTo>
                <a:cubicBezTo>
                  <a:pt x="6" y="9"/>
                  <a:pt x="8" y="9"/>
                  <a:pt x="9" y="8"/>
                </a:cubicBezTo>
                <a:cubicBezTo>
                  <a:pt x="10" y="7"/>
                  <a:pt x="10" y="6"/>
                  <a:pt x="10" y="4"/>
                </a:cubicBezTo>
                <a:cubicBezTo>
                  <a:pt x="10" y="1"/>
                  <a:pt x="9" y="0"/>
                  <a:pt x="5" y="0"/>
                </a:cubicBezTo>
                <a:close/>
                <a:moveTo>
                  <a:pt x="5" y="7"/>
                </a:moveTo>
                <a:cubicBezTo>
                  <a:pt x="3" y="7"/>
                  <a:pt x="3" y="7"/>
                  <a:pt x="3" y="7"/>
                </a:cubicBezTo>
                <a:cubicBezTo>
                  <a:pt x="3" y="2"/>
                  <a:pt x="3" y="2"/>
                  <a:pt x="3" y="2"/>
                </a:cubicBezTo>
                <a:cubicBezTo>
                  <a:pt x="5" y="2"/>
                  <a:pt x="5" y="2"/>
                  <a:pt x="5" y="2"/>
                </a:cubicBezTo>
                <a:cubicBezTo>
                  <a:pt x="6" y="2"/>
                  <a:pt x="7" y="3"/>
                  <a:pt x="7" y="4"/>
                </a:cubicBezTo>
                <a:cubicBezTo>
                  <a:pt x="7" y="6"/>
                  <a:pt x="6" y="7"/>
                  <a:pt x="5" y="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7</xdr:col>
      <xdr:colOff>775879</xdr:colOff>
      <xdr:row>97</xdr:row>
      <xdr:rowOff>156051</xdr:rowOff>
    </xdr:from>
    <xdr:to>
      <xdr:col>9</xdr:col>
      <xdr:colOff>503087</xdr:colOff>
      <xdr:row>99</xdr:row>
      <xdr:rowOff>31735</xdr:rowOff>
    </xdr:to>
    <xdr:sp macro="" textlink="">
      <xdr:nvSpPr>
        <xdr:cNvPr id="157" name="テキスト ボックス 41">
          <a:extLst>
            <a:ext uri="{FF2B5EF4-FFF2-40B4-BE49-F238E27FC236}">
              <a16:creationId xmlns:a16="http://schemas.microsoft.com/office/drawing/2014/main" id="{AFAEA393-6F71-4020-A394-0BF57CEFBC2B}"/>
            </a:ext>
          </a:extLst>
        </xdr:cNvPr>
        <xdr:cNvSpPr txBox="1">
          <a:spLocks noChangeArrowheads="1"/>
        </xdr:cNvSpPr>
      </xdr:nvSpPr>
      <xdr:spPr bwMode="auto">
        <a:xfrm>
          <a:off x="7521820" y="22960022"/>
          <a:ext cx="1789091" cy="346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民間施設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clientData/>
  </xdr:twoCellAnchor>
  <xdr:twoCellAnchor>
    <xdr:from>
      <xdr:col>8</xdr:col>
      <xdr:colOff>859570</xdr:colOff>
      <xdr:row>97</xdr:row>
      <xdr:rowOff>157044</xdr:rowOff>
    </xdr:from>
    <xdr:to>
      <xdr:col>10</xdr:col>
      <xdr:colOff>616033</xdr:colOff>
      <xdr:row>99</xdr:row>
      <xdr:rowOff>32728</xdr:rowOff>
    </xdr:to>
    <xdr:sp macro="" textlink="">
      <xdr:nvSpPr>
        <xdr:cNvPr id="158" name="テキスト ボックス 41">
          <a:extLst>
            <a:ext uri="{FF2B5EF4-FFF2-40B4-BE49-F238E27FC236}">
              <a16:creationId xmlns:a16="http://schemas.microsoft.com/office/drawing/2014/main" id="{52BDDC4B-6B3C-4652-AFE1-57EB477413B9}"/>
            </a:ext>
          </a:extLst>
        </xdr:cNvPr>
        <xdr:cNvSpPr txBox="1">
          <a:spLocks noChangeArrowheads="1"/>
        </xdr:cNvSpPr>
      </xdr:nvSpPr>
      <xdr:spPr bwMode="auto">
        <a:xfrm>
          <a:off x="8636452" y="22961015"/>
          <a:ext cx="1818346" cy="346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民間施設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clientData/>
  </xdr:twoCellAnchor>
  <xdr:twoCellAnchor>
    <xdr:from>
      <xdr:col>9</xdr:col>
      <xdr:colOff>862730</xdr:colOff>
      <xdr:row>95</xdr:row>
      <xdr:rowOff>194047</xdr:rowOff>
    </xdr:from>
    <xdr:to>
      <xdr:col>11</xdr:col>
      <xdr:colOff>347237</xdr:colOff>
      <xdr:row>98</xdr:row>
      <xdr:rowOff>63044</xdr:rowOff>
    </xdr:to>
    <xdr:grpSp>
      <xdr:nvGrpSpPr>
        <xdr:cNvPr id="159" name="グループ化 158">
          <a:extLst>
            <a:ext uri="{FF2B5EF4-FFF2-40B4-BE49-F238E27FC236}">
              <a16:creationId xmlns:a16="http://schemas.microsoft.com/office/drawing/2014/main" id="{99BE14B9-B9E9-409E-9E8C-BE52C4891F01}"/>
            </a:ext>
          </a:extLst>
        </xdr:cNvPr>
        <xdr:cNvGrpSpPr/>
      </xdr:nvGrpSpPr>
      <xdr:grpSpPr>
        <a:xfrm>
          <a:off x="9643873" y="21657047"/>
          <a:ext cx="1534650" cy="549354"/>
          <a:chOff x="12824082" y="2239871"/>
          <a:chExt cx="1821521" cy="547299"/>
        </a:xfrm>
      </xdr:grpSpPr>
      <xdr:sp macro="" textlink="">
        <xdr:nvSpPr>
          <xdr:cNvPr id="160" name="矢印: 左 159">
            <a:extLst>
              <a:ext uri="{FF2B5EF4-FFF2-40B4-BE49-F238E27FC236}">
                <a16:creationId xmlns:a16="http://schemas.microsoft.com/office/drawing/2014/main" id="{19FC16FB-16BB-3B3C-2F36-C5E2DCBA0666}"/>
              </a:ext>
            </a:extLst>
          </xdr:cNvPr>
          <xdr:cNvSpPr/>
        </xdr:nvSpPr>
        <xdr:spPr>
          <a:xfrm>
            <a:off x="13150971" y="2239871"/>
            <a:ext cx="1056199" cy="547299"/>
          </a:xfrm>
          <a:prstGeom prst="leftArrow">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61" name="テキスト ボックス 41">
            <a:extLst>
              <a:ext uri="{FF2B5EF4-FFF2-40B4-BE49-F238E27FC236}">
                <a16:creationId xmlns:a16="http://schemas.microsoft.com/office/drawing/2014/main" id="{EC9251ED-DB20-0C8E-667A-48C9E0A1883A}"/>
              </a:ext>
            </a:extLst>
          </xdr:cNvPr>
          <xdr:cNvSpPr txBox="1">
            <a:spLocks noChangeArrowheads="1"/>
          </xdr:cNvSpPr>
        </xdr:nvSpPr>
        <xdr:spPr bwMode="auto">
          <a:xfrm>
            <a:off x="12824082" y="2340581"/>
            <a:ext cx="1821521" cy="397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kWh</a:t>
            </a:r>
          </a:p>
        </xdr:txBody>
      </xdr:sp>
    </xdr:grpSp>
    <xdr:clientData/>
  </xdr:twoCellAnchor>
  <xdr:twoCellAnchor>
    <xdr:from>
      <xdr:col>10</xdr:col>
      <xdr:colOff>447389</xdr:colOff>
      <xdr:row>75</xdr:row>
      <xdr:rowOff>197020</xdr:rowOff>
    </xdr:from>
    <xdr:to>
      <xdr:col>11</xdr:col>
      <xdr:colOff>1028725</xdr:colOff>
      <xdr:row>81</xdr:row>
      <xdr:rowOff>33065</xdr:rowOff>
    </xdr:to>
    <xdr:sp macro="" textlink="">
      <xdr:nvSpPr>
        <xdr:cNvPr id="162" name="テキスト ボックス 41">
          <a:extLst>
            <a:ext uri="{FF2B5EF4-FFF2-40B4-BE49-F238E27FC236}">
              <a16:creationId xmlns:a16="http://schemas.microsoft.com/office/drawing/2014/main" id="{780517D8-25A1-4900-AFFE-3E5921E4BEC2}"/>
            </a:ext>
          </a:extLst>
        </xdr:cNvPr>
        <xdr:cNvSpPr txBox="1">
          <a:spLocks noChangeArrowheads="1"/>
        </xdr:cNvSpPr>
      </xdr:nvSpPr>
      <xdr:spPr bwMode="auto">
        <a:xfrm>
          <a:off x="10286154" y="17823873"/>
          <a:ext cx="1612277" cy="1247986"/>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清掃工場</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自家消費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10</xdr:col>
      <xdr:colOff>504579</xdr:colOff>
      <xdr:row>77</xdr:row>
      <xdr:rowOff>100062</xdr:rowOff>
    </xdr:from>
    <xdr:to>
      <xdr:col>11</xdr:col>
      <xdr:colOff>919329</xdr:colOff>
      <xdr:row>79</xdr:row>
      <xdr:rowOff>53450</xdr:rowOff>
    </xdr:to>
    <xdr:grpSp>
      <xdr:nvGrpSpPr>
        <xdr:cNvPr id="163" name="グループ化 162">
          <a:extLst>
            <a:ext uri="{FF2B5EF4-FFF2-40B4-BE49-F238E27FC236}">
              <a16:creationId xmlns:a16="http://schemas.microsoft.com/office/drawing/2014/main" id="{E14850E5-D038-4B30-8781-D67A29720497}"/>
            </a:ext>
          </a:extLst>
        </xdr:cNvPr>
        <xdr:cNvGrpSpPr/>
      </xdr:nvGrpSpPr>
      <xdr:grpSpPr>
        <a:xfrm>
          <a:off x="10310793" y="17480919"/>
          <a:ext cx="1439822" cy="406960"/>
          <a:chOff x="7524327" y="483966"/>
          <a:chExt cx="622720" cy="721761"/>
        </a:xfrm>
        <a:solidFill>
          <a:schemeClr val="accent6">
            <a:lumMod val="60000"/>
            <a:lumOff val="40000"/>
          </a:schemeClr>
        </a:solidFill>
      </xdr:grpSpPr>
      <xdr:sp macro="" textlink="">
        <xdr:nvSpPr>
          <xdr:cNvPr id="164" name="円/楕円 29">
            <a:extLst>
              <a:ext uri="{FF2B5EF4-FFF2-40B4-BE49-F238E27FC236}">
                <a16:creationId xmlns:a16="http://schemas.microsoft.com/office/drawing/2014/main" id="{22F46438-E9FC-491C-B521-902AD7A95AB2}"/>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65" name="テキスト ボックス 297">
            <a:extLst>
              <a:ext uri="{FF2B5EF4-FFF2-40B4-BE49-F238E27FC236}">
                <a16:creationId xmlns:a16="http://schemas.microsoft.com/office/drawing/2014/main" id="{384E6DFB-B55C-298E-E8FE-EDF1960811D6}"/>
              </a:ext>
            </a:extLst>
          </xdr:cNvPr>
          <xdr:cNvSpPr txBox="1"/>
        </xdr:nvSpPr>
        <xdr:spPr>
          <a:xfrm>
            <a:off x="7587601" y="504499"/>
            <a:ext cx="496174" cy="70122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10</xdr:col>
      <xdr:colOff>477575</xdr:colOff>
      <xdr:row>82</xdr:row>
      <xdr:rowOff>44843</xdr:rowOff>
    </xdr:from>
    <xdr:to>
      <xdr:col>12</xdr:col>
      <xdr:colOff>21620</xdr:colOff>
      <xdr:row>87</xdr:row>
      <xdr:rowOff>126191</xdr:rowOff>
    </xdr:to>
    <xdr:sp macro="" textlink="">
      <xdr:nvSpPr>
        <xdr:cNvPr id="166" name="テキスト ボックス 41">
          <a:extLst>
            <a:ext uri="{FF2B5EF4-FFF2-40B4-BE49-F238E27FC236}">
              <a16:creationId xmlns:a16="http://schemas.microsoft.com/office/drawing/2014/main" id="{AD306A3C-E111-4AD4-B137-1D771EACC7E8}"/>
            </a:ext>
          </a:extLst>
        </xdr:cNvPr>
        <xdr:cNvSpPr txBox="1">
          <a:spLocks noChangeArrowheads="1"/>
        </xdr:cNvSpPr>
      </xdr:nvSpPr>
      <xdr:spPr bwMode="auto">
        <a:xfrm>
          <a:off x="10316340" y="19318961"/>
          <a:ext cx="1605927" cy="1257965"/>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需要家敷地内</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屋根上</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PV</a:t>
          </a:r>
        </a:p>
      </xdr:txBody>
    </xdr:sp>
    <xdr:clientData/>
  </xdr:twoCellAnchor>
  <xdr:twoCellAnchor>
    <xdr:from>
      <xdr:col>9</xdr:col>
      <xdr:colOff>210114</xdr:colOff>
      <xdr:row>83</xdr:row>
      <xdr:rowOff>217244</xdr:rowOff>
    </xdr:from>
    <xdr:to>
      <xdr:col>10</xdr:col>
      <xdr:colOff>968944</xdr:colOff>
      <xdr:row>86</xdr:row>
      <xdr:rowOff>73539</xdr:rowOff>
    </xdr:to>
    <xdr:grpSp>
      <xdr:nvGrpSpPr>
        <xdr:cNvPr id="167" name="グループ化 166">
          <a:extLst>
            <a:ext uri="{FF2B5EF4-FFF2-40B4-BE49-F238E27FC236}">
              <a16:creationId xmlns:a16="http://schemas.microsoft.com/office/drawing/2014/main" id="{B4BAA043-EF59-47A8-A6EC-152145C299BE}"/>
            </a:ext>
          </a:extLst>
        </xdr:cNvPr>
        <xdr:cNvGrpSpPr/>
      </xdr:nvGrpSpPr>
      <xdr:grpSpPr>
        <a:xfrm>
          <a:off x="8991257" y="18958815"/>
          <a:ext cx="1783901" cy="536653"/>
          <a:chOff x="12824082" y="2239871"/>
          <a:chExt cx="1821521" cy="547299"/>
        </a:xfrm>
      </xdr:grpSpPr>
      <xdr:sp macro="" textlink="">
        <xdr:nvSpPr>
          <xdr:cNvPr id="168" name="矢印: 左 167">
            <a:extLst>
              <a:ext uri="{FF2B5EF4-FFF2-40B4-BE49-F238E27FC236}">
                <a16:creationId xmlns:a16="http://schemas.microsoft.com/office/drawing/2014/main" id="{DEDE59A8-828D-D16B-ADC4-1C722A28E058}"/>
              </a:ext>
            </a:extLst>
          </xdr:cNvPr>
          <xdr:cNvSpPr/>
        </xdr:nvSpPr>
        <xdr:spPr>
          <a:xfrm>
            <a:off x="13150971" y="2239871"/>
            <a:ext cx="1056199" cy="547299"/>
          </a:xfrm>
          <a:prstGeom prst="leftArrow">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69" name="テキスト ボックス 41">
            <a:extLst>
              <a:ext uri="{FF2B5EF4-FFF2-40B4-BE49-F238E27FC236}">
                <a16:creationId xmlns:a16="http://schemas.microsoft.com/office/drawing/2014/main" id="{BAB4064B-3A53-CB26-92EA-134521E75819}"/>
              </a:ext>
            </a:extLst>
          </xdr:cNvPr>
          <xdr:cNvSpPr txBox="1">
            <a:spLocks noChangeArrowheads="1"/>
          </xdr:cNvSpPr>
        </xdr:nvSpPr>
        <xdr:spPr bwMode="auto">
          <a:xfrm>
            <a:off x="12824082" y="2340580"/>
            <a:ext cx="1821521" cy="404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kWh</a:t>
            </a:r>
          </a:p>
        </xdr:txBody>
      </xdr:sp>
    </xdr:grpSp>
    <xdr:clientData/>
  </xdr:twoCellAnchor>
  <xdr:twoCellAnchor>
    <xdr:from>
      <xdr:col>11</xdr:col>
      <xdr:colOff>147196</xdr:colOff>
      <xdr:row>96</xdr:row>
      <xdr:rowOff>57542</xdr:rowOff>
    </xdr:from>
    <xdr:to>
      <xdr:col>11</xdr:col>
      <xdr:colOff>533556</xdr:colOff>
      <xdr:row>97</xdr:row>
      <xdr:rowOff>136844</xdr:rowOff>
    </xdr:to>
    <xdr:sp macro="" textlink="">
      <xdr:nvSpPr>
        <xdr:cNvPr id="170" name="Freeform 41">
          <a:extLst>
            <a:ext uri="{FF2B5EF4-FFF2-40B4-BE49-F238E27FC236}">
              <a16:creationId xmlns:a16="http://schemas.microsoft.com/office/drawing/2014/main" id="{85EA47E7-36AF-4934-A90B-168556502E09}"/>
            </a:ext>
          </a:extLst>
        </xdr:cNvPr>
        <xdr:cNvSpPr>
          <a:spLocks noChangeAspect="1" noEditPoints="1"/>
        </xdr:cNvSpPr>
      </xdr:nvSpPr>
      <xdr:spPr bwMode="auto">
        <a:xfrm>
          <a:off x="11016902" y="22626189"/>
          <a:ext cx="386360" cy="314626"/>
        </a:xfrm>
        <a:custGeom>
          <a:avLst/>
          <a:gdLst>
            <a:gd name="T0" fmla="*/ 331 w 398"/>
            <a:gd name="T1" fmla="*/ 3 h 277"/>
            <a:gd name="T2" fmla="*/ 56 w 398"/>
            <a:gd name="T3" fmla="*/ 0 h 277"/>
            <a:gd name="T4" fmla="*/ 53 w 398"/>
            <a:gd name="T5" fmla="*/ 6 h 277"/>
            <a:gd name="T6" fmla="*/ 0 w 398"/>
            <a:gd name="T7" fmla="*/ 119 h 277"/>
            <a:gd name="T8" fmla="*/ 0 w 398"/>
            <a:gd name="T9" fmla="*/ 240 h 277"/>
            <a:gd name="T10" fmla="*/ 111 w 398"/>
            <a:gd name="T11" fmla="*/ 277 h 277"/>
            <a:gd name="T12" fmla="*/ 376 w 398"/>
            <a:gd name="T13" fmla="*/ 277 h 277"/>
            <a:gd name="T14" fmla="*/ 380 w 398"/>
            <a:gd name="T15" fmla="*/ 155 h 277"/>
            <a:gd name="T16" fmla="*/ 397 w 398"/>
            <a:gd name="T17" fmla="*/ 153 h 277"/>
            <a:gd name="T18" fmla="*/ 334 w 398"/>
            <a:gd name="T19" fmla="*/ 83 h 277"/>
            <a:gd name="T20" fmla="*/ 353 w 398"/>
            <a:gd name="T21" fmla="*/ 124 h 277"/>
            <a:gd name="T22" fmla="*/ 299 w 398"/>
            <a:gd name="T23" fmla="*/ 126 h 277"/>
            <a:gd name="T24" fmla="*/ 279 w 398"/>
            <a:gd name="T25" fmla="*/ 85 h 277"/>
            <a:gd name="T26" fmla="*/ 334 w 398"/>
            <a:gd name="T27" fmla="*/ 83 h 277"/>
            <a:gd name="T28" fmla="*/ 204 w 398"/>
            <a:gd name="T29" fmla="*/ 82 h 277"/>
            <a:gd name="T30" fmla="*/ 265 w 398"/>
            <a:gd name="T31" fmla="*/ 84 h 277"/>
            <a:gd name="T32" fmla="*/ 282 w 398"/>
            <a:gd name="T33" fmla="*/ 126 h 277"/>
            <a:gd name="T34" fmla="*/ 221 w 398"/>
            <a:gd name="T35" fmla="*/ 125 h 277"/>
            <a:gd name="T36" fmla="*/ 203 w 398"/>
            <a:gd name="T37" fmla="*/ 126 h 277"/>
            <a:gd name="T38" fmla="*/ 145 w 398"/>
            <a:gd name="T39" fmla="*/ 124 h 277"/>
            <a:gd name="T40" fmla="*/ 128 w 398"/>
            <a:gd name="T41" fmla="*/ 81 h 277"/>
            <a:gd name="T42" fmla="*/ 187 w 398"/>
            <a:gd name="T43" fmla="*/ 83 h 277"/>
            <a:gd name="T44" fmla="*/ 203 w 398"/>
            <a:gd name="T45" fmla="*/ 126 h 277"/>
            <a:gd name="T46" fmla="*/ 308 w 398"/>
            <a:gd name="T47" fmla="*/ 24 h 277"/>
            <a:gd name="T48" fmla="*/ 328 w 398"/>
            <a:gd name="T49" fmla="*/ 65 h 277"/>
            <a:gd name="T50" fmla="*/ 273 w 398"/>
            <a:gd name="T51" fmla="*/ 68 h 277"/>
            <a:gd name="T52" fmla="*/ 253 w 398"/>
            <a:gd name="T53" fmla="*/ 26 h 277"/>
            <a:gd name="T54" fmla="*/ 179 w 398"/>
            <a:gd name="T55" fmla="*/ 23 h 277"/>
            <a:gd name="T56" fmla="*/ 239 w 398"/>
            <a:gd name="T57" fmla="*/ 25 h 277"/>
            <a:gd name="T58" fmla="*/ 256 w 398"/>
            <a:gd name="T59" fmla="*/ 67 h 277"/>
            <a:gd name="T60" fmla="*/ 195 w 398"/>
            <a:gd name="T61" fmla="*/ 66 h 277"/>
            <a:gd name="T62" fmla="*/ 179 w 398"/>
            <a:gd name="T63" fmla="*/ 23 h 277"/>
            <a:gd name="T64" fmla="*/ 8 w 398"/>
            <a:gd name="T65" fmla="*/ 236 h 277"/>
            <a:gd name="T66" fmla="*/ 57 w 398"/>
            <a:gd name="T67" fmla="*/ 19 h 277"/>
            <a:gd name="T68" fmla="*/ 107 w 398"/>
            <a:gd name="T69" fmla="*/ 153 h 277"/>
            <a:gd name="T70" fmla="*/ 102 w 398"/>
            <a:gd name="T71" fmla="*/ 25 h 277"/>
            <a:gd name="T72" fmla="*/ 159 w 398"/>
            <a:gd name="T73" fmla="*/ 23 h 277"/>
            <a:gd name="T74" fmla="*/ 179 w 398"/>
            <a:gd name="T75" fmla="*/ 64 h 277"/>
            <a:gd name="T76" fmla="*/ 121 w 398"/>
            <a:gd name="T77" fmla="*/ 66 h 277"/>
            <a:gd name="T78" fmla="*/ 102 w 398"/>
            <a:gd name="T79" fmla="*/ 25 h 277"/>
            <a:gd name="T80" fmla="*/ 132 w 398"/>
            <a:gd name="T81" fmla="*/ 269 h 277"/>
            <a:gd name="T82" fmla="*/ 116 w 398"/>
            <a:gd name="T83" fmla="*/ 269 h 277"/>
            <a:gd name="T84" fmla="*/ 124 w 398"/>
            <a:gd name="T85" fmla="*/ 155 h 277"/>
            <a:gd name="T86" fmla="*/ 372 w 398"/>
            <a:gd name="T87" fmla="*/ 155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398" h="277">
              <a:moveTo>
                <a:pt x="398" y="149"/>
              </a:moveTo>
              <a:cubicBezTo>
                <a:pt x="331" y="3"/>
                <a:pt x="331" y="3"/>
                <a:pt x="331" y="3"/>
              </a:cubicBezTo>
              <a:cubicBezTo>
                <a:pt x="330" y="2"/>
                <a:pt x="329" y="0"/>
                <a:pt x="327" y="0"/>
              </a:cubicBezTo>
              <a:cubicBezTo>
                <a:pt x="56" y="0"/>
                <a:pt x="56" y="0"/>
                <a:pt x="56" y="0"/>
              </a:cubicBezTo>
              <a:cubicBezTo>
                <a:pt x="55" y="0"/>
                <a:pt x="54" y="1"/>
                <a:pt x="53" y="2"/>
              </a:cubicBezTo>
              <a:cubicBezTo>
                <a:pt x="52" y="3"/>
                <a:pt x="52" y="5"/>
                <a:pt x="53" y="6"/>
              </a:cubicBezTo>
              <a:cubicBezTo>
                <a:pt x="53" y="9"/>
                <a:pt x="53" y="9"/>
                <a:pt x="53" y="9"/>
              </a:cubicBezTo>
              <a:cubicBezTo>
                <a:pt x="0" y="119"/>
                <a:pt x="0" y="119"/>
                <a:pt x="0" y="119"/>
              </a:cubicBezTo>
              <a:cubicBezTo>
                <a:pt x="0" y="119"/>
                <a:pt x="0" y="120"/>
                <a:pt x="0" y="120"/>
              </a:cubicBezTo>
              <a:cubicBezTo>
                <a:pt x="0" y="240"/>
                <a:pt x="0" y="240"/>
                <a:pt x="0" y="240"/>
              </a:cubicBezTo>
              <a:cubicBezTo>
                <a:pt x="0" y="242"/>
                <a:pt x="1" y="244"/>
                <a:pt x="4" y="244"/>
              </a:cubicBezTo>
              <a:cubicBezTo>
                <a:pt x="111" y="277"/>
                <a:pt x="111" y="277"/>
                <a:pt x="111" y="277"/>
              </a:cubicBezTo>
              <a:cubicBezTo>
                <a:pt x="128" y="277"/>
                <a:pt x="128" y="277"/>
                <a:pt x="128" y="277"/>
              </a:cubicBezTo>
              <a:cubicBezTo>
                <a:pt x="376" y="277"/>
                <a:pt x="376" y="277"/>
                <a:pt x="376" y="277"/>
              </a:cubicBezTo>
              <a:cubicBezTo>
                <a:pt x="379" y="277"/>
                <a:pt x="380" y="276"/>
                <a:pt x="380" y="273"/>
              </a:cubicBezTo>
              <a:cubicBezTo>
                <a:pt x="380" y="155"/>
                <a:pt x="380" y="155"/>
                <a:pt x="380" y="155"/>
              </a:cubicBezTo>
              <a:cubicBezTo>
                <a:pt x="394" y="155"/>
                <a:pt x="394" y="155"/>
                <a:pt x="394" y="155"/>
              </a:cubicBezTo>
              <a:cubicBezTo>
                <a:pt x="395" y="155"/>
                <a:pt x="397" y="154"/>
                <a:pt x="397" y="153"/>
              </a:cubicBezTo>
              <a:cubicBezTo>
                <a:pt x="398" y="152"/>
                <a:pt x="398" y="151"/>
                <a:pt x="398" y="149"/>
              </a:cubicBezTo>
              <a:close/>
              <a:moveTo>
                <a:pt x="334" y="83"/>
              </a:moveTo>
              <a:cubicBezTo>
                <a:pt x="334" y="83"/>
                <a:pt x="335" y="83"/>
                <a:pt x="335" y="84"/>
              </a:cubicBezTo>
              <a:cubicBezTo>
                <a:pt x="353" y="124"/>
                <a:pt x="353" y="124"/>
                <a:pt x="353" y="124"/>
              </a:cubicBezTo>
              <a:cubicBezTo>
                <a:pt x="354" y="125"/>
                <a:pt x="353" y="127"/>
                <a:pt x="352" y="127"/>
              </a:cubicBezTo>
              <a:cubicBezTo>
                <a:pt x="299" y="126"/>
                <a:pt x="299" y="126"/>
                <a:pt x="299" y="126"/>
              </a:cubicBezTo>
              <a:cubicBezTo>
                <a:pt x="298" y="126"/>
                <a:pt x="298" y="126"/>
                <a:pt x="297" y="125"/>
              </a:cubicBezTo>
              <a:cubicBezTo>
                <a:pt x="279" y="85"/>
                <a:pt x="279" y="85"/>
                <a:pt x="279" y="85"/>
              </a:cubicBezTo>
              <a:cubicBezTo>
                <a:pt x="278" y="84"/>
                <a:pt x="279" y="83"/>
                <a:pt x="281" y="83"/>
              </a:cubicBezTo>
              <a:lnTo>
                <a:pt x="334" y="83"/>
              </a:lnTo>
              <a:close/>
              <a:moveTo>
                <a:pt x="203" y="85"/>
              </a:moveTo>
              <a:cubicBezTo>
                <a:pt x="202" y="83"/>
                <a:pt x="203" y="82"/>
                <a:pt x="204" y="82"/>
              </a:cubicBezTo>
              <a:cubicBezTo>
                <a:pt x="263" y="82"/>
                <a:pt x="263" y="82"/>
                <a:pt x="263" y="82"/>
              </a:cubicBezTo>
              <a:cubicBezTo>
                <a:pt x="264" y="82"/>
                <a:pt x="265" y="83"/>
                <a:pt x="265" y="84"/>
              </a:cubicBezTo>
              <a:cubicBezTo>
                <a:pt x="283" y="124"/>
                <a:pt x="283" y="124"/>
                <a:pt x="283" y="124"/>
              </a:cubicBezTo>
              <a:cubicBezTo>
                <a:pt x="284" y="125"/>
                <a:pt x="283" y="126"/>
                <a:pt x="282" y="126"/>
              </a:cubicBezTo>
              <a:cubicBezTo>
                <a:pt x="223" y="126"/>
                <a:pt x="223" y="126"/>
                <a:pt x="223" y="126"/>
              </a:cubicBezTo>
              <a:cubicBezTo>
                <a:pt x="222" y="126"/>
                <a:pt x="221" y="125"/>
                <a:pt x="221" y="125"/>
              </a:cubicBezTo>
              <a:lnTo>
                <a:pt x="203" y="85"/>
              </a:lnTo>
              <a:close/>
              <a:moveTo>
                <a:pt x="203" y="126"/>
              </a:moveTo>
              <a:cubicBezTo>
                <a:pt x="146" y="125"/>
                <a:pt x="146" y="125"/>
                <a:pt x="146" y="125"/>
              </a:cubicBezTo>
              <a:cubicBezTo>
                <a:pt x="146" y="125"/>
                <a:pt x="145" y="125"/>
                <a:pt x="145" y="124"/>
              </a:cubicBezTo>
              <a:cubicBezTo>
                <a:pt x="127" y="84"/>
                <a:pt x="127" y="84"/>
                <a:pt x="127" y="84"/>
              </a:cubicBezTo>
              <a:cubicBezTo>
                <a:pt x="126" y="83"/>
                <a:pt x="127" y="81"/>
                <a:pt x="128" y="81"/>
              </a:cubicBezTo>
              <a:cubicBezTo>
                <a:pt x="185" y="82"/>
                <a:pt x="185" y="82"/>
                <a:pt x="185" y="82"/>
              </a:cubicBezTo>
              <a:cubicBezTo>
                <a:pt x="186" y="82"/>
                <a:pt x="186" y="82"/>
                <a:pt x="187" y="83"/>
              </a:cubicBezTo>
              <a:cubicBezTo>
                <a:pt x="205" y="123"/>
                <a:pt x="205" y="123"/>
                <a:pt x="205" y="123"/>
              </a:cubicBezTo>
              <a:cubicBezTo>
                <a:pt x="206" y="124"/>
                <a:pt x="205" y="126"/>
                <a:pt x="203" y="126"/>
              </a:cubicBezTo>
              <a:close/>
              <a:moveTo>
                <a:pt x="255" y="24"/>
              </a:moveTo>
              <a:cubicBezTo>
                <a:pt x="308" y="24"/>
                <a:pt x="308" y="24"/>
                <a:pt x="308" y="24"/>
              </a:cubicBezTo>
              <a:cubicBezTo>
                <a:pt x="309" y="24"/>
                <a:pt x="310" y="25"/>
                <a:pt x="310" y="25"/>
              </a:cubicBezTo>
              <a:cubicBezTo>
                <a:pt x="328" y="65"/>
                <a:pt x="328" y="65"/>
                <a:pt x="328" y="65"/>
              </a:cubicBezTo>
              <a:cubicBezTo>
                <a:pt x="329" y="67"/>
                <a:pt x="328" y="68"/>
                <a:pt x="326" y="68"/>
              </a:cubicBezTo>
              <a:cubicBezTo>
                <a:pt x="273" y="68"/>
                <a:pt x="273" y="68"/>
                <a:pt x="273" y="68"/>
              </a:cubicBezTo>
              <a:cubicBezTo>
                <a:pt x="273" y="68"/>
                <a:pt x="272" y="67"/>
                <a:pt x="272" y="66"/>
              </a:cubicBezTo>
              <a:cubicBezTo>
                <a:pt x="253" y="26"/>
                <a:pt x="253" y="26"/>
                <a:pt x="253" y="26"/>
              </a:cubicBezTo>
              <a:cubicBezTo>
                <a:pt x="253" y="25"/>
                <a:pt x="254" y="24"/>
                <a:pt x="255" y="24"/>
              </a:cubicBezTo>
              <a:close/>
              <a:moveTo>
                <a:pt x="179" y="23"/>
              </a:moveTo>
              <a:cubicBezTo>
                <a:pt x="238" y="24"/>
                <a:pt x="238" y="24"/>
                <a:pt x="238" y="24"/>
              </a:cubicBezTo>
              <a:cubicBezTo>
                <a:pt x="238" y="24"/>
                <a:pt x="239" y="24"/>
                <a:pt x="239" y="25"/>
              </a:cubicBezTo>
              <a:cubicBezTo>
                <a:pt x="258" y="65"/>
                <a:pt x="258" y="65"/>
                <a:pt x="258" y="65"/>
              </a:cubicBezTo>
              <a:cubicBezTo>
                <a:pt x="258" y="66"/>
                <a:pt x="257" y="67"/>
                <a:pt x="256" y="67"/>
              </a:cubicBezTo>
              <a:cubicBezTo>
                <a:pt x="197" y="67"/>
                <a:pt x="197" y="67"/>
                <a:pt x="197" y="67"/>
              </a:cubicBezTo>
              <a:cubicBezTo>
                <a:pt x="196" y="67"/>
                <a:pt x="196" y="67"/>
                <a:pt x="195" y="66"/>
              </a:cubicBezTo>
              <a:cubicBezTo>
                <a:pt x="177" y="26"/>
                <a:pt x="177" y="26"/>
                <a:pt x="177" y="26"/>
              </a:cubicBezTo>
              <a:cubicBezTo>
                <a:pt x="176" y="25"/>
                <a:pt x="177" y="23"/>
                <a:pt x="179" y="23"/>
              </a:cubicBezTo>
              <a:close/>
              <a:moveTo>
                <a:pt x="107" y="269"/>
              </a:moveTo>
              <a:cubicBezTo>
                <a:pt x="8" y="236"/>
                <a:pt x="8" y="236"/>
                <a:pt x="8" y="236"/>
              </a:cubicBezTo>
              <a:cubicBezTo>
                <a:pt x="8" y="121"/>
                <a:pt x="8" y="121"/>
                <a:pt x="8" y="121"/>
              </a:cubicBezTo>
              <a:cubicBezTo>
                <a:pt x="57" y="19"/>
                <a:pt x="57" y="19"/>
                <a:pt x="57" y="19"/>
              </a:cubicBezTo>
              <a:cubicBezTo>
                <a:pt x="107" y="152"/>
                <a:pt x="107" y="152"/>
                <a:pt x="107" y="152"/>
              </a:cubicBezTo>
              <a:cubicBezTo>
                <a:pt x="107" y="153"/>
                <a:pt x="107" y="153"/>
                <a:pt x="107" y="153"/>
              </a:cubicBezTo>
              <a:lnTo>
                <a:pt x="107" y="269"/>
              </a:lnTo>
              <a:close/>
              <a:moveTo>
                <a:pt x="102" y="25"/>
              </a:moveTo>
              <a:cubicBezTo>
                <a:pt x="101" y="24"/>
                <a:pt x="102" y="23"/>
                <a:pt x="103" y="23"/>
              </a:cubicBezTo>
              <a:cubicBezTo>
                <a:pt x="159" y="23"/>
                <a:pt x="159" y="23"/>
                <a:pt x="159" y="23"/>
              </a:cubicBezTo>
              <a:cubicBezTo>
                <a:pt x="160" y="23"/>
                <a:pt x="161" y="23"/>
                <a:pt x="161" y="24"/>
              </a:cubicBezTo>
              <a:cubicBezTo>
                <a:pt x="179" y="64"/>
                <a:pt x="179" y="64"/>
                <a:pt x="179" y="64"/>
              </a:cubicBezTo>
              <a:cubicBezTo>
                <a:pt x="180" y="65"/>
                <a:pt x="179" y="67"/>
                <a:pt x="178" y="67"/>
              </a:cubicBezTo>
              <a:cubicBezTo>
                <a:pt x="121" y="66"/>
                <a:pt x="121" y="66"/>
                <a:pt x="121" y="66"/>
              </a:cubicBezTo>
              <a:cubicBezTo>
                <a:pt x="120" y="66"/>
                <a:pt x="120" y="66"/>
                <a:pt x="120" y="65"/>
              </a:cubicBezTo>
              <a:lnTo>
                <a:pt x="102" y="25"/>
              </a:lnTo>
              <a:close/>
              <a:moveTo>
                <a:pt x="372" y="269"/>
              </a:moveTo>
              <a:cubicBezTo>
                <a:pt x="132" y="269"/>
                <a:pt x="132" y="269"/>
                <a:pt x="132" y="269"/>
              </a:cubicBezTo>
              <a:cubicBezTo>
                <a:pt x="124" y="269"/>
                <a:pt x="124" y="269"/>
                <a:pt x="124" y="269"/>
              </a:cubicBezTo>
              <a:cubicBezTo>
                <a:pt x="116" y="269"/>
                <a:pt x="116" y="269"/>
                <a:pt x="116" y="269"/>
              </a:cubicBezTo>
              <a:cubicBezTo>
                <a:pt x="116" y="155"/>
                <a:pt x="116" y="155"/>
                <a:pt x="116" y="155"/>
              </a:cubicBezTo>
              <a:cubicBezTo>
                <a:pt x="124" y="155"/>
                <a:pt x="124" y="155"/>
                <a:pt x="124" y="155"/>
              </a:cubicBezTo>
              <a:cubicBezTo>
                <a:pt x="132" y="155"/>
                <a:pt x="132" y="155"/>
                <a:pt x="132" y="155"/>
              </a:cubicBezTo>
              <a:cubicBezTo>
                <a:pt x="372" y="155"/>
                <a:pt x="372" y="155"/>
                <a:pt x="372" y="155"/>
              </a:cubicBezTo>
              <a:lnTo>
                <a:pt x="372" y="269"/>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clientData/>
  </xdr:twoCellAnchor>
  <xdr:twoCellAnchor>
    <xdr:from>
      <xdr:col>10</xdr:col>
      <xdr:colOff>477575</xdr:colOff>
      <xdr:row>90</xdr:row>
      <xdr:rowOff>117518</xdr:rowOff>
    </xdr:from>
    <xdr:to>
      <xdr:col>12</xdr:col>
      <xdr:colOff>38502</xdr:colOff>
      <xdr:row>94</xdr:row>
      <xdr:rowOff>52437</xdr:rowOff>
    </xdr:to>
    <xdr:sp macro="" textlink="">
      <xdr:nvSpPr>
        <xdr:cNvPr id="171" name="テキスト ボックス 41">
          <a:extLst>
            <a:ext uri="{FF2B5EF4-FFF2-40B4-BE49-F238E27FC236}">
              <a16:creationId xmlns:a16="http://schemas.microsoft.com/office/drawing/2014/main" id="{C5620F14-1537-4286-A6B1-CD8D8420CE9B}"/>
            </a:ext>
          </a:extLst>
        </xdr:cNvPr>
        <xdr:cNvSpPr txBox="1">
          <a:spLocks noChangeArrowheads="1"/>
        </xdr:cNvSpPr>
      </xdr:nvSpPr>
      <xdr:spPr bwMode="auto">
        <a:xfrm>
          <a:off x="10316340" y="21274224"/>
          <a:ext cx="1622809" cy="876213"/>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lang="ja-JP" altLang="en-US" sz="1400">
              <a:solidFill>
                <a:prstClr val="black"/>
              </a:solidFill>
              <a:latin typeface="Meiryo UI" panose="020B0604030504040204" pitchFamily="50" charset="-128"/>
              <a:ea typeface="Meiryo UI" panose="020B0604030504040204" pitchFamily="50" charset="-128"/>
            </a:rPr>
            <a:t>事業者</a:t>
          </a:r>
          <a:r>
            <a:rPr lang="en-US" altLang="ja-JP" sz="1400">
              <a:solidFill>
                <a:prstClr val="black"/>
              </a:solidFill>
              <a:latin typeface="Meiryo UI" panose="020B0604030504040204" pitchFamily="50" charset="-128"/>
              <a:ea typeface="Meiryo UI" panose="020B0604030504040204" pitchFamily="50" charset="-128"/>
            </a:rPr>
            <a:t>C</a:t>
          </a:r>
          <a:r>
            <a:rPr lang="ja-JP" altLang="en-US" sz="1200">
              <a:solidFill>
                <a:prstClr val="black"/>
              </a:solidFill>
              <a:latin typeface="Meiryo UI" panose="020B0604030504040204" pitchFamily="50" charset="-128"/>
              <a:ea typeface="Meiryo UI" panose="020B0604030504040204" pitchFamily="50" charset="-128"/>
            </a:rPr>
            <a:t>（協議中）</a:t>
          </a:r>
          <a:endParaRPr lang="en-US" altLang="ja-JP" sz="12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endParaRPr lang="en-US" altLang="ja-JP" sz="12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環境証書</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10</xdr:col>
      <xdr:colOff>696845</xdr:colOff>
      <xdr:row>91</xdr:row>
      <xdr:rowOff>179797</xdr:rowOff>
    </xdr:from>
    <xdr:to>
      <xdr:col>11</xdr:col>
      <xdr:colOff>821498</xdr:colOff>
      <xdr:row>93</xdr:row>
      <xdr:rowOff>166206</xdr:rowOff>
    </xdr:to>
    <xdr:grpSp>
      <xdr:nvGrpSpPr>
        <xdr:cNvPr id="172" name="グループ化 171">
          <a:extLst>
            <a:ext uri="{FF2B5EF4-FFF2-40B4-BE49-F238E27FC236}">
              <a16:creationId xmlns:a16="http://schemas.microsoft.com/office/drawing/2014/main" id="{5E1880E2-0EE6-4226-8CD3-AAE805972873}"/>
            </a:ext>
          </a:extLst>
        </xdr:cNvPr>
        <xdr:cNvGrpSpPr/>
      </xdr:nvGrpSpPr>
      <xdr:grpSpPr>
        <a:xfrm>
          <a:off x="10503059" y="20735654"/>
          <a:ext cx="1149725" cy="439981"/>
          <a:chOff x="12868234" y="4617230"/>
          <a:chExt cx="1415218" cy="626189"/>
        </a:xfrm>
        <a:solidFill>
          <a:schemeClr val="accent6">
            <a:lumMod val="60000"/>
            <a:lumOff val="40000"/>
          </a:schemeClr>
        </a:solidFill>
      </xdr:grpSpPr>
      <xdr:sp macro="" textlink="">
        <xdr:nvSpPr>
          <xdr:cNvPr id="173" name="円/楕円 29">
            <a:extLst>
              <a:ext uri="{FF2B5EF4-FFF2-40B4-BE49-F238E27FC236}">
                <a16:creationId xmlns:a16="http://schemas.microsoft.com/office/drawing/2014/main" id="{3188D042-0194-129C-93FD-B3C787259E8B}"/>
              </a:ext>
            </a:extLst>
          </xdr:cNvPr>
          <xdr:cNvSpPr>
            <a:spLocks noChangeAspect="1"/>
          </xdr:cNvSpPr>
        </xdr:nvSpPr>
        <xdr:spPr>
          <a:xfrm flipH="1">
            <a:off x="12868234" y="4617230"/>
            <a:ext cx="1396833" cy="532984"/>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74" name="テキスト ボックス 308">
            <a:extLst>
              <a:ext uri="{FF2B5EF4-FFF2-40B4-BE49-F238E27FC236}">
                <a16:creationId xmlns:a16="http://schemas.microsoft.com/office/drawing/2014/main" id="{E511650C-B644-400F-F9AB-23CFE9AE5B9E}"/>
              </a:ext>
            </a:extLst>
          </xdr:cNvPr>
          <xdr:cNvSpPr txBox="1"/>
        </xdr:nvSpPr>
        <xdr:spPr>
          <a:xfrm>
            <a:off x="12869134" y="4655879"/>
            <a:ext cx="1414318" cy="58754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10</xdr:col>
      <xdr:colOff>811119</xdr:colOff>
      <xdr:row>94</xdr:row>
      <xdr:rowOff>230470</xdr:rowOff>
    </xdr:from>
    <xdr:to>
      <xdr:col>12</xdr:col>
      <xdr:colOff>29943</xdr:colOff>
      <xdr:row>99</xdr:row>
      <xdr:rowOff>110469</xdr:rowOff>
    </xdr:to>
    <xdr:sp macro="" textlink="">
      <xdr:nvSpPr>
        <xdr:cNvPr id="175" name="テキスト ボックス 41">
          <a:extLst>
            <a:ext uri="{FF2B5EF4-FFF2-40B4-BE49-F238E27FC236}">
              <a16:creationId xmlns:a16="http://schemas.microsoft.com/office/drawing/2014/main" id="{F63A5121-F9CF-4F8B-82DD-A6E5550339C6}"/>
            </a:ext>
          </a:extLst>
        </xdr:cNvPr>
        <xdr:cNvSpPr txBox="1">
          <a:spLocks noChangeArrowheads="1"/>
        </xdr:cNvSpPr>
      </xdr:nvSpPr>
      <xdr:spPr bwMode="auto">
        <a:xfrm>
          <a:off x="10649884" y="22328470"/>
          <a:ext cx="1280706" cy="1056617"/>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需要家敷地内</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屋根上</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PV</a:t>
          </a:r>
        </a:p>
      </xdr:txBody>
    </xdr:sp>
    <xdr:clientData/>
  </xdr:twoCellAnchor>
  <xdr:twoCellAnchor>
    <xdr:from>
      <xdr:col>10</xdr:col>
      <xdr:colOff>925284</xdr:colOff>
      <xdr:row>83</xdr:row>
      <xdr:rowOff>226548</xdr:rowOff>
    </xdr:from>
    <xdr:to>
      <xdr:col>11</xdr:col>
      <xdr:colOff>547652</xdr:colOff>
      <xdr:row>86</xdr:row>
      <xdr:rowOff>16997</xdr:rowOff>
    </xdr:to>
    <xdr:sp macro="" textlink="">
      <xdr:nvSpPr>
        <xdr:cNvPr id="176" name="Freeform 41">
          <a:extLst>
            <a:ext uri="{FF2B5EF4-FFF2-40B4-BE49-F238E27FC236}">
              <a16:creationId xmlns:a16="http://schemas.microsoft.com/office/drawing/2014/main" id="{4D7FD2BA-8086-489A-9300-1B4FCA94020C}"/>
            </a:ext>
          </a:extLst>
        </xdr:cNvPr>
        <xdr:cNvSpPr>
          <a:spLocks noChangeAspect="1" noEditPoints="1"/>
        </xdr:cNvSpPr>
      </xdr:nvSpPr>
      <xdr:spPr bwMode="auto">
        <a:xfrm>
          <a:off x="10764049" y="19735989"/>
          <a:ext cx="653309" cy="496420"/>
        </a:xfrm>
        <a:custGeom>
          <a:avLst/>
          <a:gdLst>
            <a:gd name="T0" fmla="*/ 331 w 398"/>
            <a:gd name="T1" fmla="*/ 3 h 277"/>
            <a:gd name="T2" fmla="*/ 56 w 398"/>
            <a:gd name="T3" fmla="*/ 0 h 277"/>
            <a:gd name="T4" fmla="*/ 53 w 398"/>
            <a:gd name="T5" fmla="*/ 6 h 277"/>
            <a:gd name="T6" fmla="*/ 0 w 398"/>
            <a:gd name="T7" fmla="*/ 119 h 277"/>
            <a:gd name="T8" fmla="*/ 0 w 398"/>
            <a:gd name="T9" fmla="*/ 240 h 277"/>
            <a:gd name="T10" fmla="*/ 111 w 398"/>
            <a:gd name="T11" fmla="*/ 277 h 277"/>
            <a:gd name="T12" fmla="*/ 376 w 398"/>
            <a:gd name="T13" fmla="*/ 277 h 277"/>
            <a:gd name="T14" fmla="*/ 380 w 398"/>
            <a:gd name="T15" fmla="*/ 155 h 277"/>
            <a:gd name="T16" fmla="*/ 397 w 398"/>
            <a:gd name="T17" fmla="*/ 153 h 277"/>
            <a:gd name="T18" fmla="*/ 334 w 398"/>
            <a:gd name="T19" fmla="*/ 83 h 277"/>
            <a:gd name="T20" fmla="*/ 353 w 398"/>
            <a:gd name="T21" fmla="*/ 124 h 277"/>
            <a:gd name="T22" fmla="*/ 299 w 398"/>
            <a:gd name="T23" fmla="*/ 126 h 277"/>
            <a:gd name="T24" fmla="*/ 279 w 398"/>
            <a:gd name="T25" fmla="*/ 85 h 277"/>
            <a:gd name="T26" fmla="*/ 334 w 398"/>
            <a:gd name="T27" fmla="*/ 83 h 277"/>
            <a:gd name="T28" fmla="*/ 204 w 398"/>
            <a:gd name="T29" fmla="*/ 82 h 277"/>
            <a:gd name="T30" fmla="*/ 265 w 398"/>
            <a:gd name="T31" fmla="*/ 84 h 277"/>
            <a:gd name="T32" fmla="*/ 282 w 398"/>
            <a:gd name="T33" fmla="*/ 126 h 277"/>
            <a:gd name="T34" fmla="*/ 221 w 398"/>
            <a:gd name="T35" fmla="*/ 125 h 277"/>
            <a:gd name="T36" fmla="*/ 203 w 398"/>
            <a:gd name="T37" fmla="*/ 126 h 277"/>
            <a:gd name="T38" fmla="*/ 145 w 398"/>
            <a:gd name="T39" fmla="*/ 124 h 277"/>
            <a:gd name="T40" fmla="*/ 128 w 398"/>
            <a:gd name="T41" fmla="*/ 81 h 277"/>
            <a:gd name="T42" fmla="*/ 187 w 398"/>
            <a:gd name="T43" fmla="*/ 83 h 277"/>
            <a:gd name="T44" fmla="*/ 203 w 398"/>
            <a:gd name="T45" fmla="*/ 126 h 277"/>
            <a:gd name="T46" fmla="*/ 308 w 398"/>
            <a:gd name="T47" fmla="*/ 24 h 277"/>
            <a:gd name="T48" fmla="*/ 328 w 398"/>
            <a:gd name="T49" fmla="*/ 65 h 277"/>
            <a:gd name="T50" fmla="*/ 273 w 398"/>
            <a:gd name="T51" fmla="*/ 68 h 277"/>
            <a:gd name="T52" fmla="*/ 253 w 398"/>
            <a:gd name="T53" fmla="*/ 26 h 277"/>
            <a:gd name="T54" fmla="*/ 179 w 398"/>
            <a:gd name="T55" fmla="*/ 23 h 277"/>
            <a:gd name="T56" fmla="*/ 239 w 398"/>
            <a:gd name="T57" fmla="*/ 25 h 277"/>
            <a:gd name="T58" fmla="*/ 256 w 398"/>
            <a:gd name="T59" fmla="*/ 67 h 277"/>
            <a:gd name="T60" fmla="*/ 195 w 398"/>
            <a:gd name="T61" fmla="*/ 66 h 277"/>
            <a:gd name="T62" fmla="*/ 179 w 398"/>
            <a:gd name="T63" fmla="*/ 23 h 277"/>
            <a:gd name="T64" fmla="*/ 8 w 398"/>
            <a:gd name="T65" fmla="*/ 236 h 277"/>
            <a:gd name="T66" fmla="*/ 57 w 398"/>
            <a:gd name="T67" fmla="*/ 19 h 277"/>
            <a:gd name="T68" fmla="*/ 107 w 398"/>
            <a:gd name="T69" fmla="*/ 153 h 277"/>
            <a:gd name="T70" fmla="*/ 102 w 398"/>
            <a:gd name="T71" fmla="*/ 25 h 277"/>
            <a:gd name="T72" fmla="*/ 159 w 398"/>
            <a:gd name="T73" fmla="*/ 23 h 277"/>
            <a:gd name="T74" fmla="*/ 179 w 398"/>
            <a:gd name="T75" fmla="*/ 64 h 277"/>
            <a:gd name="T76" fmla="*/ 121 w 398"/>
            <a:gd name="T77" fmla="*/ 66 h 277"/>
            <a:gd name="T78" fmla="*/ 102 w 398"/>
            <a:gd name="T79" fmla="*/ 25 h 277"/>
            <a:gd name="T80" fmla="*/ 132 w 398"/>
            <a:gd name="T81" fmla="*/ 269 h 277"/>
            <a:gd name="T82" fmla="*/ 116 w 398"/>
            <a:gd name="T83" fmla="*/ 269 h 277"/>
            <a:gd name="T84" fmla="*/ 124 w 398"/>
            <a:gd name="T85" fmla="*/ 155 h 277"/>
            <a:gd name="T86" fmla="*/ 372 w 398"/>
            <a:gd name="T87" fmla="*/ 155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398" h="277">
              <a:moveTo>
                <a:pt x="398" y="149"/>
              </a:moveTo>
              <a:cubicBezTo>
                <a:pt x="331" y="3"/>
                <a:pt x="331" y="3"/>
                <a:pt x="331" y="3"/>
              </a:cubicBezTo>
              <a:cubicBezTo>
                <a:pt x="330" y="2"/>
                <a:pt x="329" y="0"/>
                <a:pt x="327" y="0"/>
              </a:cubicBezTo>
              <a:cubicBezTo>
                <a:pt x="56" y="0"/>
                <a:pt x="56" y="0"/>
                <a:pt x="56" y="0"/>
              </a:cubicBezTo>
              <a:cubicBezTo>
                <a:pt x="55" y="0"/>
                <a:pt x="54" y="1"/>
                <a:pt x="53" y="2"/>
              </a:cubicBezTo>
              <a:cubicBezTo>
                <a:pt x="52" y="3"/>
                <a:pt x="52" y="5"/>
                <a:pt x="53" y="6"/>
              </a:cubicBezTo>
              <a:cubicBezTo>
                <a:pt x="53" y="9"/>
                <a:pt x="53" y="9"/>
                <a:pt x="53" y="9"/>
              </a:cubicBezTo>
              <a:cubicBezTo>
                <a:pt x="0" y="119"/>
                <a:pt x="0" y="119"/>
                <a:pt x="0" y="119"/>
              </a:cubicBezTo>
              <a:cubicBezTo>
                <a:pt x="0" y="119"/>
                <a:pt x="0" y="120"/>
                <a:pt x="0" y="120"/>
              </a:cubicBezTo>
              <a:cubicBezTo>
                <a:pt x="0" y="240"/>
                <a:pt x="0" y="240"/>
                <a:pt x="0" y="240"/>
              </a:cubicBezTo>
              <a:cubicBezTo>
                <a:pt x="0" y="242"/>
                <a:pt x="1" y="244"/>
                <a:pt x="4" y="244"/>
              </a:cubicBezTo>
              <a:cubicBezTo>
                <a:pt x="111" y="277"/>
                <a:pt x="111" y="277"/>
                <a:pt x="111" y="277"/>
              </a:cubicBezTo>
              <a:cubicBezTo>
                <a:pt x="128" y="277"/>
                <a:pt x="128" y="277"/>
                <a:pt x="128" y="277"/>
              </a:cubicBezTo>
              <a:cubicBezTo>
                <a:pt x="376" y="277"/>
                <a:pt x="376" y="277"/>
                <a:pt x="376" y="277"/>
              </a:cubicBezTo>
              <a:cubicBezTo>
                <a:pt x="379" y="277"/>
                <a:pt x="380" y="276"/>
                <a:pt x="380" y="273"/>
              </a:cubicBezTo>
              <a:cubicBezTo>
                <a:pt x="380" y="155"/>
                <a:pt x="380" y="155"/>
                <a:pt x="380" y="155"/>
              </a:cubicBezTo>
              <a:cubicBezTo>
                <a:pt x="394" y="155"/>
                <a:pt x="394" y="155"/>
                <a:pt x="394" y="155"/>
              </a:cubicBezTo>
              <a:cubicBezTo>
                <a:pt x="395" y="155"/>
                <a:pt x="397" y="154"/>
                <a:pt x="397" y="153"/>
              </a:cubicBezTo>
              <a:cubicBezTo>
                <a:pt x="398" y="152"/>
                <a:pt x="398" y="151"/>
                <a:pt x="398" y="149"/>
              </a:cubicBezTo>
              <a:close/>
              <a:moveTo>
                <a:pt x="334" y="83"/>
              </a:moveTo>
              <a:cubicBezTo>
                <a:pt x="334" y="83"/>
                <a:pt x="335" y="83"/>
                <a:pt x="335" y="84"/>
              </a:cubicBezTo>
              <a:cubicBezTo>
                <a:pt x="353" y="124"/>
                <a:pt x="353" y="124"/>
                <a:pt x="353" y="124"/>
              </a:cubicBezTo>
              <a:cubicBezTo>
                <a:pt x="354" y="125"/>
                <a:pt x="353" y="127"/>
                <a:pt x="352" y="127"/>
              </a:cubicBezTo>
              <a:cubicBezTo>
                <a:pt x="299" y="126"/>
                <a:pt x="299" y="126"/>
                <a:pt x="299" y="126"/>
              </a:cubicBezTo>
              <a:cubicBezTo>
                <a:pt x="298" y="126"/>
                <a:pt x="298" y="126"/>
                <a:pt x="297" y="125"/>
              </a:cubicBezTo>
              <a:cubicBezTo>
                <a:pt x="279" y="85"/>
                <a:pt x="279" y="85"/>
                <a:pt x="279" y="85"/>
              </a:cubicBezTo>
              <a:cubicBezTo>
                <a:pt x="278" y="84"/>
                <a:pt x="279" y="83"/>
                <a:pt x="281" y="83"/>
              </a:cubicBezTo>
              <a:lnTo>
                <a:pt x="334" y="83"/>
              </a:lnTo>
              <a:close/>
              <a:moveTo>
                <a:pt x="203" y="85"/>
              </a:moveTo>
              <a:cubicBezTo>
                <a:pt x="202" y="83"/>
                <a:pt x="203" y="82"/>
                <a:pt x="204" y="82"/>
              </a:cubicBezTo>
              <a:cubicBezTo>
                <a:pt x="263" y="82"/>
                <a:pt x="263" y="82"/>
                <a:pt x="263" y="82"/>
              </a:cubicBezTo>
              <a:cubicBezTo>
                <a:pt x="264" y="82"/>
                <a:pt x="265" y="83"/>
                <a:pt x="265" y="84"/>
              </a:cubicBezTo>
              <a:cubicBezTo>
                <a:pt x="283" y="124"/>
                <a:pt x="283" y="124"/>
                <a:pt x="283" y="124"/>
              </a:cubicBezTo>
              <a:cubicBezTo>
                <a:pt x="284" y="125"/>
                <a:pt x="283" y="126"/>
                <a:pt x="282" y="126"/>
              </a:cubicBezTo>
              <a:cubicBezTo>
                <a:pt x="223" y="126"/>
                <a:pt x="223" y="126"/>
                <a:pt x="223" y="126"/>
              </a:cubicBezTo>
              <a:cubicBezTo>
                <a:pt x="222" y="126"/>
                <a:pt x="221" y="125"/>
                <a:pt x="221" y="125"/>
              </a:cubicBezTo>
              <a:lnTo>
                <a:pt x="203" y="85"/>
              </a:lnTo>
              <a:close/>
              <a:moveTo>
                <a:pt x="203" y="126"/>
              </a:moveTo>
              <a:cubicBezTo>
                <a:pt x="146" y="125"/>
                <a:pt x="146" y="125"/>
                <a:pt x="146" y="125"/>
              </a:cubicBezTo>
              <a:cubicBezTo>
                <a:pt x="146" y="125"/>
                <a:pt x="145" y="125"/>
                <a:pt x="145" y="124"/>
              </a:cubicBezTo>
              <a:cubicBezTo>
                <a:pt x="127" y="84"/>
                <a:pt x="127" y="84"/>
                <a:pt x="127" y="84"/>
              </a:cubicBezTo>
              <a:cubicBezTo>
                <a:pt x="126" y="83"/>
                <a:pt x="127" y="81"/>
                <a:pt x="128" y="81"/>
              </a:cubicBezTo>
              <a:cubicBezTo>
                <a:pt x="185" y="82"/>
                <a:pt x="185" y="82"/>
                <a:pt x="185" y="82"/>
              </a:cubicBezTo>
              <a:cubicBezTo>
                <a:pt x="186" y="82"/>
                <a:pt x="186" y="82"/>
                <a:pt x="187" y="83"/>
              </a:cubicBezTo>
              <a:cubicBezTo>
                <a:pt x="205" y="123"/>
                <a:pt x="205" y="123"/>
                <a:pt x="205" y="123"/>
              </a:cubicBezTo>
              <a:cubicBezTo>
                <a:pt x="206" y="124"/>
                <a:pt x="205" y="126"/>
                <a:pt x="203" y="126"/>
              </a:cubicBezTo>
              <a:close/>
              <a:moveTo>
                <a:pt x="255" y="24"/>
              </a:moveTo>
              <a:cubicBezTo>
                <a:pt x="308" y="24"/>
                <a:pt x="308" y="24"/>
                <a:pt x="308" y="24"/>
              </a:cubicBezTo>
              <a:cubicBezTo>
                <a:pt x="309" y="24"/>
                <a:pt x="310" y="25"/>
                <a:pt x="310" y="25"/>
              </a:cubicBezTo>
              <a:cubicBezTo>
                <a:pt x="328" y="65"/>
                <a:pt x="328" y="65"/>
                <a:pt x="328" y="65"/>
              </a:cubicBezTo>
              <a:cubicBezTo>
                <a:pt x="329" y="67"/>
                <a:pt x="328" y="68"/>
                <a:pt x="326" y="68"/>
              </a:cubicBezTo>
              <a:cubicBezTo>
                <a:pt x="273" y="68"/>
                <a:pt x="273" y="68"/>
                <a:pt x="273" y="68"/>
              </a:cubicBezTo>
              <a:cubicBezTo>
                <a:pt x="273" y="68"/>
                <a:pt x="272" y="67"/>
                <a:pt x="272" y="66"/>
              </a:cubicBezTo>
              <a:cubicBezTo>
                <a:pt x="253" y="26"/>
                <a:pt x="253" y="26"/>
                <a:pt x="253" y="26"/>
              </a:cubicBezTo>
              <a:cubicBezTo>
                <a:pt x="253" y="25"/>
                <a:pt x="254" y="24"/>
                <a:pt x="255" y="24"/>
              </a:cubicBezTo>
              <a:close/>
              <a:moveTo>
                <a:pt x="179" y="23"/>
              </a:moveTo>
              <a:cubicBezTo>
                <a:pt x="238" y="24"/>
                <a:pt x="238" y="24"/>
                <a:pt x="238" y="24"/>
              </a:cubicBezTo>
              <a:cubicBezTo>
                <a:pt x="238" y="24"/>
                <a:pt x="239" y="24"/>
                <a:pt x="239" y="25"/>
              </a:cubicBezTo>
              <a:cubicBezTo>
                <a:pt x="258" y="65"/>
                <a:pt x="258" y="65"/>
                <a:pt x="258" y="65"/>
              </a:cubicBezTo>
              <a:cubicBezTo>
                <a:pt x="258" y="66"/>
                <a:pt x="257" y="67"/>
                <a:pt x="256" y="67"/>
              </a:cubicBezTo>
              <a:cubicBezTo>
                <a:pt x="197" y="67"/>
                <a:pt x="197" y="67"/>
                <a:pt x="197" y="67"/>
              </a:cubicBezTo>
              <a:cubicBezTo>
                <a:pt x="196" y="67"/>
                <a:pt x="196" y="67"/>
                <a:pt x="195" y="66"/>
              </a:cubicBezTo>
              <a:cubicBezTo>
                <a:pt x="177" y="26"/>
                <a:pt x="177" y="26"/>
                <a:pt x="177" y="26"/>
              </a:cubicBezTo>
              <a:cubicBezTo>
                <a:pt x="176" y="25"/>
                <a:pt x="177" y="23"/>
                <a:pt x="179" y="23"/>
              </a:cubicBezTo>
              <a:close/>
              <a:moveTo>
                <a:pt x="107" y="269"/>
              </a:moveTo>
              <a:cubicBezTo>
                <a:pt x="8" y="236"/>
                <a:pt x="8" y="236"/>
                <a:pt x="8" y="236"/>
              </a:cubicBezTo>
              <a:cubicBezTo>
                <a:pt x="8" y="121"/>
                <a:pt x="8" y="121"/>
                <a:pt x="8" y="121"/>
              </a:cubicBezTo>
              <a:cubicBezTo>
                <a:pt x="57" y="19"/>
                <a:pt x="57" y="19"/>
                <a:pt x="57" y="19"/>
              </a:cubicBezTo>
              <a:cubicBezTo>
                <a:pt x="107" y="152"/>
                <a:pt x="107" y="152"/>
                <a:pt x="107" y="152"/>
              </a:cubicBezTo>
              <a:cubicBezTo>
                <a:pt x="107" y="153"/>
                <a:pt x="107" y="153"/>
                <a:pt x="107" y="153"/>
              </a:cubicBezTo>
              <a:lnTo>
                <a:pt x="107" y="269"/>
              </a:lnTo>
              <a:close/>
              <a:moveTo>
                <a:pt x="102" y="25"/>
              </a:moveTo>
              <a:cubicBezTo>
                <a:pt x="101" y="24"/>
                <a:pt x="102" y="23"/>
                <a:pt x="103" y="23"/>
              </a:cubicBezTo>
              <a:cubicBezTo>
                <a:pt x="159" y="23"/>
                <a:pt x="159" y="23"/>
                <a:pt x="159" y="23"/>
              </a:cubicBezTo>
              <a:cubicBezTo>
                <a:pt x="160" y="23"/>
                <a:pt x="161" y="23"/>
                <a:pt x="161" y="24"/>
              </a:cubicBezTo>
              <a:cubicBezTo>
                <a:pt x="179" y="64"/>
                <a:pt x="179" y="64"/>
                <a:pt x="179" y="64"/>
              </a:cubicBezTo>
              <a:cubicBezTo>
                <a:pt x="180" y="65"/>
                <a:pt x="179" y="67"/>
                <a:pt x="178" y="67"/>
              </a:cubicBezTo>
              <a:cubicBezTo>
                <a:pt x="121" y="66"/>
                <a:pt x="121" y="66"/>
                <a:pt x="121" y="66"/>
              </a:cubicBezTo>
              <a:cubicBezTo>
                <a:pt x="120" y="66"/>
                <a:pt x="120" y="66"/>
                <a:pt x="120" y="65"/>
              </a:cubicBezTo>
              <a:lnTo>
                <a:pt x="102" y="25"/>
              </a:lnTo>
              <a:close/>
              <a:moveTo>
                <a:pt x="372" y="269"/>
              </a:moveTo>
              <a:cubicBezTo>
                <a:pt x="132" y="269"/>
                <a:pt x="132" y="269"/>
                <a:pt x="132" y="269"/>
              </a:cubicBezTo>
              <a:cubicBezTo>
                <a:pt x="124" y="269"/>
                <a:pt x="124" y="269"/>
                <a:pt x="124" y="269"/>
              </a:cubicBezTo>
              <a:cubicBezTo>
                <a:pt x="116" y="269"/>
                <a:pt x="116" y="269"/>
                <a:pt x="116" y="269"/>
              </a:cubicBezTo>
              <a:cubicBezTo>
                <a:pt x="116" y="155"/>
                <a:pt x="116" y="155"/>
                <a:pt x="116" y="155"/>
              </a:cubicBezTo>
              <a:cubicBezTo>
                <a:pt x="124" y="155"/>
                <a:pt x="124" y="155"/>
                <a:pt x="124" y="155"/>
              </a:cubicBezTo>
              <a:cubicBezTo>
                <a:pt x="132" y="155"/>
                <a:pt x="132" y="155"/>
                <a:pt x="132" y="155"/>
              </a:cubicBezTo>
              <a:cubicBezTo>
                <a:pt x="372" y="155"/>
                <a:pt x="372" y="155"/>
                <a:pt x="372" y="155"/>
              </a:cubicBezTo>
              <a:lnTo>
                <a:pt x="372" y="269"/>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clientData/>
  </xdr:twoCellAnchor>
  <xdr:twoCellAnchor>
    <xdr:from>
      <xdr:col>2</xdr:col>
      <xdr:colOff>103379</xdr:colOff>
      <xdr:row>88</xdr:row>
      <xdr:rowOff>54428</xdr:rowOff>
    </xdr:from>
    <xdr:to>
      <xdr:col>3</xdr:col>
      <xdr:colOff>1085366</xdr:colOff>
      <xdr:row>93</xdr:row>
      <xdr:rowOff>228165</xdr:rowOff>
    </xdr:to>
    <xdr:sp macro="" textlink="">
      <xdr:nvSpPr>
        <xdr:cNvPr id="177" name="テキスト ボックス 41">
          <a:extLst>
            <a:ext uri="{FF2B5EF4-FFF2-40B4-BE49-F238E27FC236}">
              <a16:creationId xmlns:a16="http://schemas.microsoft.com/office/drawing/2014/main" id="{045138C1-F72D-4533-860F-2149F51D65AF}"/>
            </a:ext>
          </a:extLst>
        </xdr:cNvPr>
        <xdr:cNvSpPr txBox="1">
          <a:spLocks noChangeArrowheads="1"/>
        </xdr:cNvSpPr>
      </xdr:nvSpPr>
      <xdr:spPr bwMode="auto">
        <a:xfrm>
          <a:off x="652467" y="20740487"/>
          <a:ext cx="1587105" cy="1350354"/>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xdr:txBody>
    </xdr:sp>
    <xdr:clientData/>
  </xdr:twoCellAnchor>
  <xdr:twoCellAnchor>
    <xdr:from>
      <xdr:col>2</xdr:col>
      <xdr:colOff>8660</xdr:colOff>
      <xdr:row>91</xdr:row>
      <xdr:rowOff>106710</xdr:rowOff>
    </xdr:from>
    <xdr:to>
      <xdr:col>3</xdr:col>
      <xdr:colOff>1227558</xdr:colOff>
      <xdr:row>94</xdr:row>
      <xdr:rowOff>53468</xdr:rowOff>
    </xdr:to>
    <xdr:sp macro="" textlink="">
      <xdr:nvSpPr>
        <xdr:cNvPr id="178" name="テキスト ボックス 41">
          <a:extLst>
            <a:ext uri="{FF2B5EF4-FFF2-40B4-BE49-F238E27FC236}">
              <a16:creationId xmlns:a16="http://schemas.microsoft.com/office/drawing/2014/main" id="{BE8D6A88-D4AE-4C08-B6C5-48D7C87DBE97}"/>
            </a:ext>
          </a:extLst>
        </xdr:cNvPr>
        <xdr:cNvSpPr txBox="1">
          <a:spLocks noChangeArrowheads="1"/>
        </xdr:cNvSpPr>
      </xdr:nvSpPr>
      <xdr:spPr bwMode="auto">
        <a:xfrm>
          <a:off x="557748" y="21498739"/>
          <a:ext cx="1824016" cy="652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lang="en-US" altLang="ja-JP" sz="1400">
              <a:solidFill>
                <a:prstClr val="black"/>
              </a:solidFill>
              <a:latin typeface="Meiryo UI" panose="020B0604030504040204" pitchFamily="50" charset="-128"/>
              <a:ea typeface="Meiryo UI" panose="020B0604030504040204" pitchFamily="50" charset="-128"/>
            </a:rPr>
            <a:t>FIT/</a:t>
          </a:r>
          <a:r>
            <a:rPr lang="ja-JP" altLang="en-US" sz="1400">
              <a:solidFill>
                <a:prstClr val="black"/>
              </a:solidFill>
              <a:latin typeface="Meiryo UI" panose="020B0604030504040204" pitchFamily="50" charset="-128"/>
              <a:ea typeface="Meiryo UI" panose="020B0604030504040204" pitchFamily="50" charset="-128"/>
            </a:rPr>
            <a:t>非</a:t>
          </a:r>
          <a:r>
            <a:rPr lang="en-US" altLang="ja-JP" sz="1400">
              <a:solidFill>
                <a:prstClr val="black"/>
              </a:solidFill>
              <a:latin typeface="Meiryo UI" panose="020B0604030504040204" pitchFamily="50" charset="-128"/>
              <a:ea typeface="Meiryo UI" panose="020B0604030504040204" pitchFamily="50" charset="-128"/>
            </a:rPr>
            <a:t>FIT</a:t>
          </a:r>
          <a:r>
            <a:rPr lang="ja-JP" altLang="en-US" sz="1400">
              <a:solidFill>
                <a:prstClr val="black"/>
              </a:solidFill>
              <a:latin typeface="Meiryo UI" panose="020B0604030504040204" pitchFamily="50" charset="-128"/>
              <a:ea typeface="Meiryo UI" panose="020B0604030504040204" pitchFamily="50" charset="-128"/>
            </a:rPr>
            <a:t>再エネ</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404198</xdr:colOff>
      <xdr:row>88</xdr:row>
      <xdr:rowOff>214233</xdr:rowOff>
    </xdr:from>
    <xdr:to>
      <xdr:col>3</xdr:col>
      <xdr:colOff>763330</xdr:colOff>
      <xdr:row>91</xdr:row>
      <xdr:rowOff>185465</xdr:rowOff>
    </xdr:to>
    <xdr:grpSp>
      <xdr:nvGrpSpPr>
        <xdr:cNvPr id="179" name="グループ化 178">
          <a:extLst>
            <a:ext uri="{FF2B5EF4-FFF2-40B4-BE49-F238E27FC236}">
              <a16:creationId xmlns:a16="http://schemas.microsoft.com/office/drawing/2014/main" id="{5F4DE82C-36E8-4AF3-8D66-02CD4152D99F}"/>
            </a:ext>
          </a:extLst>
        </xdr:cNvPr>
        <xdr:cNvGrpSpPr/>
      </xdr:nvGrpSpPr>
      <xdr:grpSpPr>
        <a:xfrm>
          <a:off x="948484" y="20089733"/>
          <a:ext cx="957846" cy="651589"/>
          <a:chOff x="0" y="0"/>
          <a:chExt cx="811213" cy="485775"/>
        </a:xfrm>
        <a:solidFill>
          <a:schemeClr val="accent6">
            <a:lumMod val="75000"/>
          </a:schemeClr>
        </a:solidFill>
      </xdr:grpSpPr>
      <xdr:sp macro="" textlink="">
        <xdr:nvSpPr>
          <xdr:cNvPr id="180" name="Freeform 32">
            <a:extLst>
              <a:ext uri="{FF2B5EF4-FFF2-40B4-BE49-F238E27FC236}">
                <a16:creationId xmlns:a16="http://schemas.microsoft.com/office/drawing/2014/main" id="{FF90D124-3954-B294-57D7-106CD0ACE6DC}"/>
              </a:ext>
            </a:extLst>
          </xdr:cNvPr>
          <xdr:cNvSpPr>
            <a:spLocks noEditPoints="1"/>
          </xdr:cNvSpPr>
        </xdr:nvSpPr>
        <xdr:spPr bwMode="auto">
          <a:xfrm>
            <a:off x="0" y="219075"/>
            <a:ext cx="619125" cy="266700"/>
          </a:xfrm>
          <a:custGeom>
            <a:avLst/>
            <a:gdLst>
              <a:gd name="T0" fmla="*/ 316 w 336"/>
              <a:gd name="T1" fmla="*/ 66 h 145"/>
              <a:gd name="T2" fmla="*/ 315 w 336"/>
              <a:gd name="T3" fmla="*/ 51 h 145"/>
              <a:gd name="T4" fmla="*/ 222 w 336"/>
              <a:gd name="T5" fmla="*/ 40 h 145"/>
              <a:gd name="T6" fmla="*/ 213 w 336"/>
              <a:gd name="T7" fmla="*/ 49 h 145"/>
              <a:gd name="T8" fmla="*/ 212 w 336"/>
              <a:gd name="T9" fmla="*/ 34 h 145"/>
              <a:gd name="T10" fmla="*/ 119 w 336"/>
              <a:gd name="T11" fmla="*/ 22 h 145"/>
              <a:gd name="T12" fmla="*/ 109 w 336"/>
              <a:gd name="T13" fmla="*/ 31 h 145"/>
              <a:gd name="T14" fmla="*/ 108 w 336"/>
              <a:gd name="T15" fmla="*/ 16 h 145"/>
              <a:gd name="T16" fmla="*/ 15 w 336"/>
              <a:gd name="T17" fmla="*/ 4 h 145"/>
              <a:gd name="T18" fmla="*/ 4 w 336"/>
              <a:gd name="T19" fmla="*/ 95 h 145"/>
              <a:gd name="T20" fmla="*/ 97 w 336"/>
              <a:gd name="T21" fmla="*/ 106 h 145"/>
              <a:gd name="T22" fmla="*/ 111 w 336"/>
              <a:gd name="T23" fmla="*/ 69 h 145"/>
              <a:gd name="T24" fmla="*/ 108 w 336"/>
              <a:gd name="T25" fmla="*/ 113 h 145"/>
              <a:gd name="T26" fmla="*/ 200 w 336"/>
              <a:gd name="T27" fmla="*/ 124 h 145"/>
              <a:gd name="T28" fmla="*/ 214 w 336"/>
              <a:gd name="T29" fmla="*/ 87 h 145"/>
              <a:gd name="T30" fmla="*/ 211 w 336"/>
              <a:gd name="T31" fmla="*/ 131 h 145"/>
              <a:gd name="T32" fmla="*/ 304 w 336"/>
              <a:gd name="T33" fmla="*/ 141 h 145"/>
              <a:gd name="T34" fmla="*/ 321 w 336"/>
              <a:gd name="T35" fmla="*/ 105 h 145"/>
              <a:gd name="T36" fmla="*/ 332 w 336"/>
              <a:gd name="T37" fmla="*/ 120 h 145"/>
              <a:gd name="T38" fmla="*/ 103 w 336"/>
              <a:gd name="T39" fmla="*/ 36 h 145"/>
              <a:gd name="T40" fmla="*/ 99 w 336"/>
              <a:gd name="T41" fmla="*/ 61 h 145"/>
              <a:gd name="T42" fmla="*/ 92 w 336"/>
              <a:gd name="T43" fmla="*/ 101 h 145"/>
              <a:gd name="T44" fmla="*/ 9 w 336"/>
              <a:gd name="T45" fmla="*/ 90 h 145"/>
              <a:gd name="T46" fmla="*/ 20 w 336"/>
              <a:gd name="T47" fmla="*/ 9 h 145"/>
              <a:gd name="T48" fmla="*/ 103 w 336"/>
              <a:gd name="T49" fmla="*/ 20 h 145"/>
              <a:gd name="T50" fmla="*/ 103 w 336"/>
              <a:gd name="T51" fmla="*/ 36 h 145"/>
              <a:gd name="T52" fmla="*/ 111 w 336"/>
              <a:gd name="T53" fmla="*/ 62 h 145"/>
              <a:gd name="T54" fmla="*/ 106 w 336"/>
              <a:gd name="T55" fmla="*/ 49 h 145"/>
              <a:gd name="T56" fmla="*/ 206 w 336"/>
              <a:gd name="T57" fmla="*/ 56 h 145"/>
              <a:gd name="T58" fmla="*/ 201 w 336"/>
              <a:gd name="T59" fmla="*/ 86 h 145"/>
              <a:gd name="T60" fmla="*/ 193 w 336"/>
              <a:gd name="T61" fmla="*/ 121 h 145"/>
              <a:gd name="T62" fmla="*/ 111 w 336"/>
              <a:gd name="T63" fmla="*/ 105 h 145"/>
              <a:gd name="T64" fmla="*/ 127 w 336"/>
              <a:gd name="T65" fmla="*/ 25 h 145"/>
              <a:gd name="T66" fmla="*/ 209 w 336"/>
              <a:gd name="T67" fmla="*/ 41 h 145"/>
              <a:gd name="T68" fmla="*/ 210 w 336"/>
              <a:gd name="T69" fmla="*/ 67 h 145"/>
              <a:gd name="T70" fmla="*/ 208 w 336"/>
              <a:gd name="T71" fmla="*/ 79 h 145"/>
              <a:gd name="T72" fmla="*/ 310 w 336"/>
              <a:gd name="T73" fmla="*/ 72 h 145"/>
              <a:gd name="T74" fmla="*/ 306 w 336"/>
              <a:gd name="T75" fmla="*/ 96 h 145"/>
              <a:gd name="T76" fmla="*/ 300 w 336"/>
              <a:gd name="T77" fmla="*/ 136 h 145"/>
              <a:gd name="T78" fmla="*/ 217 w 336"/>
              <a:gd name="T79" fmla="*/ 126 h 145"/>
              <a:gd name="T80" fmla="*/ 227 w 336"/>
              <a:gd name="T81" fmla="*/ 45 h 145"/>
              <a:gd name="T82" fmla="*/ 310 w 336"/>
              <a:gd name="T83" fmla="*/ 56 h 145"/>
              <a:gd name="T84" fmla="*/ 310 w 336"/>
              <a:gd name="T85" fmla="*/ 72 h 145"/>
              <a:gd name="T86" fmla="*/ 313 w 336"/>
              <a:gd name="T87" fmla="*/ 84 h 145"/>
              <a:gd name="T88" fmla="*/ 311 w 336"/>
              <a:gd name="T89" fmla="*/ 96 h 1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Lst>
            <a:rect l="0" t="0" r="r" b="b"/>
            <a:pathLst>
              <a:path w="336" h="145">
                <a:moveTo>
                  <a:pt x="335" y="114"/>
                </a:moveTo>
                <a:cubicBezTo>
                  <a:pt x="316" y="66"/>
                  <a:pt x="316" y="66"/>
                  <a:pt x="316" y="66"/>
                </a:cubicBezTo>
                <a:cubicBezTo>
                  <a:pt x="318" y="55"/>
                  <a:pt x="318" y="55"/>
                  <a:pt x="318" y="55"/>
                </a:cubicBezTo>
                <a:cubicBezTo>
                  <a:pt x="318" y="53"/>
                  <a:pt x="317" y="51"/>
                  <a:pt x="315" y="51"/>
                </a:cubicBezTo>
                <a:cubicBezTo>
                  <a:pt x="226" y="37"/>
                  <a:pt x="226" y="37"/>
                  <a:pt x="226" y="37"/>
                </a:cubicBezTo>
                <a:cubicBezTo>
                  <a:pt x="224" y="36"/>
                  <a:pt x="222" y="38"/>
                  <a:pt x="222" y="40"/>
                </a:cubicBezTo>
                <a:cubicBezTo>
                  <a:pt x="218" y="62"/>
                  <a:pt x="218" y="62"/>
                  <a:pt x="218" y="62"/>
                </a:cubicBezTo>
                <a:cubicBezTo>
                  <a:pt x="213" y="49"/>
                  <a:pt x="213" y="49"/>
                  <a:pt x="213" y="49"/>
                </a:cubicBezTo>
                <a:cubicBezTo>
                  <a:pt x="215" y="38"/>
                  <a:pt x="215" y="38"/>
                  <a:pt x="215" y="38"/>
                </a:cubicBezTo>
                <a:cubicBezTo>
                  <a:pt x="215" y="36"/>
                  <a:pt x="214" y="34"/>
                  <a:pt x="212" y="34"/>
                </a:cubicBezTo>
                <a:cubicBezTo>
                  <a:pt x="123" y="19"/>
                  <a:pt x="123" y="19"/>
                  <a:pt x="123" y="19"/>
                </a:cubicBezTo>
                <a:cubicBezTo>
                  <a:pt x="121" y="18"/>
                  <a:pt x="119" y="20"/>
                  <a:pt x="119" y="22"/>
                </a:cubicBezTo>
                <a:cubicBezTo>
                  <a:pt x="115" y="45"/>
                  <a:pt x="115" y="45"/>
                  <a:pt x="115" y="45"/>
                </a:cubicBezTo>
                <a:cubicBezTo>
                  <a:pt x="109" y="31"/>
                  <a:pt x="109" y="31"/>
                  <a:pt x="109" y="31"/>
                </a:cubicBezTo>
                <a:cubicBezTo>
                  <a:pt x="111" y="20"/>
                  <a:pt x="111" y="20"/>
                  <a:pt x="111" y="20"/>
                </a:cubicBezTo>
                <a:cubicBezTo>
                  <a:pt x="112" y="18"/>
                  <a:pt x="110" y="16"/>
                  <a:pt x="108" y="16"/>
                </a:cubicBezTo>
                <a:cubicBezTo>
                  <a:pt x="20" y="1"/>
                  <a:pt x="20" y="1"/>
                  <a:pt x="20" y="1"/>
                </a:cubicBezTo>
                <a:cubicBezTo>
                  <a:pt x="18" y="0"/>
                  <a:pt x="16" y="2"/>
                  <a:pt x="15" y="4"/>
                </a:cubicBezTo>
                <a:cubicBezTo>
                  <a:pt x="1" y="90"/>
                  <a:pt x="1" y="90"/>
                  <a:pt x="1" y="90"/>
                </a:cubicBezTo>
                <a:cubicBezTo>
                  <a:pt x="0" y="92"/>
                  <a:pt x="2" y="94"/>
                  <a:pt x="4" y="95"/>
                </a:cubicBezTo>
                <a:cubicBezTo>
                  <a:pt x="92" y="110"/>
                  <a:pt x="92" y="110"/>
                  <a:pt x="92" y="110"/>
                </a:cubicBezTo>
                <a:cubicBezTo>
                  <a:pt x="94" y="110"/>
                  <a:pt x="96" y="108"/>
                  <a:pt x="97" y="106"/>
                </a:cubicBezTo>
                <a:cubicBezTo>
                  <a:pt x="103" y="68"/>
                  <a:pt x="103" y="68"/>
                  <a:pt x="103" y="68"/>
                </a:cubicBezTo>
                <a:cubicBezTo>
                  <a:pt x="111" y="69"/>
                  <a:pt x="111" y="69"/>
                  <a:pt x="111" y="69"/>
                </a:cubicBezTo>
                <a:cubicBezTo>
                  <a:pt x="104" y="108"/>
                  <a:pt x="104" y="108"/>
                  <a:pt x="104" y="108"/>
                </a:cubicBezTo>
                <a:cubicBezTo>
                  <a:pt x="104" y="110"/>
                  <a:pt x="106" y="112"/>
                  <a:pt x="108" y="113"/>
                </a:cubicBezTo>
                <a:cubicBezTo>
                  <a:pt x="196" y="128"/>
                  <a:pt x="196" y="128"/>
                  <a:pt x="196" y="128"/>
                </a:cubicBezTo>
                <a:cubicBezTo>
                  <a:pt x="198" y="128"/>
                  <a:pt x="200" y="126"/>
                  <a:pt x="200" y="124"/>
                </a:cubicBezTo>
                <a:cubicBezTo>
                  <a:pt x="207" y="86"/>
                  <a:pt x="207" y="86"/>
                  <a:pt x="207" y="86"/>
                </a:cubicBezTo>
                <a:cubicBezTo>
                  <a:pt x="214" y="87"/>
                  <a:pt x="214" y="87"/>
                  <a:pt x="214" y="87"/>
                </a:cubicBezTo>
                <a:cubicBezTo>
                  <a:pt x="208" y="126"/>
                  <a:pt x="208" y="126"/>
                  <a:pt x="208" y="126"/>
                </a:cubicBezTo>
                <a:cubicBezTo>
                  <a:pt x="208" y="128"/>
                  <a:pt x="209" y="130"/>
                  <a:pt x="211" y="131"/>
                </a:cubicBezTo>
                <a:cubicBezTo>
                  <a:pt x="300" y="145"/>
                  <a:pt x="300" y="145"/>
                  <a:pt x="300" y="145"/>
                </a:cubicBezTo>
                <a:cubicBezTo>
                  <a:pt x="302" y="145"/>
                  <a:pt x="304" y="144"/>
                  <a:pt x="304" y="141"/>
                </a:cubicBezTo>
                <a:cubicBezTo>
                  <a:pt x="310" y="104"/>
                  <a:pt x="310" y="104"/>
                  <a:pt x="310" y="104"/>
                </a:cubicBezTo>
                <a:cubicBezTo>
                  <a:pt x="321" y="105"/>
                  <a:pt x="321" y="105"/>
                  <a:pt x="321" y="105"/>
                </a:cubicBezTo>
                <a:cubicBezTo>
                  <a:pt x="326" y="117"/>
                  <a:pt x="326" y="117"/>
                  <a:pt x="326" y="117"/>
                </a:cubicBezTo>
                <a:cubicBezTo>
                  <a:pt x="327" y="119"/>
                  <a:pt x="330" y="120"/>
                  <a:pt x="332" y="120"/>
                </a:cubicBezTo>
                <a:cubicBezTo>
                  <a:pt x="334" y="119"/>
                  <a:pt x="336" y="116"/>
                  <a:pt x="335" y="114"/>
                </a:cubicBezTo>
                <a:close/>
                <a:moveTo>
                  <a:pt x="103" y="36"/>
                </a:moveTo>
                <a:cubicBezTo>
                  <a:pt x="103" y="38"/>
                  <a:pt x="103" y="38"/>
                  <a:pt x="103" y="38"/>
                </a:cubicBezTo>
                <a:cubicBezTo>
                  <a:pt x="99" y="61"/>
                  <a:pt x="99" y="61"/>
                  <a:pt x="99" y="61"/>
                </a:cubicBezTo>
                <a:cubicBezTo>
                  <a:pt x="98" y="68"/>
                  <a:pt x="98" y="68"/>
                  <a:pt x="98" y="68"/>
                </a:cubicBezTo>
                <a:cubicBezTo>
                  <a:pt x="92" y="101"/>
                  <a:pt x="92" y="101"/>
                  <a:pt x="92" y="101"/>
                </a:cubicBezTo>
                <a:cubicBezTo>
                  <a:pt x="92" y="102"/>
                  <a:pt x="90" y="103"/>
                  <a:pt x="89" y="103"/>
                </a:cubicBezTo>
                <a:cubicBezTo>
                  <a:pt x="9" y="90"/>
                  <a:pt x="9" y="90"/>
                  <a:pt x="9" y="90"/>
                </a:cubicBezTo>
                <a:cubicBezTo>
                  <a:pt x="8" y="90"/>
                  <a:pt x="7" y="88"/>
                  <a:pt x="7" y="87"/>
                </a:cubicBezTo>
                <a:cubicBezTo>
                  <a:pt x="20" y="9"/>
                  <a:pt x="20" y="9"/>
                  <a:pt x="20" y="9"/>
                </a:cubicBezTo>
                <a:cubicBezTo>
                  <a:pt x="20" y="8"/>
                  <a:pt x="22" y="7"/>
                  <a:pt x="23" y="7"/>
                </a:cubicBezTo>
                <a:cubicBezTo>
                  <a:pt x="103" y="20"/>
                  <a:pt x="103" y="20"/>
                  <a:pt x="103" y="20"/>
                </a:cubicBezTo>
                <a:cubicBezTo>
                  <a:pt x="104" y="21"/>
                  <a:pt x="105" y="22"/>
                  <a:pt x="105" y="23"/>
                </a:cubicBezTo>
                <a:lnTo>
                  <a:pt x="103" y="36"/>
                </a:lnTo>
                <a:close/>
                <a:moveTo>
                  <a:pt x="106" y="49"/>
                </a:moveTo>
                <a:cubicBezTo>
                  <a:pt x="111" y="62"/>
                  <a:pt x="111" y="62"/>
                  <a:pt x="111" y="62"/>
                </a:cubicBezTo>
                <a:cubicBezTo>
                  <a:pt x="104" y="61"/>
                  <a:pt x="104" y="61"/>
                  <a:pt x="104" y="61"/>
                </a:cubicBezTo>
                <a:lnTo>
                  <a:pt x="106" y="49"/>
                </a:lnTo>
                <a:close/>
                <a:moveTo>
                  <a:pt x="207" y="54"/>
                </a:moveTo>
                <a:cubicBezTo>
                  <a:pt x="206" y="56"/>
                  <a:pt x="206" y="56"/>
                  <a:pt x="206" y="56"/>
                </a:cubicBezTo>
                <a:cubicBezTo>
                  <a:pt x="203" y="79"/>
                  <a:pt x="203" y="79"/>
                  <a:pt x="203" y="79"/>
                </a:cubicBezTo>
                <a:cubicBezTo>
                  <a:pt x="201" y="86"/>
                  <a:pt x="201" y="86"/>
                  <a:pt x="201" y="86"/>
                </a:cubicBezTo>
                <a:cubicBezTo>
                  <a:pt x="196" y="119"/>
                  <a:pt x="196" y="119"/>
                  <a:pt x="196" y="119"/>
                </a:cubicBezTo>
                <a:cubicBezTo>
                  <a:pt x="195" y="120"/>
                  <a:pt x="194" y="121"/>
                  <a:pt x="193" y="121"/>
                </a:cubicBezTo>
                <a:cubicBezTo>
                  <a:pt x="113" y="108"/>
                  <a:pt x="113" y="108"/>
                  <a:pt x="113" y="108"/>
                </a:cubicBezTo>
                <a:cubicBezTo>
                  <a:pt x="112" y="108"/>
                  <a:pt x="111" y="106"/>
                  <a:pt x="111" y="105"/>
                </a:cubicBezTo>
                <a:cubicBezTo>
                  <a:pt x="124" y="27"/>
                  <a:pt x="124" y="27"/>
                  <a:pt x="124" y="27"/>
                </a:cubicBezTo>
                <a:cubicBezTo>
                  <a:pt x="124" y="26"/>
                  <a:pt x="125" y="25"/>
                  <a:pt x="127" y="25"/>
                </a:cubicBezTo>
                <a:cubicBezTo>
                  <a:pt x="207" y="38"/>
                  <a:pt x="207" y="38"/>
                  <a:pt x="207" y="38"/>
                </a:cubicBezTo>
                <a:cubicBezTo>
                  <a:pt x="208" y="39"/>
                  <a:pt x="209" y="40"/>
                  <a:pt x="209" y="41"/>
                </a:cubicBezTo>
                <a:lnTo>
                  <a:pt x="207" y="54"/>
                </a:lnTo>
                <a:close/>
                <a:moveTo>
                  <a:pt x="210" y="67"/>
                </a:moveTo>
                <a:cubicBezTo>
                  <a:pt x="215" y="80"/>
                  <a:pt x="215" y="80"/>
                  <a:pt x="215" y="80"/>
                </a:cubicBezTo>
                <a:cubicBezTo>
                  <a:pt x="208" y="79"/>
                  <a:pt x="208" y="79"/>
                  <a:pt x="208" y="79"/>
                </a:cubicBezTo>
                <a:lnTo>
                  <a:pt x="210" y="67"/>
                </a:lnTo>
                <a:close/>
                <a:moveTo>
                  <a:pt x="310" y="72"/>
                </a:moveTo>
                <a:cubicBezTo>
                  <a:pt x="309" y="74"/>
                  <a:pt x="309" y="74"/>
                  <a:pt x="309" y="74"/>
                </a:cubicBezTo>
                <a:cubicBezTo>
                  <a:pt x="306" y="96"/>
                  <a:pt x="306" y="96"/>
                  <a:pt x="306" y="96"/>
                </a:cubicBezTo>
                <a:cubicBezTo>
                  <a:pt x="305" y="103"/>
                  <a:pt x="305" y="103"/>
                  <a:pt x="305" y="103"/>
                </a:cubicBezTo>
                <a:cubicBezTo>
                  <a:pt x="300" y="136"/>
                  <a:pt x="300" y="136"/>
                  <a:pt x="300" y="136"/>
                </a:cubicBezTo>
                <a:cubicBezTo>
                  <a:pt x="299" y="138"/>
                  <a:pt x="298" y="139"/>
                  <a:pt x="297" y="138"/>
                </a:cubicBezTo>
                <a:cubicBezTo>
                  <a:pt x="217" y="126"/>
                  <a:pt x="217" y="126"/>
                  <a:pt x="217" y="126"/>
                </a:cubicBezTo>
                <a:cubicBezTo>
                  <a:pt x="215" y="126"/>
                  <a:pt x="214" y="124"/>
                  <a:pt x="214" y="123"/>
                </a:cubicBezTo>
                <a:cubicBezTo>
                  <a:pt x="227" y="45"/>
                  <a:pt x="227" y="45"/>
                  <a:pt x="227" y="45"/>
                </a:cubicBezTo>
                <a:cubicBezTo>
                  <a:pt x="227" y="44"/>
                  <a:pt x="228" y="43"/>
                  <a:pt x="230" y="43"/>
                </a:cubicBezTo>
                <a:cubicBezTo>
                  <a:pt x="310" y="56"/>
                  <a:pt x="310" y="56"/>
                  <a:pt x="310" y="56"/>
                </a:cubicBezTo>
                <a:cubicBezTo>
                  <a:pt x="311" y="56"/>
                  <a:pt x="312" y="57"/>
                  <a:pt x="312" y="59"/>
                </a:cubicBezTo>
                <a:lnTo>
                  <a:pt x="310" y="72"/>
                </a:lnTo>
                <a:close/>
                <a:moveTo>
                  <a:pt x="311" y="96"/>
                </a:moveTo>
                <a:cubicBezTo>
                  <a:pt x="313" y="84"/>
                  <a:pt x="313" y="84"/>
                  <a:pt x="313" y="84"/>
                </a:cubicBezTo>
                <a:cubicBezTo>
                  <a:pt x="318" y="97"/>
                  <a:pt x="318" y="97"/>
                  <a:pt x="318" y="97"/>
                </a:cubicBezTo>
                <a:lnTo>
                  <a:pt x="311"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1" name="Freeform 5">
            <a:extLst>
              <a:ext uri="{FF2B5EF4-FFF2-40B4-BE49-F238E27FC236}">
                <a16:creationId xmlns:a16="http://schemas.microsoft.com/office/drawing/2014/main" id="{D19AE124-D98F-0425-69AD-F1FC95E1675C}"/>
              </a:ext>
            </a:extLst>
          </xdr:cNvPr>
          <xdr:cNvSpPr>
            <a:spLocks/>
          </xdr:cNvSpPr>
        </xdr:nvSpPr>
        <xdr:spPr bwMode="auto">
          <a:xfrm>
            <a:off x="131763" y="307975"/>
            <a:ext cx="41275" cy="41275"/>
          </a:xfrm>
          <a:custGeom>
            <a:avLst/>
            <a:gdLst>
              <a:gd name="T0" fmla="*/ 3 w 26"/>
              <a:gd name="T1" fmla="*/ 0 h 26"/>
              <a:gd name="T2" fmla="*/ 0 w 26"/>
              <a:gd name="T3" fmla="*/ 22 h 26"/>
              <a:gd name="T4" fmla="*/ 23 w 26"/>
              <a:gd name="T5" fmla="*/ 26 h 26"/>
              <a:gd name="T6" fmla="*/ 26 w 26"/>
              <a:gd name="T7" fmla="*/ 3 h 26"/>
              <a:gd name="T8" fmla="*/ 3 w 26"/>
              <a:gd name="T9" fmla="*/ 0 h 26"/>
            </a:gdLst>
            <a:ahLst/>
            <a:cxnLst>
              <a:cxn ang="0">
                <a:pos x="T0" y="T1"/>
              </a:cxn>
              <a:cxn ang="0">
                <a:pos x="T2" y="T3"/>
              </a:cxn>
              <a:cxn ang="0">
                <a:pos x="T4" y="T5"/>
              </a:cxn>
              <a:cxn ang="0">
                <a:pos x="T6" y="T7"/>
              </a:cxn>
              <a:cxn ang="0">
                <a:pos x="T8" y="T9"/>
              </a:cxn>
            </a:cxnLst>
            <a:rect l="0" t="0" r="r" b="b"/>
            <a:pathLst>
              <a:path w="26" h="26">
                <a:moveTo>
                  <a:pt x="3" y="0"/>
                </a:moveTo>
                <a:lnTo>
                  <a:pt x="0" y="22"/>
                </a:lnTo>
                <a:lnTo>
                  <a:pt x="23" y="26"/>
                </a:lnTo>
                <a:lnTo>
                  <a:pt x="26" y="3"/>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2" name="Freeform 6">
            <a:extLst>
              <a:ext uri="{FF2B5EF4-FFF2-40B4-BE49-F238E27FC236}">
                <a16:creationId xmlns:a16="http://schemas.microsoft.com/office/drawing/2014/main" id="{6E1FDF16-2C8C-0D3B-73DF-BCAB071F865C}"/>
              </a:ext>
            </a:extLst>
          </xdr:cNvPr>
          <xdr:cNvSpPr>
            <a:spLocks/>
          </xdr:cNvSpPr>
        </xdr:nvSpPr>
        <xdr:spPr bwMode="auto">
          <a:xfrm>
            <a:off x="74613" y="347662"/>
            <a:ext cx="41275" cy="41275"/>
          </a:xfrm>
          <a:custGeom>
            <a:avLst/>
            <a:gdLst>
              <a:gd name="T0" fmla="*/ 3 w 26"/>
              <a:gd name="T1" fmla="*/ 0 h 26"/>
              <a:gd name="T2" fmla="*/ 0 w 26"/>
              <a:gd name="T3" fmla="*/ 21 h 26"/>
              <a:gd name="T4" fmla="*/ 23 w 26"/>
              <a:gd name="T5" fmla="*/ 26 h 26"/>
              <a:gd name="T6" fmla="*/ 26 w 26"/>
              <a:gd name="T7" fmla="*/ 4 h 26"/>
              <a:gd name="T8" fmla="*/ 3 w 26"/>
              <a:gd name="T9" fmla="*/ 0 h 26"/>
            </a:gdLst>
            <a:ahLst/>
            <a:cxnLst>
              <a:cxn ang="0">
                <a:pos x="T0" y="T1"/>
              </a:cxn>
              <a:cxn ang="0">
                <a:pos x="T2" y="T3"/>
              </a:cxn>
              <a:cxn ang="0">
                <a:pos x="T4" y="T5"/>
              </a:cxn>
              <a:cxn ang="0">
                <a:pos x="T6" y="T7"/>
              </a:cxn>
              <a:cxn ang="0">
                <a:pos x="T8" y="T9"/>
              </a:cxn>
            </a:cxnLst>
            <a:rect l="0" t="0" r="r" b="b"/>
            <a:pathLst>
              <a:path w="26" h="26">
                <a:moveTo>
                  <a:pt x="3" y="0"/>
                </a:moveTo>
                <a:lnTo>
                  <a:pt x="0" y="21"/>
                </a:lnTo>
                <a:lnTo>
                  <a:pt x="23" y="26"/>
                </a:lnTo>
                <a:lnTo>
                  <a:pt x="26"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3" name="Freeform 7">
            <a:extLst>
              <a:ext uri="{FF2B5EF4-FFF2-40B4-BE49-F238E27FC236}">
                <a16:creationId xmlns:a16="http://schemas.microsoft.com/office/drawing/2014/main" id="{1013E00C-BB39-662B-37DD-76BF8DADA756}"/>
              </a:ext>
            </a:extLst>
          </xdr:cNvPr>
          <xdr:cNvSpPr>
            <a:spLocks/>
          </xdr:cNvSpPr>
        </xdr:nvSpPr>
        <xdr:spPr bwMode="auto">
          <a:xfrm>
            <a:off x="33338" y="290512"/>
            <a:ext cx="41275" cy="42863"/>
          </a:xfrm>
          <a:custGeom>
            <a:avLst/>
            <a:gdLst>
              <a:gd name="T0" fmla="*/ 26 w 26"/>
              <a:gd name="T1" fmla="*/ 4 h 27"/>
              <a:gd name="T2" fmla="*/ 5 w 26"/>
              <a:gd name="T3" fmla="*/ 0 h 27"/>
              <a:gd name="T4" fmla="*/ 0 w 26"/>
              <a:gd name="T5" fmla="*/ 22 h 27"/>
              <a:gd name="T6" fmla="*/ 22 w 26"/>
              <a:gd name="T7" fmla="*/ 27 h 27"/>
              <a:gd name="T8" fmla="*/ 26 w 26"/>
              <a:gd name="T9" fmla="*/ 4 h 27"/>
            </a:gdLst>
            <a:ahLst/>
            <a:cxnLst>
              <a:cxn ang="0">
                <a:pos x="T0" y="T1"/>
              </a:cxn>
              <a:cxn ang="0">
                <a:pos x="T2" y="T3"/>
              </a:cxn>
              <a:cxn ang="0">
                <a:pos x="T4" y="T5"/>
              </a:cxn>
              <a:cxn ang="0">
                <a:pos x="T6" y="T7"/>
              </a:cxn>
              <a:cxn ang="0">
                <a:pos x="T8" y="T9"/>
              </a:cxn>
            </a:cxnLst>
            <a:rect l="0" t="0" r="r" b="b"/>
            <a:pathLst>
              <a:path w="26" h="27">
                <a:moveTo>
                  <a:pt x="26" y="4"/>
                </a:moveTo>
                <a:lnTo>
                  <a:pt x="5" y="0"/>
                </a:lnTo>
                <a:lnTo>
                  <a:pt x="0" y="22"/>
                </a:lnTo>
                <a:lnTo>
                  <a:pt x="22" y="27"/>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4" name="Freeform 8">
            <a:extLst>
              <a:ext uri="{FF2B5EF4-FFF2-40B4-BE49-F238E27FC236}">
                <a16:creationId xmlns:a16="http://schemas.microsoft.com/office/drawing/2014/main" id="{5769D252-AF84-FFF3-4F2A-4E3FDEA5BDCB}"/>
              </a:ext>
            </a:extLst>
          </xdr:cNvPr>
          <xdr:cNvSpPr>
            <a:spLocks/>
          </xdr:cNvSpPr>
        </xdr:nvSpPr>
        <xdr:spPr bwMode="auto">
          <a:xfrm>
            <a:off x="88900" y="252412"/>
            <a:ext cx="42863" cy="39688"/>
          </a:xfrm>
          <a:custGeom>
            <a:avLst/>
            <a:gdLst>
              <a:gd name="T0" fmla="*/ 23 w 27"/>
              <a:gd name="T1" fmla="*/ 25 h 25"/>
              <a:gd name="T2" fmla="*/ 27 w 27"/>
              <a:gd name="T3" fmla="*/ 4 h 25"/>
              <a:gd name="T4" fmla="*/ 3 w 27"/>
              <a:gd name="T5" fmla="*/ 0 h 25"/>
              <a:gd name="T6" fmla="*/ 0 w 27"/>
              <a:gd name="T7" fmla="*/ 22 h 25"/>
              <a:gd name="T8" fmla="*/ 23 w 27"/>
              <a:gd name="T9" fmla="*/ 25 h 25"/>
            </a:gdLst>
            <a:ahLst/>
            <a:cxnLst>
              <a:cxn ang="0">
                <a:pos x="T0" y="T1"/>
              </a:cxn>
              <a:cxn ang="0">
                <a:pos x="T2" y="T3"/>
              </a:cxn>
              <a:cxn ang="0">
                <a:pos x="T4" y="T5"/>
              </a:cxn>
              <a:cxn ang="0">
                <a:pos x="T6" y="T7"/>
              </a:cxn>
              <a:cxn ang="0">
                <a:pos x="T8" y="T9"/>
              </a:cxn>
            </a:cxnLst>
            <a:rect l="0" t="0" r="r" b="b"/>
            <a:pathLst>
              <a:path w="27" h="25">
                <a:moveTo>
                  <a:pt x="23" y="25"/>
                </a:moveTo>
                <a:lnTo>
                  <a:pt x="27"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5" name="Freeform 9">
            <a:extLst>
              <a:ext uri="{FF2B5EF4-FFF2-40B4-BE49-F238E27FC236}">
                <a16:creationId xmlns:a16="http://schemas.microsoft.com/office/drawing/2014/main" id="{727BACAE-0824-0520-89EE-D9920EBA2439}"/>
              </a:ext>
            </a:extLst>
          </xdr:cNvPr>
          <xdr:cNvSpPr>
            <a:spLocks/>
          </xdr:cNvSpPr>
        </xdr:nvSpPr>
        <xdr:spPr bwMode="auto">
          <a:xfrm>
            <a:off x="80963" y="300037"/>
            <a:ext cx="42863" cy="39688"/>
          </a:xfrm>
          <a:custGeom>
            <a:avLst/>
            <a:gdLst>
              <a:gd name="T0" fmla="*/ 0 w 27"/>
              <a:gd name="T1" fmla="*/ 22 h 25"/>
              <a:gd name="T2" fmla="*/ 24 w 27"/>
              <a:gd name="T3" fmla="*/ 25 h 25"/>
              <a:gd name="T4" fmla="*/ 27 w 27"/>
              <a:gd name="T5" fmla="*/ 3 h 25"/>
              <a:gd name="T6" fmla="*/ 4 w 27"/>
              <a:gd name="T7" fmla="*/ 0 h 25"/>
              <a:gd name="T8" fmla="*/ 0 w 27"/>
              <a:gd name="T9" fmla="*/ 22 h 25"/>
            </a:gdLst>
            <a:ahLst/>
            <a:cxnLst>
              <a:cxn ang="0">
                <a:pos x="T0" y="T1"/>
              </a:cxn>
              <a:cxn ang="0">
                <a:pos x="T2" y="T3"/>
              </a:cxn>
              <a:cxn ang="0">
                <a:pos x="T4" y="T5"/>
              </a:cxn>
              <a:cxn ang="0">
                <a:pos x="T6" y="T7"/>
              </a:cxn>
              <a:cxn ang="0">
                <a:pos x="T8" y="T9"/>
              </a:cxn>
            </a:cxnLst>
            <a:rect l="0" t="0" r="r" b="b"/>
            <a:pathLst>
              <a:path w="27" h="25">
                <a:moveTo>
                  <a:pt x="0" y="22"/>
                </a:moveTo>
                <a:lnTo>
                  <a:pt x="24" y="25"/>
                </a:lnTo>
                <a:lnTo>
                  <a:pt x="27" y="3"/>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6" name="Freeform 10">
            <a:extLst>
              <a:ext uri="{FF2B5EF4-FFF2-40B4-BE49-F238E27FC236}">
                <a16:creationId xmlns:a16="http://schemas.microsoft.com/office/drawing/2014/main" id="{6CE68982-BCD6-739A-E9B1-0A56EC7A4893}"/>
              </a:ext>
            </a:extLst>
          </xdr:cNvPr>
          <xdr:cNvSpPr>
            <a:spLocks/>
          </xdr:cNvSpPr>
        </xdr:nvSpPr>
        <xdr:spPr bwMode="auto">
          <a:xfrm>
            <a:off x="42863" y="244475"/>
            <a:ext cx="39688" cy="41275"/>
          </a:xfrm>
          <a:custGeom>
            <a:avLst/>
            <a:gdLst>
              <a:gd name="T0" fmla="*/ 22 w 22"/>
              <a:gd name="T1" fmla="*/ 3 h 22"/>
              <a:gd name="T2" fmla="*/ 5 w 22"/>
              <a:gd name="T3" fmla="*/ 1 h 22"/>
              <a:gd name="T4" fmla="*/ 2 w 22"/>
              <a:gd name="T5" fmla="*/ 3 h 22"/>
              <a:gd name="T6" fmla="*/ 0 w 22"/>
              <a:gd name="T7" fmla="*/ 18 h 22"/>
              <a:gd name="T8" fmla="*/ 19 w 22"/>
              <a:gd name="T9" fmla="*/ 22 h 22"/>
              <a:gd name="T10" fmla="*/ 22 w 22"/>
              <a:gd name="T11" fmla="*/ 3 h 22"/>
            </a:gdLst>
            <a:ahLst/>
            <a:cxnLst>
              <a:cxn ang="0">
                <a:pos x="T0" y="T1"/>
              </a:cxn>
              <a:cxn ang="0">
                <a:pos x="T2" y="T3"/>
              </a:cxn>
              <a:cxn ang="0">
                <a:pos x="T4" y="T5"/>
              </a:cxn>
              <a:cxn ang="0">
                <a:pos x="T6" y="T7"/>
              </a:cxn>
              <a:cxn ang="0">
                <a:pos x="T8" y="T9"/>
              </a:cxn>
              <a:cxn ang="0">
                <a:pos x="T10" y="T11"/>
              </a:cxn>
            </a:cxnLst>
            <a:rect l="0" t="0" r="r" b="b"/>
            <a:pathLst>
              <a:path w="22" h="22">
                <a:moveTo>
                  <a:pt x="22" y="3"/>
                </a:moveTo>
                <a:cubicBezTo>
                  <a:pt x="5" y="1"/>
                  <a:pt x="5" y="1"/>
                  <a:pt x="5" y="1"/>
                </a:cubicBezTo>
                <a:cubicBezTo>
                  <a:pt x="4" y="0"/>
                  <a:pt x="3" y="1"/>
                  <a:pt x="2" y="3"/>
                </a:cubicBezTo>
                <a:cubicBezTo>
                  <a:pt x="0" y="18"/>
                  <a:pt x="0" y="18"/>
                  <a:pt x="0" y="18"/>
                </a:cubicBezTo>
                <a:cubicBezTo>
                  <a:pt x="19" y="22"/>
                  <a:pt x="19" y="22"/>
                  <a:pt x="19" y="22"/>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7" name="Freeform 11">
            <a:extLst>
              <a:ext uri="{FF2B5EF4-FFF2-40B4-BE49-F238E27FC236}">
                <a16:creationId xmlns:a16="http://schemas.microsoft.com/office/drawing/2014/main" id="{9BE0A498-C745-7B57-080F-01E605478E92}"/>
              </a:ext>
            </a:extLst>
          </xdr:cNvPr>
          <xdr:cNvSpPr>
            <a:spLocks/>
          </xdr:cNvSpPr>
        </xdr:nvSpPr>
        <xdr:spPr bwMode="auto">
          <a:xfrm>
            <a:off x="138113" y="261937"/>
            <a:ext cx="42863" cy="39688"/>
          </a:xfrm>
          <a:custGeom>
            <a:avLst/>
            <a:gdLst>
              <a:gd name="T0" fmla="*/ 20 w 23"/>
              <a:gd name="T1" fmla="*/ 22 h 22"/>
              <a:gd name="T2" fmla="*/ 23 w 23"/>
              <a:gd name="T3" fmla="*/ 6 h 22"/>
              <a:gd name="T4" fmla="*/ 20 w 23"/>
              <a:gd name="T5" fmla="*/ 3 h 22"/>
              <a:gd name="T6" fmla="*/ 3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4"/>
                  <a:pt x="22" y="3"/>
                  <a:pt x="20" y="3"/>
                </a:cubicBezTo>
                <a:cubicBezTo>
                  <a:pt x="3" y="0"/>
                  <a:pt x="3" y="0"/>
                  <a:pt x="3"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8" name="Freeform 12">
            <a:extLst>
              <a:ext uri="{FF2B5EF4-FFF2-40B4-BE49-F238E27FC236}">
                <a16:creationId xmlns:a16="http://schemas.microsoft.com/office/drawing/2014/main" id="{F0CDB7E0-3485-4504-22EB-E1F26E4CB084}"/>
              </a:ext>
            </a:extLst>
          </xdr:cNvPr>
          <xdr:cNvSpPr>
            <a:spLocks/>
          </xdr:cNvSpPr>
        </xdr:nvSpPr>
        <xdr:spPr bwMode="auto">
          <a:xfrm>
            <a:off x="123825" y="355600"/>
            <a:ext cx="41275" cy="39688"/>
          </a:xfrm>
          <a:custGeom>
            <a:avLst/>
            <a:gdLst>
              <a:gd name="T0" fmla="*/ 0 w 22"/>
              <a:gd name="T1" fmla="*/ 19 h 22"/>
              <a:gd name="T2" fmla="*/ 17 w 22"/>
              <a:gd name="T3" fmla="*/ 22 h 22"/>
              <a:gd name="T4" fmla="*/ 20 w 22"/>
              <a:gd name="T5" fmla="*/ 20 h 22"/>
              <a:gd name="T6" fmla="*/ 22 w 22"/>
              <a:gd name="T7" fmla="*/ 3 h 22"/>
              <a:gd name="T8" fmla="*/ 3 w 22"/>
              <a:gd name="T9" fmla="*/ 0 h 22"/>
              <a:gd name="T10" fmla="*/ 0 w 22"/>
              <a:gd name="T11" fmla="*/ 19 h 22"/>
            </a:gdLst>
            <a:ahLst/>
            <a:cxnLst>
              <a:cxn ang="0">
                <a:pos x="T0" y="T1"/>
              </a:cxn>
              <a:cxn ang="0">
                <a:pos x="T2" y="T3"/>
              </a:cxn>
              <a:cxn ang="0">
                <a:pos x="T4" y="T5"/>
              </a:cxn>
              <a:cxn ang="0">
                <a:pos x="T6" y="T7"/>
              </a:cxn>
              <a:cxn ang="0">
                <a:pos x="T8" y="T9"/>
              </a:cxn>
              <a:cxn ang="0">
                <a:pos x="T10" y="T11"/>
              </a:cxn>
            </a:cxnLst>
            <a:rect l="0" t="0" r="r" b="b"/>
            <a:pathLst>
              <a:path w="22" h="22">
                <a:moveTo>
                  <a:pt x="0" y="19"/>
                </a:moveTo>
                <a:cubicBezTo>
                  <a:pt x="17" y="22"/>
                  <a:pt x="17" y="22"/>
                  <a:pt x="17" y="22"/>
                </a:cubicBezTo>
                <a:cubicBezTo>
                  <a:pt x="18" y="22"/>
                  <a:pt x="19" y="21"/>
                  <a:pt x="20" y="20"/>
                </a:cubicBezTo>
                <a:cubicBezTo>
                  <a:pt x="22" y="3"/>
                  <a:pt x="22" y="3"/>
                  <a:pt x="22" y="3"/>
                </a:cubicBezTo>
                <a:cubicBezTo>
                  <a:pt x="3" y="0"/>
                  <a:pt x="3" y="0"/>
                  <a:pt x="3" y="0"/>
                </a:cubicBezTo>
                <a:lnTo>
                  <a:pt x="0" y="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9" name="Freeform 13">
            <a:extLst>
              <a:ext uri="{FF2B5EF4-FFF2-40B4-BE49-F238E27FC236}">
                <a16:creationId xmlns:a16="http://schemas.microsoft.com/office/drawing/2014/main" id="{12D1F606-8449-383C-6852-713209453DEE}"/>
              </a:ext>
            </a:extLst>
          </xdr:cNvPr>
          <xdr:cNvSpPr>
            <a:spLocks/>
          </xdr:cNvSpPr>
        </xdr:nvSpPr>
        <xdr:spPr bwMode="auto">
          <a:xfrm>
            <a:off x="25400" y="338137"/>
            <a:ext cx="41275" cy="41275"/>
          </a:xfrm>
          <a:custGeom>
            <a:avLst/>
            <a:gdLst>
              <a:gd name="T0" fmla="*/ 3 w 22"/>
              <a:gd name="T1" fmla="*/ 0 h 22"/>
              <a:gd name="T2" fmla="*/ 1 w 22"/>
              <a:gd name="T3" fmla="*/ 16 h 22"/>
              <a:gd name="T4" fmla="*/ 3 w 22"/>
              <a:gd name="T5" fmla="*/ 19 h 22"/>
              <a:gd name="T6" fmla="*/ 19 w 22"/>
              <a:gd name="T7" fmla="*/ 22 h 22"/>
              <a:gd name="T8" fmla="*/ 22 w 22"/>
              <a:gd name="T9" fmla="*/ 3 h 22"/>
              <a:gd name="T10" fmla="*/ 3 w 22"/>
              <a:gd name="T11" fmla="*/ 0 h 22"/>
            </a:gdLst>
            <a:ahLst/>
            <a:cxnLst>
              <a:cxn ang="0">
                <a:pos x="T0" y="T1"/>
              </a:cxn>
              <a:cxn ang="0">
                <a:pos x="T2" y="T3"/>
              </a:cxn>
              <a:cxn ang="0">
                <a:pos x="T4" y="T5"/>
              </a:cxn>
              <a:cxn ang="0">
                <a:pos x="T6" y="T7"/>
              </a:cxn>
              <a:cxn ang="0">
                <a:pos x="T8" y="T9"/>
              </a:cxn>
              <a:cxn ang="0">
                <a:pos x="T10" y="T11"/>
              </a:cxn>
            </a:cxnLst>
            <a:rect l="0" t="0" r="r" b="b"/>
            <a:pathLst>
              <a:path w="22" h="22">
                <a:moveTo>
                  <a:pt x="3" y="0"/>
                </a:moveTo>
                <a:cubicBezTo>
                  <a:pt x="1" y="16"/>
                  <a:pt x="1" y="16"/>
                  <a:pt x="1" y="16"/>
                </a:cubicBezTo>
                <a:cubicBezTo>
                  <a:pt x="0" y="18"/>
                  <a:pt x="1" y="19"/>
                  <a:pt x="3" y="19"/>
                </a:cubicBezTo>
                <a:cubicBezTo>
                  <a:pt x="19" y="22"/>
                  <a:pt x="19" y="22"/>
                  <a:pt x="19" y="22"/>
                </a:cubicBezTo>
                <a:cubicBezTo>
                  <a:pt x="22" y="3"/>
                  <a:pt x="22" y="3"/>
                  <a:pt x="22" y="3"/>
                </a:cubicBez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0" name="Freeform 14">
            <a:extLst>
              <a:ext uri="{FF2B5EF4-FFF2-40B4-BE49-F238E27FC236}">
                <a16:creationId xmlns:a16="http://schemas.microsoft.com/office/drawing/2014/main" id="{3FCD6F10-3A0F-30AB-E4C4-E6B7CB0EBAA0}"/>
              </a:ext>
            </a:extLst>
          </xdr:cNvPr>
          <xdr:cNvSpPr>
            <a:spLocks/>
          </xdr:cNvSpPr>
        </xdr:nvSpPr>
        <xdr:spPr bwMode="auto">
          <a:xfrm>
            <a:off x="320675" y="339725"/>
            <a:ext cx="42863" cy="42863"/>
          </a:xfrm>
          <a:custGeom>
            <a:avLst/>
            <a:gdLst>
              <a:gd name="T0" fmla="*/ 5 w 27"/>
              <a:gd name="T1" fmla="*/ 0 h 27"/>
              <a:gd name="T2" fmla="*/ 0 w 27"/>
              <a:gd name="T3" fmla="*/ 22 h 27"/>
              <a:gd name="T4" fmla="*/ 23 w 27"/>
              <a:gd name="T5" fmla="*/ 27 h 27"/>
              <a:gd name="T6" fmla="*/ 27 w 27"/>
              <a:gd name="T7" fmla="*/ 4 h 27"/>
              <a:gd name="T8" fmla="*/ 5 w 27"/>
              <a:gd name="T9" fmla="*/ 0 h 27"/>
            </a:gdLst>
            <a:ahLst/>
            <a:cxnLst>
              <a:cxn ang="0">
                <a:pos x="T0" y="T1"/>
              </a:cxn>
              <a:cxn ang="0">
                <a:pos x="T2" y="T3"/>
              </a:cxn>
              <a:cxn ang="0">
                <a:pos x="T4" y="T5"/>
              </a:cxn>
              <a:cxn ang="0">
                <a:pos x="T6" y="T7"/>
              </a:cxn>
              <a:cxn ang="0">
                <a:pos x="T8" y="T9"/>
              </a:cxn>
            </a:cxnLst>
            <a:rect l="0" t="0" r="r" b="b"/>
            <a:pathLst>
              <a:path w="27" h="27">
                <a:moveTo>
                  <a:pt x="5" y="0"/>
                </a:moveTo>
                <a:lnTo>
                  <a:pt x="0" y="22"/>
                </a:lnTo>
                <a:lnTo>
                  <a:pt x="23" y="27"/>
                </a:lnTo>
                <a:lnTo>
                  <a:pt x="27" y="4"/>
                </a:lnTo>
                <a:lnTo>
                  <a:pt x="5"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1" name="Freeform 15">
            <a:extLst>
              <a:ext uri="{FF2B5EF4-FFF2-40B4-BE49-F238E27FC236}">
                <a16:creationId xmlns:a16="http://schemas.microsoft.com/office/drawing/2014/main" id="{6DBA60EF-20F3-C62C-62F4-A1AB525B6823}"/>
              </a:ext>
            </a:extLst>
          </xdr:cNvPr>
          <xdr:cNvSpPr>
            <a:spLocks/>
          </xdr:cNvSpPr>
        </xdr:nvSpPr>
        <xdr:spPr bwMode="auto">
          <a:xfrm>
            <a:off x="263525" y="381000"/>
            <a:ext cx="44450" cy="41275"/>
          </a:xfrm>
          <a:custGeom>
            <a:avLst/>
            <a:gdLst>
              <a:gd name="T0" fmla="*/ 5 w 28"/>
              <a:gd name="T1" fmla="*/ 0 h 26"/>
              <a:gd name="T2" fmla="*/ 0 w 28"/>
              <a:gd name="T3" fmla="*/ 21 h 26"/>
              <a:gd name="T4" fmla="*/ 24 w 28"/>
              <a:gd name="T5" fmla="*/ 26 h 26"/>
              <a:gd name="T6" fmla="*/ 28 w 28"/>
              <a:gd name="T7" fmla="*/ 3 h 26"/>
              <a:gd name="T8" fmla="*/ 5 w 28"/>
              <a:gd name="T9" fmla="*/ 0 h 26"/>
            </a:gdLst>
            <a:ahLst/>
            <a:cxnLst>
              <a:cxn ang="0">
                <a:pos x="T0" y="T1"/>
              </a:cxn>
              <a:cxn ang="0">
                <a:pos x="T2" y="T3"/>
              </a:cxn>
              <a:cxn ang="0">
                <a:pos x="T4" y="T5"/>
              </a:cxn>
              <a:cxn ang="0">
                <a:pos x="T6" y="T7"/>
              </a:cxn>
              <a:cxn ang="0">
                <a:pos x="T8" y="T9"/>
              </a:cxn>
            </a:cxnLst>
            <a:rect l="0" t="0" r="r" b="b"/>
            <a:pathLst>
              <a:path w="28" h="26">
                <a:moveTo>
                  <a:pt x="5" y="0"/>
                </a:moveTo>
                <a:lnTo>
                  <a:pt x="0" y="21"/>
                </a:lnTo>
                <a:lnTo>
                  <a:pt x="24" y="26"/>
                </a:lnTo>
                <a:lnTo>
                  <a:pt x="28" y="3"/>
                </a:lnTo>
                <a:lnTo>
                  <a:pt x="5"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2" name="Freeform 16">
            <a:extLst>
              <a:ext uri="{FF2B5EF4-FFF2-40B4-BE49-F238E27FC236}">
                <a16:creationId xmlns:a16="http://schemas.microsoft.com/office/drawing/2014/main" id="{61317FFE-07ED-56DC-F921-F08DBE8165D4}"/>
              </a:ext>
            </a:extLst>
          </xdr:cNvPr>
          <xdr:cNvSpPr>
            <a:spLocks/>
          </xdr:cNvSpPr>
        </xdr:nvSpPr>
        <xdr:spPr bwMode="auto">
          <a:xfrm>
            <a:off x="225425" y="323850"/>
            <a:ext cx="39688" cy="42863"/>
          </a:xfrm>
          <a:custGeom>
            <a:avLst/>
            <a:gdLst>
              <a:gd name="T0" fmla="*/ 25 w 25"/>
              <a:gd name="T1" fmla="*/ 3 h 27"/>
              <a:gd name="T2" fmla="*/ 3 w 25"/>
              <a:gd name="T3" fmla="*/ 0 h 27"/>
              <a:gd name="T4" fmla="*/ 0 w 25"/>
              <a:gd name="T5" fmla="*/ 22 h 27"/>
              <a:gd name="T6" fmla="*/ 22 w 25"/>
              <a:gd name="T7" fmla="*/ 27 h 27"/>
              <a:gd name="T8" fmla="*/ 25 w 25"/>
              <a:gd name="T9" fmla="*/ 3 h 27"/>
            </a:gdLst>
            <a:ahLst/>
            <a:cxnLst>
              <a:cxn ang="0">
                <a:pos x="T0" y="T1"/>
              </a:cxn>
              <a:cxn ang="0">
                <a:pos x="T2" y="T3"/>
              </a:cxn>
              <a:cxn ang="0">
                <a:pos x="T4" y="T5"/>
              </a:cxn>
              <a:cxn ang="0">
                <a:pos x="T6" y="T7"/>
              </a:cxn>
              <a:cxn ang="0">
                <a:pos x="T8" y="T9"/>
              </a:cxn>
            </a:cxnLst>
            <a:rect l="0" t="0" r="r" b="b"/>
            <a:pathLst>
              <a:path w="25" h="27">
                <a:moveTo>
                  <a:pt x="25" y="3"/>
                </a:moveTo>
                <a:lnTo>
                  <a:pt x="3" y="0"/>
                </a:lnTo>
                <a:lnTo>
                  <a:pt x="0" y="22"/>
                </a:lnTo>
                <a:lnTo>
                  <a:pt x="22" y="27"/>
                </a:lnTo>
                <a:lnTo>
                  <a:pt x="25"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3" name="Freeform 17">
            <a:extLst>
              <a:ext uri="{FF2B5EF4-FFF2-40B4-BE49-F238E27FC236}">
                <a16:creationId xmlns:a16="http://schemas.microsoft.com/office/drawing/2014/main" id="{C4C53A72-C105-5AD2-6ACA-0EA5821073FA}"/>
              </a:ext>
            </a:extLst>
          </xdr:cNvPr>
          <xdr:cNvSpPr>
            <a:spLocks/>
          </xdr:cNvSpPr>
        </xdr:nvSpPr>
        <xdr:spPr bwMode="auto">
          <a:xfrm>
            <a:off x="280988" y="285750"/>
            <a:ext cx="41275" cy="39688"/>
          </a:xfrm>
          <a:custGeom>
            <a:avLst/>
            <a:gdLst>
              <a:gd name="T0" fmla="*/ 23 w 26"/>
              <a:gd name="T1" fmla="*/ 25 h 25"/>
              <a:gd name="T2" fmla="*/ 26 w 26"/>
              <a:gd name="T3" fmla="*/ 4 h 25"/>
              <a:gd name="T4" fmla="*/ 3 w 26"/>
              <a:gd name="T5" fmla="*/ 0 h 25"/>
              <a:gd name="T6" fmla="*/ 0 w 26"/>
              <a:gd name="T7" fmla="*/ 22 h 25"/>
              <a:gd name="T8" fmla="*/ 23 w 26"/>
              <a:gd name="T9" fmla="*/ 25 h 25"/>
            </a:gdLst>
            <a:ahLst/>
            <a:cxnLst>
              <a:cxn ang="0">
                <a:pos x="T0" y="T1"/>
              </a:cxn>
              <a:cxn ang="0">
                <a:pos x="T2" y="T3"/>
              </a:cxn>
              <a:cxn ang="0">
                <a:pos x="T4" y="T5"/>
              </a:cxn>
              <a:cxn ang="0">
                <a:pos x="T6" y="T7"/>
              </a:cxn>
              <a:cxn ang="0">
                <a:pos x="T8" y="T9"/>
              </a:cxn>
            </a:cxnLst>
            <a:rect l="0" t="0" r="r" b="b"/>
            <a:pathLst>
              <a:path w="26" h="25">
                <a:moveTo>
                  <a:pt x="23" y="25"/>
                </a:moveTo>
                <a:lnTo>
                  <a:pt x="26"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4" name="Freeform 18">
            <a:extLst>
              <a:ext uri="{FF2B5EF4-FFF2-40B4-BE49-F238E27FC236}">
                <a16:creationId xmlns:a16="http://schemas.microsoft.com/office/drawing/2014/main" id="{F5A42269-BAB5-A841-2BAA-4471B95FAD4B}"/>
              </a:ext>
            </a:extLst>
          </xdr:cNvPr>
          <xdr:cNvSpPr>
            <a:spLocks/>
          </xdr:cNvSpPr>
        </xdr:nvSpPr>
        <xdr:spPr bwMode="auto">
          <a:xfrm>
            <a:off x="273050" y="333375"/>
            <a:ext cx="42863" cy="39688"/>
          </a:xfrm>
          <a:custGeom>
            <a:avLst/>
            <a:gdLst>
              <a:gd name="T0" fmla="*/ 0 w 27"/>
              <a:gd name="T1" fmla="*/ 22 h 25"/>
              <a:gd name="T2" fmla="*/ 23 w 27"/>
              <a:gd name="T3" fmla="*/ 25 h 25"/>
              <a:gd name="T4" fmla="*/ 27 w 27"/>
              <a:gd name="T5" fmla="*/ 3 h 25"/>
              <a:gd name="T6" fmla="*/ 4 w 27"/>
              <a:gd name="T7" fmla="*/ 0 h 25"/>
              <a:gd name="T8" fmla="*/ 0 w 27"/>
              <a:gd name="T9" fmla="*/ 22 h 25"/>
            </a:gdLst>
            <a:ahLst/>
            <a:cxnLst>
              <a:cxn ang="0">
                <a:pos x="T0" y="T1"/>
              </a:cxn>
              <a:cxn ang="0">
                <a:pos x="T2" y="T3"/>
              </a:cxn>
              <a:cxn ang="0">
                <a:pos x="T4" y="T5"/>
              </a:cxn>
              <a:cxn ang="0">
                <a:pos x="T6" y="T7"/>
              </a:cxn>
              <a:cxn ang="0">
                <a:pos x="T8" y="T9"/>
              </a:cxn>
            </a:cxnLst>
            <a:rect l="0" t="0" r="r" b="b"/>
            <a:pathLst>
              <a:path w="27" h="25">
                <a:moveTo>
                  <a:pt x="0" y="22"/>
                </a:moveTo>
                <a:lnTo>
                  <a:pt x="23" y="25"/>
                </a:lnTo>
                <a:lnTo>
                  <a:pt x="27" y="3"/>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5" name="Freeform 19">
            <a:extLst>
              <a:ext uri="{FF2B5EF4-FFF2-40B4-BE49-F238E27FC236}">
                <a16:creationId xmlns:a16="http://schemas.microsoft.com/office/drawing/2014/main" id="{037499D8-3620-0FAA-2D4E-E7E97C0C8581}"/>
              </a:ext>
            </a:extLst>
          </xdr:cNvPr>
          <xdr:cNvSpPr>
            <a:spLocks/>
          </xdr:cNvSpPr>
        </xdr:nvSpPr>
        <xdr:spPr bwMode="auto">
          <a:xfrm>
            <a:off x="234950" y="277812"/>
            <a:ext cx="38100" cy="39688"/>
          </a:xfrm>
          <a:custGeom>
            <a:avLst/>
            <a:gdLst>
              <a:gd name="T0" fmla="*/ 21 w 21"/>
              <a:gd name="T1" fmla="*/ 3 h 22"/>
              <a:gd name="T2" fmla="*/ 5 w 21"/>
              <a:gd name="T3" fmla="*/ 1 h 22"/>
              <a:gd name="T4" fmla="*/ 2 w 21"/>
              <a:gd name="T5" fmla="*/ 3 h 22"/>
              <a:gd name="T6" fmla="*/ 0 w 21"/>
              <a:gd name="T7" fmla="*/ 18 h 22"/>
              <a:gd name="T8" fmla="*/ 18 w 21"/>
              <a:gd name="T9" fmla="*/ 22 h 22"/>
              <a:gd name="T10" fmla="*/ 21 w 21"/>
              <a:gd name="T11" fmla="*/ 3 h 22"/>
            </a:gdLst>
            <a:ahLst/>
            <a:cxnLst>
              <a:cxn ang="0">
                <a:pos x="T0" y="T1"/>
              </a:cxn>
              <a:cxn ang="0">
                <a:pos x="T2" y="T3"/>
              </a:cxn>
              <a:cxn ang="0">
                <a:pos x="T4" y="T5"/>
              </a:cxn>
              <a:cxn ang="0">
                <a:pos x="T6" y="T7"/>
              </a:cxn>
              <a:cxn ang="0">
                <a:pos x="T8" y="T9"/>
              </a:cxn>
              <a:cxn ang="0">
                <a:pos x="T10" y="T11"/>
              </a:cxn>
            </a:cxnLst>
            <a:rect l="0" t="0" r="r" b="b"/>
            <a:pathLst>
              <a:path w="21" h="22">
                <a:moveTo>
                  <a:pt x="21" y="3"/>
                </a:moveTo>
                <a:cubicBezTo>
                  <a:pt x="5" y="1"/>
                  <a:pt x="5" y="1"/>
                  <a:pt x="5" y="1"/>
                </a:cubicBezTo>
                <a:cubicBezTo>
                  <a:pt x="4" y="0"/>
                  <a:pt x="2" y="1"/>
                  <a:pt x="2" y="3"/>
                </a:cubicBezTo>
                <a:cubicBezTo>
                  <a:pt x="0" y="18"/>
                  <a:pt x="0" y="18"/>
                  <a:pt x="0" y="18"/>
                </a:cubicBezTo>
                <a:cubicBezTo>
                  <a:pt x="18" y="22"/>
                  <a:pt x="18" y="22"/>
                  <a:pt x="18" y="22"/>
                </a:cubicBezTo>
                <a:lnTo>
                  <a:pt x="21"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6" name="Freeform 20">
            <a:extLst>
              <a:ext uri="{FF2B5EF4-FFF2-40B4-BE49-F238E27FC236}">
                <a16:creationId xmlns:a16="http://schemas.microsoft.com/office/drawing/2014/main" id="{A94E3721-D73E-57D4-58D0-28F4B6224412}"/>
              </a:ext>
            </a:extLst>
          </xdr:cNvPr>
          <xdr:cNvSpPr>
            <a:spLocks/>
          </xdr:cNvSpPr>
        </xdr:nvSpPr>
        <xdr:spPr bwMode="auto">
          <a:xfrm>
            <a:off x="330200" y="293687"/>
            <a:ext cx="41275" cy="39688"/>
          </a:xfrm>
          <a:custGeom>
            <a:avLst/>
            <a:gdLst>
              <a:gd name="T0" fmla="*/ 20 w 22"/>
              <a:gd name="T1" fmla="*/ 21 h 21"/>
              <a:gd name="T2" fmla="*/ 22 w 22"/>
              <a:gd name="T3" fmla="*/ 6 h 21"/>
              <a:gd name="T4" fmla="*/ 20 w 22"/>
              <a:gd name="T5" fmla="*/ 3 h 21"/>
              <a:gd name="T6" fmla="*/ 3 w 22"/>
              <a:gd name="T7" fmla="*/ 0 h 21"/>
              <a:gd name="T8" fmla="*/ 0 w 22"/>
              <a:gd name="T9" fmla="*/ 18 h 21"/>
              <a:gd name="T10" fmla="*/ 20 w 22"/>
              <a:gd name="T11" fmla="*/ 21 h 21"/>
            </a:gdLst>
            <a:ahLst/>
            <a:cxnLst>
              <a:cxn ang="0">
                <a:pos x="T0" y="T1"/>
              </a:cxn>
              <a:cxn ang="0">
                <a:pos x="T2" y="T3"/>
              </a:cxn>
              <a:cxn ang="0">
                <a:pos x="T4" y="T5"/>
              </a:cxn>
              <a:cxn ang="0">
                <a:pos x="T6" y="T7"/>
              </a:cxn>
              <a:cxn ang="0">
                <a:pos x="T8" y="T9"/>
              </a:cxn>
              <a:cxn ang="0">
                <a:pos x="T10" y="T11"/>
              </a:cxn>
            </a:cxnLst>
            <a:rect l="0" t="0" r="r" b="b"/>
            <a:pathLst>
              <a:path w="22" h="21">
                <a:moveTo>
                  <a:pt x="20" y="21"/>
                </a:moveTo>
                <a:cubicBezTo>
                  <a:pt x="22" y="6"/>
                  <a:pt x="22" y="6"/>
                  <a:pt x="22" y="6"/>
                </a:cubicBezTo>
                <a:cubicBezTo>
                  <a:pt x="22" y="4"/>
                  <a:pt x="21" y="3"/>
                  <a:pt x="20" y="3"/>
                </a:cubicBezTo>
                <a:cubicBezTo>
                  <a:pt x="3" y="0"/>
                  <a:pt x="3" y="0"/>
                  <a:pt x="3" y="0"/>
                </a:cubicBezTo>
                <a:cubicBezTo>
                  <a:pt x="0" y="18"/>
                  <a:pt x="0" y="18"/>
                  <a:pt x="0" y="18"/>
                </a:cubicBezTo>
                <a:lnTo>
                  <a:pt x="20" y="2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7" name="Freeform 21">
            <a:extLst>
              <a:ext uri="{FF2B5EF4-FFF2-40B4-BE49-F238E27FC236}">
                <a16:creationId xmlns:a16="http://schemas.microsoft.com/office/drawing/2014/main" id="{822E8947-20A2-F2C2-B259-F6AE483966A4}"/>
              </a:ext>
            </a:extLst>
          </xdr:cNvPr>
          <xdr:cNvSpPr>
            <a:spLocks/>
          </xdr:cNvSpPr>
        </xdr:nvSpPr>
        <xdr:spPr bwMode="auto">
          <a:xfrm>
            <a:off x="314325" y="388937"/>
            <a:ext cx="41275" cy="39688"/>
          </a:xfrm>
          <a:custGeom>
            <a:avLst/>
            <a:gdLst>
              <a:gd name="T0" fmla="*/ 0 w 23"/>
              <a:gd name="T1" fmla="*/ 19 h 22"/>
              <a:gd name="T2" fmla="*/ 17 w 23"/>
              <a:gd name="T3" fmla="*/ 22 h 22"/>
              <a:gd name="T4" fmla="*/ 20 w 23"/>
              <a:gd name="T5" fmla="*/ 20 h 22"/>
              <a:gd name="T6" fmla="*/ 23 w 23"/>
              <a:gd name="T7" fmla="*/ 3 h 22"/>
              <a:gd name="T8" fmla="*/ 3 w 23"/>
              <a:gd name="T9" fmla="*/ 0 h 22"/>
              <a:gd name="T10" fmla="*/ 0 w 23"/>
              <a:gd name="T11" fmla="*/ 19 h 22"/>
            </a:gdLst>
            <a:ahLst/>
            <a:cxnLst>
              <a:cxn ang="0">
                <a:pos x="T0" y="T1"/>
              </a:cxn>
              <a:cxn ang="0">
                <a:pos x="T2" y="T3"/>
              </a:cxn>
              <a:cxn ang="0">
                <a:pos x="T4" y="T5"/>
              </a:cxn>
              <a:cxn ang="0">
                <a:pos x="T6" y="T7"/>
              </a:cxn>
              <a:cxn ang="0">
                <a:pos x="T8" y="T9"/>
              </a:cxn>
              <a:cxn ang="0">
                <a:pos x="T10" y="T11"/>
              </a:cxn>
            </a:cxnLst>
            <a:rect l="0" t="0" r="r" b="b"/>
            <a:pathLst>
              <a:path w="23" h="22">
                <a:moveTo>
                  <a:pt x="0" y="19"/>
                </a:moveTo>
                <a:cubicBezTo>
                  <a:pt x="17" y="22"/>
                  <a:pt x="17" y="22"/>
                  <a:pt x="17" y="22"/>
                </a:cubicBezTo>
                <a:cubicBezTo>
                  <a:pt x="19" y="22"/>
                  <a:pt x="20" y="21"/>
                  <a:pt x="20" y="20"/>
                </a:cubicBezTo>
                <a:cubicBezTo>
                  <a:pt x="23" y="3"/>
                  <a:pt x="23" y="3"/>
                  <a:pt x="23" y="3"/>
                </a:cubicBezTo>
                <a:cubicBezTo>
                  <a:pt x="3" y="0"/>
                  <a:pt x="3" y="0"/>
                  <a:pt x="3" y="0"/>
                </a:cubicBezTo>
                <a:lnTo>
                  <a:pt x="0" y="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8" name="Freeform 22">
            <a:extLst>
              <a:ext uri="{FF2B5EF4-FFF2-40B4-BE49-F238E27FC236}">
                <a16:creationId xmlns:a16="http://schemas.microsoft.com/office/drawing/2014/main" id="{4E8E415C-A203-6C68-A4A9-7EA82BEE380C}"/>
              </a:ext>
            </a:extLst>
          </xdr:cNvPr>
          <xdr:cNvSpPr>
            <a:spLocks/>
          </xdr:cNvSpPr>
        </xdr:nvSpPr>
        <xdr:spPr bwMode="auto">
          <a:xfrm>
            <a:off x="217488" y="371475"/>
            <a:ext cx="41275" cy="41275"/>
          </a:xfrm>
          <a:custGeom>
            <a:avLst/>
            <a:gdLst>
              <a:gd name="T0" fmla="*/ 3 w 22"/>
              <a:gd name="T1" fmla="*/ 0 h 22"/>
              <a:gd name="T2" fmla="*/ 0 w 22"/>
              <a:gd name="T3" fmla="*/ 16 h 22"/>
              <a:gd name="T4" fmla="*/ 2 w 22"/>
              <a:gd name="T5" fmla="*/ 19 h 22"/>
              <a:gd name="T6" fmla="*/ 19 w 22"/>
              <a:gd name="T7" fmla="*/ 22 h 22"/>
              <a:gd name="T8" fmla="*/ 22 w 22"/>
              <a:gd name="T9" fmla="*/ 3 h 22"/>
              <a:gd name="T10" fmla="*/ 3 w 22"/>
              <a:gd name="T11" fmla="*/ 0 h 22"/>
            </a:gdLst>
            <a:ahLst/>
            <a:cxnLst>
              <a:cxn ang="0">
                <a:pos x="T0" y="T1"/>
              </a:cxn>
              <a:cxn ang="0">
                <a:pos x="T2" y="T3"/>
              </a:cxn>
              <a:cxn ang="0">
                <a:pos x="T4" y="T5"/>
              </a:cxn>
              <a:cxn ang="0">
                <a:pos x="T6" y="T7"/>
              </a:cxn>
              <a:cxn ang="0">
                <a:pos x="T8" y="T9"/>
              </a:cxn>
              <a:cxn ang="0">
                <a:pos x="T10" y="T11"/>
              </a:cxn>
            </a:cxnLst>
            <a:rect l="0" t="0" r="r" b="b"/>
            <a:pathLst>
              <a:path w="22" h="22">
                <a:moveTo>
                  <a:pt x="3" y="0"/>
                </a:moveTo>
                <a:cubicBezTo>
                  <a:pt x="0" y="16"/>
                  <a:pt x="0" y="16"/>
                  <a:pt x="0" y="16"/>
                </a:cubicBezTo>
                <a:cubicBezTo>
                  <a:pt x="0" y="18"/>
                  <a:pt x="1" y="19"/>
                  <a:pt x="2" y="19"/>
                </a:cubicBezTo>
                <a:cubicBezTo>
                  <a:pt x="19" y="22"/>
                  <a:pt x="19" y="22"/>
                  <a:pt x="19" y="22"/>
                </a:cubicBezTo>
                <a:cubicBezTo>
                  <a:pt x="22" y="3"/>
                  <a:pt x="22" y="3"/>
                  <a:pt x="22" y="3"/>
                </a:cubicBez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9" name="Freeform 23">
            <a:extLst>
              <a:ext uri="{FF2B5EF4-FFF2-40B4-BE49-F238E27FC236}">
                <a16:creationId xmlns:a16="http://schemas.microsoft.com/office/drawing/2014/main" id="{9394D79D-B1DB-2179-7A3A-56C1F29B56B4}"/>
              </a:ext>
            </a:extLst>
          </xdr:cNvPr>
          <xdr:cNvSpPr>
            <a:spLocks/>
          </xdr:cNvSpPr>
        </xdr:nvSpPr>
        <xdr:spPr bwMode="auto">
          <a:xfrm>
            <a:off x="512763" y="371475"/>
            <a:ext cx="42863" cy="42863"/>
          </a:xfrm>
          <a:custGeom>
            <a:avLst/>
            <a:gdLst>
              <a:gd name="T0" fmla="*/ 4 w 27"/>
              <a:gd name="T1" fmla="*/ 0 h 27"/>
              <a:gd name="T2" fmla="*/ 0 w 27"/>
              <a:gd name="T3" fmla="*/ 23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3"/>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0" name="Freeform 24">
            <a:extLst>
              <a:ext uri="{FF2B5EF4-FFF2-40B4-BE49-F238E27FC236}">
                <a16:creationId xmlns:a16="http://schemas.microsoft.com/office/drawing/2014/main" id="{1B8F1E14-2F50-B95B-E627-9484D47200A9}"/>
              </a:ext>
            </a:extLst>
          </xdr:cNvPr>
          <xdr:cNvSpPr>
            <a:spLocks/>
          </xdr:cNvSpPr>
        </xdr:nvSpPr>
        <xdr:spPr bwMode="auto">
          <a:xfrm>
            <a:off x="455613" y="412750"/>
            <a:ext cx="42863" cy="39688"/>
          </a:xfrm>
          <a:custGeom>
            <a:avLst/>
            <a:gdLst>
              <a:gd name="T0" fmla="*/ 4 w 27"/>
              <a:gd name="T1" fmla="*/ 0 h 25"/>
              <a:gd name="T2" fmla="*/ 0 w 27"/>
              <a:gd name="T3" fmla="*/ 22 h 25"/>
              <a:gd name="T4" fmla="*/ 23 w 27"/>
              <a:gd name="T5" fmla="*/ 25 h 25"/>
              <a:gd name="T6" fmla="*/ 27 w 27"/>
              <a:gd name="T7" fmla="*/ 3 h 25"/>
              <a:gd name="T8" fmla="*/ 4 w 27"/>
              <a:gd name="T9" fmla="*/ 0 h 25"/>
            </a:gdLst>
            <a:ahLst/>
            <a:cxnLst>
              <a:cxn ang="0">
                <a:pos x="T0" y="T1"/>
              </a:cxn>
              <a:cxn ang="0">
                <a:pos x="T2" y="T3"/>
              </a:cxn>
              <a:cxn ang="0">
                <a:pos x="T4" y="T5"/>
              </a:cxn>
              <a:cxn ang="0">
                <a:pos x="T6" y="T7"/>
              </a:cxn>
              <a:cxn ang="0">
                <a:pos x="T8" y="T9"/>
              </a:cxn>
            </a:cxnLst>
            <a:rect l="0" t="0" r="r" b="b"/>
            <a:pathLst>
              <a:path w="27" h="25">
                <a:moveTo>
                  <a:pt x="4" y="0"/>
                </a:moveTo>
                <a:lnTo>
                  <a:pt x="0" y="22"/>
                </a:lnTo>
                <a:lnTo>
                  <a:pt x="23" y="25"/>
                </a:lnTo>
                <a:lnTo>
                  <a:pt x="27" y="3"/>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1" name="Freeform 25">
            <a:extLst>
              <a:ext uri="{FF2B5EF4-FFF2-40B4-BE49-F238E27FC236}">
                <a16:creationId xmlns:a16="http://schemas.microsoft.com/office/drawing/2014/main" id="{33B5F1E5-8A67-08D7-50B8-28DA86B7FC17}"/>
              </a:ext>
            </a:extLst>
          </xdr:cNvPr>
          <xdr:cNvSpPr>
            <a:spLocks/>
          </xdr:cNvSpPr>
        </xdr:nvSpPr>
        <xdr:spPr bwMode="auto">
          <a:xfrm>
            <a:off x="417513" y="357187"/>
            <a:ext cx="38100" cy="39688"/>
          </a:xfrm>
          <a:custGeom>
            <a:avLst/>
            <a:gdLst>
              <a:gd name="T0" fmla="*/ 24 w 24"/>
              <a:gd name="T1" fmla="*/ 3 h 25"/>
              <a:gd name="T2" fmla="*/ 3 w 24"/>
              <a:gd name="T3" fmla="*/ 0 h 25"/>
              <a:gd name="T4" fmla="*/ 0 w 24"/>
              <a:gd name="T5" fmla="*/ 22 h 25"/>
              <a:gd name="T6" fmla="*/ 21 w 24"/>
              <a:gd name="T7" fmla="*/ 25 h 25"/>
              <a:gd name="T8" fmla="*/ 24 w 24"/>
              <a:gd name="T9" fmla="*/ 3 h 25"/>
            </a:gdLst>
            <a:ahLst/>
            <a:cxnLst>
              <a:cxn ang="0">
                <a:pos x="T0" y="T1"/>
              </a:cxn>
              <a:cxn ang="0">
                <a:pos x="T2" y="T3"/>
              </a:cxn>
              <a:cxn ang="0">
                <a:pos x="T4" y="T5"/>
              </a:cxn>
              <a:cxn ang="0">
                <a:pos x="T6" y="T7"/>
              </a:cxn>
              <a:cxn ang="0">
                <a:pos x="T8" y="T9"/>
              </a:cxn>
            </a:cxnLst>
            <a:rect l="0" t="0" r="r" b="b"/>
            <a:pathLst>
              <a:path w="24" h="25">
                <a:moveTo>
                  <a:pt x="24" y="3"/>
                </a:moveTo>
                <a:lnTo>
                  <a:pt x="3" y="0"/>
                </a:lnTo>
                <a:lnTo>
                  <a:pt x="0" y="22"/>
                </a:lnTo>
                <a:lnTo>
                  <a:pt x="21" y="25"/>
                </a:lnTo>
                <a:lnTo>
                  <a:pt x="24"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2" name="Freeform 26">
            <a:extLst>
              <a:ext uri="{FF2B5EF4-FFF2-40B4-BE49-F238E27FC236}">
                <a16:creationId xmlns:a16="http://schemas.microsoft.com/office/drawing/2014/main" id="{CE2A862E-E78E-99F6-45A4-7005AA3E4BF4}"/>
              </a:ext>
            </a:extLst>
          </xdr:cNvPr>
          <xdr:cNvSpPr>
            <a:spLocks/>
          </xdr:cNvSpPr>
        </xdr:nvSpPr>
        <xdr:spPr bwMode="auto">
          <a:xfrm>
            <a:off x="469900" y="317500"/>
            <a:ext cx="42863" cy="41275"/>
          </a:xfrm>
          <a:custGeom>
            <a:avLst/>
            <a:gdLst>
              <a:gd name="T0" fmla="*/ 24 w 27"/>
              <a:gd name="T1" fmla="*/ 26 h 26"/>
              <a:gd name="T2" fmla="*/ 27 w 27"/>
              <a:gd name="T3" fmla="*/ 4 h 26"/>
              <a:gd name="T4" fmla="*/ 4 w 27"/>
              <a:gd name="T5" fmla="*/ 0 h 26"/>
              <a:gd name="T6" fmla="*/ 0 w 27"/>
              <a:gd name="T7" fmla="*/ 21 h 26"/>
              <a:gd name="T8" fmla="*/ 24 w 27"/>
              <a:gd name="T9" fmla="*/ 26 h 26"/>
            </a:gdLst>
            <a:ahLst/>
            <a:cxnLst>
              <a:cxn ang="0">
                <a:pos x="T0" y="T1"/>
              </a:cxn>
              <a:cxn ang="0">
                <a:pos x="T2" y="T3"/>
              </a:cxn>
              <a:cxn ang="0">
                <a:pos x="T4" y="T5"/>
              </a:cxn>
              <a:cxn ang="0">
                <a:pos x="T6" y="T7"/>
              </a:cxn>
              <a:cxn ang="0">
                <a:pos x="T8" y="T9"/>
              </a:cxn>
            </a:cxnLst>
            <a:rect l="0" t="0" r="r" b="b"/>
            <a:pathLst>
              <a:path w="27" h="26">
                <a:moveTo>
                  <a:pt x="24" y="26"/>
                </a:moveTo>
                <a:lnTo>
                  <a:pt x="27" y="4"/>
                </a:lnTo>
                <a:lnTo>
                  <a:pt x="4" y="0"/>
                </a:lnTo>
                <a:lnTo>
                  <a:pt x="0" y="21"/>
                </a:lnTo>
                <a:lnTo>
                  <a:pt x="24"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3" name="Freeform 27">
            <a:extLst>
              <a:ext uri="{FF2B5EF4-FFF2-40B4-BE49-F238E27FC236}">
                <a16:creationId xmlns:a16="http://schemas.microsoft.com/office/drawing/2014/main" id="{BB849F5A-5161-8178-58BF-C3534C8C58D0}"/>
              </a:ext>
            </a:extLst>
          </xdr:cNvPr>
          <xdr:cNvSpPr>
            <a:spLocks/>
          </xdr:cNvSpPr>
        </xdr:nvSpPr>
        <xdr:spPr bwMode="auto">
          <a:xfrm>
            <a:off x="463550" y="365125"/>
            <a:ext cx="41275" cy="41275"/>
          </a:xfrm>
          <a:custGeom>
            <a:avLst/>
            <a:gdLst>
              <a:gd name="T0" fmla="*/ 0 w 26"/>
              <a:gd name="T1" fmla="*/ 22 h 26"/>
              <a:gd name="T2" fmla="*/ 23 w 26"/>
              <a:gd name="T3" fmla="*/ 26 h 26"/>
              <a:gd name="T4" fmla="*/ 26 w 26"/>
              <a:gd name="T5" fmla="*/ 3 h 26"/>
              <a:gd name="T6" fmla="*/ 3 w 26"/>
              <a:gd name="T7" fmla="*/ 0 h 26"/>
              <a:gd name="T8" fmla="*/ 0 w 26"/>
              <a:gd name="T9" fmla="*/ 22 h 26"/>
            </a:gdLst>
            <a:ahLst/>
            <a:cxnLst>
              <a:cxn ang="0">
                <a:pos x="T0" y="T1"/>
              </a:cxn>
              <a:cxn ang="0">
                <a:pos x="T2" y="T3"/>
              </a:cxn>
              <a:cxn ang="0">
                <a:pos x="T4" y="T5"/>
              </a:cxn>
              <a:cxn ang="0">
                <a:pos x="T6" y="T7"/>
              </a:cxn>
              <a:cxn ang="0">
                <a:pos x="T8" y="T9"/>
              </a:cxn>
            </a:cxnLst>
            <a:rect l="0" t="0" r="r" b="b"/>
            <a:pathLst>
              <a:path w="26" h="26">
                <a:moveTo>
                  <a:pt x="0" y="22"/>
                </a:moveTo>
                <a:lnTo>
                  <a:pt x="23" y="26"/>
                </a:lnTo>
                <a:lnTo>
                  <a:pt x="26" y="3"/>
                </a:lnTo>
                <a:lnTo>
                  <a:pt x="3"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4" name="Freeform 28">
            <a:extLst>
              <a:ext uri="{FF2B5EF4-FFF2-40B4-BE49-F238E27FC236}">
                <a16:creationId xmlns:a16="http://schemas.microsoft.com/office/drawing/2014/main" id="{2AE5383E-AF5F-2F41-25E9-36DBBD6C71E1}"/>
              </a:ext>
            </a:extLst>
          </xdr:cNvPr>
          <xdr:cNvSpPr>
            <a:spLocks/>
          </xdr:cNvSpPr>
        </xdr:nvSpPr>
        <xdr:spPr bwMode="auto">
          <a:xfrm>
            <a:off x="423863" y="311150"/>
            <a:ext cx="39688" cy="38100"/>
          </a:xfrm>
          <a:custGeom>
            <a:avLst/>
            <a:gdLst>
              <a:gd name="T0" fmla="*/ 21 w 21"/>
              <a:gd name="T1" fmla="*/ 3 h 21"/>
              <a:gd name="T2" fmla="*/ 5 w 21"/>
              <a:gd name="T3" fmla="*/ 0 h 21"/>
              <a:gd name="T4" fmla="*/ 2 w 21"/>
              <a:gd name="T5" fmla="*/ 3 h 21"/>
              <a:gd name="T6" fmla="*/ 0 w 21"/>
              <a:gd name="T7" fmla="*/ 18 h 21"/>
              <a:gd name="T8" fmla="*/ 18 w 21"/>
              <a:gd name="T9" fmla="*/ 21 h 21"/>
              <a:gd name="T10" fmla="*/ 21 w 21"/>
              <a:gd name="T11" fmla="*/ 3 h 21"/>
            </a:gdLst>
            <a:ahLst/>
            <a:cxnLst>
              <a:cxn ang="0">
                <a:pos x="T0" y="T1"/>
              </a:cxn>
              <a:cxn ang="0">
                <a:pos x="T2" y="T3"/>
              </a:cxn>
              <a:cxn ang="0">
                <a:pos x="T4" y="T5"/>
              </a:cxn>
              <a:cxn ang="0">
                <a:pos x="T6" y="T7"/>
              </a:cxn>
              <a:cxn ang="0">
                <a:pos x="T8" y="T9"/>
              </a:cxn>
              <a:cxn ang="0">
                <a:pos x="T10" y="T11"/>
              </a:cxn>
            </a:cxnLst>
            <a:rect l="0" t="0" r="r" b="b"/>
            <a:pathLst>
              <a:path w="21" h="21">
                <a:moveTo>
                  <a:pt x="21" y="3"/>
                </a:moveTo>
                <a:cubicBezTo>
                  <a:pt x="5" y="0"/>
                  <a:pt x="5" y="0"/>
                  <a:pt x="5" y="0"/>
                </a:cubicBezTo>
                <a:cubicBezTo>
                  <a:pt x="4" y="0"/>
                  <a:pt x="2" y="1"/>
                  <a:pt x="2" y="3"/>
                </a:cubicBezTo>
                <a:cubicBezTo>
                  <a:pt x="0" y="18"/>
                  <a:pt x="0" y="18"/>
                  <a:pt x="0" y="18"/>
                </a:cubicBezTo>
                <a:cubicBezTo>
                  <a:pt x="18" y="21"/>
                  <a:pt x="18" y="21"/>
                  <a:pt x="18" y="21"/>
                </a:cubicBezTo>
                <a:lnTo>
                  <a:pt x="21"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5" name="Freeform 29">
            <a:extLst>
              <a:ext uri="{FF2B5EF4-FFF2-40B4-BE49-F238E27FC236}">
                <a16:creationId xmlns:a16="http://schemas.microsoft.com/office/drawing/2014/main" id="{C16F57BC-1640-9B10-6A6C-3BFEB55C2301}"/>
              </a:ext>
            </a:extLst>
          </xdr:cNvPr>
          <xdr:cNvSpPr>
            <a:spLocks/>
          </xdr:cNvSpPr>
        </xdr:nvSpPr>
        <xdr:spPr bwMode="auto">
          <a:xfrm>
            <a:off x="520700" y="325437"/>
            <a:ext cx="41275" cy="41275"/>
          </a:xfrm>
          <a:custGeom>
            <a:avLst/>
            <a:gdLst>
              <a:gd name="T0" fmla="*/ 20 w 23"/>
              <a:gd name="T1" fmla="*/ 22 h 22"/>
              <a:gd name="T2" fmla="*/ 22 w 23"/>
              <a:gd name="T3" fmla="*/ 6 h 22"/>
              <a:gd name="T4" fmla="*/ 20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2" y="6"/>
                  <a:pt x="22" y="6"/>
                  <a:pt x="22" y="6"/>
                </a:cubicBezTo>
                <a:cubicBezTo>
                  <a:pt x="23" y="5"/>
                  <a:pt x="22" y="3"/>
                  <a:pt x="20"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6" name="Freeform 30">
            <a:extLst>
              <a:ext uri="{FF2B5EF4-FFF2-40B4-BE49-F238E27FC236}">
                <a16:creationId xmlns:a16="http://schemas.microsoft.com/office/drawing/2014/main" id="{8D8DEF82-DCEA-ABFC-2AD7-F07126B3E4FD}"/>
              </a:ext>
            </a:extLst>
          </xdr:cNvPr>
          <xdr:cNvSpPr>
            <a:spLocks/>
          </xdr:cNvSpPr>
        </xdr:nvSpPr>
        <xdr:spPr bwMode="auto">
          <a:xfrm>
            <a:off x="504825" y="422275"/>
            <a:ext cx="42863" cy="38100"/>
          </a:xfrm>
          <a:custGeom>
            <a:avLst/>
            <a:gdLst>
              <a:gd name="T0" fmla="*/ 0 w 23"/>
              <a:gd name="T1" fmla="*/ 18 h 21"/>
              <a:gd name="T2" fmla="*/ 17 w 23"/>
              <a:gd name="T3" fmla="*/ 21 h 21"/>
              <a:gd name="T4" fmla="*/ 20 w 23"/>
              <a:gd name="T5" fmla="*/ 19 h 21"/>
              <a:gd name="T6" fmla="*/ 23 w 23"/>
              <a:gd name="T7" fmla="*/ 3 h 21"/>
              <a:gd name="T8" fmla="*/ 3 w 23"/>
              <a:gd name="T9" fmla="*/ 0 h 21"/>
              <a:gd name="T10" fmla="*/ 0 w 23"/>
              <a:gd name="T11" fmla="*/ 18 h 21"/>
            </a:gdLst>
            <a:ahLst/>
            <a:cxnLst>
              <a:cxn ang="0">
                <a:pos x="T0" y="T1"/>
              </a:cxn>
              <a:cxn ang="0">
                <a:pos x="T2" y="T3"/>
              </a:cxn>
              <a:cxn ang="0">
                <a:pos x="T4" y="T5"/>
              </a:cxn>
              <a:cxn ang="0">
                <a:pos x="T6" y="T7"/>
              </a:cxn>
              <a:cxn ang="0">
                <a:pos x="T8" y="T9"/>
              </a:cxn>
              <a:cxn ang="0">
                <a:pos x="T10" y="T11"/>
              </a:cxn>
            </a:cxnLst>
            <a:rect l="0" t="0" r="r" b="b"/>
            <a:pathLst>
              <a:path w="23" h="21">
                <a:moveTo>
                  <a:pt x="0" y="18"/>
                </a:moveTo>
                <a:cubicBezTo>
                  <a:pt x="17" y="21"/>
                  <a:pt x="17" y="21"/>
                  <a:pt x="17" y="21"/>
                </a:cubicBezTo>
                <a:cubicBezTo>
                  <a:pt x="18" y="21"/>
                  <a:pt x="20" y="20"/>
                  <a:pt x="20" y="19"/>
                </a:cubicBezTo>
                <a:cubicBezTo>
                  <a:pt x="23" y="3"/>
                  <a:pt x="23" y="3"/>
                  <a:pt x="23" y="3"/>
                </a:cubicBezTo>
                <a:cubicBezTo>
                  <a:pt x="3" y="0"/>
                  <a:pt x="3" y="0"/>
                  <a:pt x="3" y="0"/>
                </a:cubicBez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7" name="Freeform 31">
            <a:extLst>
              <a:ext uri="{FF2B5EF4-FFF2-40B4-BE49-F238E27FC236}">
                <a16:creationId xmlns:a16="http://schemas.microsoft.com/office/drawing/2014/main" id="{A2F93815-2BBB-F131-043B-1F47CD1E1578}"/>
              </a:ext>
            </a:extLst>
          </xdr:cNvPr>
          <xdr:cNvSpPr>
            <a:spLocks/>
          </xdr:cNvSpPr>
        </xdr:nvSpPr>
        <xdr:spPr bwMode="auto">
          <a:xfrm>
            <a:off x="409575" y="404812"/>
            <a:ext cx="38100" cy="41275"/>
          </a:xfrm>
          <a:custGeom>
            <a:avLst/>
            <a:gdLst>
              <a:gd name="T0" fmla="*/ 2 w 21"/>
              <a:gd name="T1" fmla="*/ 0 h 22"/>
              <a:gd name="T2" fmla="*/ 0 w 21"/>
              <a:gd name="T3" fmla="*/ 16 h 22"/>
              <a:gd name="T4" fmla="*/ 2 w 21"/>
              <a:gd name="T5" fmla="*/ 19 h 22"/>
              <a:gd name="T6" fmla="*/ 18 w 21"/>
              <a:gd name="T7" fmla="*/ 22 h 22"/>
              <a:gd name="T8" fmla="*/ 21 w 21"/>
              <a:gd name="T9" fmla="*/ 3 h 22"/>
              <a:gd name="T10" fmla="*/ 2 w 21"/>
              <a:gd name="T11" fmla="*/ 0 h 22"/>
            </a:gdLst>
            <a:ahLst/>
            <a:cxnLst>
              <a:cxn ang="0">
                <a:pos x="T0" y="T1"/>
              </a:cxn>
              <a:cxn ang="0">
                <a:pos x="T2" y="T3"/>
              </a:cxn>
              <a:cxn ang="0">
                <a:pos x="T4" y="T5"/>
              </a:cxn>
              <a:cxn ang="0">
                <a:pos x="T6" y="T7"/>
              </a:cxn>
              <a:cxn ang="0">
                <a:pos x="T8" y="T9"/>
              </a:cxn>
              <a:cxn ang="0">
                <a:pos x="T10" y="T11"/>
              </a:cxn>
            </a:cxnLst>
            <a:rect l="0" t="0" r="r" b="b"/>
            <a:pathLst>
              <a:path w="21" h="22">
                <a:moveTo>
                  <a:pt x="2" y="0"/>
                </a:moveTo>
                <a:cubicBezTo>
                  <a:pt x="0" y="16"/>
                  <a:pt x="0" y="16"/>
                  <a:pt x="0" y="16"/>
                </a:cubicBezTo>
                <a:cubicBezTo>
                  <a:pt x="0" y="18"/>
                  <a:pt x="1" y="19"/>
                  <a:pt x="2" y="19"/>
                </a:cubicBezTo>
                <a:cubicBezTo>
                  <a:pt x="18" y="22"/>
                  <a:pt x="18" y="22"/>
                  <a:pt x="18" y="22"/>
                </a:cubicBezTo>
                <a:cubicBezTo>
                  <a:pt x="21" y="3"/>
                  <a:pt x="21" y="3"/>
                  <a:pt x="21" y="3"/>
                </a:cubicBezTo>
                <a:lnTo>
                  <a:pt x="2"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8" name="Freeform 33">
            <a:extLst>
              <a:ext uri="{FF2B5EF4-FFF2-40B4-BE49-F238E27FC236}">
                <a16:creationId xmlns:a16="http://schemas.microsoft.com/office/drawing/2014/main" id="{CFC9496B-26C7-F6BD-3430-2F6E51EADE32}"/>
              </a:ext>
            </a:extLst>
          </xdr:cNvPr>
          <xdr:cNvSpPr>
            <a:spLocks/>
          </xdr:cNvSpPr>
        </xdr:nvSpPr>
        <xdr:spPr bwMode="auto">
          <a:xfrm>
            <a:off x="227013" y="196850"/>
            <a:ext cx="42863" cy="42863"/>
          </a:xfrm>
          <a:custGeom>
            <a:avLst/>
            <a:gdLst>
              <a:gd name="T0" fmla="*/ 4 w 27"/>
              <a:gd name="T1" fmla="*/ 0 h 27"/>
              <a:gd name="T2" fmla="*/ 0 w 27"/>
              <a:gd name="T3" fmla="*/ 23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3"/>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9" name="Freeform 34">
            <a:extLst>
              <a:ext uri="{FF2B5EF4-FFF2-40B4-BE49-F238E27FC236}">
                <a16:creationId xmlns:a16="http://schemas.microsoft.com/office/drawing/2014/main" id="{32130993-21D3-4F25-44B4-0030B51A1ECF}"/>
              </a:ext>
            </a:extLst>
          </xdr:cNvPr>
          <xdr:cNvSpPr>
            <a:spLocks/>
          </xdr:cNvSpPr>
        </xdr:nvSpPr>
        <xdr:spPr bwMode="auto">
          <a:xfrm>
            <a:off x="131763" y="182562"/>
            <a:ext cx="39688" cy="39688"/>
          </a:xfrm>
          <a:custGeom>
            <a:avLst/>
            <a:gdLst>
              <a:gd name="T0" fmla="*/ 25 w 25"/>
              <a:gd name="T1" fmla="*/ 3 h 25"/>
              <a:gd name="T2" fmla="*/ 3 w 25"/>
              <a:gd name="T3" fmla="*/ 0 h 25"/>
              <a:gd name="T4" fmla="*/ 0 w 25"/>
              <a:gd name="T5" fmla="*/ 22 h 25"/>
              <a:gd name="T6" fmla="*/ 22 w 25"/>
              <a:gd name="T7" fmla="*/ 25 h 25"/>
              <a:gd name="T8" fmla="*/ 25 w 25"/>
              <a:gd name="T9" fmla="*/ 3 h 25"/>
            </a:gdLst>
            <a:ahLst/>
            <a:cxnLst>
              <a:cxn ang="0">
                <a:pos x="T0" y="T1"/>
              </a:cxn>
              <a:cxn ang="0">
                <a:pos x="T2" y="T3"/>
              </a:cxn>
              <a:cxn ang="0">
                <a:pos x="T4" y="T5"/>
              </a:cxn>
              <a:cxn ang="0">
                <a:pos x="T6" y="T7"/>
              </a:cxn>
              <a:cxn ang="0">
                <a:pos x="T8" y="T9"/>
              </a:cxn>
            </a:cxnLst>
            <a:rect l="0" t="0" r="r" b="b"/>
            <a:pathLst>
              <a:path w="25" h="25">
                <a:moveTo>
                  <a:pt x="25" y="3"/>
                </a:moveTo>
                <a:lnTo>
                  <a:pt x="3" y="0"/>
                </a:lnTo>
                <a:lnTo>
                  <a:pt x="0" y="22"/>
                </a:lnTo>
                <a:lnTo>
                  <a:pt x="22" y="25"/>
                </a:lnTo>
                <a:lnTo>
                  <a:pt x="25"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0" name="Freeform 35">
            <a:extLst>
              <a:ext uri="{FF2B5EF4-FFF2-40B4-BE49-F238E27FC236}">
                <a16:creationId xmlns:a16="http://schemas.microsoft.com/office/drawing/2014/main" id="{9CC619B6-0293-6829-C481-33B0BE52C95C}"/>
              </a:ext>
            </a:extLst>
          </xdr:cNvPr>
          <xdr:cNvSpPr>
            <a:spLocks/>
          </xdr:cNvSpPr>
        </xdr:nvSpPr>
        <xdr:spPr bwMode="auto">
          <a:xfrm>
            <a:off x="187325" y="142875"/>
            <a:ext cx="41275" cy="41275"/>
          </a:xfrm>
          <a:custGeom>
            <a:avLst/>
            <a:gdLst>
              <a:gd name="T0" fmla="*/ 23 w 26"/>
              <a:gd name="T1" fmla="*/ 26 h 26"/>
              <a:gd name="T2" fmla="*/ 26 w 26"/>
              <a:gd name="T3" fmla="*/ 4 h 26"/>
              <a:gd name="T4" fmla="*/ 3 w 26"/>
              <a:gd name="T5" fmla="*/ 0 h 26"/>
              <a:gd name="T6" fmla="*/ 0 w 26"/>
              <a:gd name="T7" fmla="*/ 21 h 26"/>
              <a:gd name="T8" fmla="*/ 23 w 26"/>
              <a:gd name="T9" fmla="*/ 26 h 26"/>
            </a:gdLst>
            <a:ahLst/>
            <a:cxnLst>
              <a:cxn ang="0">
                <a:pos x="T0" y="T1"/>
              </a:cxn>
              <a:cxn ang="0">
                <a:pos x="T2" y="T3"/>
              </a:cxn>
              <a:cxn ang="0">
                <a:pos x="T4" y="T5"/>
              </a:cxn>
              <a:cxn ang="0">
                <a:pos x="T6" y="T7"/>
              </a:cxn>
              <a:cxn ang="0">
                <a:pos x="T8" y="T9"/>
              </a:cxn>
            </a:cxnLst>
            <a:rect l="0" t="0" r="r" b="b"/>
            <a:pathLst>
              <a:path w="26" h="26">
                <a:moveTo>
                  <a:pt x="23" y="26"/>
                </a:moveTo>
                <a:lnTo>
                  <a:pt x="26" y="4"/>
                </a:lnTo>
                <a:lnTo>
                  <a:pt x="3" y="0"/>
                </a:lnTo>
                <a:lnTo>
                  <a:pt x="0" y="21"/>
                </a:lnTo>
                <a:lnTo>
                  <a:pt x="23"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1" name="Freeform 36">
            <a:extLst>
              <a:ext uri="{FF2B5EF4-FFF2-40B4-BE49-F238E27FC236}">
                <a16:creationId xmlns:a16="http://schemas.microsoft.com/office/drawing/2014/main" id="{491D9ACF-AA70-1B85-09D5-FF4C4FD53E85}"/>
              </a:ext>
            </a:extLst>
          </xdr:cNvPr>
          <xdr:cNvSpPr>
            <a:spLocks/>
          </xdr:cNvSpPr>
        </xdr:nvSpPr>
        <xdr:spPr bwMode="auto">
          <a:xfrm>
            <a:off x="177800" y="188912"/>
            <a:ext cx="44450" cy="42863"/>
          </a:xfrm>
          <a:custGeom>
            <a:avLst/>
            <a:gdLst>
              <a:gd name="T0" fmla="*/ 0 w 28"/>
              <a:gd name="T1" fmla="*/ 22 h 27"/>
              <a:gd name="T2" fmla="*/ 23 w 28"/>
              <a:gd name="T3" fmla="*/ 27 h 27"/>
              <a:gd name="T4" fmla="*/ 28 w 28"/>
              <a:gd name="T5" fmla="*/ 4 h 27"/>
              <a:gd name="T6" fmla="*/ 4 w 28"/>
              <a:gd name="T7" fmla="*/ 0 h 27"/>
              <a:gd name="T8" fmla="*/ 0 w 28"/>
              <a:gd name="T9" fmla="*/ 22 h 27"/>
            </a:gdLst>
            <a:ahLst/>
            <a:cxnLst>
              <a:cxn ang="0">
                <a:pos x="T0" y="T1"/>
              </a:cxn>
              <a:cxn ang="0">
                <a:pos x="T2" y="T3"/>
              </a:cxn>
              <a:cxn ang="0">
                <a:pos x="T4" y="T5"/>
              </a:cxn>
              <a:cxn ang="0">
                <a:pos x="T6" y="T7"/>
              </a:cxn>
              <a:cxn ang="0">
                <a:pos x="T8" y="T9"/>
              </a:cxn>
            </a:cxnLst>
            <a:rect l="0" t="0" r="r" b="b"/>
            <a:pathLst>
              <a:path w="28" h="27">
                <a:moveTo>
                  <a:pt x="0" y="22"/>
                </a:moveTo>
                <a:lnTo>
                  <a:pt x="23" y="27"/>
                </a:lnTo>
                <a:lnTo>
                  <a:pt x="28"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2" name="Freeform 37">
            <a:extLst>
              <a:ext uri="{FF2B5EF4-FFF2-40B4-BE49-F238E27FC236}">
                <a16:creationId xmlns:a16="http://schemas.microsoft.com/office/drawing/2014/main" id="{3732DA26-CE33-AA14-9A3D-B20E85930C48}"/>
              </a:ext>
            </a:extLst>
          </xdr:cNvPr>
          <xdr:cNvSpPr>
            <a:spLocks/>
          </xdr:cNvSpPr>
        </xdr:nvSpPr>
        <xdr:spPr bwMode="auto">
          <a:xfrm>
            <a:off x="138113" y="136525"/>
            <a:ext cx="41275" cy="38100"/>
          </a:xfrm>
          <a:custGeom>
            <a:avLst/>
            <a:gdLst>
              <a:gd name="T0" fmla="*/ 22 w 22"/>
              <a:gd name="T1" fmla="*/ 3 h 21"/>
              <a:gd name="T2" fmla="*/ 6 w 22"/>
              <a:gd name="T3" fmla="*/ 0 h 21"/>
              <a:gd name="T4" fmla="*/ 3 w 22"/>
              <a:gd name="T5" fmla="*/ 2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6" y="0"/>
                  <a:pt x="6" y="0"/>
                  <a:pt x="6" y="0"/>
                </a:cubicBezTo>
                <a:cubicBezTo>
                  <a:pt x="5" y="0"/>
                  <a:pt x="3" y="1"/>
                  <a:pt x="3" y="2"/>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3" name="Freeform 38">
            <a:extLst>
              <a:ext uri="{FF2B5EF4-FFF2-40B4-BE49-F238E27FC236}">
                <a16:creationId xmlns:a16="http://schemas.microsoft.com/office/drawing/2014/main" id="{C1993B0D-414C-A17D-36BF-E41B5A9FCEBE}"/>
              </a:ext>
            </a:extLst>
          </xdr:cNvPr>
          <xdr:cNvSpPr>
            <a:spLocks/>
          </xdr:cNvSpPr>
        </xdr:nvSpPr>
        <xdr:spPr bwMode="auto">
          <a:xfrm>
            <a:off x="236538" y="150812"/>
            <a:ext cx="39688" cy="39688"/>
          </a:xfrm>
          <a:custGeom>
            <a:avLst/>
            <a:gdLst>
              <a:gd name="T0" fmla="*/ 19 w 22"/>
              <a:gd name="T1" fmla="*/ 22 h 22"/>
              <a:gd name="T2" fmla="*/ 22 w 22"/>
              <a:gd name="T3" fmla="*/ 6 h 22"/>
              <a:gd name="T4" fmla="*/ 20 w 22"/>
              <a:gd name="T5" fmla="*/ 3 h 22"/>
              <a:gd name="T6" fmla="*/ 3 w 22"/>
              <a:gd name="T7" fmla="*/ 0 h 22"/>
              <a:gd name="T8" fmla="*/ 0 w 22"/>
              <a:gd name="T9" fmla="*/ 19 h 22"/>
              <a:gd name="T10" fmla="*/ 19 w 22"/>
              <a:gd name="T11" fmla="*/ 22 h 22"/>
            </a:gdLst>
            <a:ahLst/>
            <a:cxnLst>
              <a:cxn ang="0">
                <a:pos x="T0" y="T1"/>
              </a:cxn>
              <a:cxn ang="0">
                <a:pos x="T2" y="T3"/>
              </a:cxn>
              <a:cxn ang="0">
                <a:pos x="T4" y="T5"/>
              </a:cxn>
              <a:cxn ang="0">
                <a:pos x="T6" y="T7"/>
              </a:cxn>
              <a:cxn ang="0">
                <a:pos x="T8" y="T9"/>
              </a:cxn>
              <a:cxn ang="0">
                <a:pos x="T10" y="T11"/>
              </a:cxn>
            </a:cxnLst>
            <a:rect l="0" t="0" r="r" b="b"/>
            <a:pathLst>
              <a:path w="22" h="22">
                <a:moveTo>
                  <a:pt x="19" y="22"/>
                </a:moveTo>
                <a:cubicBezTo>
                  <a:pt x="22" y="6"/>
                  <a:pt x="22" y="6"/>
                  <a:pt x="22" y="6"/>
                </a:cubicBezTo>
                <a:cubicBezTo>
                  <a:pt x="22" y="5"/>
                  <a:pt x="21" y="3"/>
                  <a:pt x="20" y="3"/>
                </a:cubicBezTo>
                <a:cubicBezTo>
                  <a:pt x="3" y="0"/>
                  <a:pt x="3" y="0"/>
                  <a:pt x="3" y="0"/>
                </a:cubicBezTo>
                <a:cubicBezTo>
                  <a:pt x="0" y="19"/>
                  <a:pt x="0" y="19"/>
                  <a:pt x="0" y="19"/>
                </a:cubicBezTo>
                <a:lnTo>
                  <a:pt x="19"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4" name="Freeform 39">
            <a:extLst>
              <a:ext uri="{FF2B5EF4-FFF2-40B4-BE49-F238E27FC236}">
                <a16:creationId xmlns:a16="http://schemas.microsoft.com/office/drawing/2014/main" id="{1553E20A-1335-8DB0-B6C2-78EEA15BCAAA}"/>
              </a:ext>
            </a:extLst>
          </xdr:cNvPr>
          <xdr:cNvSpPr>
            <a:spLocks/>
          </xdr:cNvSpPr>
        </xdr:nvSpPr>
        <xdr:spPr bwMode="auto">
          <a:xfrm>
            <a:off x="419100" y="230187"/>
            <a:ext cx="42863" cy="41275"/>
          </a:xfrm>
          <a:custGeom>
            <a:avLst/>
            <a:gdLst>
              <a:gd name="T0" fmla="*/ 3 w 27"/>
              <a:gd name="T1" fmla="*/ 0 h 26"/>
              <a:gd name="T2" fmla="*/ 0 w 27"/>
              <a:gd name="T3" fmla="*/ 23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3"/>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5" name="Freeform 40">
            <a:extLst>
              <a:ext uri="{FF2B5EF4-FFF2-40B4-BE49-F238E27FC236}">
                <a16:creationId xmlns:a16="http://schemas.microsoft.com/office/drawing/2014/main" id="{7D088D25-BE2B-934A-29E1-3FA7C01B9FFA}"/>
              </a:ext>
            </a:extLst>
          </xdr:cNvPr>
          <xdr:cNvSpPr>
            <a:spLocks/>
          </xdr:cNvSpPr>
        </xdr:nvSpPr>
        <xdr:spPr bwMode="auto">
          <a:xfrm>
            <a:off x="322263" y="214312"/>
            <a:ext cx="41275" cy="41275"/>
          </a:xfrm>
          <a:custGeom>
            <a:avLst/>
            <a:gdLst>
              <a:gd name="T0" fmla="*/ 26 w 26"/>
              <a:gd name="T1" fmla="*/ 4 h 26"/>
              <a:gd name="T2" fmla="*/ 4 w 26"/>
              <a:gd name="T3" fmla="*/ 0 h 26"/>
              <a:gd name="T4" fmla="*/ 0 w 26"/>
              <a:gd name="T5" fmla="*/ 23 h 26"/>
              <a:gd name="T6" fmla="*/ 21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3"/>
                </a:lnTo>
                <a:lnTo>
                  <a:pt x="21"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6" name="Freeform 41">
            <a:extLst>
              <a:ext uri="{FF2B5EF4-FFF2-40B4-BE49-F238E27FC236}">
                <a16:creationId xmlns:a16="http://schemas.microsoft.com/office/drawing/2014/main" id="{4E2D379F-52F8-0CD1-E18C-37953300DEF4}"/>
              </a:ext>
            </a:extLst>
          </xdr:cNvPr>
          <xdr:cNvSpPr>
            <a:spLocks/>
          </xdr:cNvSpPr>
        </xdr:nvSpPr>
        <xdr:spPr bwMode="auto">
          <a:xfrm>
            <a:off x="377825" y="176212"/>
            <a:ext cx="42863" cy="41275"/>
          </a:xfrm>
          <a:custGeom>
            <a:avLst/>
            <a:gdLst>
              <a:gd name="T0" fmla="*/ 22 w 27"/>
              <a:gd name="T1" fmla="*/ 26 h 26"/>
              <a:gd name="T2" fmla="*/ 27 w 27"/>
              <a:gd name="T3" fmla="*/ 4 h 26"/>
              <a:gd name="T4" fmla="*/ 4 w 27"/>
              <a:gd name="T5" fmla="*/ 0 h 26"/>
              <a:gd name="T6" fmla="*/ 0 w 27"/>
              <a:gd name="T7" fmla="*/ 21 h 26"/>
              <a:gd name="T8" fmla="*/ 22 w 27"/>
              <a:gd name="T9" fmla="*/ 26 h 26"/>
            </a:gdLst>
            <a:ahLst/>
            <a:cxnLst>
              <a:cxn ang="0">
                <a:pos x="T0" y="T1"/>
              </a:cxn>
              <a:cxn ang="0">
                <a:pos x="T2" y="T3"/>
              </a:cxn>
              <a:cxn ang="0">
                <a:pos x="T4" y="T5"/>
              </a:cxn>
              <a:cxn ang="0">
                <a:pos x="T6" y="T7"/>
              </a:cxn>
              <a:cxn ang="0">
                <a:pos x="T8" y="T9"/>
              </a:cxn>
            </a:cxnLst>
            <a:rect l="0" t="0" r="r" b="b"/>
            <a:pathLst>
              <a:path w="27" h="26">
                <a:moveTo>
                  <a:pt x="22" y="26"/>
                </a:moveTo>
                <a:lnTo>
                  <a:pt x="27" y="4"/>
                </a:lnTo>
                <a:lnTo>
                  <a:pt x="4" y="0"/>
                </a:lnTo>
                <a:lnTo>
                  <a:pt x="0" y="21"/>
                </a:lnTo>
                <a:lnTo>
                  <a:pt x="22"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7" name="Freeform 42">
            <a:extLst>
              <a:ext uri="{FF2B5EF4-FFF2-40B4-BE49-F238E27FC236}">
                <a16:creationId xmlns:a16="http://schemas.microsoft.com/office/drawing/2014/main" id="{15B61020-F309-1FA4-A3A4-29D458932129}"/>
              </a:ext>
            </a:extLst>
          </xdr:cNvPr>
          <xdr:cNvSpPr>
            <a:spLocks/>
          </xdr:cNvSpPr>
        </xdr:nvSpPr>
        <xdr:spPr bwMode="auto">
          <a:xfrm>
            <a:off x="368300" y="222250"/>
            <a:ext cx="42863" cy="42863"/>
          </a:xfrm>
          <a:custGeom>
            <a:avLst/>
            <a:gdLst>
              <a:gd name="T0" fmla="*/ 0 w 27"/>
              <a:gd name="T1" fmla="*/ 22 h 27"/>
              <a:gd name="T2" fmla="*/ 24 w 27"/>
              <a:gd name="T3" fmla="*/ 27 h 27"/>
              <a:gd name="T4" fmla="*/ 27 w 27"/>
              <a:gd name="T5" fmla="*/ 4 h 27"/>
              <a:gd name="T6" fmla="*/ 4 w 27"/>
              <a:gd name="T7" fmla="*/ 0 h 27"/>
              <a:gd name="T8" fmla="*/ 0 w 27"/>
              <a:gd name="T9" fmla="*/ 22 h 27"/>
            </a:gdLst>
            <a:ahLst/>
            <a:cxnLst>
              <a:cxn ang="0">
                <a:pos x="T0" y="T1"/>
              </a:cxn>
              <a:cxn ang="0">
                <a:pos x="T2" y="T3"/>
              </a:cxn>
              <a:cxn ang="0">
                <a:pos x="T4" y="T5"/>
              </a:cxn>
              <a:cxn ang="0">
                <a:pos x="T6" y="T7"/>
              </a:cxn>
              <a:cxn ang="0">
                <a:pos x="T8" y="T9"/>
              </a:cxn>
            </a:cxnLst>
            <a:rect l="0" t="0" r="r" b="b"/>
            <a:pathLst>
              <a:path w="27" h="27">
                <a:moveTo>
                  <a:pt x="0" y="22"/>
                </a:moveTo>
                <a:lnTo>
                  <a:pt x="24" y="27"/>
                </a:lnTo>
                <a:lnTo>
                  <a:pt x="27"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8" name="Freeform 43">
            <a:extLst>
              <a:ext uri="{FF2B5EF4-FFF2-40B4-BE49-F238E27FC236}">
                <a16:creationId xmlns:a16="http://schemas.microsoft.com/office/drawing/2014/main" id="{B2A412C7-89AD-70A2-93F5-77909D008B4F}"/>
              </a:ext>
            </a:extLst>
          </xdr:cNvPr>
          <xdr:cNvSpPr>
            <a:spLocks/>
          </xdr:cNvSpPr>
        </xdr:nvSpPr>
        <xdr:spPr bwMode="auto">
          <a:xfrm>
            <a:off x="330200" y="168275"/>
            <a:ext cx="41275" cy="39688"/>
          </a:xfrm>
          <a:custGeom>
            <a:avLst/>
            <a:gdLst>
              <a:gd name="T0" fmla="*/ 22 w 22"/>
              <a:gd name="T1" fmla="*/ 3 h 21"/>
              <a:gd name="T2" fmla="*/ 6 w 22"/>
              <a:gd name="T3" fmla="*/ 0 h 21"/>
              <a:gd name="T4" fmla="*/ 3 w 22"/>
              <a:gd name="T5" fmla="*/ 2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6" y="0"/>
                  <a:pt x="6" y="0"/>
                  <a:pt x="6" y="0"/>
                </a:cubicBezTo>
                <a:cubicBezTo>
                  <a:pt x="4" y="0"/>
                  <a:pt x="3" y="1"/>
                  <a:pt x="3" y="2"/>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9" name="Freeform 44">
            <a:extLst>
              <a:ext uri="{FF2B5EF4-FFF2-40B4-BE49-F238E27FC236}">
                <a16:creationId xmlns:a16="http://schemas.microsoft.com/office/drawing/2014/main" id="{E189B06D-7540-91C5-6C5F-72356CA0D821}"/>
              </a:ext>
            </a:extLst>
          </xdr:cNvPr>
          <xdr:cNvSpPr>
            <a:spLocks/>
          </xdr:cNvSpPr>
        </xdr:nvSpPr>
        <xdr:spPr bwMode="auto">
          <a:xfrm>
            <a:off x="425450" y="184150"/>
            <a:ext cx="42863" cy="39688"/>
          </a:xfrm>
          <a:custGeom>
            <a:avLst/>
            <a:gdLst>
              <a:gd name="T0" fmla="*/ 20 w 23"/>
              <a:gd name="T1" fmla="*/ 22 h 22"/>
              <a:gd name="T2" fmla="*/ 23 w 23"/>
              <a:gd name="T3" fmla="*/ 6 h 22"/>
              <a:gd name="T4" fmla="*/ 21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1"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0" name="Freeform 45">
            <a:extLst>
              <a:ext uri="{FF2B5EF4-FFF2-40B4-BE49-F238E27FC236}">
                <a16:creationId xmlns:a16="http://schemas.microsoft.com/office/drawing/2014/main" id="{6824B987-F485-21A2-0070-6788B109EFA2}"/>
              </a:ext>
            </a:extLst>
          </xdr:cNvPr>
          <xdr:cNvSpPr>
            <a:spLocks/>
          </xdr:cNvSpPr>
        </xdr:nvSpPr>
        <xdr:spPr bwMode="auto">
          <a:xfrm>
            <a:off x="608013" y="263525"/>
            <a:ext cx="42863" cy="39688"/>
          </a:xfrm>
          <a:custGeom>
            <a:avLst/>
            <a:gdLst>
              <a:gd name="T0" fmla="*/ 4 w 27"/>
              <a:gd name="T1" fmla="*/ 0 h 25"/>
              <a:gd name="T2" fmla="*/ 0 w 27"/>
              <a:gd name="T3" fmla="*/ 22 h 25"/>
              <a:gd name="T4" fmla="*/ 24 w 27"/>
              <a:gd name="T5" fmla="*/ 25 h 25"/>
              <a:gd name="T6" fmla="*/ 27 w 27"/>
              <a:gd name="T7" fmla="*/ 3 h 25"/>
              <a:gd name="T8" fmla="*/ 4 w 27"/>
              <a:gd name="T9" fmla="*/ 0 h 25"/>
            </a:gdLst>
            <a:ahLst/>
            <a:cxnLst>
              <a:cxn ang="0">
                <a:pos x="T0" y="T1"/>
              </a:cxn>
              <a:cxn ang="0">
                <a:pos x="T2" y="T3"/>
              </a:cxn>
              <a:cxn ang="0">
                <a:pos x="T4" y="T5"/>
              </a:cxn>
              <a:cxn ang="0">
                <a:pos x="T6" y="T7"/>
              </a:cxn>
              <a:cxn ang="0">
                <a:pos x="T8" y="T9"/>
              </a:cxn>
            </a:cxnLst>
            <a:rect l="0" t="0" r="r" b="b"/>
            <a:pathLst>
              <a:path w="27" h="25">
                <a:moveTo>
                  <a:pt x="4" y="0"/>
                </a:moveTo>
                <a:lnTo>
                  <a:pt x="0" y="22"/>
                </a:lnTo>
                <a:lnTo>
                  <a:pt x="24" y="25"/>
                </a:lnTo>
                <a:lnTo>
                  <a:pt x="27" y="3"/>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1" name="Freeform 46">
            <a:extLst>
              <a:ext uri="{FF2B5EF4-FFF2-40B4-BE49-F238E27FC236}">
                <a16:creationId xmlns:a16="http://schemas.microsoft.com/office/drawing/2014/main" id="{CA52B401-E4A5-8F96-4758-959B15BC522E}"/>
              </a:ext>
            </a:extLst>
          </xdr:cNvPr>
          <xdr:cNvSpPr>
            <a:spLocks/>
          </xdr:cNvSpPr>
        </xdr:nvSpPr>
        <xdr:spPr bwMode="auto">
          <a:xfrm>
            <a:off x="600075" y="311150"/>
            <a:ext cx="41275" cy="42863"/>
          </a:xfrm>
          <a:custGeom>
            <a:avLst/>
            <a:gdLst>
              <a:gd name="T0" fmla="*/ 3 w 26"/>
              <a:gd name="T1" fmla="*/ 0 h 27"/>
              <a:gd name="T2" fmla="*/ 0 w 26"/>
              <a:gd name="T3" fmla="*/ 22 h 27"/>
              <a:gd name="T4" fmla="*/ 23 w 26"/>
              <a:gd name="T5" fmla="*/ 27 h 27"/>
              <a:gd name="T6" fmla="*/ 26 w 26"/>
              <a:gd name="T7" fmla="*/ 3 h 27"/>
              <a:gd name="T8" fmla="*/ 3 w 26"/>
              <a:gd name="T9" fmla="*/ 0 h 27"/>
            </a:gdLst>
            <a:ahLst/>
            <a:cxnLst>
              <a:cxn ang="0">
                <a:pos x="T0" y="T1"/>
              </a:cxn>
              <a:cxn ang="0">
                <a:pos x="T2" y="T3"/>
              </a:cxn>
              <a:cxn ang="0">
                <a:pos x="T4" y="T5"/>
              </a:cxn>
              <a:cxn ang="0">
                <a:pos x="T6" y="T7"/>
              </a:cxn>
              <a:cxn ang="0">
                <a:pos x="T8" y="T9"/>
              </a:cxn>
            </a:cxnLst>
            <a:rect l="0" t="0" r="r" b="b"/>
            <a:pathLst>
              <a:path w="26" h="27">
                <a:moveTo>
                  <a:pt x="3" y="0"/>
                </a:moveTo>
                <a:lnTo>
                  <a:pt x="0" y="22"/>
                </a:lnTo>
                <a:lnTo>
                  <a:pt x="23" y="27"/>
                </a:lnTo>
                <a:lnTo>
                  <a:pt x="26" y="3"/>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2" name="Freeform 47">
            <a:extLst>
              <a:ext uri="{FF2B5EF4-FFF2-40B4-BE49-F238E27FC236}">
                <a16:creationId xmlns:a16="http://schemas.microsoft.com/office/drawing/2014/main" id="{3E6AD7D5-93B3-F6A0-638D-F5EA47D40145}"/>
              </a:ext>
            </a:extLst>
          </xdr:cNvPr>
          <xdr:cNvSpPr>
            <a:spLocks/>
          </xdr:cNvSpPr>
        </xdr:nvSpPr>
        <xdr:spPr bwMode="auto">
          <a:xfrm>
            <a:off x="512763" y="247650"/>
            <a:ext cx="41275" cy="41275"/>
          </a:xfrm>
          <a:custGeom>
            <a:avLst/>
            <a:gdLst>
              <a:gd name="T0" fmla="*/ 26 w 26"/>
              <a:gd name="T1" fmla="*/ 4 h 26"/>
              <a:gd name="T2" fmla="*/ 4 w 26"/>
              <a:gd name="T3" fmla="*/ 0 h 26"/>
              <a:gd name="T4" fmla="*/ 0 w 26"/>
              <a:gd name="T5" fmla="*/ 22 h 26"/>
              <a:gd name="T6" fmla="*/ 22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2"/>
                </a:lnTo>
                <a:lnTo>
                  <a:pt x="22"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3" name="Freeform 48">
            <a:extLst>
              <a:ext uri="{FF2B5EF4-FFF2-40B4-BE49-F238E27FC236}">
                <a16:creationId xmlns:a16="http://schemas.microsoft.com/office/drawing/2014/main" id="{6D5E131C-23D4-0ED1-4193-D2CD9A1E3DE1}"/>
              </a:ext>
            </a:extLst>
          </xdr:cNvPr>
          <xdr:cNvSpPr>
            <a:spLocks/>
          </xdr:cNvSpPr>
        </xdr:nvSpPr>
        <xdr:spPr bwMode="auto">
          <a:xfrm>
            <a:off x="568325" y="207962"/>
            <a:ext cx="42863" cy="39688"/>
          </a:xfrm>
          <a:custGeom>
            <a:avLst/>
            <a:gdLst>
              <a:gd name="T0" fmla="*/ 23 w 27"/>
              <a:gd name="T1" fmla="*/ 25 h 25"/>
              <a:gd name="T2" fmla="*/ 27 w 27"/>
              <a:gd name="T3" fmla="*/ 4 h 25"/>
              <a:gd name="T4" fmla="*/ 3 w 27"/>
              <a:gd name="T5" fmla="*/ 0 h 25"/>
              <a:gd name="T6" fmla="*/ 0 w 27"/>
              <a:gd name="T7" fmla="*/ 22 h 25"/>
              <a:gd name="T8" fmla="*/ 23 w 27"/>
              <a:gd name="T9" fmla="*/ 25 h 25"/>
            </a:gdLst>
            <a:ahLst/>
            <a:cxnLst>
              <a:cxn ang="0">
                <a:pos x="T0" y="T1"/>
              </a:cxn>
              <a:cxn ang="0">
                <a:pos x="T2" y="T3"/>
              </a:cxn>
              <a:cxn ang="0">
                <a:pos x="T4" y="T5"/>
              </a:cxn>
              <a:cxn ang="0">
                <a:pos x="T6" y="T7"/>
              </a:cxn>
              <a:cxn ang="0">
                <a:pos x="T8" y="T9"/>
              </a:cxn>
            </a:cxnLst>
            <a:rect l="0" t="0" r="r" b="b"/>
            <a:pathLst>
              <a:path w="27" h="25">
                <a:moveTo>
                  <a:pt x="23" y="25"/>
                </a:moveTo>
                <a:lnTo>
                  <a:pt x="27"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4" name="Freeform 49">
            <a:extLst>
              <a:ext uri="{FF2B5EF4-FFF2-40B4-BE49-F238E27FC236}">
                <a16:creationId xmlns:a16="http://schemas.microsoft.com/office/drawing/2014/main" id="{E5DAD9A5-2BBE-AC96-0F05-6FE24982BB20}"/>
              </a:ext>
            </a:extLst>
          </xdr:cNvPr>
          <xdr:cNvSpPr>
            <a:spLocks/>
          </xdr:cNvSpPr>
        </xdr:nvSpPr>
        <xdr:spPr bwMode="auto">
          <a:xfrm>
            <a:off x="560388" y="255587"/>
            <a:ext cx="42863" cy="41275"/>
          </a:xfrm>
          <a:custGeom>
            <a:avLst/>
            <a:gdLst>
              <a:gd name="T0" fmla="*/ 0 w 27"/>
              <a:gd name="T1" fmla="*/ 22 h 26"/>
              <a:gd name="T2" fmla="*/ 23 w 27"/>
              <a:gd name="T3" fmla="*/ 26 h 26"/>
              <a:gd name="T4" fmla="*/ 27 w 27"/>
              <a:gd name="T5" fmla="*/ 4 h 26"/>
              <a:gd name="T6" fmla="*/ 4 w 27"/>
              <a:gd name="T7" fmla="*/ 0 h 26"/>
              <a:gd name="T8" fmla="*/ 0 w 27"/>
              <a:gd name="T9" fmla="*/ 22 h 26"/>
            </a:gdLst>
            <a:ahLst/>
            <a:cxnLst>
              <a:cxn ang="0">
                <a:pos x="T0" y="T1"/>
              </a:cxn>
              <a:cxn ang="0">
                <a:pos x="T2" y="T3"/>
              </a:cxn>
              <a:cxn ang="0">
                <a:pos x="T4" y="T5"/>
              </a:cxn>
              <a:cxn ang="0">
                <a:pos x="T6" y="T7"/>
              </a:cxn>
              <a:cxn ang="0">
                <a:pos x="T8" y="T9"/>
              </a:cxn>
            </a:cxnLst>
            <a:rect l="0" t="0" r="r" b="b"/>
            <a:pathLst>
              <a:path w="27" h="26">
                <a:moveTo>
                  <a:pt x="0" y="22"/>
                </a:moveTo>
                <a:lnTo>
                  <a:pt x="23" y="26"/>
                </a:lnTo>
                <a:lnTo>
                  <a:pt x="27"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5" name="Freeform 50">
            <a:extLst>
              <a:ext uri="{FF2B5EF4-FFF2-40B4-BE49-F238E27FC236}">
                <a16:creationId xmlns:a16="http://schemas.microsoft.com/office/drawing/2014/main" id="{7C7AA532-18B8-486E-CE55-7469B775FB8E}"/>
              </a:ext>
            </a:extLst>
          </xdr:cNvPr>
          <xdr:cNvSpPr>
            <a:spLocks/>
          </xdr:cNvSpPr>
        </xdr:nvSpPr>
        <xdr:spPr bwMode="auto">
          <a:xfrm>
            <a:off x="520700" y="201612"/>
            <a:ext cx="39688" cy="39688"/>
          </a:xfrm>
          <a:custGeom>
            <a:avLst/>
            <a:gdLst>
              <a:gd name="T0" fmla="*/ 22 w 22"/>
              <a:gd name="T1" fmla="*/ 2 h 21"/>
              <a:gd name="T2" fmla="*/ 6 w 22"/>
              <a:gd name="T3" fmla="*/ 0 h 21"/>
              <a:gd name="T4" fmla="*/ 3 w 22"/>
              <a:gd name="T5" fmla="*/ 2 h 21"/>
              <a:gd name="T6" fmla="*/ 0 w 22"/>
              <a:gd name="T7" fmla="*/ 18 h 21"/>
              <a:gd name="T8" fmla="*/ 19 w 22"/>
              <a:gd name="T9" fmla="*/ 21 h 21"/>
              <a:gd name="T10" fmla="*/ 22 w 22"/>
              <a:gd name="T11" fmla="*/ 2 h 21"/>
            </a:gdLst>
            <a:ahLst/>
            <a:cxnLst>
              <a:cxn ang="0">
                <a:pos x="T0" y="T1"/>
              </a:cxn>
              <a:cxn ang="0">
                <a:pos x="T2" y="T3"/>
              </a:cxn>
              <a:cxn ang="0">
                <a:pos x="T4" y="T5"/>
              </a:cxn>
              <a:cxn ang="0">
                <a:pos x="T6" y="T7"/>
              </a:cxn>
              <a:cxn ang="0">
                <a:pos x="T8" y="T9"/>
              </a:cxn>
              <a:cxn ang="0">
                <a:pos x="T10" y="T11"/>
              </a:cxn>
            </a:cxnLst>
            <a:rect l="0" t="0" r="r" b="b"/>
            <a:pathLst>
              <a:path w="22" h="21">
                <a:moveTo>
                  <a:pt x="22" y="2"/>
                </a:moveTo>
                <a:cubicBezTo>
                  <a:pt x="6" y="0"/>
                  <a:pt x="6" y="0"/>
                  <a:pt x="6" y="0"/>
                </a:cubicBezTo>
                <a:cubicBezTo>
                  <a:pt x="4" y="0"/>
                  <a:pt x="3" y="1"/>
                  <a:pt x="3" y="2"/>
                </a:cubicBezTo>
                <a:cubicBezTo>
                  <a:pt x="0" y="18"/>
                  <a:pt x="0" y="18"/>
                  <a:pt x="0" y="18"/>
                </a:cubicBezTo>
                <a:cubicBezTo>
                  <a:pt x="19" y="21"/>
                  <a:pt x="19" y="21"/>
                  <a:pt x="19" y="21"/>
                </a:cubicBezTo>
                <a:lnTo>
                  <a:pt x="22" y="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6" name="Freeform 51">
            <a:extLst>
              <a:ext uri="{FF2B5EF4-FFF2-40B4-BE49-F238E27FC236}">
                <a16:creationId xmlns:a16="http://schemas.microsoft.com/office/drawing/2014/main" id="{947BA3CB-C704-07A5-5B25-B654C15678A0}"/>
              </a:ext>
            </a:extLst>
          </xdr:cNvPr>
          <xdr:cNvSpPr>
            <a:spLocks/>
          </xdr:cNvSpPr>
        </xdr:nvSpPr>
        <xdr:spPr bwMode="auto">
          <a:xfrm>
            <a:off x="617538" y="217487"/>
            <a:ext cx="41275" cy="38100"/>
          </a:xfrm>
          <a:custGeom>
            <a:avLst/>
            <a:gdLst>
              <a:gd name="T0" fmla="*/ 19 w 22"/>
              <a:gd name="T1" fmla="*/ 21 h 21"/>
              <a:gd name="T2" fmla="*/ 22 w 22"/>
              <a:gd name="T3" fmla="*/ 5 h 21"/>
              <a:gd name="T4" fmla="*/ 20 w 22"/>
              <a:gd name="T5" fmla="*/ 2 h 21"/>
              <a:gd name="T6" fmla="*/ 2 w 22"/>
              <a:gd name="T7" fmla="*/ 0 h 21"/>
              <a:gd name="T8" fmla="*/ 0 w 22"/>
              <a:gd name="T9" fmla="*/ 18 h 21"/>
              <a:gd name="T10" fmla="*/ 19 w 22"/>
              <a:gd name="T11" fmla="*/ 21 h 21"/>
            </a:gdLst>
            <a:ahLst/>
            <a:cxnLst>
              <a:cxn ang="0">
                <a:pos x="T0" y="T1"/>
              </a:cxn>
              <a:cxn ang="0">
                <a:pos x="T2" y="T3"/>
              </a:cxn>
              <a:cxn ang="0">
                <a:pos x="T4" y="T5"/>
              </a:cxn>
              <a:cxn ang="0">
                <a:pos x="T6" y="T7"/>
              </a:cxn>
              <a:cxn ang="0">
                <a:pos x="T8" y="T9"/>
              </a:cxn>
              <a:cxn ang="0">
                <a:pos x="T10" y="T11"/>
              </a:cxn>
            </a:cxnLst>
            <a:rect l="0" t="0" r="r" b="b"/>
            <a:pathLst>
              <a:path w="22" h="21">
                <a:moveTo>
                  <a:pt x="19" y="21"/>
                </a:moveTo>
                <a:cubicBezTo>
                  <a:pt x="22" y="5"/>
                  <a:pt x="22" y="5"/>
                  <a:pt x="22" y="5"/>
                </a:cubicBezTo>
                <a:cubicBezTo>
                  <a:pt x="22" y="4"/>
                  <a:pt x="21" y="3"/>
                  <a:pt x="20" y="2"/>
                </a:cubicBezTo>
                <a:cubicBezTo>
                  <a:pt x="2" y="0"/>
                  <a:pt x="2" y="0"/>
                  <a:pt x="2" y="0"/>
                </a:cubicBezTo>
                <a:cubicBezTo>
                  <a:pt x="0" y="18"/>
                  <a:pt x="0" y="18"/>
                  <a:pt x="0" y="18"/>
                </a:cubicBezTo>
                <a:lnTo>
                  <a:pt x="19" y="2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7" name="Freeform 52">
            <a:extLst>
              <a:ext uri="{FF2B5EF4-FFF2-40B4-BE49-F238E27FC236}">
                <a16:creationId xmlns:a16="http://schemas.microsoft.com/office/drawing/2014/main" id="{8E853762-1FF9-BD2F-2623-530C5725F85B}"/>
              </a:ext>
            </a:extLst>
          </xdr:cNvPr>
          <xdr:cNvSpPr>
            <a:spLocks noEditPoints="1"/>
          </xdr:cNvSpPr>
        </xdr:nvSpPr>
        <xdr:spPr bwMode="auto">
          <a:xfrm>
            <a:off x="107950" y="109537"/>
            <a:ext cx="608013" cy="268288"/>
          </a:xfrm>
          <a:custGeom>
            <a:avLst/>
            <a:gdLst>
              <a:gd name="T0" fmla="*/ 311 w 330"/>
              <a:gd name="T1" fmla="*/ 65 h 145"/>
              <a:gd name="T2" fmla="*/ 309 w 330"/>
              <a:gd name="T3" fmla="*/ 50 h 145"/>
              <a:gd name="T4" fmla="*/ 216 w 330"/>
              <a:gd name="T5" fmla="*/ 39 h 145"/>
              <a:gd name="T6" fmla="*/ 208 w 330"/>
              <a:gd name="T7" fmla="*/ 48 h 145"/>
              <a:gd name="T8" fmla="*/ 206 w 330"/>
              <a:gd name="T9" fmla="*/ 33 h 145"/>
              <a:gd name="T10" fmla="*/ 113 w 330"/>
              <a:gd name="T11" fmla="*/ 21 h 145"/>
              <a:gd name="T12" fmla="*/ 104 w 330"/>
              <a:gd name="T13" fmla="*/ 30 h 145"/>
              <a:gd name="T14" fmla="*/ 103 w 330"/>
              <a:gd name="T15" fmla="*/ 15 h 145"/>
              <a:gd name="T16" fmla="*/ 10 w 330"/>
              <a:gd name="T17" fmla="*/ 3 h 145"/>
              <a:gd name="T18" fmla="*/ 6 w 330"/>
              <a:gd name="T19" fmla="*/ 62 h 145"/>
              <a:gd name="T20" fmla="*/ 18 w 330"/>
              <a:gd name="T21" fmla="*/ 6 h 145"/>
              <a:gd name="T22" fmla="*/ 100 w 330"/>
              <a:gd name="T23" fmla="*/ 23 h 145"/>
              <a:gd name="T24" fmla="*/ 97 w 330"/>
              <a:gd name="T25" fmla="*/ 38 h 145"/>
              <a:gd name="T26" fmla="*/ 92 w 330"/>
              <a:gd name="T27" fmla="*/ 67 h 145"/>
              <a:gd name="T28" fmla="*/ 96 w 330"/>
              <a:gd name="T29" fmla="*/ 78 h 145"/>
              <a:gd name="T30" fmla="*/ 105 w 330"/>
              <a:gd name="T31" fmla="*/ 69 h 145"/>
              <a:gd name="T32" fmla="*/ 109 w 330"/>
              <a:gd name="T33" fmla="*/ 80 h 145"/>
              <a:gd name="T34" fmla="*/ 121 w 330"/>
              <a:gd name="T35" fmla="*/ 24 h 145"/>
              <a:gd name="T36" fmla="*/ 203 w 330"/>
              <a:gd name="T37" fmla="*/ 41 h 145"/>
              <a:gd name="T38" fmla="*/ 201 w 330"/>
              <a:gd name="T39" fmla="*/ 56 h 145"/>
              <a:gd name="T40" fmla="*/ 196 w 330"/>
              <a:gd name="T41" fmla="*/ 85 h 145"/>
              <a:gd name="T42" fmla="*/ 200 w 330"/>
              <a:gd name="T43" fmla="*/ 95 h 145"/>
              <a:gd name="T44" fmla="*/ 209 w 330"/>
              <a:gd name="T45" fmla="*/ 87 h 145"/>
              <a:gd name="T46" fmla="*/ 213 w 330"/>
              <a:gd name="T47" fmla="*/ 97 h 145"/>
              <a:gd name="T48" fmla="*/ 224 w 330"/>
              <a:gd name="T49" fmla="*/ 42 h 145"/>
              <a:gd name="T50" fmla="*/ 306 w 330"/>
              <a:gd name="T51" fmla="*/ 58 h 145"/>
              <a:gd name="T52" fmla="*/ 304 w 330"/>
              <a:gd name="T53" fmla="*/ 73 h 145"/>
              <a:gd name="T54" fmla="*/ 299 w 330"/>
              <a:gd name="T55" fmla="*/ 102 h 145"/>
              <a:gd name="T56" fmla="*/ 291 w 330"/>
              <a:gd name="T57" fmla="*/ 138 h 145"/>
              <a:gd name="T58" fmla="*/ 285 w 330"/>
              <a:gd name="T59" fmla="*/ 143 h 145"/>
              <a:gd name="T60" fmla="*/ 299 w 330"/>
              <a:gd name="T61" fmla="*/ 141 h 145"/>
              <a:gd name="T62" fmla="*/ 316 w 330"/>
              <a:gd name="T63" fmla="*/ 104 h 145"/>
              <a:gd name="T64" fmla="*/ 326 w 330"/>
              <a:gd name="T65" fmla="*/ 119 h 145"/>
              <a:gd name="T66" fmla="*/ 99 w 330"/>
              <a:gd name="T67" fmla="*/ 61 h 145"/>
              <a:gd name="T68" fmla="*/ 106 w 330"/>
              <a:gd name="T69" fmla="*/ 62 h 145"/>
              <a:gd name="T70" fmla="*/ 202 w 330"/>
              <a:gd name="T71" fmla="*/ 79 h 145"/>
              <a:gd name="T72" fmla="*/ 210 w 330"/>
              <a:gd name="T73" fmla="*/ 80 h 145"/>
              <a:gd name="T74" fmla="*/ 306 w 330"/>
              <a:gd name="T75" fmla="*/ 96 h 145"/>
              <a:gd name="T76" fmla="*/ 313 w 330"/>
              <a:gd name="T77" fmla="*/ 97 h 1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30" h="145">
                <a:moveTo>
                  <a:pt x="329" y="113"/>
                </a:moveTo>
                <a:cubicBezTo>
                  <a:pt x="311" y="65"/>
                  <a:pt x="311" y="65"/>
                  <a:pt x="311" y="65"/>
                </a:cubicBezTo>
                <a:cubicBezTo>
                  <a:pt x="312" y="55"/>
                  <a:pt x="312" y="55"/>
                  <a:pt x="312" y="55"/>
                </a:cubicBezTo>
                <a:cubicBezTo>
                  <a:pt x="313" y="52"/>
                  <a:pt x="311" y="50"/>
                  <a:pt x="309" y="50"/>
                </a:cubicBezTo>
                <a:cubicBezTo>
                  <a:pt x="221" y="36"/>
                  <a:pt x="221" y="36"/>
                  <a:pt x="221" y="36"/>
                </a:cubicBezTo>
                <a:cubicBezTo>
                  <a:pt x="219" y="36"/>
                  <a:pt x="217" y="37"/>
                  <a:pt x="216" y="39"/>
                </a:cubicBezTo>
                <a:cubicBezTo>
                  <a:pt x="213" y="62"/>
                  <a:pt x="213" y="62"/>
                  <a:pt x="213" y="62"/>
                </a:cubicBezTo>
                <a:cubicBezTo>
                  <a:pt x="208" y="48"/>
                  <a:pt x="208" y="48"/>
                  <a:pt x="208" y="48"/>
                </a:cubicBezTo>
                <a:cubicBezTo>
                  <a:pt x="209" y="38"/>
                  <a:pt x="209" y="38"/>
                  <a:pt x="209" y="38"/>
                </a:cubicBezTo>
                <a:cubicBezTo>
                  <a:pt x="210" y="35"/>
                  <a:pt x="208" y="33"/>
                  <a:pt x="206" y="33"/>
                </a:cubicBezTo>
                <a:cubicBezTo>
                  <a:pt x="118" y="18"/>
                  <a:pt x="118" y="18"/>
                  <a:pt x="118" y="18"/>
                </a:cubicBezTo>
                <a:cubicBezTo>
                  <a:pt x="116" y="18"/>
                  <a:pt x="114" y="19"/>
                  <a:pt x="113" y="21"/>
                </a:cubicBezTo>
                <a:cubicBezTo>
                  <a:pt x="109" y="45"/>
                  <a:pt x="109" y="45"/>
                  <a:pt x="109" y="45"/>
                </a:cubicBezTo>
                <a:cubicBezTo>
                  <a:pt x="104" y="30"/>
                  <a:pt x="104" y="30"/>
                  <a:pt x="104" y="30"/>
                </a:cubicBezTo>
                <a:cubicBezTo>
                  <a:pt x="106" y="20"/>
                  <a:pt x="106" y="20"/>
                  <a:pt x="106" y="20"/>
                </a:cubicBezTo>
                <a:cubicBezTo>
                  <a:pt x="106" y="17"/>
                  <a:pt x="105" y="15"/>
                  <a:pt x="103" y="15"/>
                </a:cubicBezTo>
                <a:cubicBezTo>
                  <a:pt x="14" y="0"/>
                  <a:pt x="14" y="0"/>
                  <a:pt x="14" y="0"/>
                </a:cubicBezTo>
                <a:cubicBezTo>
                  <a:pt x="12" y="0"/>
                  <a:pt x="10" y="1"/>
                  <a:pt x="10" y="3"/>
                </a:cubicBezTo>
                <a:cubicBezTo>
                  <a:pt x="0" y="62"/>
                  <a:pt x="0" y="62"/>
                  <a:pt x="0" y="62"/>
                </a:cubicBezTo>
                <a:cubicBezTo>
                  <a:pt x="6" y="62"/>
                  <a:pt x="6" y="62"/>
                  <a:pt x="6" y="62"/>
                </a:cubicBezTo>
                <a:cubicBezTo>
                  <a:pt x="15" y="9"/>
                  <a:pt x="15" y="9"/>
                  <a:pt x="15" y="9"/>
                </a:cubicBezTo>
                <a:cubicBezTo>
                  <a:pt x="15" y="7"/>
                  <a:pt x="16" y="6"/>
                  <a:pt x="18" y="6"/>
                </a:cubicBezTo>
                <a:cubicBezTo>
                  <a:pt x="97" y="20"/>
                  <a:pt x="97" y="20"/>
                  <a:pt x="97" y="20"/>
                </a:cubicBezTo>
                <a:cubicBezTo>
                  <a:pt x="99" y="20"/>
                  <a:pt x="100" y="21"/>
                  <a:pt x="100" y="23"/>
                </a:cubicBezTo>
                <a:cubicBezTo>
                  <a:pt x="97" y="36"/>
                  <a:pt x="97" y="36"/>
                  <a:pt x="97" y="36"/>
                </a:cubicBezTo>
                <a:cubicBezTo>
                  <a:pt x="97" y="38"/>
                  <a:pt x="97" y="38"/>
                  <a:pt x="97" y="38"/>
                </a:cubicBezTo>
                <a:cubicBezTo>
                  <a:pt x="93" y="60"/>
                  <a:pt x="93" y="60"/>
                  <a:pt x="93" y="60"/>
                </a:cubicBezTo>
                <a:cubicBezTo>
                  <a:pt x="92" y="67"/>
                  <a:pt x="92" y="67"/>
                  <a:pt x="92" y="67"/>
                </a:cubicBezTo>
                <a:cubicBezTo>
                  <a:pt x="90" y="77"/>
                  <a:pt x="90" y="77"/>
                  <a:pt x="90" y="77"/>
                </a:cubicBezTo>
                <a:cubicBezTo>
                  <a:pt x="96" y="78"/>
                  <a:pt x="96" y="78"/>
                  <a:pt x="96" y="78"/>
                </a:cubicBezTo>
                <a:cubicBezTo>
                  <a:pt x="98" y="68"/>
                  <a:pt x="98" y="68"/>
                  <a:pt x="98" y="68"/>
                </a:cubicBezTo>
                <a:cubicBezTo>
                  <a:pt x="105" y="69"/>
                  <a:pt x="105" y="69"/>
                  <a:pt x="105" y="69"/>
                </a:cubicBezTo>
                <a:cubicBezTo>
                  <a:pt x="104" y="79"/>
                  <a:pt x="104" y="79"/>
                  <a:pt x="104" y="79"/>
                </a:cubicBezTo>
                <a:cubicBezTo>
                  <a:pt x="109" y="80"/>
                  <a:pt x="109" y="80"/>
                  <a:pt x="109" y="80"/>
                </a:cubicBezTo>
                <a:cubicBezTo>
                  <a:pt x="118" y="27"/>
                  <a:pt x="118" y="27"/>
                  <a:pt x="118" y="27"/>
                </a:cubicBezTo>
                <a:cubicBezTo>
                  <a:pt x="119" y="25"/>
                  <a:pt x="120" y="24"/>
                  <a:pt x="121" y="24"/>
                </a:cubicBezTo>
                <a:cubicBezTo>
                  <a:pt x="201" y="38"/>
                  <a:pt x="201" y="38"/>
                  <a:pt x="201" y="38"/>
                </a:cubicBezTo>
                <a:cubicBezTo>
                  <a:pt x="202" y="38"/>
                  <a:pt x="203" y="39"/>
                  <a:pt x="203" y="41"/>
                </a:cubicBezTo>
                <a:cubicBezTo>
                  <a:pt x="201" y="54"/>
                  <a:pt x="201" y="54"/>
                  <a:pt x="201" y="54"/>
                </a:cubicBezTo>
                <a:cubicBezTo>
                  <a:pt x="201" y="56"/>
                  <a:pt x="201" y="56"/>
                  <a:pt x="201" y="56"/>
                </a:cubicBezTo>
                <a:cubicBezTo>
                  <a:pt x="197" y="78"/>
                  <a:pt x="197" y="78"/>
                  <a:pt x="197" y="78"/>
                </a:cubicBezTo>
                <a:cubicBezTo>
                  <a:pt x="196" y="85"/>
                  <a:pt x="196" y="85"/>
                  <a:pt x="196" y="85"/>
                </a:cubicBezTo>
                <a:cubicBezTo>
                  <a:pt x="194" y="94"/>
                  <a:pt x="194" y="94"/>
                  <a:pt x="194" y="94"/>
                </a:cubicBezTo>
                <a:cubicBezTo>
                  <a:pt x="200" y="95"/>
                  <a:pt x="200" y="95"/>
                  <a:pt x="200" y="95"/>
                </a:cubicBezTo>
                <a:cubicBezTo>
                  <a:pt x="201" y="86"/>
                  <a:pt x="201" y="86"/>
                  <a:pt x="201" y="86"/>
                </a:cubicBezTo>
                <a:cubicBezTo>
                  <a:pt x="209" y="87"/>
                  <a:pt x="209" y="87"/>
                  <a:pt x="209" y="87"/>
                </a:cubicBezTo>
                <a:cubicBezTo>
                  <a:pt x="207" y="97"/>
                  <a:pt x="207" y="97"/>
                  <a:pt x="207" y="97"/>
                </a:cubicBezTo>
                <a:cubicBezTo>
                  <a:pt x="213" y="97"/>
                  <a:pt x="213" y="97"/>
                  <a:pt x="213" y="97"/>
                </a:cubicBezTo>
                <a:cubicBezTo>
                  <a:pt x="221" y="45"/>
                  <a:pt x="221" y="45"/>
                  <a:pt x="221" y="45"/>
                </a:cubicBezTo>
                <a:cubicBezTo>
                  <a:pt x="221" y="43"/>
                  <a:pt x="223" y="42"/>
                  <a:pt x="224" y="42"/>
                </a:cubicBezTo>
                <a:cubicBezTo>
                  <a:pt x="304" y="55"/>
                  <a:pt x="304" y="55"/>
                  <a:pt x="304" y="55"/>
                </a:cubicBezTo>
                <a:cubicBezTo>
                  <a:pt x="306" y="55"/>
                  <a:pt x="306" y="57"/>
                  <a:pt x="306" y="58"/>
                </a:cubicBezTo>
                <a:cubicBezTo>
                  <a:pt x="304" y="71"/>
                  <a:pt x="304" y="71"/>
                  <a:pt x="304" y="71"/>
                </a:cubicBezTo>
                <a:cubicBezTo>
                  <a:pt x="304" y="73"/>
                  <a:pt x="304" y="73"/>
                  <a:pt x="304" y="73"/>
                </a:cubicBezTo>
                <a:cubicBezTo>
                  <a:pt x="300" y="95"/>
                  <a:pt x="300" y="95"/>
                  <a:pt x="300" y="95"/>
                </a:cubicBezTo>
                <a:cubicBezTo>
                  <a:pt x="299" y="102"/>
                  <a:pt x="299" y="102"/>
                  <a:pt x="299" y="102"/>
                </a:cubicBezTo>
                <a:cubicBezTo>
                  <a:pt x="294" y="136"/>
                  <a:pt x="294" y="136"/>
                  <a:pt x="294" y="136"/>
                </a:cubicBezTo>
                <a:cubicBezTo>
                  <a:pt x="294" y="137"/>
                  <a:pt x="292" y="138"/>
                  <a:pt x="291" y="138"/>
                </a:cubicBezTo>
                <a:cubicBezTo>
                  <a:pt x="286" y="137"/>
                  <a:pt x="286" y="137"/>
                  <a:pt x="286" y="137"/>
                </a:cubicBezTo>
                <a:cubicBezTo>
                  <a:pt x="285" y="143"/>
                  <a:pt x="285" y="143"/>
                  <a:pt x="285" y="143"/>
                </a:cubicBezTo>
                <a:cubicBezTo>
                  <a:pt x="294" y="144"/>
                  <a:pt x="294" y="144"/>
                  <a:pt x="294" y="144"/>
                </a:cubicBezTo>
                <a:cubicBezTo>
                  <a:pt x="296" y="145"/>
                  <a:pt x="298" y="143"/>
                  <a:pt x="299" y="141"/>
                </a:cubicBezTo>
                <a:cubicBezTo>
                  <a:pt x="305" y="103"/>
                  <a:pt x="305" y="103"/>
                  <a:pt x="305" y="103"/>
                </a:cubicBezTo>
                <a:cubicBezTo>
                  <a:pt x="316" y="104"/>
                  <a:pt x="316" y="104"/>
                  <a:pt x="316" y="104"/>
                </a:cubicBezTo>
                <a:cubicBezTo>
                  <a:pt x="320" y="116"/>
                  <a:pt x="320" y="116"/>
                  <a:pt x="320" y="116"/>
                </a:cubicBezTo>
                <a:cubicBezTo>
                  <a:pt x="321" y="119"/>
                  <a:pt x="324" y="120"/>
                  <a:pt x="326" y="119"/>
                </a:cubicBezTo>
                <a:cubicBezTo>
                  <a:pt x="329" y="118"/>
                  <a:pt x="330" y="115"/>
                  <a:pt x="329" y="113"/>
                </a:cubicBezTo>
                <a:close/>
                <a:moveTo>
                  <a:pt x="99" y="61"/>
                </a:moveTo>
                <a:cubicBezTo>
                  <a:pt x="101" y="48"/>
                  <a:pt x="101" y="48"/>
                  <a:pt x="101" y="48"/>
                </a:cubicBezTo>
                <a:cubicBezTo>
                  <a:pt x="106" y="62"/>
                  <a:pt x="106" y="62"/>
                  <a:pt x="106" y="62"/>
                </a:cubicBezTo>
                <a:lnTo>
                  <a:pt x="99" y="61"/>
                </a:lnTo>
                <a:close/>
                <a:moveTo>
                  <a:pt x="202" y="79"/>
                </a:moveTo>
                <a:cubicBezTo>
                  <a:pt x="205" y="66"/>
                  <a:pt x="205" y="66"/>
                  <a:pt x="205" y="66"/>
                </a:cubicBezTo>
                <a:cubicBezTo>
                  <a:pt x="210" y="80"/>
                  <a:pt x="210" y="80"/>
                  <a:pt x="210" y="80"/>
                </a:cubicBezTo>
                <a:lnTo>
                  <a:pt x="202" y="79"/>
                </a:lnTo>
                <a:close/>
                <a:moveTo>
                  <a:pt x="306" y="96"/>
                </a:moveTo>
                <a:cubicBezTo>
                  <a:pt x="308" y="83"/>
                  <a:pt x="308" y="83"/>
                  <a:pt x="308" y="83"/>
                </a:cubicBezTo>
                <a:cubicBezTo>
                  <a:pt x="313" y="97"/>
                  <a:pt x="313" y="97"/>
                  <a:pt x="313" y="97"/>
                </a:cubicBezTo>
                <a:lnTo>
                  <a:pt x="306"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8" name="Freeform 53">
            <a:extLst>
              <a:ext uri="{FF2B5EF4-FFF2-40B4-BE49-F238E27FC236}">
                <a16:creationId xmlns:a16="http://schemas.microsoft.com/office/drawing/2014/main" id="{8A170D9E-69B5-BD82-C3D6-BCF36DBA731C}"/>
              </a:ext>
            </a:extLst>
          </xdr:cNvPr>
          <xdr:cNvSpPr>
            <a:spLocks/>
          </xdr:cNvSpPr>
        </xdr:nvSpPr>
        <xdr:spPr bwMode="auto">
          <a:xfrm>
            <a:off x="322263" y="85725"/>
            <a:ext cx="42863" cy="42863"/>
          </a:xfrm>
          <a:custGeom>
            <a:avLst/>
            <a:gdLst>
              <a:gd name="T0" fmla="*/ 4 w 27"/>
              <a:gd name="T1" fmla="*/ 0 h 27"/>
              <a:gd name="T2" fmla="*/ 0 w 27"/>
              <a:gd name="T3" fmla="*/ 22 h 27"/>
              <a:gd name="T4" fmla="*/ 24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2"/>
                </a:lnTo>
                <a:lnTo>
                  <a:pt x="24"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9" name="Freeform 54">
            <a:extLst>
              <a:ext uri="{FF2B5EF4-FFF2-40B4-BE49-F238E27FC236}">
                <a16:creationId xmlns:a16="http://schemas.microsoft.com/office/drawing/2014/main" id="{68F821F8-4679-31B1-968F-C82F66EEFE25}"/>
              </a:ext>
            </a:extLst>
          </xdr:cNvPr>
          <xdr:cNvSpPr>
            <a:spLocks/>
          </xdr:cNvSpPr>
        </xdr:nvSpPr>
        <xdr:spPr bwMode="auto">
          <a:xfrm>
            <a:off x="227013" y="69850"/>
            <a:ext cx="41275" cy="41275"/>
          </a:xfrm>
          <a:custGeom>
            <a:avLst/>
            <a:gdLst>
              <a:gd name="T0" fmla="*/ 26 w 26"/>
              <a:gd name="T1" fmla="*/ 4 h 26"/>
              <a:gd name="T2" fmla="*/ 4 w 26"/>
              <a:gd name="T3" fmla="*/ 0 h 26"/>
              <a:gd name="T4" fmla="*/ 0 w 26"/>
              <a:gd name="T5" fmla="*/ 23 h 26"/>
              <a:gd name="T6" fmla="*/ 22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3"/>
                </a:lnTo>
                <a:lnTo>
                  <a:pt x="22"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0" name="Freeform 55">
            <a:extLst>
              <a:ext uri="{FF2B5EF4-FFF2-40B4-BE49-F238E27FC236}">
                <a16:creationId xmlns:a16="http://schemas.microsoft.com/office/drawing/2014/main" id="{F8B69786-A92F-8939-1E10-117F9A441630}"/>
              </a:ext>
            </a:extLst>
          </xdr:cNvPr>
          <xdr:cNvSpPr>
            <a:spLocks/>
          </xdr:cNvSpPr>
        </xdr:nvSpPr>
        <xdr:spPr bwMode="auto">
          <a:xfrm>
            <a:off x="282575" y="33337"/>
            <a:ext cx="42863" cy="38100"/>
          </a:xfrm>
          <a:custGeom>
            <a:avLst/>
            <a:gdLst>
              <a:gd name="T0" fmla="*/ 23 w 27"/>
              <a:gd name="T1" fmla="*/ 24 h 24"/>
              <a:gd name="T2" fmla="*/ 27 w 27"/>
              <a:gd name="T3" fmla="*/ 3 h 24"/>
              <a:gd name="T4" fmla="*/ 3 w 27"/>
              <a:gd name="T5" fmla="*/ 0 h 24"/>
              <a:gd name="T6" fmla="*/ 0 w 27"/>
              <a:gd name="T7" fmla="*/ 20 h 24"/>
              <a:gd name="T8" fmla="*/ 23 w 27"/>
              <a:gd name="T9" fmla="*/ 24 h 24"/>
            </a:gdLst>
            <a:ahLst/>
            <a:cxnLst>
              <a:cxn ang="0">
                <a:pos x="T0" y="T1"/>
              </a:cxn>
              <a:cxn ang="0">
                <a:pos x="T2" y="T3"/>
              </a:cxn>
              <a:cxn ang="0">
                <a:pos x="T4" y="T5"/>
              </a:cxn>
              <a:cxn ang="0">
                <a:pos x="T6" y="T7"/>
              </a:cxn>
              <a:cxn ang="0">
                <a:pos x="T8" y="T9"/>
              </a:cxn>
            </a:cxnLst>
            <a:rect l="0" t="0" r="r" b="b"/>
            <a:pathLst>
              <a:path w="27" h="24">
                <a:moveTo>
                  <a:pt x="23" y="24"/>
                </a:moveTo>
                <a:lnTo>
                  <a:pt x="27" y="3"/>
                </a:lnTo>
                <a:lnTo>
                  <a:pt x="3" y="0"/>
                </a:lnTo>
                <a:lnTo>
                  <a:pt x="0" y="20"/>
                </a:lnTo>
                <a:lnTo>
                  <a:pt x="23" y="2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1" name="Freeform 56">
            <a:extLst>
              <a:ext uri="{FF2B5EF4-FFF2-40B4-BE49-F238E27FC236}">
                <a16:creationId xmlns:a16="http://schemas.microsoft.com/office/drawing/2014/main" id="{18617BDD-5CA9-6D08-AB74-7C122816816D}"/>
              </a:ext>
            </a:extLst>
          </xdr:cNvPr>
          <xdr:cNvSpPr>
            <a:spLocks/>
          </xdr:cNvSpPr>
        </xdr:nvSpPr>
        <xdr:spPr bwMode="auto">
          <a:xfrm>
            <a:off x="273050" y="79375"/>
            <a:ext cx="44450" cy="39688"/>
          </a:xfrm>
          <a:custGeom>
            <a:avLst/>
            <a:gdLst>
              <a:gd name="T0" fmla="*/ 0 w 28"/>
              <a:gd name="T1" fmla="*/ 22 h 25"/>
              <a:gd name="T2" fmla="*/ 23 w 28"/>
              <a:gd name="T3" fmla="*/ 25 h 25"/>
              <a:gd name="T4" fmla="*/ 28 w 28"/>
              <a:gd name="T5" fmla="*/ 3 h 25"/>
              <a:gd name="T6" fmla="*/ 5 w 28"/>
              <a:gd name="T7" fmla="*/ 0 h 25"/>
              <a:gd name="T8" fmla="*/ 0 w 28"/>
              <a:gd name="T9" fmla="*/ 22 h 25"/>
            </a:gdLst>
            <a:ahLst/>
            <a:cxnLst>
              <a:cxn ang="0">
                <a:pos x="T0" y="T1"/>
              </a:cxn>
              <a:cxn ang="0">
                <a:pos x="T2" y="T3"/>
              </a:cxn>
              <a:cxn ang="0">
                <a:pos x="T4" y="T5"/>
              </a:cxn>
              <a:cxn ang="0">
                <a:pos x="T6" y="T7"/>
              </a:cxn>
              <a:cxn ang="0">
                <a:pos x="T8" y="T9"/>
              </a:cxn>
            </a:cxnLst>
            <a:rect l="0" t="0" r="r" b="b"/>
            <a:pathLst>
              <a:path w="28" h="25">
                <a:moveTo>
                  <a:pt x="0" y="22"/>
                </a:moveTo>
                <a:lnTo>
                  <a:pt x="23" y="25"/>
                </a:lnTo>
                <a:lnTo>
                  <a:pt x="28" y="3"/>
                </a:lnTo>
                <a:lnTo>
                  <a:pt x="5"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2" name="Freeform 57">
            <a:extLst>
              <a:ext uri="{FF2B5EF4-FFF2-40B4-BE49-F238E27FC236}">
                <a16:creationId xmlns:a16="http://schemas.microsoft.com/office/drawing/2014/main" id="{00B18B63-C96B-527B-4A19-CE620E23B5D0}"/>
              </a:ext>
            </a:extLst>
          </xdr:cNvPr>
          <xdr:cNvSpPr>
            <a:spLocks/>
          </xdr:cNvSpPr>
        </xdr:nvSpPr>
        <xdr:spPr bwMode="auto">
          <a:xfrm>
            <a:off x="234950" y="25400"/>
            <a:ext cx="39688" cy="38100"/>
          </a:xfrm>
          <a:custGeom>
            <a:avLst/>
            <a:gdLst>
              <a:gd name="T0" fmla="*/ 22 w 22"/>
              <a:gd name="T1" fmla="*/ 2 h 21"/>
              <a:gd name="T2" fmla="*/ 6 w 22"/>
              <a:gd name="T3" fmla="*/ 0 h 21"/>
              <a:gd name="T4" fmla="*/ 3 w 22"/>
              <a:gd name="T5" fmla="*/ 2 h 21"/>
              <a:gd name="T6" fmla="*/ 0 w 22"/>
              <a:gd name="T7" fmla="*/ 18 h 21"/>
              <a:gd name="T8" fmla="*/ 19 w 22"/>
              <a:gd name="T9" fmla="*/ 21 h 21"/>
              <a:gd name="T10" fmla="*/ 22 w 22"/>
              <a:gd name="T11" fmla="*/ 2 h 21"/>
            </a:gdLst>
            <a:ahLst/>
            <a:cxnLst>
              <a:cxn ang="0">
                <a:pos x="T0" y="T1"/>
              </a:cxn>
              <a:cxn ang="0">
                <a:pos x="T2" y="T3"/>
              </a:cxn>
              <a:cxn ang="0">
                <a:pos x="T4" y="T5"/>
              </a:cxn>
              <a:cxn ang="0">
                <a:pos x="T6" y="T7"/>
              </a:cxn>
              <a:cxn ang="0">
                <a:pos x="T8" y="T9"/>
              </a:cxn>
              <a:cxn ang="0">
                <a:pos x="T10" y="T11"/>
              </a:cxn>
            </a:cxnLst>
            <a:rect l="0" t="0" r="r" b="b"/>
            <a:pathLst>
              <a:path w="22" h="21">
                <a:moveTo>
                  <a:pt x="22" y="2"/>
                </a:moveTo>
                <a:cubicBezTo>
                  <a:pt x="6" y="0"/>
                  <a:pt x="6" y="0"/>
                  <a:pt x="6" y="0"/>
                </a:cubicBezTo>
                <a:cubicBezTo>
                  <a:pt x="4" y="0"/>
                  <a:pt x="3" y="0"/>
                  <a:pt x="3" y="2"/>
                </a:cubicBezTo>
                <a:cubicBezTo>
                  <a:pt x="0" y="18"/>
                  <a:pt x="0" y="18"/>
                  <a:pt x="0" y="18"/>
                </a:cubicBezTo>
                <a:cubicBezTo>
                  <a:pt x="19" y="21"/>
                  <a:pt x="19" y="21"/>
                  <a:pt x="19" y="21"/>
                </a:cubicBezTo>
                <a:lnTo>
                  <a:pt x="22" y="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3" name="Freeform 58">
            <a:extLst>
              <a:ext uri="{FF2B5EF4-FFF2-40B4-BE49-F238E27FC236}">
                <a16:creationId xmlns:a16="http://schemas.microsoft.com/office/drawing/2014/main" id="{E47796EB-DEA4-B523-7DED-21B633AA2D12}"/>
              </a:ext>
            </a:extLst>
          </xdr:cNvPr>
          <xdr:cNvSpPr>
            <a:spLocks/>
          </xdr:cNvSpPr>
        </xdr:nvSpPr>
        <xdr:spPr bwMode="auto">
          <a:xfrm>
            <a:off x="330200" y="39687"/>
            <a:ext cx="42863" cy="41275"/>
          </a:xfrm>
          <a:custGeom>
            <a:avLst/>
            <a:gdLst>
              <a:gd name="T0" fmla="*/ 20 w 23"/>
              <a:gd name="T1" fmla="*/ 22 h 22"/>
              <a:gd name="T2" fmla="*/ 23 w 23"/>
              <a:gd name="T3" fmla="*/ 6 h 22"/>
              <a:gd name="T4" fmla="*/ 21 w 23"/>
              <a:gd name="T5" fmla="*/ 3 h 22"/>
              <a:gd name="T6" fmla="*/ 4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1" y="3"/>
                </a:cubicBezTo>
                <a:cubicBezTo>
                  <a:pt x="4" y="0"/>
                  <a:pt x="4" y="0"/>
                  <a:pt x="4"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4" name="Freeform 59">
            <a:extLst>
              <a:ext uri="{FF2B5EF4-FFF2-40B4-BE49-F238E27FC236}">
                <a16:creationId xmlns:a16="http://schemas.microsoft.com/office/drawing/2014/main" id="{27AAA5A4-DB85-FDCA-D7CF-BB0361A4000C}"/>
              </a:ext>
            </a:extLst>
          </xdr:cNvPr>
          <xdr:cNvSpPr>
            <a:spLocks/>
          </xdr:cNvSpPr>
        </xdr:nvSpPr>
        <xdr:spPr bwMode="auto">
          <a:xfrm>
            <a:off x="514350" y="119062"/>
            <a:ext cx="42863" cy="42863"/>
          </a:xfrm>
          <a:custGeom>
            <a:avLst/>
            <a:gdLst>
              <a:gd name="T0" fmla="*/ 4 w 27"/>
              <a:gd name="T1" fmla="*/ 0 h 27"/>
              <a:gd name="T2" fmla="*/ 0 w 27"/>
              <a:gd name="T3" fmla="*/ 22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2"/>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5" name="Freeform 60">
            <a:extLst>
              <a:ext uri="{FF2B5EF4-FFF2-40B4-BE49-F238E27FC236}">
                <a16:creationId xmlns:a16="http://schemas.microsoft.com/office/drawing/2014/main" id="{657D6BA7-2B67-3551-D0E1-938D4612A93C}"/>
              </a:ext>
            </a:extLst>
          </xdr:cNvPr>
          <xdr:cNvSpPr>
            <a:spLocks/>
          </xdr:cNvSpPr>
        </xdr:nvSpPr>
        <xdr:spPr bwMode="auto">
          <a:xfrm>
            <a:off x="417513" y="103187"/>
            <a:ext cx="39688" cy="41275"/>
          </a:xfrm>
          <a:custGeom>
            <a:avLst/>
            <a:gdLst>
              <a:gd name="T0" fmla="*/ 25 w 25"/>
              <a:gd name="T1" fmla="*/ 4 h 26"/>
              <a:gd name="T2" fmla="*/ 4 w 25"/>
              <a:gd name="T3" fmla="*/ 0 h 26"/>
              <a:gd name="T4" fmla="*/ 0 w 25"/>
              <a:gd name="T5" fmla="*/ 23 h 26"/>
              <a:gd name="T6" fmla="*/ 22 w 25"/>
              <a:gd name="T7" fmla="*/ 26 h 26"/>
              <a:gd name="T8" fmla="*/ 25 w 25"/>
              <a:gd name="T9" fmla="*/ 4 h 26"/>
            </a:gdLst>
            <a:ahLst/>
            <a:cxnLst>
              <a:cxn ang="0">
                <a:pos x="T0" y="T1"/>
              </a:cxn>
              <a:cxn ang="0">
                <a:pos x="T2" y="T3"/>
              </a:cxn>
              <a:cxn ang="0">
                <a:pos x="T4" y="T5"/>
              </a:cxn>
              <a:cxn ang="0">
                <a:pos x="T6" y="T7"/>
              </a:cxn>
              <a:cxn ang="0">
                <a:pos x="T8" y="T9"/>
              </a:cxn>
            </a:cxnLst>
            <a:rect l="0" t="0" r="r" b="b"/>
            <a:pathLst>
              <a:path w="25" h="26">
                <a:moveTo>
                  <a:pt x="25" y="4"/>
                </a:moveTo>
                <a:lnTo>
                  <a:pt x="4" y="0"/>
                </a:lnTo>
                <a:lnTo>
                  <a:pt x="0" y="23"/>
                </a:lnTo>
                <a:lnTo>
                  <a:pt x="22" y="26"/>
                </a:lnTo>
                <a:lnTo>
                  <a:pt x="25"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6" name="Freeform 61">
            <a:extLst>
              <a:ext uri="{FF2B5EF4-FFF2-40B4-BE49-F238E27FC236}">
                <a16:creationId xmlns:a16="http://schemas.microsoft.com/office/drawing/2014/main" id="{C805E1AC-3A67-4F43-B1D9-39B969C004E9}"/>
              </a:ext>
            </a:extLst>
          </xdr:cNvPr>
          <xdr:cNvSpPr>
            <a:spLocks/>
          </xdr:cNvSpPr>
        </xdr:nvSpPr>
        <xdr:spPr bwMode="auto">
          <a:xfrm>
            <a:off x="471488" y="65087"/>
            <a:ext cx="42863" cy="39688"/>
          </a:xfrm>
          <a:custGeom>
            <a:avLst/>
            <a:gdLst>
              <a:gd name="T0" fmla="*/ 24 w 27"/>
              <a:gd name="T1" fmla="*/ 25 h 25"/>
              <a:gd name="T2" fmla="*/ 27 w 27"/>
              <a:gd name="T3" fmla="*/ 4 h 25"/>
              <a:gd name="T4" fmla="*/ 4 w 27"/>
              <a:gd name="T5" fmla="*/ 0 h 25"/>
              <a:gd name="T6" fmla="*/ 0 w 27"/>
              <a:gd name="T7" fmla="*/ 21 h 25"/>
              <a:gd name="T8" fmla="*/ 24 w 27"/>
              <a:gd name="T9" fmla="*/ 25 h 25"/>
            </a:gdLst>
            <a:ahLst/>
            <a:cxnLst>
              <a:cxn ang="0">
                <a:pos x="T0" y="T1"/>
              </a:cxn>
              <a:cxn ang="0">
                <a:pos x="T2" y="T3"/>
              </a:cxn>
              <a:cxn ang="0">
                <a:pos x="T4" y="T5"/>
              </a:cxn>
              <a:cxn ang="0">
                <a:pos x="T6" y="T7"/>
              </a:cxn>
              <a:cxn ang="0">
                <a:pos x="T8" y="T9"/>
              </a:cxn>
            </a:cxnLst>
            <a:rect l="0" t="0" r="r" b="b"/>
            <a:pathLst>
              <a:path w="27" h="25">
                <a:moveTo>
                  <a:pt x="24" y="25"/>
                </a:moveTo>
                <a:lnTo>
                  <a:pt x="27" y="4"/>
                </a:lnTo>
                <a:lnTo>
                  <a:pt x="4" y="0"/>
                </a:lnTo>
                <a:lnTo>
                  <a:pt x="0" y="21"/>
                </a:lnTo>
                <a:lnTo>
                  <a:pt x="24"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7" name="Freeform 62">
            <a:extLst>
              <a:ext uri="{FF2B5EF4-FFF2-40B4-BE49-F238E27FC236}">
                <a16:creationId xmlns:a16="http://schemas.microsoft.com/office/drawing/2014/main" id="{41EC23D3-7468-C556-F8A1-F15C8D9AF634}"/>
              </a:ext>
            </a:extLst>
          </xdr:cNvPr>
          <xdr:cNvSpPr>
            <a:spLocks/>
          </xdr:cNvSpPr>
        </xdr:nvSpPr>
        <xdr:spPr bwMode="auto">
          <a:xfrm>
            <a:off x="465138" y="111125"/>
            <a:ext cx="42863" cy="41275"/>
          </a:xfrm>
          <a:custGeom>
            <a:avLst/>
            <a:gdLst>
              <a:gd name="T0" fmla="*/ 0 w 27"/>
              <a:gd name="T1" fmla="*/ 23 h 26"/>
              <a:gd name="T2" fmla="*/ 23 w 27"/>
              <a:gd name="T3" fmla="*/ 26 h 26"/>
              <a:gd name="T4" fmla="*/ 27 w 27"/>
              <a:gd name="T5" fmla="*/ 4 h 26"/>
              <a:gd name="T6" fmla="*/ 3 w 27"/>
              <a:gd name="T7" fmla="*/ 0 h 26"/>
              <a:gd name="T8" fmla="*/ 0 w 27"/>
              <a:gd name="T9" fmla="*/ 23 h 26"/>
            </a:gdLst>
            <a:ahLst/>
            <a:cxnLst>
              <a:cxn ang="0">
                <a:pos x="T0" y="T1"/>
              </a:cxn>
              <a:cxn ang="0">
                <a:pos x="T2" y="T3"/>
              </a:cxn>
              <a:cxn ang="0">
                <a:pos x="T4" y="T5"/>
              </a:cxn>
              <a:cxn ang="0">
                <a:pos x="T6" y="T7"/>
              </a:cxn>
              <a:cxn ang="0">
                <a:pos x="T8" y="T9"/>
              </a:cxn>
            </a:cxnLst>
            <a:rect l="0" t="0" r="r" b="b"/>
            <a:pathLst>
              <a:path w="27" h="26">
                <a:moveTo>
                  <a:pt x="0" y="23"/>
                </a:moveTo>
                <a:lnTo>
                  <a:pt x="23" y="26"/>
                </a:lnTo>
                <a:lnTo>
                  <a:pt x="27" y="4"/>
                </a:lnTo>
                <a:lnTo>
                  <a:pt x="3" y="0"/>
                </a:lnTo>
                <a:lnTo>
                  <a:pt x="0" y="2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8" name="Freeform 63">
            <a:extLst>
              <a:ext uri="{FF2B5EF4-FFF2-40B4-BE49-F238E27FC236}">
                <a16:creationId xmlns:a16="http://schemas.microsoft.com/office/drawing/2014/main" id="{5EAA29CB-E0F3-1D41-4163-AEB14FEE13DA}"/>
              </a:ext>
            </a:extLst>
          </xdr:cNvPr>
          <xdr:cNvSpPr>
            <a:spLocks/>
          </xdr:cNvSpPr>
        </xdr:nvSpPr>
        <xdr:spPr bwMode="auto">
          <a:xfrm>
            <a:off x="425450" y="57150"/>
            <a:ext cx="41275" cy="39688"/>
          </a:xfrm>
          <a:custGeom>
            <a:avLst/>
            <a:gdLst>
              <a:gd name="T0" fmla="*/ 22 w 22"/>
              <a:gd name="T1" fmla="*/ 3 h 22"/>
              <a:gd name="T2" fmla="*/ 5 w 22"/>
              <a:gd name="T3" fmla="*/ 1 h 22"/>
              <a:gd name="T4" fmla="*/ 2 w 22"/>
              <a:gd name="T5" fmla="*/ 3 h 22"/>
              <a:gd name="T6" fmla="*/ 0 w 22"/>
              <a:gd name="T7" fmla="*/ 19 h 22"/>
              <a:gd name="T8" fmla="*/ 19 w 22"/>
              <a:gd name="T9" fmla="*/ 22 h 22"/>
              <a:gd name="T10" fmla="*/ 22 w 22"/>
              <a:gd name="T11" fmla="*/ 3 h 22"/>
            </a:gdLst>
            <a:ahLst/>
            <a:cxnLst>
              <a:cxn ang="0">
                <a:pos x="T0" y="T1"/>
              </a:cxn>
              <a:cxn ang="0">
                <a:pos x="T2" y="T3"/>
              </a:cxn>
              <a:cxn ang="0">
                <a:pos x="T4" y="T5"/>
              </a:cxn>
              <a:cxn ang="0">
                <a:pos x="T6" y="T7"/>
              </a:cxn>
              <a:cxn ang="0">
                <a:pos x="T8" y="T9"/>
              </a:cxn>
              <a:cxn ang="0">
                <a:pos x="T10" y="T11"/>
              </a:cxn>
            </a:cxnLst>
            <a:rect l="0" t="0" r="r" b="b"/>
            <a:pathLst>
              <a:path w="22" h="22">
                <a:moveTo>
                  <a:pt x="22" y="3"/>
                </a:moveTo>
                <a:cubicBezTo>
                  <a:pt x="5" y="1"/>
                  <a:pt x="5" y="1"/>
                  <a:pt x="5" y="1"/>
                </a:cubicBezTo>
                <a:cubicBezTo>
                  <a:pt x="4" y="0"/>
                  <a:pt x="3" y="1"/>
                  <a:pt x="2" y="3"/>
                </a:cubicBezTo>
                <a:cubicBezTo>
                  <a:pt x="0" y="19"/>
                  <a:pt x="0" y="19"/>
                  <a:pt x="0" y="19"/>
                </a:cubicBezTo>
                <a:cubicBezTo>
                  <a:pt x="19" y="22"/>
                  <a:pt x="19" y="22"/>
                  <a:pt x="19" y="22"/>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9" name="Freeform 64">
            <a:extLst>
              <a:ext uri="{FF2B5EF4-FFF2-40B4-BE49-F238E27FC236}">
                <a16:creationId xmlns:a16="http://schemas.microsoft.com/office/drawing/2014/main" id="{9DC73947-674A-5686-16F1-D7B9A493C33F}"/>
              </a:ext>
            </a:extLst>
          </xdr:cNvPr>
          <xdr:cNvSpPr>
            <a:spLocks/>
          </xdr:cNvSpPr>
        </xdr:nvSpPr>
        <xdr:spPr bwMode="auto">
          <a:xfrm>
            <a:off x="522288" y="73025"/>
            <a:ext cx="42863" cy="41275"/>
          </a:xfrm>
          <a:custGeom>
            <a:avLst/>
            <a:gdLst>
              <a:gd name="T0" fmla="*/ 20 w 23"/>
              <a:gd name="T1" fmla="*/ 22 h 22"/>
              <a:gd name="T2" fmla="*/ 23 w 23"/>
              <a:gd name="T3" fmla="*/ 6 h 22"/>
              <a:gd name="T4" fmla="*/ 20 w 23"/>
              <a:gd name="T5" fmla="*/ 3 h 22"/>
              <a:gd name="T6" fmla="*/ 3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0" y="3"/>
                </a:cubicBezTo>
                <a:cubicBezTo>
                  <a:pt x="3" y="0"/>
                  <a:pt x="3" y="0"/>
                  <a:pt x="3"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0" name="Freeform 65">
            <a:extLst>
              <a:ext uri="{FF2B5EF4-FFF2-40B4-BE49-F238E27FC236}">
                <a16:creationId xmlns:a16="http://schemas.microsoft.com/office/drawing/2014/main" id="{11B032DD-6C3C-D6A6-3B13-D4BFCE69E456}"/>
              </a:ext>
            </a:extLst>
          </xdr:cNvPr>
          <xdr:cNvSpPr>
            <a:spLocks/>
          </xdr:cNvSpPr>
        </xdr:nvSpPr>
        <xdr:spPr bwMode="auto">
          <a:xfrm>
            <a:off x="704850" y="152400"/>
            <a:ext cx="42863" cy="41275"/>
          </a:xfrm>
          <a:custGeom>
            <a:avLst/>
            <a:gdLst>
              <a:gd name="T0" fmla="*/ 3 w 27"/>
              <a:gd name="T1" fmla="*/ 0 h 26"/>
              <a:gd name="T2" fmla="*/ 0 w 27"/>
              <a:gd name="T3" fmla="*/ 22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2"/>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1" name="Freeform 66">
            <a:extLst>
              <a:ext uri="{FF2B5EF4-FFF2-40B4-BE49-F238E27FC236}">
                <a16:creationId xmlns:a16="http://schemas.microsoft.com/office/drawing/2014/main" id="{16A068A2-D56B-51DC-989E-80A248FC4C71}"/>
              </a:ext>
            </a:extLst>
          </xdr:cNvPr>
          <xdr:cNvSpPr>
            <a:spLocks/>
          </xdr:cNvSpPr>
        </xdr:nvSpPr>
        <xdr:spPr bwMode="auto">
          <a:xfrm>
            <a:off x="695325" y="200025"/>
            <a:ext cx="42863" cy="41275"/>
          </a:xfrm>
          <a:custGeom>
            <a:avLst/>
            <a:gdLst>
              <a:gd name="T0" fmla="*/ 3 w 27"/>
              <a:gd name="T1" fmla="*/ 0 h 26"/>
              <a:gd name="T2" fmla="*/ 0 w 27"/>
              <a:gd name="T3" fmla="*/ 22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2"/>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2" name="Freeform 67">
            <a:extLst>
              <a:ext uri="{FF2B5EF4-FFF2-40B4-BE49-F238E27FC236}">
                <a16:creationId xmlns:a16="http://schemas.microsoft.com/office/drawing/2014/main" id="{35E31BAF-8C1F-DF39-E4B1-5D696FC4360C}"/>
              </a:ext>
            </a:extLst>
          </xdr:cNvPr>
          <xdr:cNvSpPr>
            <a:spLocks/>
          </xdr:cNvSpPr>
        </xdr:nvSpPr>
        <xdr:spPr bwMode="auto">
          <a:xfrm>
            <a:off x="608013" y="136525"/>
            <a:ext cx="41275" cy="41275"/>
          </a:xfrm>
          <a:custGeom>
            <a:avLst/>
            <a:gdLst>
              <a:gd name="T0" fmla="*/ 26 w 26"/>
              <a:gd name="T1" fmla="*/ 3 h 26"/>
              <a:gd name="T2" fmla="*/ 4 w 26"/>
              <a:gd name="T3" fmla="*/ 0 h 26"/>
              <a:gd name="T4" fmla="*/ 0 w 26"/>
              <a:gd name="T5" fmla="*/ 23 h 26"/>
              <a:gd name="T6" fmla="*/ 22 w 26"/>
              <a:gd name="T7" fmla="*/ 26 h 26"/>
              <a:gd name="T8" fmla="*/ 26 w 26"/>
              <a:gd name="T9" fmla="*/ 3 h 26"/>
            </a:gdLst>
            <a:ahLst/>
            <a:cxnLst>
              <a:cxn ang="0">
                <a:pos x="T0" y="T1"/>
              </a:cxn>
              <a:cxn ang="0">
                <a:pos x="T2" y="T3"/>
              </a:cxn>
              <a:cxn ang="0">
                <a:pos x="T4" y="T5"/>
              </a:cxn>
              <a:cxn ang="0">
                <a:pos x="T6" y="T7"/>
              </a:cxn>
              <a:cxn ang="0">
                <a:pos x="T8" y="T9"/>
              </a:cxn>
            </a:cxnLst>
            <a:rect l="0" t="0" r="r" b="b"/>
            <a:pathLst>
              <a:path w="26" h="26">
                <a:moveTo>
                  <a:pt x="26" y="3"/>
                </a:moveTo>
                <a:lnTo>
                  <a:pt x="4" y="0"/>
                </a:lnTo>
                <a:lnTo>
                  <a:pt x="0" y="23"/>
                </a:lnTo>
                <a:lnTo>
                  <a:pt x="22" y="26"/>
                </a:lnTo>
                <a:lnTo>
                  <a:pt x="26"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3" name="Freeform 68">
            <a:extLst>
              <a:ext uri="{FF2B5EF4-FFF2-40B4-BE49-F238E27FC236}">
                <a16:creationId xmlns:a16="http://schemas.microsoft.com/office/drawing/2014/main" id="{459A9487-F8A0-0380-85B7-1778C58A6500}"/>
              </a:ext>
            </a:extLst>
          </xdr:cNvPr>
          <xdr:cNvSpPr>
            <a:spLocks/>
          </xdr:cNvSpPr>
        </xdr:nvSpPr>
        <xdr:spPr bwMode="auto">
          <a:xfrm>
            <a:off x="663575" y="96837"/>
            <a:ext cx="41275" cy="41275"/>
          </a:xfrm>
          <a:custGeom>
            <a:avLst/>
            <a:gdLst>
              <a:gd name="T0" fmla="*/ 23 w 26"/>
              <a:gd name="T1" fmla="*/ 26 h 26"/>
              <a:gd name="T2" fmla="*/ 26 w 26"/>
              <a:gd name="T3" fmla="*/ 4 h 26"/>
              <a:gd name="T4" fmla="*/ 3 w 26"/>
              <a:gd name="T5" fmla="*/ 0 h 26"/>
              <a:gd name="T6" fmla="*/ 0 w 26"/>
              <a:gd name="T7" fmla="*/ 22 h 26"/>
              <a:gd name="T8" fmla="*/ 23 w 26"/>
              <a:gd name="T9" fmla="*/ 26 h 26"/>
            </a:gdLst>
            <a:ahLst/>
            <a:cxnLst>
              <a:cxn ang="0">
                <a:pos x="T0" y="T1"/>
              </a:cxn>
              <a:cxn ang="0">
                <a:pos x="T2" y="T3"/>
              </a:cxn>
              <a:cxn ang="0">
                <a:pos x="T4" y="T5"/>
              </a:cxn>
              <a:cxn ang="0">
                <a:pos x="T6" y="T7"/>
              </a:cxn>
              <a:cxn ang="0">
                <a:pos x="T8" y="T9"/>
              </a:cxn>
            </a:cxnLst>
            <a:rect l="0" t="0" r="r" b="b"/>
            <a:pathLst>
              <a:path w="26" h="26">
                <a:moveTo>
                  <a:pt x="23" y="26"/>
                </a:moveTo>
                <a:lnTo>
                  <a:pt x="26" y="4"/>
                </a:lnTo>
                <a:lnTo>
                  <a:pt x="3" y="0"/>
                </a:lnTo>
                <a:lnTo>
                  <a:pt x="0" y="22"/>
                </a:lnTo>
                <a:lnTo>
                  <a:pt x="23"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4" name="Freeform 69">
            <a:extLst>
              <a:ext uri="{FF2B5EF4-FFF2-40B4-BE49-F238E27FC236}">
                <a16:creationId xmlns:a16="http://schemas.microsoft.com/office/drawing/2014/main" id="{CEDE7040-3603-F5FC-BB4C-612D14CBB9B4}"/>
              </a:ext>
            </a:extLst>
          </xdr:cNvPr>
          <xdr:cNvSpPr>
            <a:spLocks/>
          </xdr:cNvSpPr>
        </xdr:nvSpPr>
        <xdr:spPr bwMode="auto">
          <a:xfrm>
            <a:off x="654050" y="142875"/>
            <a:ext cx="42863" cy="42863"/>
          </a:xfrm>
          <a:custGeom>
            <a:avLst/>
            <a:gdLst>
              <a:gd name="T0" fmla="*/ 0 w 27"/>
              <a:gd name="T1" fmla="*/ 23 h 27"/>
              <a:gd name="T2" fmla="*/ 24 w 27"/>
              <a:gd name="T3" fmla="*/ 27 h 27"/>
              <a:gd name="T4" fmla="*/ 27 w 27"/>
              <a:gd name="T5" fmla="*/ 5 h 27"/>
              <a:gd name="T6" fmla="*/ 4 w 27"/>
              <a:gd name="T7" fmla="*/ 0 h 27"/>
              <a:gd name="T8" fmla="*/ 0 w 27"/>
              <a:gd name="T9" fmla="*/ 23 h 27"/>
            </a:gdLst>
            <a:ahLst/>
            <a:cxnLst>
              <a:cxn ang="0">
                <a:pos x="T0" y="T1"/>
              </a:cxn>
              <a:cxn ang="0">
                <a:pos x="T2" y="T3"/>
              </a:cxn>
              <a:cxn ang="0">
                <a:pos x="T4" y="T5"/>
              </a:cxn>
              <a:cxn ang="0">
                <a:pos x="T6" y="T7"/>
              </a:cxn>
              <a:cxn ang="0">
                <a:pos x="T8" y="T9"/>
              </a:cxn>
            </a:cxnLst>
            <a:rect l="0" t="0" r="r" b="b"/>
            <a:pathLst>
              <a:path w="27" h="27">
                <a:moveTo>
                  <a:pt x="0" y="23"/>
                </a:moveTo>
                <a:lnTo>
                  <a:pt x="24" y="27"/>
                </a:lnTo>
                <a:lnTo>
                  <a:pt x="27" y="5"/>
                </a:lnTo>
                <a:lnTo>
                  <a:pt x="4" y="0"/>
                </a:lnTo>
                <a:lnTo>
                  <a:pt x="0" y="2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5" name="Freeform 70">
            <a:extLst>
              <a:ext uri="{FF2B5EF4-FFF2-40B4-BE49-F238E27FC236}">
                <a16:creationId xmlns:a16="http://schemas.microsoft.com/office/drawing/2014/main" id="{83828B28-62AC-B73C-9A55-2361F05FA8A2}"/>
              </a:ext>
            </a:extLst>
          </xdr:cNvPr>
          <xdr:cNvSpPr>
            <a:spLocks/>
          </xdr:cNvSpPr>
        </xdr:nvSpPr>
        <xdr:spPr bwMode="auto">
          <a:xfrm>
            <a:off x="615950" y="90487"/>
            <a:ext cx="41275" cy="38100"/>
          </a:xfrm>
          <a:custGeom>
            <a:avLst/>
            <a:gdLst>
              <a:gd name="T0" fmla="*/ 22 w 22"/>
              <a:gd name="T1" fmla="*/ 3 h 21"/>
              <a:gd name="T2" fmla="*/ 5 w 22"/>
              <a:gd name="T3" fmla="*/ 1 h 21"/>
              <a:gd name="T4" fmla="*/ 2 w 22"/>
              <a:gd name="T5" fmla="*/ 3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5" y="1"/>
                  <a:pt x="5" y="1"/>
                  <a:pt x="5" y="1"/>
                </a:cubicBezTo>
                <a:cubicBezTo>
                  <a:pt x="4" y="0"/>
                  <a:pt x="3" y="1"/>
                  <a:pt x="2" y="3"/>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6" name="Freeform 71">
            <a:extLst>
              <a:ext uri="{FF2B5EF4-FFF2-40B4-BE49-F238E27FC236}">
                <a16:creationId xmlns:a16="http://schemas.microsoft.com/office/drawing/2014/main" id="{4604827A-08C1-B830-9767-F5784BB9E17F}"/>
              </a:ext>
            </a:extLst>
          </xdr:cNvPr>
          <xdr:cNvSpPr>
            <a:spLocks/>
          </xdr:cNvSpPr>
        </xdr:nvSpPr>
        <xdr:spPr bwMode="auto">
          <a:xfrm>
            <a:off x="711200" y="104775"/>
            <a:ext cx="42863" cy="39688"/>
          </a:xfrm>
          <a:custGeom>
            <a:avLst/>
            <a:gdLst>
              <a:gd name="T0" fmla="*/ 20 w 23"/>
              <a:gd name="T1" fmla="*/ 22 h 22"/>
              <a:gd name="T2" fmla="*/ 23 w 23"/>
              <a:gd name="T3" fmla="*/ 6 h 22"/>
              <a:gd name="T4" fmla="*/ 20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0"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7" name="Freeform 72">
            <a:extLst>
              <a:ext uri="{FF2B5EF4-FFF2-40B4-BE49-F238E27FC236}">
                <a16:creationId xmlns:a16="http://schemas.microsoft.com/office/drawing/2014/main" id="{B4FF576E-0FF7-ADEE-DA02-573387241773}"/>
              </a:ext>
            </a:extLst>
          </xdr:cNvPr>
          <xdr:cNvSpPr>
            <a:spLocks noEditPoints="1"/>
          </xdr:cNvSpPr>
        </xdr:nvSpPr>
        <xdr:spPr bwMode="auto">
          <a:xfrm>
            <a:off x="203200" y="0"/>
            <a:ext cx="608013" cy="265113"/>
          </a:xfrm>
          <a:custGeom>
            <a:avLst/>
            <a:gdLst>
              <a:gd name="T0" fmla="*/ 311 w 330"/>
              <a:gd name="T1" fmla="*/ 65 h 144"/>
              <a:gd name="T2" fmla="*/ 309 w 330"/>
              <a:gd name="T3" fmla="*/ 50 h 144"/>
              <a:gd name="T4" fmla="*/ 216 w 330"/>
              <a:gd name="T5" fmla="*/ 39 h 144"/>
              <a:gd name="T6" fmla="*/ 207 w 330"/>
              <a:gd name="T7" fmla="*/ 48 h 144"/>
              <a:gd name="T8" fmla="*/ 206 w 330"/>
              <a:gd name="T9" fmla="*/ 33 h 144"/>
              <a:gd name="T10" fmla="*/ 113 w 330"/>
              <a:gd name="T11" fmla="*/ 21 h 144"/>
              <a:gd name="T12" fmla="*/ 104 w 330"/>
              <a:gd name="T13" fmla="*/ 30 h 144"/>
              <a:gd name="T14" fmla="*/ 102 w 330"/>
              <a:gd name="T15" fmla="*/ 15 h 144"/>
              <a:gd name="T16" fmla="*/ 10 w 330"/>
              <a:gd name="T17" fmla="*/ 3 h 144"/>
              <a:gd name="T18" fmla="*/ 5 w 330"/>
              <a:gd name="T19" fmla="*/ 62 h 144"/>
              <a:gd name="T20" fmla="*/ 17 w 330"/>
              <a:gd name="T21" fmla="*/ 6 h 144"/>
              <a:gd name="T22" fmla="*/ 99 w 330"/>
              <a:gd name="T23" fmla="*/ 23 h 144"/>
              <a:gd name="T24" fmla="*/ 97 w 330"/>
              <a:gd name="T25" fmla="*/ 38 h 144"/>
              <a:gd name="T26" fmla="*/ 92 w 330"/>
              <a:gd name="T27" fmla="*/ 67 h 144"/>
              <a:gd name="T28" fmla="*/ 96 w 330"/>
              <a:gd name="T29" fmla="*/ 77 h 144"/>
              <a:gd name="T30" fmla="*/ 105 w 330"/>
              <a:gd name="T31" fmla="*/ 69 h 144"/>
              <a:gd name="T32" fmla="*/ 109 w 330"/>
              <a:gd name="T33" fmla="*/ 80 h 144"/>
              <a:gd name="T34" fmla="*/ 121 w 330"/>
              <a:gd name="T35" fmla="*/ 24 h 144"/>
              <a:gd name="T36" fmla="*/ 203 w 330"/>
              <a:gd name="T37" fmla="*/ 41 h 144"/>
              <a:gd name="T38" fmla="*/ 201 w 330"/>
              <a:gd name="T39" fmla="*/ 56 h 144"/>
              <a:gd name="T40" fmla="*/ 196 w 330"/>
              <a:gd name="T41" fmla="*/ 85 h 144"/>
              <a:gd name="T42" fmla="*/ 200 w 330"/>
              <a:gd name="T43" fmla="*/ 95 h 144"/>
              <a:gd name="T44" fmla="*/ 209 w 330"/>
              <a:gd name="T45" fmla="*/ 87 h 144"/>
              <a:gd name="T46" fmla="*/ 213 w 330"/>
              <a:gd name="T47" fmla="*/ 97 h 144"/>
              <a:gd name="T48" fmla="*/ 224 w 330"/>
              <a:gd name="T49" fmla="*/ 42 h 144"/>
              <a:gd name="T50" fmla="*/ 306 w 330"/>
              <a:gd name="T51" fmla="*/ 58 h 144"/>
              <a:gd name="T52" fmla="*/ 304 w 330"/>
              <a:gd name="T53" fmla="*/ 73 h 144"/>
              <a:gd name="T54" fmla="*/ 299 w 330"/>
              <a:gd name="T55" fmla="*/ 102 h 144"/>
              <a:gd name="T56" fmla="*/ 291 w 330"/>
              <a:gd name="T57" fmla="*/ 138 h 144"/>
              <a:gd name="T58" fmla="*/ 285 w 330"/>
              <a:gd name="T59" fmla="*/ 142 h 144"/>
              <a:gd name="T60" fmla="*/ 299 w 330"/>
              <a:gd name="T61" fmla="*/ 141 h 144"/>
              <a:gd name="T62" fmla="*/ 316 w 330"/>
              <a:gd name="T63" fmla="*/ 104 h 144"/>
              <a:gd name="T64" fmla="*/ 326 w 330"/>
              <a:gd name="T65" fmla="*/ 119 h 144"/>
              <a:gd name="T66" fmla="*/ 99 w 330"/>
              <a:gd name="T67" fmla="*/ 61 h 144"/>
              <a:gd name="T68" fmla="*/ 106 w 330"/>
              <a:gd name="T69" fmla="*/ 61 h 144"/>
              <a:gd name="T70" fmla="*/ 202 w 330"/>
              <a:gd name="T71" fmla="*/ 78 h 144"/>
              <a:gd name="T72" fmla="*/ 209 w 330"/>
              <a:gd name="T73" fmla="*/ 79 h 144"/>
              <a:gd name="T74" fmla="*/ 306 w 330"/>
              <a:gd name="T75" fmla="*/ 96 h 144"/>
              <a:gd name="T76" fmla="*/ 313 w 330"/>
              <a:gd name="T77" fmla="*/ 96 h 1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30" h="144">
                <a:moveTo>
                  <a:pt x="329" y="113"/>
                </a:moveTo>
                <a:cubicBezTo>
                  <a:pt x="311" y="65"/>
                  <a:pt x="311" y="65"/>
                  <a:pt x="311" y="65"/>
                </a:cubicBezTo>
                <a:cubicBezTo>
                  <a:pt x="312" y="54"/>
                  <a:pt x="312" y="54"/>
                  <a:pt x="312" y="54"/>
                </a:cubicBezTo>
                <a:cubicBezTo>
                  <a:pt x="313" y="52"/>
                  <a:pt x="311" y="50"/>
                  <a:pt x="309" y="50"/>
                </a:cubicBezTo>
                <a:cubicBezTo>
                  <a:pt x="221" y="36"/>
                  <a:pt x="221" y="36"/>
                  <a:pt x="221" y="36"/>
                </a:cubicBezTo>
                <a:cubicBezTo>
                  <a:pt x="218" y="36"/>
                  <a:pt x="216" y="37"/>
                  <a:pt x="216" y="39"/>
                </a:cubicBezTo>
                <a:cubicBezTo>
                  <a:pt x="213" y="61"/>
                  <a:pt x="213" y="61"/>
                  <a:pt x="213" y="61"/>
                </a:cubicBezTo>
                <a:cubicBezTo>
                  <a:pt x="207" y="48"/>
                  <a:pt x="207" y="48"/>
                  <a:pt x="207" y="48"/>
                </a:cubicBezTo>
                <a:cubicBezTo>
                  <a:pt x="209" y="37"/>
                  <a:pt x="209" y="37"/>
                  <a:pt x="209" y="37"/>
                </a:cubicBezTo>
                <a:cubicBezTo>
                  <a:pt x="210" y="35"/>
                  <a:pt x="208" y="33"/>
                  <a:pt x="206" y="33"/>
                </a:cubicBezTo>
                <a:cubicBezTo>
                  <a:pt x="118" y="18"/>
                  <a:pt x="118" y="18"/>
                  <a:pt x="118" y="18"/>
                </a:cubicBezTo>
                <a:cubicBezTo>
                  <a:pt x="116" y="18"/>
                  <a:pt x="114" y="19"/>
                  <a:pt x="113" y="21"/>
                </a:cubicBezTo>
                <a:cubicBezTo>
                  <a:pt x="109" y="45"/>
                  <a:pt x="109" y="45"/>
                  <a:pt x="109" y="45"/>
                </a:cubicBezTo>
                <a:cubicBezTo>
                  <a:pt x="104" y="30"/>
                  <a:pt x="104" y="30"/>
                  <a:pt x="104" y="30"/>
                </a:cubicBezTo>
                <a:cubicBezTo>
                  <a:pt x="106" y="19"/>
                  <a:pt x="106" y="19"/>
                  <a:pt x="106" y="19"/>
                </a:cubicBezTo>
                <a:cubicBezTo>
                  <a:pt x="106" y="17"/>
                  <a:pt x="104" y="15"/>
                  <a:pt x="102" y="15"/>
                </a:cubicBezTo>
                <a:cubicBezTo>
                  <a:pt x="14" y="0"/>
                  <a:pt x="14" y="0"/>
                  <a:pt x="14" y="0"/>
                </a:cubicBezTo>
                <a:cubicBezTo>
                  <a:pt x="12" y="0"/>
                  <a:pt x="10" y="1"/>
                  <a:pt x="10" y="3"/>
                </a:cubicBezTo>
                <a:cubicBezTo>
                  <a:pt x="0" y="61"/>
                  <a:pt x="0" y="61"/>
                  <a:pt x="0" y="61"/>
                </a:cubicBezTo>
                <a:cubicBezTo>
                  <a:pt x="5" y="62"/>
                  <a:pt x="5" y="62"/>
                  <a:pt x="5" y="62"/>
                </a:cubicBezTo>
                <a:cubicBezTo>
                  <a:pt x="14" y="8"/>
                  <a:pt x="14" y="8"/>
                  <a:pt x="14" y="8"/>
                </a:cubicBezTo>
                <a:cubicBezTo>
                  <a:pt x="15" y="7"/>
                  <a:pt x="16" y="6"/>
                  <a:pt x="17" y="6"/>
                </a:cubicBezTo>
                <a:cubicBezTo>
                  <a:pt x="97" y="20"/>
                  <a:pt x="97" y="20"/>
                  <a:pt x="97" y="20"/>
                </a:cubicBezTo>
                <a:cubicBezTo>
                  <a:pt x="99" y="20"/>
                  <a:pt x="100" y="21"/>
                  <a:pt x="99" y="23"/>
                </a:cubicBezTo>
                <a:cubicBezTo>
                  <a:pt x="97" y="36"/>
                  <a:pt x="97" y="36"/>
                  <a:pt x="97" y="36"/>
                </a:cubicBezTo>
                <a:cubicBezTo>
                  <a:pt x="97" y="38"/>
                  <a:pt x="97" y="38"/>
                  <a:pt x="97" y="38"/>
                </a:cubicBezTo>
                <a:cubicBezTo>
                  <a:pt x="93" y="60"/>
                  <a:pt x="93" y="60"/>
                  <a:pt x="93" y="60"/>
                </a:cubicBezTo>
                <a:cubicBezTo>
                  <a:pt x="92" y="67"/>
                  <a:pt x="92" y="67"/>
                  <a:pt x="92" y="67"/>
                </a:cubicBezTo>
                <a:cubicBezTo>
                  <a:pt x="90" y="77"/>
                  <a:pt x="90" y="77"/>
                  <a:pt x="90" y="77"/>
                </a:cubicBezTo>
                <a:cubicBezTo>
                  <a:pt x="96" y="77"/>
                  <a:pt x="96" y="77"/>
                  <a:pt x="96" y="77"/>
                </a:cubicBezTo>
                <a:cubicBezTo>
                  <a:pt x="97" y="68"/>
                  <a:pt x="97" y="68"/>
                  <a:pt x="97" y="68"/>
                </a:cubicBezTo>
                <a:cubicBezTo>
                  <a:pt x="105" y="69"/>
                  <a:pt x="105" y="69"/>
                  <a:pt x="105" y="69"/>
                </a:cubicBezTo>
                <a:cubicBezTo>
                  <a:pt x="104" y="79"/>
                  <a:pt x="104" y="79"/>
                  <a:pt x="104" y="79"/>
                </a:cubicBezTo>
                <a:cubicBezTo>
                  <a:pt x="109" y="80"/>
                  <a:pt x="109" y="80"/>
                  <a:pt x="109" y="80"/>
                </a:cubicBezTo>
                <a:cubicBezTo>
                  <a:pt x="118" y="26"/>
                  <a:pt x="118" y="26"/>
                  <a:pt x="118" y="26"/>
                </a:cubicBezTo>
                <a:cubicBezTo>
                  <a:pt x="118" y="25"/>
                  <a:pt x="120" y="24"/>
                  <a:pt x="121" y="24"/>
                </a:cubicBezTo>
                <a:cubicBezTo>
                  <a:pt x="201" y="38"/>
                  <a:pt x="201" y="38"/>
                  <a:pt x="201" y="38"/>
                </a:cubicBezTo>
                <a:cubicBezTo>
                  <a:pt x="202" y="38"/>
                  <a:pt x="203" y="39"/>
                  <a:pt x="203" y="41"/>
                </a:cubicBezTo>
                <a:cubicBezTo>
                  <a:pt x="201" y="54"/>
                  <a:pt x="201" y="54"/>
                  <a:pt x="201" y="54"/>
                </a:cubicBezTo>
                <a:cubicBezTo>
                  <a:pt x="201" y="56"/>
                  <a:pt x="201" y="56"/>
                  <a:pt x="201" y="56"/>
                </a:cubicBezTo>
                <a:cubicBezTo>
                  <a:pt x="197" y="78"/>
                  <a:pt x="197" y="78"/>
                  <a:pt x="197" y="78"/>
                </a:cubicBezTo>
                <a:cubicBezTo>
                  <a:pt x="196" y="85"/>
                  <a:pt x="196" y="85"/>
                  <a:pt x="196" y="85"/>
                </a:cubicBezTo>
                <a:cubicBezTo>
                  <a:pt x="194" y="94"/>
                  <a:pt x="194" y="94"/>
                  <a:pt x="194" y="94"/>
                </a:cubicBezTo>
                <a:cubicBezTo>
                  <a:pt x="200" y="95"/>
                  <a:pt x="200" y="95"/>
                  <a:pt x="200" y="95"/>
                </a:cubicBezTo>
                <a:cubicBezTo>
                  <a:pt x="201" y="86"/>
                  <a:pt x="201" y="86"/>
                  <a:pt x="201" y="86"/>
                </a:cubicBezTo>
                <a:cubicBezTo>
                  <a:pt x="209" y="87"/>
                  <a:pt x="209" y="87"/>
                  <a:pt x="209" y="87"/>
                </a:cubicBezTo>
                <a:cubicBezTo>
                  <a:pt x="207" y="96"/>
                  <a:pt x="207" y="96"/>
                  <a:pt x="207" y="96"/>
                </a:cubicBezTo>
                <a:cubicBezTo>
                  <a:pt x="213" y="97"/>
                  <a:pt x="213" y="97"/>
                  <a:pt x="213" y="97"/>
                </a:cubicBezTo>
                <a:cubicBezTo>
                  <a:pt x="221" y="44"/>
                  <a:pt x="221" y="44"/>
                  <a:pt x="221" y="44"/>
                </a:cubicBezTo>
                <a:cubicBezTo>
                  <a:pt x="221" y="43"/>
                  <a:pt x="223" y="42"/>
                  <a:pt x="224" y="42"/>
                </a:cubicBezTo>
                <a:cubicBezTo>
                  <a:pt x="304" y="55"/>
                  <a:pt x="304" y="55"/>
                  <a:pt x="304" y="55"/>
                </a:cubicBezTo>
                <a:cubicBezTo>
                  <a:pt x="305" y="55"/>
                  <a:pt x="306" y="56"/>
                  <a:pt x="306" y="58"/>
                </a:cubicBezTo>
                <a:cubicBezTo>
                  <a:pt x="304" y="71"/>
                  <a:pt x="304" y="71"/>
                  <a:pt x="304" y="71"/>
                </a:cubicBezTo>
                <a:cubicBezTo>
                  <a:pt x="304" y="73"/>
                  <a:pt x="304" y="73"/>
                  <a:pt x="304" y="73"/>
                </a:cubicBezTo>
                <a:cubicBezTo>
                  <a:pt x="300" y="95"/>
                  <a:pt x="300" y="95"/>
                  <a:pt x="300" y="95"/>
                </a:cubicBezTo>
                <a:cubicBezTo>
                  <a:pt x="299" y="102"/>
                  <a:pt x="299" y="102"/>
                  <a:pt x="299" y="102"/>
                </a:cubicBezTo>
                <a:cubicBezTo>
                  <a:pt x="294" y="135"/>
                  <a:pt x="294" y="135"/>
                  <a:pt x="294" y="135"/>
                </a:cubicBezTo>
                <a:cubicBezTo>
                  <a:pt x="294" y="137"/>
                  <a:pt x="292" y="138"/>
                  <a:pt x="291" y="138"/>
                </a:cubicBezTo>
                <a:cubicBezTo>
                  <a:pt x="286" y="137"/>
                  <a:pt x="286" y="137"/>
                  <a:pt x="286" y="137"/>
                </a:cubicBezTo>
                <a:cubicBezTo>
                  <a:pt x="285" y="142"/>
                  <a:pt x="285" y="142"/>
                  <a:pt x="285" y="142"/>
                </a:cubicBezTo>
                <a:cubicBezTo>
                  <a:pt x="294" y="144"/>
                  <a:pt x="294" y="144"/>
                  <a:pt x="294" y="144"/>
                </a:cubicBezTo>
                <a:cubicBezTo>
                  <a:pt x="296" y="144"/>
                  <a:pt x="298" y="143"/>
                  <a:pt x="299" y="141"/>
                </a:cubicBezTo>
                <a:cubicBezTo>
                  <a:pt x="305" y="103"/>
                  <a:pt x="305" y="103"/>
                  <a:pt x="305" y="103"/>
                </a:cubicBezTo>
                <a:cubicBezTo>
                  <a:pt x="316" y="104"/>
                  <a:pt x="316" y="104"/>
                  <a:pt x="316" y="104"/>
                </a:cubicBezTo>
                <a:cubicBezTo>
                  <a:pt x="320" y="116"/>
                  <a:pt x="320" y="116"/>
                  <a:pt x="320" y="116"/>
                </a:cubicBezTo>
                <a:cubicBezTo>
                  <a:pt x="321" y="118"/>
                  <a:pt x="324" y="120"/>
                  <a:pt x="326" y="119"/>
                </a:cubicBezTo>
                <a:cubicBezTo>
                  <a:pt x="329" y="118"/>
                  <a:pt x="330" y="115"/>
                  <a:pt x="329" y="113"/>
                </a:cubicBezTo>
                <a:close/>
                <a:moveTo>
                  <a:pt x="99" y="61"/>
                </a:moveTo>
                <a:cubicBezTo>
                  <a:pt x="101" y="48"/>
                  <a:pt x="101" y="48"/>
                  <a:pt x="101" y="48"/>
                </a:cubicBezTo>
                <a:cubicBezTo>
                  <a:pt x="106" y="61"/>
                  <a:pt x="106" y="61"/>
                  <a:pt x="106" y="61"/>
                </a:cubicBezTo>
                <a:lnTo>
                  <a:pt x="99" y="61"/>
                </a:lnTo>
                <a:close/>
                <a:moveTo>
                  <a:pt x="202" y="78"/>
                </a:moveTo>
                <a:cubicBezTo>
                  <a:pt x="204" y="66"/>
                  <a:pt x="204" y="66"/>
                  <a:pt x="204" y="66"/>
                </a:cubicBezTo>
                <a:cubicBezTo>
                  <a:pt x="209" y="79"/>
                  <a:pt x="209" y="79"/>
                  <a:pt x="209" y="79"/>
                </a:cubicBezTo>
                <a:lnTo>
                  <a:pt x="202" y="78"/>
                </a:lnTo>
                <a:close/>
                <a:moveTo>
                  <a:pt x="306" y="96"/>
                </a:moveTo>
                <a:cubicBezTo>
                  <a:pt x="308" y="83"/>
                  <a:pt x="308" y="83"/>
                  <a:pt x="308" y="83"/>
                </a:cubicBezTo>
                <a:cubicBezTo>
                  <a:pt x="313" y="96"/>
                  <a:pt x="313" y="96"/>
                  <a:pt x="313" y="96"/>
                </a:cubicBezTo>
                <a:lnTo>
                  <a:pt x="306"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1918040</xdr:colOff>
      <xdr:row>86</xdr:row>
      <xdr:rowOff>16998</xdr:rowOff>
    </xdr:from>
    <xdr:to>
      <xdr:col>3</xdr:col>
      <xdr:colOff>2283266</xdr:colOff>
      <xdr:row>93</xdr:row>
      <xdr:rowOff>21901</xdr:rowOff>
    </xdr:to>
    <xdr:sp macro="" textlink="">
      <xdr:nvSpPr>
        <xdr:cNvPr id="248" name="正方形/長方形 247">
          <a:extLst>
            <a:ext uri="{FF2B5EF4-FFF2-40B4-BE49-F238E27FC236}">
              <a16:creationId xmlns:a16="http://schemas.microsoft.com/office/drawing/2014/main" id="{E4A9CD9F-0513-41F4-90F1-564E7330EF46}"/>
            </a:ext>
          </a:extLst>
        </xdr:cNvPr>
        <xdr:cNvSpPr/>
      </xdr:nvSpPr>
      <xdr:spPr>
        <a:xfrm>
          <a:off x="3072246" y="20232410"/>
          <a:ext cx="365226" cy="1652167"/>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1923356</xdr:colOff>
      <xdr:row>90</xdr:row>
      <xdr:rowOff>234733</xdr:rowOff>
    </xdr:from>
    <xdr:to>
      <xdr:col>4</xdr:col>
      <xdr:colOff>745664</xdr:colOff>
      <xdr:row>93</xdr:row>
      <xdr:rowOff>187581</xdr:rowOff>
    </xdr:to>
    <xdr:sp macro="" textlink="">
      <xdr:nvSpPr>
        <xdr:cNvPr id="249" name="矢印: 右 248">
          <a:extLst>
            <a:ext uri="{FF2B5EF4-FFF2-40B4-BE49-F238E27FC236}">
              <a16:creationId xmlns:a16="http://schemas.microsoft.com/office/drawing/2014/main" id="{F3734EA2-EC8E-41A0-8C49-050847AFE0BC}"/>
            </a:ext>
          </a:extLst>
        </xdr:cNvPr>
        <xdr:cNvSpPr/>
      </xdr:nvSpPr>
      <xdr:spPr>
        <a:xfrm>
          <a:off x="3077562" y="21391439"/>
          <a:ext cx="1455690" cy="658818"/>
        </a:xfrm>
        <a:prstGeom prst="rightArrow">
          <a:avLst>
            <a:gd name="adj1" fmla="val 50000"/>
            <a:gd name="adj2" fmla="val 62339"/>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1009002</xdr:colOff>
      <xdr:row>88</xdr:row>
      <xdr:rowOff>107286</xdr:rowOff>
    </xdr:from>
    <xdr:to>
      <xdr:col>3</xdr:col>
      <xdr:colOff>2121735</xdr:colOff>
      <xdr:row>90</xdr:row>
      <xdr:rowOff>22233</xdr:rowOff>
    </xdr:to>
    <xdr:sp macro="" textlink="">
      <xdr:nvSpPr>
        <xdr:cNvPr id="250" name="正方形/長方形 249">
          <a:extLst>
            <a:ext uri="{FF2B5EF4-FFF2-40B4-BE49-F238E27FC236}">
              <a16:creationId xmlns:a16="http://schemas.microsoft.com/office/drawing/2014/main" id="{294B9EF8-871F-48EB-9208-4F55FA87ADCB}"/>
            </a:ext>
          </a:extLst>
        </xdr:cNvPr>
        <xdr:cNvSpPr/>
      </xdr:nvSpPr>
      <xdr:spPr>
        <a:xfrm>
          <a:off x="2163208" y="20793345"/>
          <a:ext cx="1112733" cy="385594"/>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1403087</xdr:colOff>
      <xdr:row>85</xdr:row>
      <xdr:rowOff>103438</xdr:rowOff>
    </xdr:from>
    <xdr:to>
      <xdr:col>4</xdr:col>
      <xdr:colOff>584648</xdr:colOff>
      <xdr:row>88</xdr:row>
      <xdr:rowOff>17167</xdr:rowOff>
    </xdr:to>
    <xdr:sp macro="" textlink="">
      <xdr:nvSpPr>
        <xdr:cNvPr id="251" name="テキスト ボックス 41">
          <a:extLst>
            <a:ext uri="{FF2B5EF4-FFF2-40B4-BE49-F238E27FC236}">
              <a16:creationId xmlns:a16="http://schemas.microsoft.com/office/drawing/2014/main" id="{B3A32220-7803-4738-B298-B54B5979DD8C}"/>
            </a:ext>
          </a:extLst>
        </xdr:cNvPr>
        <xdr:cNvSpPr txBox="1">
          <a:spLocks noChangeArrowheads="1"/>
        </xdr:cNvSpPr>
      </xdr:nvSpPr>
      <xdr:spPr bwMode="auto">
        <a:xfrm>
          <a:off x="2557293" y="20083526"/>
          <a:ext cx="1814943" cy="61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非化石証書</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（市外）</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3</xdr:col>
      <xdr:colOff>1334903</xdr:colOff>
      <xdr:row>91</xdr:row>
      <xdr:rowOff>49025</xdr:rowOff>
    </xdr:from>
    <xdr:to>
      <xdr:col>4</xdr:col>
      <xdr:colOff>545039</xdr:colOff>
      <xdr:row>93</xdr:row>
      <xdr:rowOff>208056</xdr:rowOff>
    </xdr:to>
    <xdr:sp macro="" textlink="">
      <xdr:nvSpPr>
        <xdr:cNvPr id="252" name="テキスト ボックス 41">
          <a:extLst>
            <a:ext uri="{FF2B5EF4-FFF2-40B4-BE49-F238E27FC236}">
              <a16:creationId xmlns:a16="http://schemas.microsoft.com/office/drawing/2014/main" id="{E7AF6D77-AEA3-4C61-9178-C2C4CB9DE471}"/>
            </a:ext>
          </a:extLst>
        </xdr:cNvPr>
        <xdr:cNvSpPr txBox="1">
          <a:spLocks noChangeArrowheads="1"/>
        </xdr:cNvSpPr>
      </xdr:nvSpPr>
      <xdr:spPr bwMode="auto">
        <a:xfrm>
          <a:off x="2489109" y="21441054"/>
          <a:ext cx="1843518" cy="629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非化石証書</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（市外）</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xdr:col>
      <xdr:colOff>148738</xdr:colOff>
      <xdr:row>69</xdr:row>
      <xdr:rowOff>227020</xdr:rowOff>
    </xdr:from>
    <xdr:to>
      <xdr:col>3</xdr:col>
      <xdr:colOff>1306503</xdr:colOff>
      <xdr:row>71</xdr:row>
      <xdr:rowOff>64551</xdr:rowOff>
    </xdr:to>
    <xdr:sp macro="" textlink="">
      <xdr:nvSpPr>
        <xdr:cNvPr id="253" name="正方形/長方形 252">
          <a:extLst>
            <a:ext uri="{FF2B5EF4-FFF2-40B4-BE49-F238E27FC236}">
              <a16:creationId xmlns:a16="http://schemas.microsoft.com/office/drawing/2014/main" id="{F4F23EDB-203D-4992-A3A9-49C94482EC9D}"/>
            </a:ext>
          </a:extLst>
        </xdr:cNvPr>
        <xdr:cNvSpPr/>
      </xdr:nvSpPr>
      <xdr:spPr>
        <a:xfrm>
          <a:off x="440091" y="16441932"/>
          <a:ext cx="2020618" cy="308178"/>
        </a:xfrm>
        <a:prstGeom prst="rect">
          <a:avLst/>
        </a:prstGeom>
        <a:solidFill>
          <a:schemeClr val="bg2"/>
        </a:solidFill>
        <a:ln>
          <a:solidFill>
            <a:schemeClr val="bg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a:solidFill>
                <a:schemeClr val="tx1"/>
              </a:solidFill>
              <a:latin typeface="Meiryo UI" panose="020B0604030504040204" pitchFamily="50" charset="-128"/>
              <a:ea typeface="Meiryo UI" panose="020B0604030504040204" pitchFamily="50" charset="-128"/>
            </a:rPr>
            <a:t>供給</a:t>
          </a:r>
          <a:endParaRPr kumimoji="1" lang="en-US" altLang="ja-JP" sz="14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368001</xdr:colOff>
      <xdr:row>69</xdr:row>
      <xdr:rowOff>226016</xdr:rowOff>
    </xdr:from>
    <xdr:to>
      <xdr:col>12</xdr:col>
      <xdr:colOff>163404</xdr:colOff>
      <xdr:row>71</xdr:row>
      <xdr:rowOff>63854</xdr:rowOff>
    </xdr:to>
    <xdr:sp macro="" textlink="">
      <xdr:nvSpPr>
        <xdr:cNvPr id="254" name="正方形/長方形 253">
          <a:extLst>
            <a:ext uri="{FF2B5EF4-FFF2-40B4-BE49-F238E27FC236}">
              <a16:creationId xmlns:a16="http://schemas.microsoft.com/office/drawing/2014/main" id="{6E37D25E-2B31-4EAD-926F-9BD0F4DD190E}"/>
            </a:ext>
          </a:extLst>
        </xdr:cNvPr>
        <xdr:cNvSpPr/>
      </xdr:nvSpPr>
      <xdr:spPr>
        <a:xfrm>
          <a:off x="7113942" y="16440928"/>
          <a:ext cx="4950109" cy="308485"/>
        </a:xfrm>
        <a:prstGeom prst="rect">
          <a:avLst/>
        </a:prstGeom>
        <a:solidFill>
          <a:schemeClr val="bg2"/>
        </a:solidFill>
        <a:ln>
          <a:solidFill>
            <a:schemeClr val="bg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a:solidFill>
                <a:schemeClr val="tx1"/>
              </a:solidFill>
              <a:latin typeface="Meiryo UI" panose="020B0604030504040204" pitchFamily="50" charset="-128"/>
              <a:ea typeface="Meiryo UI" panose="020B0604030504040204" pitchFamily="50" charset="-128"/>
            </a:rPr>
            <a:t>需要</a:t>
          </a:r>
          <a:endParaRPr kumimoji="1" lang="en-US" altLang="ja-JP" sz="1400">
            <a:solidFill>
              <a:schemeClr val="tx1"/>
            </a:solidFill>
            <a:latin typeface="Meiryo UI" panose="020B0604030504040204" pitchFamily="50" charset="-128"/>
            <a:ea typeface="Meiryo UI" panose="020B0604030504040204" pitchFamily="50" charset="-128"/>
          </a:endParaRPr>
        </a:p>
      </xdr:txBody>
    </xdr:sp>
    <xdr:clientData/>
  </xdr:twoCellAnchor>
  <xdr:oneCellAnchor>
    <xdr:from>
      <xdr:col>2</xdr:col>
      <xdr:colOff>409925</xdr:colOff>
      <xdr:row>67</xdr:row>
      <xdr:rowOff>44822</xdr:rowOff>
    </xdr:from>
    <xdr:ext cx="10927772" cy="521425"/>
    <xdr:sp macro="" textlink="">
      <xdr:nvSpPr>
        <xdr:cNvPr id="255" name="テキスト ボックス 254">
          <a:extLst>
            <a:ext uri="{FF2B5EF4-FFF2-40B4-BE49-F238E27FC236}">
              <a16:creationId xmlns:a16="http://schemas.microsoft.com/office/drawing/2014/main" id="{F6C540AE-4639-4067-93A4-8CCAFE1EBC6F}"/>
            </a:ext>
          </a:extLst>
        </xdr:cNvPr>
        <xdr:cNvSpPr txBox="1"/>
      </xdr:nvSpPr>
      <xdr:spPr>
        <a:xfrm>
          <a:off x="959013" y="15789087"/>
          <a:ext cx="10927772"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000"/>
            <a:t>【</a:t>
          </a:r>
          <a:r>
            <a:rPr kumimoji="1" lang="ja-JP" altLang="en-US" sz="2000"/>
            <a:t>参考図</a:t>
          </a:r>
          <a:r>
            <a:rPr kumimoji="1" lang="en-US" altLang="ja-JP" sz="2000"/>
            <a:t>】</a:t>
          </a:r>
          <a:r>
            <a:rPr kumimoji="1" lang="ja-JP" altLang="en-US" sz="2000"/>
            <a:t>電力調達・需給管理　（必要に応じて図・書式をご利用ください）</a:t>
          </a:r>
        </a:p>
      </xdr:txBody>
    </xdr:sp>
    <xdr:clientData/>
  </xdr:oneCellAnchor>
  <xdr:oneCellAnchor>
    <xdr:from>
      <xdr:col>13</xdr:col>
      <xdr:colOff>2207636</xdr:colOff>
      <xdr:row>12</xdr:row>
      <xdr:rowOff>87312</xdr:rowOff>
    </xdr:from>
    <xdr:ext cx="2993906" cy="850066"/>
    <xdr:sp macro="" textlink="">
      <xdr:nvSpPr>
        <xdr:cNvPr id="256" name="吹き出し: 角を丸めた四角形 4">
          <a:extLst>
            <a:ext uri="{FF2B5EF4-FFF2-40B4-BE49-F238E27FC236}">
              <a16:creationId xmlns:a16="http://schemas.microsoft.com/office/drawing/2014/main" id="{7A6A6183-22D3-41AE-9765-F5763A27A23D}"/>
            </a:ext>
          </a:extLst>
        </xdr:cNvPr>
        <xdr:cNvSpPr/>
      </xdr:nvSpPr>
      <xdr:spPr>
        <a:xfrm>
          <a:off x="15090199" y="4159250"/>
          <a:ext cx="2997307" cy="833057"/>
        </a:xfrm>
        <a:prstGeom prst="wedgeRoundRectCallout">
          <a:avLst>
            <a:gd name="adj1" fmla="val 11720"/>
            <a:gd name="adj2" fmla="val -9704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電力供給量には</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F</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列から</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M</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列までの</a:t>
          </a:r>
          <a:b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b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和が自動計算されるため</a:t>
          </a:r>
          <a:b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b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O</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列への入力は不要です</a:t>
          </a:r>
        </a:p>
      </xdr:txBody>
    </xdr:sp>
    <xdr:clientData/>
  </xdr:oneCellAnchor>
  <xdr:absoluteAnchor>
    <xdr:pos x="26123777" y="9111343"/>
    <xdr:ext cx="7975264" cy="9056293"/>
    <xdr:pic>
      <xdr:nvPicPr>
        <xdr:cNvPr id="257" name="図 1">
          <a:extLst>
            <a:ext uri="{FF2B5EF4-FFF2-40B4-BE49-F238E27FC236}">
              <a16:creationId xmlns:a16="http://schemas.microsoft.com/office/drawing/2014/main" id="{ADC50FA6-407B-41D0-BA1E-32B0CEE82BF6}"/>
            </a:ext>
          </a:extLst>
        </xdr:cNvPr>
        <xdr:cNvPicPr>
          <a:picLocks noChangeAspect="1"/>
        </xdr:cNvPicPr>
      </xdr:nvPicPr>
      <xdr:blipFill>
        <a:blip xmlns:r="http://schemas.openxmlformats.org/officeDocument/2006/relationships" r:embed="rId3"/>
        <a:stretch>
          <a:fillRect/>
        </a:stretch>
      </xdr:blipFill>
      <xdr:spPr>
        <a:xfrm>
          <a:off x="26240799" y="8743950"/>
          <a:ext cx="8161311" cy="8517450"/>
        </a:xfrm>
        <a:prstGeom prst="rect">
          <a:avLst/>
        </a:prstGeom>
      </xdr:spPr>
    </xdr:pic>
    <xdr:clientData/>
  </xdr:absoluteAnchor>
  <xdr:absoluteAnchor>
    <xdr:pos x="17996684" y="9311261"/>
    <xdr:ext cx="8016861" cy="8167754"/>
    <xdr:pic>
      <xdr:nvPicPr>
        <xdr:cNvPr id="258" name="図 4">
          <a:extLst>
            <a:ext uri="{FF2B5EF4-FFF2-40B4-BE49-F238E27FC236}">
              <a16:creationId xmlns:a16="http://schemas.microsoft.com/office/drawing/2014/main" id="{EC2E5D06-00F7-466E-9FF2-0585A3D6BEB8}"/>
            </a:ext>
          </a:extLst>
        </xdr:cNvPr>
        <xdr:cNvPicPr>
          <a:picLocks noChangeAspect="1"/>
        </xdr:cNvPicPr>
      </xdr:nvPicPr>
      <xdr:blipFill>
        <a:blip xmlns:r="http://schemas.openxmlformats.org/officeDocument/2006/relationships" r:embed="rId4"/>
        <a:stretch>
          <a:fillRect/>
        </a:stretch>
      </xdr:blipFill>
      <xdr:spPr>
        <a:xfrm>
          <a:off x="17928648" y="9175190"/>
          <a:ext cx="8186951" cy="7994263"/>
        </a:xfrm>
        <a:prstGeom prst="rect">
          <a:avLst/>
        </a:prstGeom>
      </xdr:spPr>
    </xdr:pic>
    <xdr:clientData/>
  </xdr:absoluteAnchor>
  <xdr:twoCellAnchor>
    <xdr:from>
      <xdr:col>16</xdr:col>
      <xdr:colOff>454111</xdr:colOff>
      <xdr:row>0</xdr:row>
      <xdr:rowOff>155856</xdr:rowOff>
    </xdr:from>
    <xdr:to>
      <xdr:col>50</xdr:col>
      <xdr:colOff>188563</xdr:colOff>
      <xdr:row>37</xdr:row>
      <xdr:rowOff>34636</xdr:rowOff>
    </xdr:to>
    <xdr:grpSp>
      <xdr:nvGrpSpPr>
        <xdr:cNvPr id="259" name="グループ化 258">
          <a:extLst>
            <a:ext uri="{FF2B5EF4-FFF2-40B4-BE49-F238E27FC236}">
              <a16:creationId xmlns:a16="http://schemas.microsoft.com/office/drawing/2014/main" id="{A1CEBBE7-19C3-41F5-BF0D-73C075098D19}"/>
            </a:ext>
          </a:extLst>
        </xdr:cNvPr>
        <xdr:cNvGrpSpPr/>
      </xdr:nvGrpSpPr>
      <xdr:grpSpPr>
        <a:xfrm>
          <a:off x="18170611" y="155856"/>
          <a:ext cx="9540666" cy="8579930"/>
          <a:chOff x="18592800" y="0"/>
          <a:chExt cx="9609858" cy="9029183"/>
        </a:xfrm>
      </xdr:grpSpPr>
      <xdr:sp macro="" textlink="">
        <xdr:nvSpPr>
          <xdr:cNvPr id="260" name="吹き出し: 角を丸めた四角形 259">
            <a:extLst>
              <a:ext uri="{FF2B5EF4-FFF2-40B4-BE49-F238E27FC236}">
                <a16:creationId xmlns:a16="http://schemas.microsoft.com/office/drawing/2014/main" id="{4AF784BF-D909-39AE-4B2A-E2CDCFD625B1}"/>
              </a:ext>
            </a:extLst>
          </xdr:cNvPr>
          <xdr:cNvSpPr/>
        </xdr:nvSpPr>
        <xdr:spPr>
          <a:xfrm>
            <a:off x="18592800" y="0"/>
            <a:ext cx="9609858" cy="9029183"/>
          </a:xfrm>
          <a:prstGeom prst="wedgeRoundRectCallout">
            <a:avLst>
              <a:gd name="adj1" fmla="val -54119"/>
              <a:gd name="adj2" fmla="val -1962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200" b="1">
                <a:solidFill>
                  <a:sysClr val="windowText" lastClr="000000"/>
                </a:solidFill>
              </a:rPr>
              <a:t>➊自家消費等</a:t>
            </a:r>
          </a:p>
          <a:p>
            <a:pPr algn="l"/>
            <a:r>
              <a:rPr kumimoji="1" lang="ja-JP" altLang="en-US" sz="1200" b="0">
                <a:solidFill>
                  <a:sysClr val="windowText" lastClr="000000"/>
                </a:solidFill>
              </a:rPr>
              <a:t>自ら対象施設の敷地内に設置した再エネ発電設備で発電した電力量（対象施設の需要量分に限る）、</a:t>
            </a:r>
            <a:endParaRPr kumimoji="1" lang="en-US" altLang="ja-JP" sz="1200" b="0">
              <a:solidFill>
                <a:sysClr val="windowText" lastClr="000000"/>
              </a:solidFill>
            </a:endParaRPr>
          </a:p>
          <a:p>
            <a:pPr algn="l"/>
            <a:r>
              <a:rPr kumimoji="1" lang="ja-JP" altLang="en-US" sz="1200" b="0">
                <a:solidFill>
                  <a:sysClr val="windowText" lastClr="000000"/>
                </a:solidFill>
              </a:rPr>
              <a:t>又は、自ら対象施設の敷地外に設置した再エネ発電設備で発電する再エネ電力を自営線等により</a:t>
            </a:r>
            <a:endParaRPr kumimoji="1" lang="en-US" altLang="ja-JP" sz="1200" b="0">
              <a:solidFill>
                <a:sysClr val="windowText" lastClr="000000"/>
              </a:solidFill>
            </a:endParaRPr>
          </a:p>
          <a:p>
            <a:pPr algn="l"/>
            <a:r>
              <a:rPr kumimoji="1" lang="ja-JP" altLang="en-US" sz="1200" b="0">
                <a:solidFill>
                  <a:sysClr val="windowText" lastClr="000000"/>
                </a:solidFill>
              </a:rPr>
              <a:t>対象施設に供給して消費する電力量。</a:t>
            </a:r>
            <a:r>
              <a:rPr kumimoji="1" lang="en-US" altLang="ja-JP" sz="1200" b="0">
                <a:solidFill>
                  <a:sysClr val="windowText" lastClr="000000"/>
                </a:solidFill>
              </a:rPr>
              <a:t>(※1)(※2)</a:t>
            </a:r>
          </a:p>
          <a:p>
            <a:pPr algn="l"/>
            <a:r>
              <a:rPr kumimoji="1" lang="en-US" altLang="ja-JP" sz="1200" b="0">
                <a:solidFill>
                  <a:sysClr val="windowText" lastClr="000000"/>
                </a:solidFill>
              </a:rPr>
              <a:t>(※1)</a:t>
            </a:r>
            <a:r>
              <a:rPr kumimoji="1" lang="ja-JP" altLang="en-US" sz="1200" b="0">
                <a:solidFill>
                  <a:sysClr val="windowText" lastClr="000000"/>
                </a:solidFill>
              </a:rPr>
              <a:t>リース契約、</a:t>
            </a:r>
            <a:r>
              <a:rPr kumimoji="1" lang="en-US" altLang="ja-JP" sz="1200" b="0">
                <a:solidFill>
                  <a:sysClr val="windowText" lastClr="000000"/>
                </a:solidFill>
              </a:rPr>
              <a:t>PPA (ESP (Energy Service Provider) </a:t>
            </a:r>
            <a:r>
              <a:rPr kumimoji="1" lang="ja-JP" altLang="en-US" sz="1200" b="0">
                <a:solidFill>
                  <a:sysClr val="windowText" lastClr="000000"/>
                </a:solidFill>
              </a:rPr>
              <a:t>等が設置した再エネ発設備で発電した電気を、</a:t>
            </a:r>
            <a:endParaRPr kumimoji="1" lang="en-US" altLang="ja-JP" sz="1200" b="0">
              <a:solidFill>
                <a:sysClr val="windowText" lastClr="000000"/>
              </a:solidFill>
            </a:endParaRPr>
          </a:p>
          <a:p>
            <a:pPr algn="l"/>
            <a:r>
              <a:rPr kumimoji="1" lang="ja-JP" altLang="en-US" sz="1200" b="0">
                <a:solidFill>
                  <a:sysClr val="windowText" lastClr="000000"/>
                </a:solidFill>
              </a:rPr>
              <a:t>　　地域内電力需要家が電気と環境価値が紐付いた状態で調達し消費する契約形態。オンサイト</a:t>
            </a:r>
            <a:r>
              <a:rPr kumimoji="1" lang="en-US" altLang="ja-JP" sz="1200" b="0">
                <a:solidFill>
                  <a:sysClr val="windowText" lastClr="000000"/>
                </a:solidFill>
              </a:rPr>
              <a:t>/</a:t>
            </a:r>
          </a:p>
          <a:p>
            <a:pPr algn="l"/>
            <a:r>
              <a:rPr kumimoji="1" lang="ja-JP" altLang="en-US" sz="1200" b="0">
                <a:solidFill>
                  <a:sysClr val="windowText" lastClr="000000"/>
                </a:solidFill>
              </a:rPr>
              <a:t>　　オフサイトがある。</a:t>
            </a:r>
            <a:r>
              <a:rPr kumimoji="1" lang="en-US" altLang="ja-JP" sz="1200" b="0">
                <a:solidFill>
                  <a:sysClr val="windowText" lastClr="000000"/>
                </a:solidFill>
              </a:rPr>
              <a:t>)</a:t>
            </a:r>
            <a:r>
              <a:rPr kumimoji="1" lang="ja-JP" altLang="en-US" sz="1200" b="0">
                <a:solidFill>
                  <a:sysClr val="windowText" lastClr="000000"/>
                </a:solidFill>
              </a:rPr>
              <a:t>により設置するものも含みます。また、自己託送や特定供給も自家消費</a:t>
            </a:r>
            <a:endParaRPr kumimoji="1" lang="en-US" altLang="ja-JP" sz="1200" b="0">
              <a:solidFill>
                <a:sysClr val="windowText" lastClr="000000"/>
              </a:solidFill>
            </a:endParaRPr>
          </a:p>
          <a:p>
            <a:pPr algn="l"/>
            <a:r>
              <a:rPr kumimoji="1" lang="ja-JP" altLang="en-US" sz="1200" b="0">
                <a:solidFill>
                  <a:sysClr val="windowText" lastClr="000000"/>
                </a:solidFill>
              </a:rPr>
              <a:t>　　としてカウントします。</a:t>
            </a:r>
            <a:endParaRPr kumimoji="1" lang="en-US" altLang="ja-JP" sz="1200" b="0">
              <a:solidFill>
                <a:sysClr val="windowText" lastClr="000000"/>
              </a:solidFill>
            </a:endParaRPr>
          </a:p>
          <a:p>
            <a:pPr algn="l"/>
            <a:r>
              <a:rPr kumimoji="1" lang="en-US" altLang="ja-JP" sz="1200" b="0">
                <a:solidFill>
                  <a:sysClr val="windowText" lastClr="000000"/>
                </a:solidFill>
              </a:rPr>
              <a:t>(※2)</a:t>
            </a:r>
            <a:r>
              <a:rPr kumimoji="1" lang="ja-JP" altLang="en-US" sz="1200" b="0">
                <a:solidFill>
                  <a:sysClr val="windowText" lastClr="000000"/>
                </a:solidFill>
              </a:rPr>
              <a:t>時間帯によって需給バランスが必ずしも一致しないことにより発生する余剰電力を脱炭素先行</a:t>
            </a:r>
            <a:endParaRPr kumimoji="1" lang="en-US" altLang="ja-JP" sz="1200" b="0">
              <a:solidFill>
                <a:sysClr val="windowText" lastClr="000000"/>
              </a:solidFill>
            </a:endParaRPr>
          </a:p>
          <a:p>
            <a:pPr algn="l"/>
            <a:r>
              <a:rPr kumimoji="1" lang="ja-JP" altLang="en-US" sz="1200" b="0">
                <a:solidFill>
                  <a:sysClr val="windowText" lastClr="000000"/>
                </a:solidFill>
              </a:rPr>
              <a:t>　　地域外に売電しているものも「再エネ等の電力供給量」に含まれるものとします。</a:t>
            </a:r>
          </a:p>
          <a:p>
            <a:pPr algn="l"/>
            <a:endParaRPr kumimoji="1" lang="en-US" altLang="ja-JP" sz="1200" b="0">
              <a:solidFill>
                <a:sysClr val="windowText" lastClr="000000"/>
              </a:solidFill>
            </a:endParaRPr>
          </a:p>
          <a:p>
            <a:pPr algn="l"/>
            <a:endParaRPr kumimoji="1" lang="ja-JP" altLang="en-US" sz="1200" b="0">
              <a:solidFill>
                <a:sysClr val="windowText" lastClr="000000"/>
              </a:solidFill>
            </a:endParaRPr>
          </a:p>
          <a:p>
            <a:pPr algn="l"/>
            <a:r>
              <a:rPr kumimoji="1" lang="ja-JP" altLang="en-US" sz="1200" b="1">
                <a:solidFill>
                  <a:sysClr val="windowText" lastClr="000000"/>
                </a:solidFill>
              </a:rPr>
              <a:t>❷相対契約</a:t>
            </a:r>
          </a:p>
          <a:p>
            <a:pPr algn="l"/>
            <a:r>
              <a:rPr kumimoji="1" lang="ja-JP" altLang="en-US" sz="1200" b="0">
                <a:solidFill>
                  <a:sysClr val="windowText" lastClr="000000"/>
                </a:solidFill>
              </a:rPr>
              <a:t>地域内電力需要家が、</a:t>
            </a:r>
            <a:r>
              <a:rPr kumimoji="1" lang="ja-JP" altLang="en-US" sz="1200" b="0">
                <a:solidFill>
                  <a:srgbClr val="FF0000"/>
                </a:solidFill>
              </a:rPr>
              <a:t>再エネ電源 </a:t>
            </a:r>
            <a:r>
              <a:rPr kumimoji="1" lang="en-US" altLang="ja-JP" sz="1200" b="0">
                <a:solidFill>
                  <a:srgbClr val="FF0000"/>
                </a:solidFill>
              </a:rPr>
              <a:t>(</a:t>
            </a:r>
            <a:r>
              <a:rPr kumimoji="1" lang="ja-JP" altLang="en-US" sz="1200" b="0">
                <a:solidFill>
                  <a:srgbClr val="FF0000"/>
                </a:solidFill>
              </a:rPr>
              <a:t>非</a:t>
            </a:r>
            <a:r>
              <a:rPr kumimoji="1" lang="en-US" altLang="ja-JP" sz="1200" b="0">
                <a:solidFill>
                  <a:srgbClr val="FF0000"/>
                </a:solidFill>
              </a:rPr>
              <a:t>FIT</a:t>
            </a:r>
            <a:r>
              <a:rPr kumimoji="1" lang="ja-JP" altLang="en-US" sz="1200" b="0">
                <a:solidFill>
                  <a:srgbClr val="FF0000"/>
                </a:solidFill>
              </a:rPr>
              <a:t>・卒</a:t>
            </a:r>
            <a:r>
              <a:rPr kumimoji="1" lang="en-US" altLang="ja-JP" sz="1200" b="0">
                <a:solidFill>
                  <a:srgbClr val="FF0000"/>
                </a:solidFill>
              </a:rPr>
              <a:t>FIT)</a:t>
            </a:r>
            <a:r>
              <a:rPr kumimoji="1" lang="ja-JP" altLang="en-US" sz="1200" b="0">
                <a:solidFill>
                  <a:srgbClr val="FF0000"/>
                </a:solidFill>
              </a:rPr>
              <a:t>を指定した上で</a:t>
            </a:r>
            <a:endParaRPr kumimoji="1" lang="en-US" altLang="ja-JP" sz="1200" b="0">
              <a:solidFill>
                <a:srgbClr val="FF0000"/>
              </a:solidFill>
            </a:endParaRPr>
          </a:p>
          <a:p>
            <a:pPr algn="l"/>
            <a:r>
              <a:rPr kumimoji="1" lang="ja-JP" altLang="en-US" sz="1200" b="0">
                <a:solidFill>
                  <a:srgbClr val="FF0000"/>
                </a:solidFill>
              </a:rPr>
              <a:t>小売電気事業者等から電気と環境価値が付加された状態で調達</a:t>
            </a:r>
            <a:r>
              <a:rPr kumimoji="1" lang="ja-JP" altLang="en-US" sz="1200" b="0">
                <a:solidFill>
                  <a:sysClr val="windowText" lastClr="000000"/>
                </a:solidFill>
              </a:rPr>
              <a:t>し</a:t>
            </a:r>
            <a:endParaRPr kumimoji="1" lang="en-US" altLang="ja-JP" sz="1200" b="0">
              <a:solidFill>
                <a:sysClr val="windowText" lastClr="000000"/>
              </a:solidFill>
            </a:endParaRPr>
          </a:p>
          <a:p>
            <a:pPr algn="l"/>
            <a:r>
              <a:rPr kumimoji="1" lang="ja-JP" altLang="en-US" sz="1200" b="0">
                <a:solidFill>
                  <a:sysClr val="windowText" lastClr="000000"/>
                </a:solidFill>
              </a:rPr>
              <a:t>消費する電力量。</a:t>
            </a:r>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❸小売電気事業者等の再エネメニューの活用</a:t>
            </a:r>
          </a:p>
          <a:p>
            <a:pPr algn="l"/>
            <a:r>
              <a:rPr kumimoji="1" lang="ja-JP" altLang="en-US" sz="1200" b="0">
                <a:solidFill>
                  <a:sysClr val="windowText" lastClr="000000"/>
                </a:solidFill>
              </a:rPr>
              <a:t>地域内電力需要家が、</a:t>
            </a:r>
            <a:r>
              <a:rPr kumimoji="1" lang="ja-JP" altLang="en-US" sz="1200" b="0">
                <a:solidFill>
                  <a:srgbClr val="FF0000"/>
                </a:solidFill>
              </a:rPr>
              <a:t>小売電気事業者等から、非再エネ電力や再エネ電力</a:t>
            </a:r>
            <a:endParaRPr kumimoji="1" lang="en-US" altLang="ja-JP" sz="1200" b="0">
              <a:solidFill>
                <a:srgbClr val="FF0000"/>
              </a:solidFill>
            </a:endParaRPr>
          </a:p>
          <a:p>
            <a:pPr algn="l"/>
            <a:r>
              <a:rPr kumimoji="1" lang="ja-JP" altLang="en-US" sz="1200" b="0">
                <a:solidFill>
                  <a:srgbClr val="FF0000"/>
                </a:solidFill>
              </a:rPr>
              <a:t> </a:t>
            </a:r>
            <a:r>
              <a:rPr kumimoji="1" lang="en-US" altLang="ja-JP" sz="1200" b="0">
                <a:solidFill>
                  <a:srgbClr val="FF0000"/>
                </a:solidFill>
              </a:rPr>
              <a:t>(FIT) </a:t>
            </a:r>
            <a:r>
              <a:rPr kumimoji="1" lang="ja-JP" altLang="en-US" sz="1200" b="0">
                <a:solidFill>
                  <a:srgbClr val="FF0000"/>
                </a:solidFill>
              </a:rPr>
              <a:t>を環境価値が付加された状態で調達</a:t>
            </a:r>
            <a:r>
              <a:rPr kumimoji="1" lang="ja-JP" altLang="en-US" sz="1200" b="0">
                <a:solidFill>
                  <a:sysClr val="windowText" lastClr="000000"/>
                </a:solidFill>
              </a:rPr>
              <a:t>し消費する電力量。</a:t>
            </a:r>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p>
          <a:p>
            <a:pPr algn="l"/>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r>
              <a:rPr kumimoji="1" lang="ja-JP" altLang="en-US" sz="1200" b="0">
                <a:solidFill>
                  <a:sysClr val="windowText" lastClr="000000"/>
                </a:solidFill>
              </a:rPr>
              <a:t>特定卸供給・任意卸供給でかつ環境価値を買い戻す場合も含みます。</a:t>
            </a:r>
          </a:p>
          <a:p>
            <a:pPr algn="l"/>
            <a:endParaRPr kumimoji="1" lang="ja-JP" altLang="en-US"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❹再エネ等電力証書の活用</a:t>
            </a:r>
          </a:p>
          <a:p>
            <a:pPr algn="l"/>
            <a:r>
              <a:rPr kumimoji="1" lang="ja-JP" altLang="en-US" sz="1200" b="0">
                <a:solidFill>
                  <a:sysClr val="windowText" lastClr="000000"/>
                </a:solidFill>
              </a:rPr>
              <a:t>地域内電力需要家が、再エネ等電力証書を活用して</a:t>
            </a:r>
            <a:r>
              <a:rPr kumimoji="1" lang="en-US" altLang="ja-JP" sz="1200" b="0">
                <a:solidFill>
                  <a:sysClr val="windowText" lastClr="000000"/>
                </a:solidFill>
              </a:rPr>
              <a:t>CO2</a:t>
            </a:r>
            <a:r>
              <a:rPr kumimoji="1" lang="ja-JP" altLang="en-US" sz="1200" b="0">
                <a:solidFill>
                  <a:sysClr val="windowText" lastClr="000000"/>
                </a:solidFill>
              </a:rPr>
              <a:t>排出量を相殺 </a:t>
            </a:r>
            <a:r>
              <a:rPr kumimoji="1" lang="en-US" altLang="ja-JP" sz="1200" b="0">
                <a:solidFill>
                  <a:sysClr val="windowText" lastClr="000000"/>
                </a:solidFill>
              </a:rPr>
              <a:t>(</a:t>
            </a:r>
            <a:r>
              <a:rPr kumimoji="1" lang="ja-JP" altLang="en-US" sz="1200" b="0">
                <a:solidFill>
                  <a:sysClr val="windowText" lastClr="000000"/>
                </a:solidFill>
              </a:rPr>
              <a:t>オフセット</a:t>
            </a:r>
            <a:r>
              <a:rPr kumimoji="1" lang="en-US" altLang="ja-JP" sz="1200" b="0">
                <a:solidFill>
                  <a:sysClr val="windowText" lastClr="000000"/>
                </a:solidFill>
              </a:rPr>
              <a:t>)</a:t>
            </a:r>
          </a:p>
          <a:p>
            <a:pPr algn="l"/>
            <a:r>
              <a:rPr kumimoji="1" lang="en-US" altLang="ja-JP" sz="1200" b="0">
                <a:solidFill>
                  <a:sysClr val="windowText" lastClr="000000"/>
                </a:solidFill>
              </a:rPr>
              <a:t> </a:t>
            </a:r>
            <a:r>
              <a:rPr kumimoji="1" lang="ja-JP" altLang="en-US" sz="1200" b="0">
                <a:solidFill>
                  <a:sysClr val="windowText" lastClr="000000"/>
                </a:solidFill>
              </a:rPr>
              <a:t>した電力量。再エネ等電力証書は、地球温暖化対策推進法に基づく温室効果ガス</a:t>
            </a:r>
            <a:endParaRPr kumimoji="1" lang="en-US" altLang="ja-JP" sz="1200" b="0">
              <a:solidFill>
                <a:sysClr val="windowText" lastClr="000000"/>
              </a:solidFill>
            </a:endParaRPr>
          </a:p>
          <a:p>
            <a:pPr algn="l"/>
            <a:r>
              <a:rPr kumimoji="1" lang="ja-JP" altLang="en-US" sz="1200" b="0">
                <a:solidFill>
                  <a:sysClr val="windowText" lastClr="000000"/>
                </a:solidFill>
              </a:rPr>
              <a:t>排出量算定・報告・公表制度における調整後排出量の算定・報告に利用可能な</a:t>
            </a:r>
            <a:endParaRPr kumimoji="1" lang="en-US" altLang="ja-JP" sz="1200" b="0">
              <a:solidFill>
                <a:sysClr val="windowText" lastClr="000000"/>
              </a:solidFill>
            </a:endParaRPr>
          </a:p>
          <a:p>
            <a:pPr algn="l"/>
            <a:r>
              <a:rPr kumimoji="1" lang="ja-JP" altLang="en-US" sz="1200" b="0">
                <a:solidFill>
                  <a:sysClr val="windowText" lastClr="000000"/>
                </a:solidFill>
              </a:rPr>
              <a:t>国内認証排出削減量・海外認証排出削減量 </a:t>
            </a:r>
            <a:r>
              <a:rPr kumimoji="1" lang="en-US" altLang="ja-JP" sz="1200" b="0">
                <a:solidFill>
                  <a:sysClr val="windowText" lastClr="000000"/>
                </a:solidFill>
              </a:rPr>
              <a:t>(J-</a:t>
            </a:r>
            <a:r>
              <a:rPr kumimoji="1" lang="ja-JP" altLang="en-US" sz="1200" b="0">
                <a:solidFill>
                  <a:sysClr val="windowText" lastClr="000000"/>
                </a:solidFill>
              </a:rPr>
              <a:t>クレジット、グリーン電力証書、</a:t>
            </a:r>
            <a:r>
              <a:rPr kumimoji="1" lang="en-US" altLang="ja-JP" sz="1200" b="0">
                <a:solidFill>
                  <a:sysClr val="windowText" lastClr="000000"/>
                </a:solidFill>
              </a:rPr>
              <a:t>JCM</a:t>
            </a:r>
            <a:r>
              <a:rPr kumimoji="1" lang="ja-JP" altLang="en-US" sz="1200" b="0">
                <a:solidFill>
                  <a:sysClr val="windowText" lastClr="000000"/>
                </a:solidFill>
              </a:rPr>
              <a:t>、</a:t>
            </a:r>
            <a:endParaRPr kumimoji="1" lang="en-US" altLang="ja-JP" sz="1200" b="0">
              <a:solidFill>
                <a:sysClr val="windowText" lastClr="000000"/>
              </a:solidFill>
            </a:endParaRPr>
          </a:p>
          <a:p>
            <a:pPr algn="l"/>
            <a:r>
              <a:rPr kumimoji="1" lang="ja-JP" altLang="en-US" sz="1200" b="0">
                <a:solidFill>
                  <a:sysClr val="windowText" lastClr="000000"/>
                </a:solidFill>
              </a:rPr>
              <a:t>非化石証書等</a:t>
            </a:r>
            <a:r>
              <a:rPr kumimoji="1" lang="en-US" altLang="ja-JP" sz="1200" b="0">
                <a:solidFill>
                  <a:sysClr val="windowText" lastClr="000000"/>
                </a:solidFill>
              </a:rPr>
              <a:t>) </a:t>
            </a:r>
            <a:r>
              <a:rPr kumimoji="1" lang="ja-JP" altLang="en-US" sz="1200" b="0">
                <a:solidFill>
                  <a:sysClr val="windowText" lastClr="000000"/>
                </a:solidFill>
              </a:rPr>
              <a:t>を基本とする。なお、電力需要家の当該対象施設の電力使用量のうち、</a:t>
            </a:r>
            <a:endParaRPr kumimoji="1" lang="en-US" altLang="ja-JP" sz="1200" b="0">
              <a:solidFill>
                <a:sysClr val="windowText" lastClr="000000"/>
              </a:solidFill>
            </a:endParaRPr>
          </a:p>
          <a:p>
            <a:pPr algn="l"/>
            <a:r>
              <a:rPr kumimoji="1" lang="ja-JP" altLang="en-US" sz="1200" b="0">
                <a:solidFill>
                  <a:sysClr val="windowText" lastClr="000000"/>
                </a:solidFill>
              </a:rPr>
              <a:t>オフセット調整に使用する量のみとします。</a:t>
            </a:r>
          </a:p>
        </xdr:txBody>
      </xdr:sp>
      <xdr:pic>
        <xdr:nvPicPr>
          <xdr:cNvPr id="261" name="図 260">
            <a:extLst>
              <a:ext uri="{FF2B5EF4-FFF2-40B4-BE49-F238E27FC236}">
                <a16:creationId xmlns:a16="http://schemas.microsoft.com/office/drawing/2014/main" id="{18B3EFB1-F90F-1049-D1EA-216EFBFA5F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307491" y="294296"/>
            <a:ext cx="1379854" cy="2629766"/>
          </a:xfrm>
          <a:prstGeom prst="rect">
            <a:avLst/>
          </a:prstGeom>
          <a:noFill/>
          <a:ln>
            <a:noFill/>
          </a:ln>
        </xdr:spPr>
      </xdr:pic>
      <xdr:sp macro="" textlink="">
        <xdr:nvSpPr>
          <xdr:cNvPr id="262" name="テキスト ボックス 50">
            <a:extLst>
              <a:ext uri="{FF2B5EF4-FFF2-40B4-BE49-F238E27FC236}">
                <a16:creationId xmlns:a16="http://schemas.microsoft.com/office/drawing/2014/main" id="{288DA4B1-F756-81AE-C64D-249DDCA60C6D}"/>
              </a:ext>
            </a:extLst>
          </xdr:cNvPr>
          <xdr:cNvSpPr txBox="1"/>
        </xdr:nvSpPr>
        <xdr:spPr>
          <a:xfrm>
            <a:off x="25009485" y="170701"/>
            <a:ext cx="1094365" cy="29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Mangal" panose="02040503050203030202" pitchFamily="18" charset="0"/>
              </a:rPr>
              <a:t>❶自家消費等</a:t>
            </a:r>
          </a:p>
        </xdr:txBody>
      </xdr:sp>
      <xdr:sp macro="" textlink="">
        <xdr:nvSpPr>
          <xdr:cNvPr id="263" name="テキスト ボックス 53">
            <a:extLst>
              <a:ext uri="{FF2B5EF4-FFF2-40B4-BE49-F238E27FC236}">
                <a16:creationId xmlns:a16="http://schemas.microsoft.com/office/drawing/2014/main" id="{7723BEEB-84EC-2D44-239A-E3C2FFDD0CDE}"/>
              </a:ext>
            </a:extLst>
          </xdr:cNvPr>
          <xdr:cNvSpPr txBox="1"/>
        </xdr:nvSpPr>
        <xdr:spPr>
          <a:xfrm>
            <a:off x="25061663" y="3211766"/>
            <a:ext cx="1107065" cy="35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❷</a:t>
            </a:r>
            <a:r>
              <a:rPr lang="ja-JP" sz="1050" kern="100">
                <a:effectLst/>
                <a:latin typeface="Century" panose="02040604050505020304" pitchFamily="18" charset="0"/>
                <a:ea typeface="ＭＳ 明朝" panose="02020609040205080304" pitchFamily="17" charset="-128"/>
                <a:cs typeface="Mangal" panose="02040503050203030202" pitchFamily="18" charset="0"/>
              </a:rPr>
              <a:t>相対契約</a:t>
            </a:r>
          </a:p>
        </xdr:txBody>
      </xdr:sp>
      <xdr:sp macro="" textlink="">
        <xdr:nvSpPr>
          <xdr:cNvPr id="264" name="テキスト ボックス 55">
            <a:extLst>
              <a:ext uri="{FF2B5EF4-FFF2-40B4-BE49-F238E27FC236}">
                <a16:creationId xmlns:a16="http://schemas.microsoft.com/office/drawing/2014/main" id="{5547E8F7-6966-E23B-E5B8-BFBC986A4C1B}"/>
              </a:ext>
            </a:extLst>
          </xdr:cNvPr>
          <xdr:cNvSpPr txBox="1"/>
        </xdr:nvSpPr>
        <xdr:spPr>
          <a:xfrm>
            <a:off x="24840117" y="5182752"/>
            <a:ext cx="1644651" cy="510599"/>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❸</a:t>
            </a:r>
            <a:r>
              <a:rPr lang="ja-JP" sz="1050" kern="100">
                <a:effectLst/>
                <a:latin typeface="Century" panose="02040604050505020304" pitchFamily="18" charset="0"/>
                <a:ea typeface="ＭＳ 明朝" panose="02020609040205080304" pitchFamily="17" charset="-128"/>
                <a:cs typeface="Mangal" panose="02040503050203030202" pitchFamily="18" charset="0"/>
              </a:rPr>
              <a:t>小売電気事業者等の再エネメニューの活用</a:t>
            </a:r>
          </a:p>
        </xdr:txBody>
      </xdr:sp>
      <xdr:sp macro="" textlink="">
        <xdr:nvSpPr>
          <xdr:cNvPr id="265" name="テキスト ボックス 58">
            <a:extLst>
              <a:ext uri="{FF2B5EF4-FFF2-40B4-BE49-F238E27FC236}">
                <a16:creationId xmlns:a16="http://schemas.microsoft.com/office/drawing/2014/main" id="{CE32B5EB-DF43-6821-23DB-010405F41B65}"/>
              </a:ext>
            </a:extLst>
          </xdr:cNvPr>
          <xdr:cNvSpPr txBox="1"/>
        </xdr:nvSpPr>
        <xdr:spPr>
          <a:xfrm>
            <a:off x="24864746" y="6718607"/>
            <a:ext cx="1902403" cy="341168"/>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❹</a:t>
            </a:r>
            <a:r>
              <a:rPr lang="ja-JP" sz="1050" kern="100">
                <a:effectLst/>
                <a:latin typeface="Century" panose="02040604050505020304" pitchFamily="18" charset="0"/>
                <a:ea typeface="ＭＳ 明朝" panose="02020609040205080304" pitchFamily="17" charset="-128"/>
                <a:cs typeface="Mangal" panose="02040503050203030202" pitchFamily="18" charset="0"/>
              </a:rPr>
              <a:t>再エネ等電力証書の活用</a:t>
            </a:r>
          </a:p>
        </xdr:txBody>
      </xdr:sp>
      <xdr:pic>
        <xdr:nvPicPr>
          <xdr:cNvPr id="266" name="図 265">
            <a:extLst>
              <a:ext uri="{FF2B5EF4-FFF2-40B4-BE49-F238E27FC236}">
                <a16:creationId xmlns:a16="http://schemas.microsoft.com/office/drawing/2014/main" id="{F5A0F71F-27F9-3243-7C8F-910760B361F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063491" y="3576219"/>
            <a:ext cx="1854778" cy="1452707"/>
          </a:xfrm>
          <a:prstGeom prst="rect">
            <a:avLst/>
          </a:prstGeom>
          <a:noFill/>
          <a:ln>
            <a:noFill/>
          </a:ln>
        </xdr:spPr>
      </xdr:pic>
      <xdr:pic>
        <xdr:nvPicPr>
          <xdr:cNvPr id="267" name="図 266">
            <a:extLst>
              <a:ext uri="{FF2B5EF4-FFF2-40B4-BE49-F238E27FC236}">
                <a16:creationId xmlns:a16="http://schemas.microsoft.com/office/drawing/2014/main" id="{3BC1134F-6DDC-F44F-722D-DC590D793FB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484036" y="5323585"/>
            <a:ext cx="1464685" cy="1211407"/>
          </a:xfrm>
          <a:prstGeom prst="rect">
            <a:avLst/>
          </a:prstGeom>
          <a:noFill/>
          <a:ln>
            <a:noFill/>
          </a:ln>
        </xdr:spPr>
      </xdr:pic>
      <xdr:pic>
        <xdr:nvPicPr>
          <xdr:cNvPr id="268" name="図 267">
            <a:extLst>
              <a:ext uri="{FF2B5EF4-FFF2-40B4-BE49-F238E27FC236}">
                <a16:creationId xmlns:a16="http://schemas.microsoft.com/office/drawing/2014/main" id="{3A0CED51-1C16-CD3A-5BE5-1B855AABA09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13535" y="7312777"/>
            <a:ext cx="1351973" cy="1324552"/>
          </a:xfrm>
          <a:prstGeom prst="rect">
            <a:avLst/>
          </a:prstGeom>
          <a:noFill/>
          <a:ln>
            <a:noFill/>
          </a:ln>
        </xdr:spPr>
      </xdr:pic>
    </xdr:grpSp>
    <xdr:clientData/>
  </xdr:twoCellAnchor>
  <xdr:oneCellAnchor>
    <xdr:from>
      <xdr:col>12</xdr:col>
      <xdr:colOff>595313</xdr:colOff>
      <xdr:row>46</xdr:row>
      <xdr:rowOff>17463</xdr:rowOff>
    </xdr:from>
    <xdr:ext cx="5313816" cy="3641725"/>
    <xdr:sp macro="" textlink="">
      <xdr:nvSpPr>
        <xdr:cNvPr id="269" name="吹き出し: 角を丸めた四角形 62">
          <a:extLst>
            <a:ext uri="{FF2B5EF4-FFF2-40B4-BE49-F238E27FC236}">
              <a16:creationId xmlns:a16="http://schemas.microsoft.com/office/drawing/2014/main" id="{58ABB83C-AB22-4F95-9530-3BF62F8D2C42}"/>
            </a:ext>
          </a:extLst>
        </xdr:cNvPr>
        <xdr:cNvSpPr/>
      </xdr:nvSpPr>
      <xdr:spPr>
        <a:xfrm>
          <a:off x="12453938" y="10971213"/>
          <a:ext cx="5307012" cy="3546475"/>
        </a:xfrm>
        <a:prstGeom prst="wedgeRoundRectCallout">
          <a:avLst>
            <a:gd name="adj1" fmla="val -17033"/>
            <a:gd name="adj2" fmla="val -816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再エネ等の電力供給元（発電主体）</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＜記入例＞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・自家消費オンサイト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・自家消費オフサイト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PPA</a:t>
          </a:r>
          <a:r>
            <a:rPr kumimoji="1" lang="ja-JP" altLang="en-US" sz="1400" b="0">
              <a:solidFill>
                <a:sysClr val="windowText" lastClr="000000"/>
              </a:solidFill>
              <a:latin typeface="Meiryo UI" panose="020B0604030504040204" pitchFamily="50" charset="-128"/>
              <a:ea typeface="Meiryo UI" panose="020B0604030504040204" pitchFamily="50" charset="-128"/>
            </a:rPr>
            <a:t>（○○会社による太陽光発電</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野立て</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・相対契約（○○会社による○○地区太陽光発電）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・相対契約（○○会社による○○地区○○バイオマス発電）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・相対契約（広域連携協定に基づく域外再エネ発電設備）</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・再エネ電力メニュー（地域新電力）</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・再エネ電力メニュー（広域連携協定に基づく共同購入）</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・証書同等（廃棄物発電のプラスチック発電分）</a:t>
          </a:r>
        </a:p>
      </xdr:txBody>
    </xdr:sp>
    <xdr:clientData/>
  </xdr:oneCellAnchor>
  <xdr:oneCellAnchor>
    <xdr:from>
      <xdr:col>3</xdr:col>
      <xdr:colOff>1155885</xdr:colOff>
      <xdr:row>30</xdr:row>
      <xdr:rowOff>152111</xdr:rowOff>
    </xdr:from>
    <xdr:ext cx="4023071" cy="1227425"/>
    <xdr:sp macro="" textlink="">
      <xdr:nvSpPr>
        <xdr:cNvPr id="270" name="吹き出し: 角を丸めた四角形 269">
          <a:extLst>
            <a:ext uri="{FF2B5EF4-FFF2-40B4-BE49-F238E27FC236}">
              <a16:creationId xmlns:a16="http://schemas.microsoft.com/office/drawing/2014/main" id="{4EE39A5F-9D91-4F5E-95D0-96B2FF2D0595}"/>
            </a:ext>
          </a:extLst>
        </xdr:cNvPr>
        <xdr:cNvSpPr/>
      </xdr:nvSpPr>
      <xdr:spPr>
        <a:xfrm>
          <a:off x="2298885" y="7622432"/>
          <a:ext cx="4023071" cy="1159390"/>
        </a:xfrm>
        <a:prstGeom prst="wedgeRoundRectCallout">
          <a:avLst>
            <a:gd name="adj1" fmla="val -101869"/>
            <a:gd name="adj2" fmla="val -676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対象が入力されている行</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を</a:t>
          </a:r>
          <a:b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b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コピーしたセルの挿入</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にて複製すると</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エラーの原因になりますのでお控えください</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400" b="0">
              <a:solidFill>
                <a:srgbClr val="FF0000"/>
              </a:solidFill>
              <a:latin typeface="ＭＳ ゴシック" panose="020B0609070205080204" pitchFamily="49" charset="-128"/>
              <a:ea typeface="ＭＳ ゴシック" panose="020B0609070205080204" pitchFamily="49" charset="-128"/>
            </a:rPr>
            <a:t>※</a:t>
          </a:r>
          <a:r>
            <a:rPr kumimoji="1" lang="ja-JP" altLang="en-US" sz="1400" b="0">
              <a:solidFill>
                <a:srgbClr val="FF0000"/>
              </a:solidFill>
              <a:latin typeface="ＭＳ ゴシック" panose="020B0609070205080204" pitchFamily="49" charset="-128"/>
              <a:ea typeface="ＭＳ ゴシック" panose="020B0609070205080204" pitchFamily="49" charset="-128"/>
            </a:rPr>
            <a:t>複製された場合、赤文字で表示されます</a:t>
          </a:r>
        </a:p>
      </xdr:txBody>
    </xdr:sp>
    <xdr:clientData/>
  </xdr:oneCellAnchor>
  <xdr:oneCellAnchor>
    <xdr:from>
      <xdr:col>3</xdr:col>
      <xdr:colOff>1161515</xdr:colOff>
      <xdr:row>21</xdr:row>
      <xdr:rowOff>130399</xdr:rowOff>
    </xdr:from>
    <xdr:ext cx="4514373" cy="982530"/>
    <xdr:sp macro="" textlink="">
      <xdr:nvSpPr>
        <xdr:cNvPr id="271" name="吹き出し: 角を丸めた四角形 62">
          <a:extLst>
            <a:ext uri="{FF2B5EF4-FFF2-40B4-BE49-F238E27FC236}">
              <a16:creationId xmlns:a16="http://schemas.microsoft.com/office/drawing/2014/main" id="{AF14D520-DEA3-422C-8E99-8588B4339CE3}"/>
            </a:ext>
          </a:extLst>
        </xdr:cNvPr>
        <xdr:cNvSpPr/>
      </xdr:nvSpPr>
      <xdr:spPr>
        <a:xfrm>
          <a:off x="2342615" y="5959699"/>
          <a:ext cx="4508930" cy="917216"/>
        </a:xfrm>
        <a:prstGeom prst="wedgeRoundRectCallout">
          <a:avLst>
            <a:gd name="adj1" fmla="val -96786"/>
            <a:gd name="adj2" fmla="val -13129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対象が入力されていない行</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は</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行の削除</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や、</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コピーした行の挿入</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による行の追加が可能です</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400" b="0">
              <a:solidFill>
                <a:srgbClr val="FF0000"/>
              </a:solidFill>
              <a:latin typeface="ＭＳ ゴシック" panose="020B0609070205080204" pitchFamily="49" charset="-128"/>
              <a:ea typeface="ＭＳ ゴシック" panose="020B0609070205080204" pitchFamily="49" charset="-128"/>
            </a:rPr>
            <a:t>※</a:t>
          </a:r>
          <a:r>
            <a:rPr kumimoji="1" lang="ja-JP" altLang="en-US" sz="1400" b="0">
              <a:solidFill>
                <a:srgbClr val="FF0000"/>
              </a:solidFill>
              <a:latin typeface="ＭＳ ゴシック" panose="020B0609070205080204" pitchFamily="49" charset="-128"/>
              <a:ea typeface="ＭＳ ゴシック" panose="020B0609070205080204" pitchFamily="49" charset="-128"/>
            </a:rPr>
            <a:t>追加方法は表右下の吹き出し参照</a:t>
          </a:r>
          <a:endParaRPr kumimoji="1" lang="en-US" altLang="ja-JP" sz="1400" b="0">
            <a:solidFill>
              <a:srgbClr val="FF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0</xdr:col>
      <xdr:colOff>0</xdr:colOff>
      <xdr:row>15</xdr:row>
      <xdr:rowOff>0</xdr:rowOff>
    </xdr:from>
    <xdr:to>
      <xdr:col>0</xdr:col>
      <xdr:colOff>180014</xdr:colOff>
      <xdr:row>20</xdr:row>
      <xdr:rowOff>131699</xdr:rowOff>
    </xdr:to>
    <xdr:sp macro="" textlink="">
      <xdr:nvSpPr>
        <xdr:cNvPr id="272" name="左中かっこ 10">
          <a:extLst>
            <a:ext uri="{FF2B5EF4-FFF2-40B4-BE49-F238E27FC236}">
              <a16:creationId xmlns:a16="http://schemas.microsoft.com/office/drawing/2014/main" id="{1C81E663-6844-47A9-AB9D-30AA23CCC33C}"/>
            </a:ext>
          </a:extLst>
        </xdr:cNvPr>
        <xdr:cNvSpPr/>
      </xdr:nvSpPr>
      <xdr:spPr>
        <a:xfrm flipH="1">
          <a:off x="0" y="4686300"/>
          <a:ext cx="180014" cy="1046099"/>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19957</xdr:colOff>
      <xdr:row>28</xdr:row>
      <xdr:rowOff>26615</xdr:rowOff>
    </xdr:from>
    <xdr:to>
      <xdr:col>0</xdr:col>
      <xdr:colOff>196796</xdr:colOff>
      <xdr:row>29</xdr:row>
      <xdr:rowOff>7072</xdr:rowOff>
    </xdr:to>
    <xdr:sp macro="" textlink="">
      <xdr:nvSpPr>
        <xdr:cNvPr id="273" name="左中かっこ 11">
          <a:extLst>
            <a:ext uri="{FF2B5EF4-FFF2-40B4-BE49-F238E27FC236}">
              <a16:creationId xmlns:a16="http://schemas.microsoft.com/office/drawing/2014/main" id="{1485B9CE-EEF8-44B2-8B20-3F27A725C599}"/>
            </a:ext>
          </a:extLst>
        </xdr:cNvPr>
        <xdr:cNvSpPr/>
      </xdr:nvSpPr>
      <xdr:spPr>
        <a:xfrm flipH="1">
          <a:off x="19957" y="7265615"/>
          <a:ext cx="176839" cy="211778"/>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685800</xdr:colOff>
      <xdr:row>74</xdr:row>
      <xdr:rowOff>0</xdr:rowOff>
    </xdr:from>
    <xdr:to>
      <xdr:col>48</xdr:col>
      <xdr:colOff>554718</xdr:colOff>
      <xdr:row>126</xdr:row>
      <xdr:rowOff>11111</xdr:rowOff>
    </xdr:to>
    <xdr:sp macro="" textlink="">
      <xdr:nvSpPr>
        <xdr:cNvPr id="274" name="吹き出し: 角を丸めた四角形 273">
          <a:extLst>
            <a:ext uri="{FF2B5EF4-FFF2-40B4-BE49-F238E27FC236}">
              <a16:creationId xmlns:a16="http://schemas.microsoft.com/office/drawing/2014/main" id="{B45CF97D-839D-47FC-954C-C585A08D2A26}"/>
            </a:ext>
          </a:extLst>
        </xdr:cNvPr>
        <xdr:cNvSpPr/>
      </xdr:nvSpPr>
      <xdr:spPr>
        <a:xfrm>
          <a:off x="13639800" y="17030700"/>
          <a:ext cx="13089618" cy="11898311"/>
        </a:xfrm>
        <a:prstGeom prst="wedgeRoundRectCallout">
          <a:avLst>
            <a:gd name="adj1" fmla="val -52664"/>
            <a:gd name="adj2" fmla="val -5965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r>
            <a:rPr kumimoji="1" lang="ja-JP" altLang="ja-JP" sz="1400" b="1">
              <a:solidFill>
                <a:sysClr val="windowText" lastClr="000000"/>
              </a:solidFill>
              <a:effectLst/>
              <a:latin typeface="+mn-lt"/>
              <a:ea typeface="+mn-ea"/>
              <a:cs typeface="+mn-cs"/>
            </a:rPr>
            <a:t>自家消費</a:t>
          </a:r>
          <a:r>
            <a:rPr kumimoji="1" lang="ja-JP" altLang="en-US" sz="1400" b="1">
              <a:solidFill>
                <a:sysClr val="windowText" lastClr="000000"/>
              </a:solidFill>
              <a:effectLst/>
              <a:latin typeface="+mn-lt"/>
              <a:ea typeface="+mn-ea"/>
              <a:cs typeface="+mn-cs"/>
            </a:rPr>
            <a:t>、相対契約、再エネメニューの活用、証書の活用について、先行地域のある地方公共団体内、当該地方公共団体の域外で整理のうえ、</a:t>
          </a:r>
          <a:endParaRPr kumimoji="1" lang="en-US" altLang="ja-JP" sz="1400" b="1">
            <a:solidFill>
              <a:sysClr val="windowText" lastClr="000000"/>
            </a:solidFill>
            <a:effectLst/>
            <a:latin typeface="+mn-lt"/>
            <a:ea typeface="+mn-ea"/>
            <a:cs typeface="+mn-cs"/>
          </a:endParaRPr>
        </a:p>
        <a:p>
          <a:r>
            <a:rPr kumimoji="1" lang="ja-JP" altLang="en-US" sz="1400" b="0">
              <a:solidFill>
                <a:sysClr val="windowText" lastClr="000000"/>
              </a:solidFill>
              <a:effectLst/>
              <a:latin typeface="+mn-lt"/>
              <a:ea typeface="+mn-ea"/>
              <a:cs typeface="+mn-cs"/>
            </a:rPr>
            <a:t>記入してください。</a:t>
          </a:r>
          <a:endParaRPr lang="ja-JP" altLang="ja-JP" sz="1400">
            <a:solidFill>
              <a:sysClr val="windowText" lastClr="000000"/>
            </a:solidFill>
            <a:effectLst/>
          </a:endParaRPr>
        </a:p>
      </xdr:txBody>
    </xdr:sp>
    <xdr:clientData/>
  </xdr:twoCellAnchor>
  <xdr:oneCellAnchor>
    <xdr:from>
      <xdr:col>13</xdr:col>
      <xdr:colOff>1361573</xdr:colOff>
      <xdr:row>79</xdr:row>
      <xdr:rowOff>132215</xdr:rowOff>
    </xdr:from>
    <xdr:ext cx="11031049" cy="6173439"/>
    <xdr:pic>
      <xdr:nvPicPr>
        <xdr:cNvPr id="275" name="図 274">
          <a:extLst>
            <a:ext uri="{FF2B5EF4-FFF2-40B4-BE49-F238E27FC236}">
              <a16:creationId xmlns:a16="http://schemas.microsoft.com/office/drawing/2014/main" id="{21C52C22-3C0A-4A67-B842-D158895F19A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15573" y="18305915"/>
          <a:ext cx="11127289" cy="5765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1949450</xdr:colOff>
      <xdr:row>104</xdr:row>
      <xdr:rowOff>183696</xdr:rowOff>
    </xdr:from>
    <xdr:ext cx="10028629" cy="5118831"/>
    <xdr:pic>
      <xdr:nvPicPr>
        <xdr:cNvPr id="276" name="図 275">
          <a:extLst>
            <a:ext uri="{FF2B5EF4-FFF2-40B4-BE49-F238E27FC236}">
              <a16:creationId xmlns:a16="http://schemas.microsoft.com/office/drawing/2014/main" id="{A4A25D5A-3CAA-4D3F-B92F-28613B008645}"/>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4210" b="6796"/>
        <a:stretch/>
      </xdr:blipFill>
      <xdr:spPr bwMode="auto">
        <a:xfrm>
          <a:off x="14903450" y="24072396"/>
          <a:ext cx="10127343" cy="47759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7</xdr:col>
      <xdr:colOff>2396115</xdr:colOff>
      <xdr:row>0</xdr:row>
      <xdr:rowOff>86591</xdr:rowOff>
    </xdr:from>
    <xdr:to>
      <xdr:col>10</xdr:col>
      <xdr:colOff>2196732</xdr:colOff>
      <xdr:row>3</xdr:row>
      <xdr:rowOff>516228</xdr:rowOff>
    </xdr:to>
    <xdr:pic>
      <xdr:nvPicPr>
        <xdr:cNvPr id="3" name="図 2">
          <a:extLst>
            <a:ext uri="{FF2B5EF4-FFF2-40B4-BE49-F238E27FC236}">
              <a16:creationId xmlns:a16="http://schemas.microsoft.com/office/drawing/2014/main" id="{54CF64A9-4B0A-4689-90ED-457638C8DB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20570" y="86591"/>
          <a:ext cx="3246935" cy="1139682"/>
        </a:xfrm>
        <a:prstGeom prst="rect">
          <a:avLst/>
        </a:prstGeom>
      </xdr:spPr>
    </xdr:pic>
    <xdr:clientData/>
  </xdr:twoCellAnchor>
  <xdr:twoCellAnchor editAs="absolute">
    <xdr:from>
      <xdr:col>4</xdr:col>
      <xdr:colOff>1004455</xdr:colOff>
      <xdr:row>14</xdr:row>
      <xdr:rowOff>327583</xdr:rowOff>
    </xdr:from>
    <xdr:to>
      <xdr:col>5</xdr:col>
      <xdr:colOff>2513940</xdr:colOff>
      <xdr:row>15</xdr:row>
      <xdr:rowOff>597947</xdr:rowOff>
    </xdr:to>
    <xdr:sp macro="" textlink="">
      <xdr:nvSpPr>
        <xdr:cNvPr id="5" name="吹き出し: 角を丸めた四角形 8">
          <a:extLst>
            <a:ext uri="{FF2B5EF4-FFF2-40B4-BE49-F238E27FC236}">
              <a16:creationId xmlns:a16="http://schemas.microsoft.com/office/drawing/2014/main" id="{19A8C38D-68B5-4056-8931-E0ECF629C749}"/>
            </a:ext>
          </a:extLst>
        </xdr:cNvPr>
        <xdr:cNvSpPr/>
      </xdr:nvSpPr>
      <xdr:spPr>
        <a:xfrm>
          <a:off x="4831773" y="5921356"/>
          <a:ext cx="2756394" cy="616727"/>
        </a:xfrm>
        <a:prstGeom prst="wedgeRoundRectCallout">
          <a:avLst>
            <a:gd name="adj1" fmla="val -68009"/>
            <a:gd name="adj2" fmla="val 2252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下表における電力量の合計値が</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自動計算で表示</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されます</a:t>
          </a:r>
        </a:p>
      </xdr:txBody>
    </xdr:sp>
    <xdr:clientData/>
  </xdr:twoCellAnchor>
  <xdr:twoCellAnchor editAs="absolute">
    <xdr:from>
      <xdr:col>7</xdr:col>
      <xdr:colOff>2303196</xdr:colOff>
      <xdr:row>3</xdr:row>
      <xdr:rowOff>650939</xdr:rowOff>
    </xdr:from>
    <xdr:to>
      <xdr:col>10</xdr:col>
      <xdr:colOff>2273529</xdr:colOff>
      <xdr:row>5</xdr:row>
      <xdr:rowOff>137122</xdr:rowOff>
    </xdr:to>
    <xdr:sp macro="" textlink="">
      <xdr:nvSpPr>
        <xdr:cNvPr id="6" name="吹き出し: 角を丸めた四角形 9">
          <a:extLst>
            <a:ext uri="{FF2B5EF4-FFF2-40B4-BE49-F238E27FC236}">
              <a16:creationId xmlns:a16="http://schemas.microsoft.com/office/drawing/2014/main" id="{EA845F49-53E1-48D0-867D-E5744EABFBFD}"/>
            </a:ext>
          </a:extLst>
        </xdr:cNvPr>
        <xdr:cNvSpPr/>
      </xdr:nvSpPr>
      <xdr:spPr>
        <a:xfrm>
          <a:off x="10927651" y="1360984"/>
          <a:ext cx="3416651" cy="594547"/>
        </a:xfrm>
        <a:prstGeom prst="wedgeRoundRectCallout">
          <a:avLst>
            <a:gd name="adj1" fmla="val -45751"/>
            <a:gd name="adj2" fmla="val 7368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”電力供給状況”シートに入力した</a:t>
          </a:r>
          <a:b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b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電力供給量が</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自動計算で表示</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されます</a:t>
          </a:r>
        </a:p>
      </xdr:txBody>
    </xdr:sp>
    <xdr:clientData/>
  </xdr:twoCellAnchor>
  <xdr:twoCellAnchor editAs="absolute">
    <xdr:from>
      <xdr:col>7</xdr:col>
      <xdr:colOff>2377335</xdr:colOff>
      <xdr:row>6</xdr:row>
      <xdr:rowOff>21940</xdr:rowOff>
    </xdr:from>
    <xdr:to>
      <xdr:col>17</xdr:col>
      <xdr:colOff>104773</xdr:colOff>
      <xdr:row>18</xdr:row>
      <xdr:rowOff>360240</xdr:rowOff>
    </xdr:to>
    <xdr:pic>
      <xdr:nvPicPr>
        <xdr:cNvPr id="8" name="図 2">
          <a:extLst>
            <a:ext uri="{FF2B5EF4-FFF2-40B4-BE49-F238E27FC236}">
              <a16:creationId xmlns:a16="http://schemas.microsoft.com/office/drawing/2014/main" id="{F4F55743-5240-4A21-BB59-725E55A83886}"/>
            </a:ext>
          </a:extLst>
        </xdr:cNvPr>
        <xdr:cNvPicPr>
          <a:picLocks noChangeAspect="1"/>
        </xdr:cNvPicPr>
      </xdr:nvPicPr>
      <xdr:blipFill>
        <a:blip xmlns:r="http://schemas.openxmlformats.org/officeDocument/2006/relationships" r:embed="rId2"/>
        <a:stretch>
          <a:fillRect/>
        </a:stretch>
      </xdr:blipFill>
      <xdr:spPr>
        <a:xfrm>
          <a:off x="11001790" y="2065485"/>
          <a:ext cx="8083710" cy="5914755"/>
        </a:xfrm>
        <a:prstGeom prst="rect">
          <a:avLst/>
        </a:prstGeom>
      </xdr:spPr>
    </xdr:pic>
    <xdr:clientData/>
  </xdr:twoCellAnchor>
  <xdr:twoCellAnchor editAs="absolute">
    <xdr:from>
      <xdr:col>5</xdr:col>
      <xdr:colOff>2534364</xdr:colOff>
      <xdr:row>12</xdr:row>
      <xdr:rowOff>257418</xdr:rowOff>
    </xdr:from>
    <xdr:to>
      <xdr:col>10</xdr:col>
      <xdr:colOff>175420</xdr:colOff>
      <xdr:row>14</xdr:row>
      <xdr:rowOff>333791</xdr:rowOff>
    </xdr:to>
    <xdr:sp macro="" textlink="">
      <xdr:nvSpPr>
        <xdr:cNvPr id="9" name="吹き出し: 角を丸めた四角形 21">
          <a:extLst>
            <a:ext uri="{FF2B5EF4-FFF2-40B4-BE49-F238E27FC236}">
              <a16:creationId xmlns:a16="http://schemas.microsoft.com/office/drawing/2014/main" id="{B5447129-8C73-47D4-B294-B7D2849C8D21}"/>
            </a:ext>
          </a:extLst>
        </xdr:cNvPr>
        <xdr:cNvSpPr/>
      </xdr:nvSpPr>
      <xdr:spPr>
        <a:xfrm>
          <a:off x="7608591" y="5158463"/>
          <a:ext cx="4637602" cy="769101"/>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本項目の数値は後続の電力供給状況、需要量、削減量のシートを入力することで自動的に反映されます</a:t>
          </a:r>
        </a:p>
      </xdr:txBody>
    </xdr:sp>
    <xdr:clientData/>
  </xdr:twoCellAnchor>
  <xdr:twoCellAnchor editAs="absolute">
    <xdr:from>
      <xdr:col>3</xdr:col>
      <xdr:colOff>697139</xdr:colOff>
      <xdr:row>17</xdr:row>
      <xdr:rowOff>612321</xdr:rowOff>
    </xdr:from>
    <xdr:to>
      <xdr:col>7</xdr:col>
      <xdr:colOff>158213</xdr:colOff>
      <xdr:row>32</xdr:row>
      <xdr:rowOff>132299</xdr:rowOff>
    </xdr:to>
    <xdr:sp macro="" textlink="">
      <xdr:nvSpPr>
        <xdr:cNvPr id="2" name="吹き出し: 角を丸めた四角形 8">
          <a:extLst>
            <a:ext uri="{FF2B5EF4-FFF2-40B4-BE49-F238E27FC236}">
              <a16:creationId xmlns:a16="http://schemas.microsoft.com/office/drawing/2014/main" id="{A42828B8-7639-4E63-A82C-FFF432ED04CF}"/>
            </a:ext>
          </a:extLst>
        </xdr:cNvPr>
        <xdr:cNvSpPr/>
      </xdr:nvSpPr>
      <xdr:spPr>
        <a:xfrm>
          <a:off x="2860675" y="7524750"/>
          <a:ext cx="5938074" cy="5942549"/>
        </a:xfrm>
        <a:prstGeom prst="wedgeRoundRectCallout">
          <a:avLst>
            <a:gd name="adj1" fmla="val -65917"/>
            <a:gd name="adj2" fmla="val -2059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市域外から調達する量（</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）については、</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シート「</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2.4</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電力供給状況」の当該地方公共団体の域外の入力データが自動で、表に反映と自動計算され、（</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）に表示されます。</a:t>
          </a:r>
        </a:p>
      </xdr:txBody>
    </xdr:sp>
    <xdr:clientData/>
  </xdr:twoCellAnchor>
  <xdr:twoCellAnchor editAs="oneCell">
    <xdr:from>
      <xdr:col>3</xdr:col>
      <xdr:colOff>1124443</xdr:colOff>
      <xdr:row>21</xdr:row>
      <xdr:rowOff>161184</xdr:rowOff>
    </xdr:from>
    <xdr:to>
      <xdr:col>6</xdr:col>
      <xdr:colOff>421523</xdr:colOff>
      <xdr:row>31</xdr:row>
      <xdr:rowOff>263382</xdr:rowOff>
    </xdr:to>
    <xdr:pic>
      <xdr:nvPicPr>
        <xdr:cNvPr id="7" name="図 6">
          <a:extLst>
            <a:ext uri="{FF2B5EF4-FFF2-40B4-BE49-F238E27FC236}">
              <a16:creationId xmlns:a16="http://schemas.microsoft.com/office/drawing/2014/main" id="{87F0DE16-F607-4AD1-8C6E-D81BB7F10E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87979" y="9005827"/>
          <a:ext cx="4835187" cy="4184341"/>
        </a:xfrm>
        <a:prstGeom prst="rect">
          <a:avLst/>
        </a:prstGeom>
        <a:noFill/>
        <a:ln>
          <a:noFill/>
        </a:ln>
      </xdr:spPr>
    </xdr:pic>
    <xdr:clientData/>
  </xdr:twoCellAnchor>
  <xdr:twoCellAnchor editAs="absolute">
    <xdr:from>
      <xdr:col>6</xdr:col>
      <xdr:colOff>877188</xdr:colOff>
      <xdr:row>19</xdr:row>
      <xdr:rowOff>42616</xdr:rowOff>
    </xdr:from>
    <xdr:to>
      <xdr:col>12</xdr:col>
      <xdr:colOff>972406</xdr:colOff>
      <xdr:row>33</xdr:row>
      <xdr:rowOff>341222</xdr:rowOff>
    </xdr:to>
    <xdr:pic>
      <xdr:nvPicPr>
        <xdr:cNvPr id="4" name="図 6">
          <a:extLst>
            <a:ext uri="{FF2B5EF4-FFF2-40B4-BE49-F238E27FC236}">
              <a16:creationId xmlns:a16="http://schemas.microsoft.com/office/drawing/2014/main" id="{99CA5EA6-6A6F-4D9C-A022-41241D156B7D}"/>
            </a:ext>
          </a:extLst>
        </xdr:cNvPr>
        <xdr:cNvPicPr>
          <a:picLocks noChangeAspect="1"/>
        </xdr:cNvPicPr>
      </xdr:nvPicPr>
      <xdr:blipFill>
        <a:blip xmlns:r="http://schemas.openxmlformats.org/officeDocument/2006/relationships" r:embed="rId4"/>
        <a:stretch>
          <a:fillRect/>
        </a:stretch>
      </xdr:blipFill>
      <xdr:spPr>
        <a:xfrm>
          <a:off x="8566461" y="8078252"/>
          <a:ext cx="7403490" cy="611751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113979</xdr:colOff>
      <xdr:row>1</xdr:row>
      <xdr:rowOff>108857</xdr:rowOff>
    </xdr:from>
    <xdr:to>
      <xdr:col>11</xdr:col>
      <xdr:colOff>949671</xdr:colOff>
      <xdr:row>5</xdr:row>
      <xdr:rowOff>38634</xdr:rowOff>
    </xdr:to>
    <xdr:pic>
      <xdr:nvPicPr>
        <xdr:cNvPr id="2" name="図 1">
          <a:extLst>
            <a:ext uri="{FF2B5EF4-FFF2-40B4-BE49-F238E27FC236}">
              <a16:creationId xmlns:a16="http://schemas.microsoft.com/office/drawing/2014/main" id="{64CD5B49-BCB5-45AE-A47D-BC5DCCF47A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2836" y="408214"/>
          <a:ext cx="2359692" cy="746206"/>
        </a:xfrm>
        <a:prstGeom prst="rect">
          <a:avLst/>
        </a:prstGeom>
      </xdr:spPr>
    </xdr:pic>
    <xdr:clientData/>
  </xdr:twoCellAnchor>
  <xdr:twoCellAnchor editAs="absolute">
    <xdr:from>
      <xdr:col>8</xdr:col>
      <xdr:colOff>519102</xdr:colOff>
      <xdr:row>6</xdr:row>
      <xdr:rowOff>25450</xdr:rowOff>
    </xdr:from>
    <xdr:to>
      <xdr:col>19</xdr:col>
      <xdr:colOff>576692</xdr:colOff>
      <xdr:row>49</xdr:row>
      <xdr:rowOff>144537</xdr:rowOff>
    </xdr:to>
    <xdr:pic>
      <xdr:nvPicPr>
        <xdr:cNvPr id="3" name="図 1">
          <a:extLst>
            <a:ext uri="{FF2B5EF4-FFF2-40B4-BE49-F238E27FC236}">
              <a16:creationId xmlns:a16="http://schemas.microsoft.com/office/drawing/2014/main" id="{4C7C136A-DCFA-4750-851B-8FD3A7A23984}"/>
            </a:ext>
          </a:extLst>
        </xdr:cNvPr>
        <xdr:cNvPicPr>
          <a:picLocks noChangeAspect="1"/>
        </xdr:cNvPicPr>
      </xdr:nvPicPr>
      <xdr:blipFill>
        <a:blip xmlns:r="http://schemas.openxmlformats.org/officeDocument/2006/relationships" r:embed="rId2"/>
        <a:stretch>
          <a:fillRect/>
        </a:stretch>
      </xdr:blipFill>
      <xdr:spPr>
        <a:xfrm>
          <a:off x="8247959" y="1222879"/>
          <a:ext cx="8317126" cy="8800444"/>
        </a:xfrm>
        <a:prstGeom prst="rect">
          <a:avLst/>
        </a:prstGeom>
      </xdr:spPr>
    </xdr:pic>
    <xdr:clientData/>
  </xdr:twoCellAnchor>
  <xdr:twoCellAnchor editAs="absolute">
    <xdr:from>
      <xdr:col>8</xdr:col>
      <xdr:colOff>519102</xdr:colOff>
      <xdr:row>49</xdr:row>
      <xdr:rowOff>168368</xdr:rowOff>
    </xdr:from>
    <xdr:to>
      <xdr:col>19</xdr:col>
      <xdr:colOff>519782</xdr:colOff>
      <xdr:row>86</xdr:row>
      <xdr:rowOff>218870</xdr:rowOff>
    </xdr:to>
    <xdr:pic>
      <xdr:nvPicPr>
        <xdr:cNvPr id="4" name="図 4">
          <a:extLst>
            <a:ext uri="{FF2B5EF4-FFF2-40B4-BE49-F238E27FC236}">
              <a16:creationId xmlns:a16="http://schemas.microsoft.com/office/drawing/2014/main" id="{0A3B16DF-CA62-40B2-8ADD-C658E3378289}"/>
            </a:ext>
          </a:extLst>
        </xdr:cNvPr>
        <xdr:cNvPicPr>
          <a:picLocks noChangeAspect="1"/>
        </xdr:cNvPicPr>
      </xdr:nvPicPr>
      <xdr:blipFill>
        <a:blip xmlns:r="http://schemas.openxmlformats.org/officeDocument/2006/relationships" r:embed="rId3"/>
        <a:stretch>
          <a:fillRect/>
        </a:stretch>
      </xdr:blipFill>
      <xdr:spPr>
        <a:xfrm>
          <a:off x="8247959" y="10047154"/>
          <a:ext cx="8260216" cy="8024287"/>
        </a:xfrm>
        <a:prstGeom prst="rect">
          <a:avLst/>
        </a:prstGeom>
      </xdr:spPr>
    </xdr:pic>
    <xdr:clientData/>
  </xdr:twoCellAnchor>
  <xdr:twoCellAnchor editAs="oneCell">
    <xdr:from>
      <xdr:col>3</xdr:col>
      <xdr:colOff>992323</xdr:colOff>
      <xdr:row>13</xdr:row>
      <xdr:rowOff>227151</xdr:rowOff>
    </xdr:from>
    <xdr:to>
      <xdr:col>5</xdr:col>
      <xdr:colOff>2226592</xdr:colOff>
      <xdr:row>17</xdr:row>
      <xdr:rowOff>0</xdr:rowOff>
    </xdr:to>
    <xdr:sp macro="" textlink="">
      <xdr:nvSpPr>
        <xdr:cNvPr id="5" name="吹き出し: 角を丸めた四角形 64">
          <a:extLst>
            <a:ext uri="{FF2B5EF4-FFF2-40B4-BE49-F238E27FC236}">
              <a16:creationId xmlns:a16="http://schemas.microsoft.com/office/drawing/2014/main" id="{D4FF060F-E9F3-4F74-9B3A-340D03EA6A3B}"/>
            </a:ext>
          </a:extLst>
        </xdr:cNvPr>
        <xdr:cNvSpPr/>
      </xdr:nvSpPr>
      <xdr:spPr>
        <a:xfrm>
          <a:off x="2026466" y="2934972"/>
          <a:ext cx="3942090" cy="705115"/>
        </a:xfrm>
        <a:prstGeom prst="wedgeRoundRectCallout">
          <a:avLst>
            <a:gd name="adj1" fmla="val -37406"/>
            <a:gd name="adj2" fmla="val -9095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施設名は”民生電力需要量”シートにおける</a:t>
          </a:r>
          <a:b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b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施設名と同一の場所を記入してください</a:t>
          </a:r>
        </a:p>
      </xdr:txBody>
    </xdr:sp>
    <xdr:clientData/>
  </xdr:twoCellAnchor>
  <xdr:twoCellAnchor editAs="absolute">
    <xdr:from>
      <xdr:col>5</xdr:col>
      <xdr:colOff>520889</xdr:colOff>
      <xdr:row>22</xdr:row>
      <xdr:rowOff>105572</xdr:rowOff>
    </xdr:from>
    <xdr:to>
      <xdr:col>9</xdr:col>
      <xdr:colOff>330096</xdr:colOff>
      <xdr:row>28</xdr:row>
      <xdr:rowOff>36169</xdr:rowOff>
    </xdr:to>
    <xdr:sp macro="" textlink="">
      <xdr:nvSpPr>
        <xdr:cNvPr id="6" name="四角形: 角を丸くする 7">
          <a:extLst>
            <a:ext uri="{FF2B5EF4-FFF2-40B4-BE49-F238E27FC236}">
              <a16:creationId xmlns:a16="http://schemas.microsoft.com/office/drawing/2014/main" id="{48D36FED-24D5-41D5-894B-25503604AFEC}"/>
            </a:ext>
          </a:extLst>
        </xdr:cNvPr>
        <xdr:cNvSpPr/>
      </xdr:nvSpPr>
      <xdr:spPr>
        <a:xfrm>
          <a:off x="4262853" y="4663965"/>
          <a:ext cx="4476457" cy="1087204"/>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0" rIns="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すべての施設で電力削減量が０である場合、</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本シートは</a:t>
          </a:r>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Word</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の様式１に貼り付けず、</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貼り付け箇所に「該当なし」と記載してください</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3</xdr:col>
      <xdr:colOff>1474269</xdr:colOff>
      <xdr:row>39</xdr:row>
      <xdr:rowOff>180228</xdr:rowOff>
    </xdr:from>
    <xdr:to>
      <xdr:col>6</xdr:col>
      <xdr:colOff>389699</xdr:colOff>
      <xdr:row>44</xdr:row>
      <xdr:rowOff>225823</xdr:rowOff>
    </xdr:to>
    <xdr:sp macro="" textlink="">
      <xdr:nvSpPr>
        <xdr:cNvPr id="7" name="吹き出し: 角を丸めた四角形 2">
          <a:extLst>
            <a:ext uri="{FF2B5EF4-FFF2-40B4-BE49-F238E27FC236}">
              <a16:creationId xmlns:a16="http://schemas.microsoft.com/office/drawing/2014/main" id="{0B9B8992-8D2C-4E85-A68A-0F60A570B782}"/>
            </a:ext>
          </a:extLst>
        </xdr:cNvPr>
        <xdr:cNvSpPr/>
      </xdr:nvSpPr>
      <xdr:spPr>
        <a:xfrm>
          <a:off x="2508412" y="7977121"/>
          <a:ext cx="3963680" cy="1202202"/>
        </a:xfrm>
        <a:prstGeom prst="wedgeRoundRectCallout">
          <a:avLst>
            <a:gd name="adj1" fmla="val -101300"/>
            <a:gd name="adj2" fmla="val -7195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対象が入力されている行</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を</a:t>
          </a:r>
          <a:b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b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コピーしたセルの挿入</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にて複製すると</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エラーの原因になりますのでお控えください</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400" b="0">
              <a:solidFill>
                <a:srgbClr val="FF0000"/>
              </a:solidFill>
              <a:latin typeface="ＭＳ ゴシック" panose="020B0609070205080204" pitchFamily="49" charset="-128"/>
              <a:ea typeface="ＭＳ ゴシック" panose="020B0609070205080204" pitchFamily="49" charset="-128"/>
            </a:rPr>
            <a:t>※</a:t>
          </a:r>
          <a:r>
            <a:rPr kumimoji="1" lang="ja-JP" altLang="en-US" sz="1400" b="0">
              <a:solidFill>
                <a:srgbClr val="FF0000"/>
              </a:solidFill>
              <a:latin typeface="ＭＳ ゴシック" panose="020B0609070205080204" pitchFamily="49" charset="-128"/>
              <a:ea typeface="ＭＳ ゴシック" panose="020B0609070205080204" pitchFamily="49" charset="-128"/>
            </a:rPr>
            <a:t>複製された場合、赤文字で表示されます</a:t>
          </a:r>
        </a:p>
      </xdr:txBody>
    </xdr:sp>
    <xdr:clientData/>
  </xdr:twoCellAnchor>
  <xdr:twoCellAnchor editAs="oneCell">
    <xdr:from>
      <xdr:col>3</xdr:col>
      <xdr:colOff>1475781</xdr:colOff>
      <xdr:row>30</xdr:row>
      <xdr:rowOff>198615</xdr:rowOff>
    </xdr:from>
    <xdr:to>
      <xdr:col>6</xdr:col>
      <xdr:colOff>910874</xdr:colOff>
      <xdr:row>35</xdr:row>
      <xdr:rowOff>181447</xdr:rowOff>
    </xdr:to>
    <xdr:sp macro="" textlink="">
      <xdr:nvSpPr>
        <xdr:cNvPr id="8" name="吹き出し: 角を丸めた四角形 62">
          <a:extLst>
            <a:ext uri="{FF2B5EF4-FFF2-40B4-BE49-F238E27FC236}">
              <a16:creationId xmlns:a16="http://schemas.microsoft.com/office/drawing/2014/main" id="{A5173643-9B79-49EE-A4E6-8988864A070F}"/>
            </a:ext>
          </a:extLst>
        </xdr:cNvPr>
        <xdr:cNvSpPr/>
      </xdr:nvSpPr>
      <xdr:spPr>
        <a:xfrm>
          <a:off x="2509924" y="6376258"/>
          <a:ext cx="4483343" cy="908118"/>
        </a:xfrm>
        <a:prstGeom prst="wedgeRoundRectCallout">
          <a:avLst>
            <a:gd name="adj1" fmla="val -96281"/>
            <a:gd name="adj2" fmla="val -12694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対象が入力されていない行</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は</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行の削除</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や、</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コピーした行の挿入</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による行の追加が可能です</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400" b="0">
              <a:solidFill>
                <a:srgbClr val="FF0000"/>
              </a:solidFill>
              <a:latin typeface="ＭＳ ゴシック" panose="020B0609070205080204" pitchFamily="49" charset="-128"/>
              <a:ea typeface="ＭＳ ゴシック" panose="020B0609070205080204" pitchFamily="49" charset="-128"/>
            </a:rPr>
            <a:t>※</a:t>
          </a:r>
          <a:r>
            <a:rPr kumimoji="1" lang="ja-JP" altLang="en-US" sz="1400" b="0">
              <a:solidFill>
                <a:srgbClr val="FF0000"/>
              </a:solidFill>
              <a:latin typeface="ＭＳ ゴシック" panose="020B0609070205080204" pitchFamily="49" charset="-128"/>
              <a:ea typeface="ＭＳ ゴシック" panose="020B0609070205080204" pitchFamily="49" charset="-128"/>
            </a:rPr>
            <a:t>追加方法は表右下の吹き出し参照</a:t>
          </a:r>
          <a:endParaRPr kumimoji="1" lang="en-US" altLang="ja-JP" sz="1400" b="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95251</xdr:colOff>
      <xdr:row>25</xdr:row>
      <xdr:rowOff>96770</xdr:rowOff>
    </xdr:from>
    <xdr:to>
      <xdr:col>1</xdr:col>
      <xdr:colOff>8565</xdr:colOff>
      <xdr:row>30</xdr:row>
      <xdr:rowOff>6508</xdr:rowOff>
    </xdr:to>
    <xdr:sp macro="" textlink="">
      <xdr:nvSpPr>
        <xdr:cNvPr id="9" name="左中かっこ 10">
          <a:extLst>
            <a:ext uri="{FF2B5EF4-FFF2-40B4-BE49-F238E27FC236}">
              <a16:creationId xmlns:a16="http://schemas.microsoft.com/office/drawing/2014/main" id="{E8329622-89BB-4DF1-B180-71819380BA87}"/>
            </a:ext>
          </a:extLst>
        </xdr:cNvPr>
        <xdr:cNvSpPr/>
      </xdr:nvSpPr>
      <xdr:spPr>
        <a:xfrm flipH="1">
          <a:off x="95251" y="5117806"/>
          <a:ext cx="199064" cy="1066345"/>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95251</xdr:colOff>
      <xdr:row>37</xdr:row>
      <xdr:rowOff>6778</xdr:rowOff>
    </xdr:from>
    <xdr:to>
      <xdr:col>1</xdr:col>
      <xdr:colOff>8565</xdr:colOff>
      <xdr:row>37</xdr:row>
      <xdr:rowOff>218672</xdr:rowOff>
    </xdr:to>
    <xdr:sp macro="" textlink="">
      <xdr:nvSpPr>
        <xdr:cNvPr id="10" name="左中かっこ 11">
          <a:extLst>
            <a:ext uri="{FF2B5EF4-FFF2-40B4-BE49-F238E27FC236}">
              <a16:creationId xmlns:a16="http://schemas.microsoft.com/office/drawing/2014/main" id="{F77BDA96-3BB0-4551-9077-30D316BDB541}"/>
            </a:ext>
          </a:extLst>
        </xdr:cNvPr>
        <xdr:cNvSpPr/>
      </xdr:nvSpPr>
      <xdr:spPr>
        <a:xfrm flipH="1">
          <a:off x="95251" y="7572349"/>
          <a:ext cx="199064" cy="211894"/>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12</xdr:col>
      <xdr:colOff>46713</xdr:colOff>
      <xdr:row>47</xdr:row>
      <xdr:rowOff>175108</xdr:rowOff>
    </xdr:from>
    <xdr:to>
      <xdr:col>25</xdr:col>
      <xdr:colOff>562306</xdr:colOff>
      <xdr:row>87</xdr:row>
      <xdr:rowOff>212413</xdr:rowOff>
    </xdr:to>
    <xdr:pic>
      <xdr:nvPicPr>
        <xdr:cNvPr id="3" name="図 9">
          <a:extLst>
            <a:ext uri="{FF2B5EF4-FFF2-40B4-BE49-F238E27FC236}">
              <a16:creationId xmlns:a16="http://schemas.microsoft.com/office/drawing/2014/main" id="{93429CFA-CF19-4AB3-AAF1-5AC5470FD624}"/>
            </a:ext>
          </a:extLst>
        </xdr:cNvPr>
        <xdr:cNvPicPr>
          <a:picLocks noChangeAspect="1"/>
        </xdr:cNvPicPr>
      </xdr:nvPicPr>
      <xdr:blipFill>
        <a:blip xmlns:r="http://schemas.openxmlformats.org/officeDocument/2006/relationships" r:embed="rId1"/>
        <a:stretch>
          <a:fillRect/>
        </a:stretch>
      </xdr:blipFill>
      <xdr:spPr>
        <a:xfrm>
          <a:off x="10809963" y="10557358"/>
          <a:ext cx="8111781" cy="9562305"/>
        </a:xfrm>
        <a:prstGeom prst="rect">
          <a:avLst/>
        </a:prstGeom>
      </xdr:spPr>
    </xdr:pic>
    <xdr:clientData/>
  </xdr:twoCellAnchor>
  <xdr:twoCellAnchor editAs="oneCell">
    <xdr:from>
      <xdr:col>4</xdr:col>
      <xdr:colOff>7058</xdr:colOff>
      <xdr:row>19</xdr:row>
      <xdr:rowOff>83092</xdr:rowOff>
    </xdr:from>
    <xdr:to>
      <xdr:col>5</xdr:col>
      <xdr:colOff>760608</xdr:colOff>
      <xdr:row>25</xdr:row>
      <xdr:rowOff>9763</xdr:rowOff>
    </xdr:to>
    <xdr:sp macro="" textlink="">
      <xdr:nvSpPr>
        <xdr:cNvPr id="4" name="吹き出し: 角を丸めた四角形 2">
          <a:extLst>
            <a:ext uri="{FF2B5EF4-FFF2-40B4-BE49-F238E27FC236}">
              <a16:creationId xmlns:a16="http://schemas.microsoft.com/office/drawing/2014/main" id="{D56940D8-9562-4E63-BC34-0D089B61CE84}"/>
            </a:ext>
          </a:extLst>
        </xdr:cNvPr>
        <xdr:cNvSpPr/>
      </xdr:nvSpPr>
      <xdr:spPr>
        <a:xfrm>
          <a:off x="1409831" y="4256774"/>
          <a:ext cx="4321095" cy="1052353"/>
        </a:xfrm>
        <a:prstGeom prst="wedgeRoundRectCallout">
          <a:avLst>
            <a:gd name="adj1" fmla="val -73683"/>
            <a:gd name="adj2" fmla="val -8067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対象が入力されている行</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を</a:t>
          </a:r>
          <a:b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b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コピーしたセルの挿入</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にて複製すると</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エラーの原因になりますのでお控えください</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400" b="0">
              <a:solidFill>
                <a:srgbClr val="FF0000"/>
              </a:solidFill>
              <a:latin typeface="ＭＳ ゴシック" panose="020B0609070205080204" pitchFamily="49" charset="-128"/>
              <a:ea typeface="ＭＳ ゴシック" panose="020B0609070205080204" pitchFamily="49" charset="-128"/>
            </a:rPr>
            <a:t>※</a:t>
          </a:r>
          <a:r>
            <a:rPr kumimoji="1" lang="ja-JP" altLang="en-US" sz="1400" b="0">
              <a:solidFill>
                <a:srgbClr val="FF0000"/>
              </a:solidFill>
              <a:latin typeface="ＭＳ ゴシック" panose="020B0609070205080204" pitchFamily="49" charset="-128"/>
              <a:ea typeface="ＭＳ ゴシック" panose="020B0609070205080204" pitchFamily="49" charset="-128"/>
            </a:rPr>
            <a:t>複製された場合、赤文字で表示されます</a:t>
          </a:r>
        </a:p>
      </xdr:txBody>
    </xdr:sp>
    <xdr:clientData/>
  </xdr:twoCellAnchor>
  <xdr:twoCellAnchor editAs="oneCell">
    <xdr:from>
      <xdr:col>4</xdr:col>
      <xdr:colOff>37873</xdr:colOff>
      <xdr:row>9</xdr:row>
      <xdr:rowOff>153208</xdr:rowOff>
    </xdr:from>
    <xdr:to>
      <xdr:col>5</xdr:col>
      <xdr:colOff>789370</xdr:colOff>
      <xdr:row>15</xdr:row>
      <xdr:rowOff>24930</xdr:rowOff>
    </xdr:to>
    <xdr:sp macro="" textlink="">
      <xdr:nvSpPr>
        <xdr:cNvPr id="5" name="吹き出し: 角を丸めた四角形 62">
          <a:extLst>
            <a:ext uri="{FF2B5EF4-FFF2-40B4-BE49-F238E27FC236}">
              <a16:creationId xmlns:a16="http://schemas.microsoft.com/office/drawing/2014/main" id="{23C1D6A2-6B61-469E-BC42-EE0C5876E873}"/>
            </a:ext>
          </a:extLst>
        </xdr:cNvPr>
        <xdr:cNvSpPr/>
      </xdr:nvSpPr>
      <xdr:spPr>
        <a:xfrm>
          <a:off x="1440646" y="2750935"/>
          <a:ext cx="4319042" cy="997404"/>
        </a:xfrm>
        <a:prstGeom prst="wedgeRoundRectCallout">
          <a:avLst>
            <a:gd name="adj1" fmla="val -73854"/>
            <a:gd name="adj2" fmla="val -6403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区分が入力されていない行</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は</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行の削除</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や、</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コピーした行の挿入</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による行の追加が可能です</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400" b="0">
              <a:solidFill>
                <a:srgbClr val="FF0000"/>
              </a:solidFill>
              <a:latin typeface="ＭＳ ゴシック" panose="020B0609070205080204" pitchFamily="49" charset="-128"/>
              <a:ea typeface="ＭＳ ゴシック" panose="020B0609070205080204" pitchFamily="49" charset="-128"/>
            </a:rPr>
            <a:t>※</a:t>
          </a:r>
          <a:r>
            <a:rPr kumimoji="1" lang="ja-JP" altLang="en-US" sz="1400" b="0">
              <a:solidFill>
                <a:srgbClr val="FF0000"/>
              </a:solidFill>
              <a:latin typeface="ＭＳ ゴシック" panose="020B0609070205080204" pitchFamily="49" charset="-128"/>
              <a:ea typeface="ＭＳ ゴシック" panose="020B0609070205080204" pitchFamily="49" charset="-128"/>
            </a:rPr>
            <a:t>追加方法は表右下の吹き出し参照</a:t>
          </a:r>
          <a:endParaRPr kumimoji="1" lang="en-US" altLang="ja-JP" sz="1400" b="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173182</xdr:colOff>
      <xdr:row>7</xdr:row>
      <xdr:rowOff>60222</xdr:rowOff>
    </xdr:from>
    <xdr:to>
      <xdr:col>2</xdr:col>
      <xdr:colOff>14626</xdr:colOff>
      <xdr:row>10</xdr:row>
      <xdr:rowOff>34182</xdr:rowOff>
    </xdr:to>
    <xdr:sp macro="" textlink="">
      <xdr:nvSpPr>
        <xdr:cNvPr id="6" name="左中かっこ 6">
          <a:extLst>
            <a:ext uri="{FF2B5EF4-FFF2-40B4-BE49-F238E27FC236}">
              <a16:creationId xmlns:a16="http://schemas.microsoft.com/office/drawing/2014/main" id="{9389747A-7111-4044-A579-0683950A6CCB}"/>
            </a:ext>
          </a:extLst>
        </xdr:cNvPr>
        <xdr:cNvSpPr/>
      </xdr:nvSpPr>
      <xdr:spPr>
        <a:xfrm flipH="1">
          <a:off x="173182" y="2207677"/>
          <a:ext cx="170489" cy="649369"/>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155864</xdr:colOff>
      <xdr:row>15</xdr:row>
      <xdr:rowOff>48779</xdr:rowOff>
    </xdr:from>
    <xdr:to>
      <xdr:col>1</xdr:col>
      <xdr:colOff>63405</xdr:colOff>
      <xdr:row>17</xdr:row>
      <xdr:rowOff>18714</xdr:rowOff>
    </xdr:to>
    <xdr:sp macro="" textlink="">
      <xdr:nvSpPr>
        <xdr:cNvPr id="7" name="左中かっこ 7">
          <a:extLst>
            <a:ext uri="{FF2B5EF4-FFF2-40B4-BE49-F238E27FC236}">
              <a16:creationId xmlns:a16="http://schemas.microsoft.com/office/drawing/2014/main" id="{39DD81A3-3A1C-4DDE-8E9F-8D64562D64E9}"/>
            </a:ext>
          </a:extLst>
        </xdr:cNvPr>
        <xdr:cNvSpPr/>
      </xdr:nvSpPr>
      <xdr:spPr>
        <a:xfrm flipH="1">
          <a:off x="155864" y="3772188"/>
          <a:ext cx="167314" cy="195071"/>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4</xdr:col>
      <xdr:colOff>2335679</xdr:colOff>
      <xdr:row>26</xdr:row>
      <xdr:rowOff>211129</xdr:rowOff>
    </xdr:from>
    <xdr:to>
      <xdr:col>6</xdr:col>
      <xdr:colOff>219853</xdr:colOff>
      <xdr:row>33</xdr:row>
      <xdr:rowOff>113966</xdr:rowOff>
    </xdr:to>
    <xdr:sp macro="" textlink="">
      <xdr:nvSpPr>
        <xdr:cNvPr id="8" name="吹き出し: 角を丸めた四角形 10">
          <a:extLst>
            <a:ext uri="{FF2B5EF4-FFF2-40B4-BE49-F238E27FC236}">
              <a16:creationId xmlns:a16="http://schemas.microsoft.com/office/drawing/2014/main" id="{EC8FC1AF-206A-4EF9-ACE3-847FB81EB7E6}"/>
            </a:ext>
          </a:extLst>
        </xdr:cNvPr>
        <xdr:cNvSpPr/>
      </xdr:nvSpPr>
      <xdr:spPr>
        <a:xfrm>
          <a:off x="3750822" y="5844486"/>
          <a:ext cx="3381460" cy="1059444"/>
        </a:xfrm>
        <a:prstGeom prst="wedgeRoundRectCallout">
          <a:avLst>
            <a:gd name="adj1" fmla="val 73761"/>
            <a:gd name="adj2" fmla="val -8464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排出削減量は数値で入力してください</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（削減量の算定をできない場合は－を入力してください）</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oneCellAnchor>
    <xdr:from>
      <xdr:col>5</xdr:col>
      <xdr:colOff>1502570</xdr:colOff>
      <xdr:row>42</xdr:row>
      <xdr:rowOff>85947</xdr:rowOff>
    </xdr:from>
    <xdr:ext cx="4414166" cy="2060865"/>
    <xdr:sp macro="" textlink="">
      <xdr:nvSpPr>
        <xdr:cNvPr id="9" name="吹き出し: 角を丸めた四角形 69">
          <a:extLst>
            <a:ext uri="{FF2B5EF4-FFF2-40B4-BE49-F238E27FC236}">
              <a16:creationId xmlns:a16="http://schemas.microsoft.com/office/drawing/2014/main" id="{BBEDFAC7-C4F0-4610-B5F1-AFB470EA6C03}"/>
            </a:ext>
          </a:extLst>
        </xdr:cNvPr>
        <xdr:cNvSpPr/>
      </xdr:nvSpPr>
      <xdr:spPr>
        <a:xfrm>
          <a:off x="6496391" y="9229947"/>
          <a:ext cx="4414166" cy="2060865"/>
        </a:xfrm>
        <a:prstGeom prst="wedgeRoundRectCallout">
          <a:avLst>
            <a:gd name="adj1" fmla="val 32525"/>
            <a:gd name="adj2" fmla="val -12536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現在の合意形成進捗度</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a:t>
          </a:r>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：合意に向けた進捗度が</a:t>
          </a:r>
          <a:r>
            <a:rPr kumimoji="1" lang="en-US" altLang="ja-JP" sz="1400" b="0">
              <a:solidFill>
                <a:sysClr val="windowText" lastClr="000000"/>
              </a:solidFill>
              <a:latin typeface="Meiryo UI" panose="020B0604030504040204" pitchFamily="50" charset="-128"/>
              <a:ea typeface="Meiryo UI" panose="020B0604030504040204" pitchFamily="50" charset="-128"/>
            </a:rPr>
            <a:t>75%</a:t>
          </a:r>
          <a:r>
            <a:rPr kumimoji="1" lang="ja-JP" altLang="en-US" sz="1400" b="0">
              <a:solidFill>
                <a:sysClr val="windowText" lastClr="000000"/>
              </a:solidFill>
              <a:latin typeface="Meiryo UI" panose="020B0604030504040204" pitchFamily="50" charset="-128"/>
              <a:ea typeface="Meiryo UI" panose="020B0604030504040204" pitchFamily="50" charset="-128"/>
            </a:rPr>
            <a:t>以上である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B</a:t>
          </a:r>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：合意に向けた進捗度が</a:t>
          </a:r>
          <a:r>
            <a:rPr kumimoji="1" lang="en-US" altLang="ja-JP" sz="1400" b="0">
              <a:solidFill>
                <a:sysClr val="windowText" lastClr="000000"/>
              </a:solidFill>
              <a:latin typeface="Meiryo UI" panose="020B0604030504040204" pitchFamily="50" charset="-128"/>
              <a:ea typeface="Meiryo UI" panose="020B0604030504040204" pitchFamily="50" charset="-128"/>
            </a:rPr>
            <a:t>50%</a:t>
          </a:r>
          <a:r>
            <a:rPr kumimoji="1" lang="ja-JP" altLang="en-US" sz="1400" b="0">
              <a:solidFill>
                <a:sysClr val="windowText" lastClr="000000"/>
              </a:solidFill>
              <a:latin typeface="Meiryo UI" panose="020B0604030504040204" pitchFamily="50" charset="-128"/>
              <a:ea typeface="Meiryo UI" panose="020B0604030504040204" pitchFamily="50" charset="-128"/>
            </a:rPr>
            <a:t>以上</a:t>
          </a:r>
          <a:r>
            <a:rPr kumimoji="1" lang="en-US" altLang="ja-JP" sz="1400" b="0">
              <a:solidFill>
                <a:sysClr val="windowText" lastClr="000000"/>
              </a:solidFill>
              <a:latin typeface="Meiryo UI" panose="020B0604030504040204" pitchFamily="50" charset="-128"/>
              <a:ea typeface="Meiryo UI" panose="020B0604030504040204" pitchFamily="50" charset="-128"/>
            </a:rPr>
            <a:t>75%</a:t>
          </a:r>
          <a:r>
            <a:rPr kumimoji="1" lang="ja-JP" altLang="en-US" sz="1400" b="0">
              <a:solidFill>
                <a:sysClr val="windowText" lastClr="000000"/>
              </a:solidFill>
              <a:latin typeface="Meiryo UI" panose="020B0604030504040204" pitchFamily="50" charset="-128"/>
              <a:ea typeface="Meiryo UI" panose="020B0604030504040204" pitchFamily="50" charset="-128"/>
            </a:rPr>
            <a:t>未満である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C</a:t>
          </a:r>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：合意に向けた進捗度が</a:t>
          </a:r>
          <a:r>
            <a:rPr kumimoji="1" lang="en-US" altLang="ja-JP" sz="1400" b="0">
              <a:solidFill>
                <a:sysClr val="windowText" lastClr="000000"/>
              </a:solidFill>
              <a:latin typeface="Meiryo UI" panose="020B0604030504040204" pitchFamily="50" charset="-128"/>
              <a:ea typeface="Meiryo UI" panose="020B0604030504040204" pitchFamily="50" charset="-128"/>
            </a:rPr>
            <a:t>25%</a:t>
          </a:r>
          <a:r>
            <a:rPr kumimoji="1" lang="ja-JP" altLang="en-US" sz="1400" b="0">
              <a:solidFill>
                <a:sysClr val="windowText" lastClr="000000"/>
              </a:solidFill>
              <a:latin typeface="Meiryo UI" panose="020B0604030504040204" pitchFamily="50" charset="-128"/>
              <a:ea typeface="Meiryo UI" panose="020B0604030504040204" pitchFamily="50" charset="-128"/>
            </a:rPr>
            <a:t>以上</a:t>
          </a:r>
          <a:r>
            <a:rPr kumimoji="1" lang="en-US" altLang="ja-JP" sz="1400" b="0">
              <a:solidFill>
                <a:sysClr val="windowText" lastClr="000000"/>
              </a:solidFill>
              <a:latin typeface="Meiryo UI" panose="020B0604030504040204" pitchFamily="50" charset="-128"/>
              <a:ea typeface="Meiryo UI" panose="020B0604030504040204" pitchFamily="50" charset="-128"/>
            </a:rPr>
            <a:t>50%</a:t>
          </a:r>
          <a:r>
            <a:rPr kumimoji="1" lang="ja-JP" altLang="en-US" sz="1400" b="0">
              <a:solidFill>
                <a:sysClr val="windowText" lastClr="000000"/>
              </a:solidFill>
              <a:latin typeface="Meiryo UI" panose="020B0604030504040204" pitchFamily="50" charset="-128"/>
              <a:ea typeface="Meiryo UI" panose="020B0604030504040204" pitchFamily="50" charset="-128"/>
            </a:rPr>
            <a:t>未満である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D</a:t>
          </a:r>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：合意に向けた進捗度が</a:t>
          </a:r>
          <a:r>
            <a:rPr kumimoji="1" lang="en-US" altLang="ja-JP" sz="1400" b="0">
              <a:solidFill>
                <a:sysClr val="windowText" lastClr="000000"/>
              </a:solidFill>
              <a:latin typeface="Meiryo UI" panose="020B0604030504040204" pitchFamily="50" charset="-128"/>
              <a:ea typeface="Meiryo UI" panose="020B0604030504040204" pitchFamily="50" charset="-128"/>
            </a:rPr>
            <a:t>25%</a:t>
          </a:r>
          <a:r>
            <a:rPr kumimoji="1" lang="ja-JP" altLang="en-US" sz="1400" b="0">
              <a:solidFill>
                <a:sysClr val="windowText" lastClr="000000"/>
              </a:solidFill>
              <a:latin typeface="Meiryo UI" panose="020B0604030504040204" pitchFamily="50" charset="-128"/>
              <a:ea typeface="Meiryo UI" panose="020B0604030504040204" pitchFamily="50" charset="-128"/>
            </a:rPr>
            <a:t>未満である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oneCellAnchor>
  <xdr:twoCellAnchor editAs="oneCell">
    <xdr:from>
      <xdr:col>7</xdr:col>
      <xdr:colOff>280742</xdr:colOff>
      <xdr:row>9</xdr:row>
      <xdr:rowOff>27053</xdr:rowOff>
    </xdr:from>
    <xdr:to>
      <xdr:col>8</xdr:col>
      <xdr:colOff>1010481</xdr:colOff>
      <xdr:row>15</xdr:row>
      <xdr:rowOff>45926</xdr:rowOff>
    </xdr:to>
    <xdr:sp macro="" textlink="">
      <xdr:nvSpPr>
        <xdr:cNvPr id="10" name="吹き出し: 角を丸めた四角形 2">
          <a:extLst>
            <a:ext uri="{FF2B5EF4-FFF2-40B4-BE49-F238E27FC236}">
              <a16:creationId xmlns:a16="http://schemas.microsoft.com/office/drawing/2014/main" id="{14D05CAC-44C7-4EB7-A76B-F8DE707C5894}"/>
            </a:ext>
          </a:extLst>
        </xdr:cNvPr>
        <xdr:cNvSpPr/>
      </xdr:nvSpPr>
      <xdr:spPr>
        <a:xfrm>
          <a:off x="7846313" y="2721267"/>
          <a:ext cx="1763882" cy="1243516"/>
        </a:xfrm>
        <a:prstGeom prst="wedgeRoundRectCallout">
          <a:avLst>
            <a:gd name="adj1" fmla="val 25912"/>
            <a:gd name="adj2" fmla="val -9183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小計は自動計算</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されるため</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I</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列への</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入力は不要です</a:t>
          </a:r>
        </a:p>
      </xdr:txBody>
    </xdr:sp>
    <xdr:clientData/>
  </xdr:twoCellAnchor>
  <xdr:twoCellAnchor editAs="oneCell">
    <xdr:from>
      <xdr:col>2</xdr:col>
      <xdr:colOff>149679</xdr:colOff>
      <xdr:row>39</xdr:row>
      <xdr:rowOff>136072</xdr:rowOff>
    </xdr:from>
    <xdr:to>
      <xdr:col>4</xdr:col>
      <xdr:colOff>834693</xdr:colOff>
      <xdr:row>45</xdr:row>
      <xdr:rowOff>1804</xdr:rowOff>
    </xdr:to>
    <xdr:sp macro="" textlink="">
      <xdr:nvSpPr>
        <xdr:cNvPr id="11" name="吹き出し: 角を丸めた四角形 2">
          <a:extLst>
            <a:ext uri="{FF2B5EF4-FFF2-40B4-BE49-F238E27FC236}">
              <a16:creationId xmlns:a16="http://schemas.microsoft.com/office/drawing/2014/main" id="{CA311584-BD44-4721-A6E8-269ED979FF13}"/>
            </a:ext>
          </a:extLst>
        </xdr:cNvPr>
        <xdr:cNvSpPr/>
      </xdr:nvSpPr>
      <xdr:spPr>
        <a:xfrm>
          <a:off x="489858" y="8164286"/>
          <a:ext cx="1759978" cy="1253660"/>
        </a:xfrm>
        <a:prstGeom prst="wedgeRoundRectCallout">
          <a:avLst>
            <a:gd name="adj1" fmla="val -35317"/>
            <a:gd name="adj2" fmla="val -8758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2.4</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 民生部門電力の取組から連番の通し番号を記入してください。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248805</xdr:colOff>
      <xdr:row>0</xdr:row>
      <xdr:rowOff>80818</xdr:rowOff>
    </xdr:from>
    <xdr:to>
      <xdr:col>18</xdr:col>
      <xdr:colOff>277627</xdr:colOff>
      <xdr:row>22</xdr:row>
      <xdr:rowOff>151998</xdr:rowOff>
    </xdr:to>
    <xdr:grpSp>
      <xdr:nvGrpSpPr>
        <xdr:cNvPr id="10" name="グループ化 9">
          <a:extLst>
            <a:ext uri="{FF2B5EF4-FFF2-40B4-BE49-F238E27FC236}">
              <a16:creationId xmlns:a16="http://schemas.microsoft.com/office/drawing/2014/main" id="{BA9B19D6-108C-4B44-8374-BD61089E2E8D}"/>
            </a:ext>
          </a:extLst>
        </xdr:cNvPr>
        <xdr:cNvGrpSpPr/>
      </xdr:nvGrpSpPr>
      <xdr:grpSpPr>
        <a:xfrm>
          <a:off x="7007019" y="80818"/>
          <a:ext cx="9680822" cy="5060466"/>
          <a:chOff x="8085219" y="331870"/>
          <a:chExt cx="13480262" cy="7199489"/>
        </a:xfrm>
      </xdr:grpSpPr>
      <xdr:sp macro="" textlink="">
        <xdr:nvSpPr>
          <xdr:cNvPr id="11" name="吹き出し: 角を丸めた四角形 10">
            <a:extLst>
              <a:ext uri="{FF2B5EF4-FFF2-40B4-BE49-F238E27FC236}">
                <a16:creationId xmlns:a16="http://schemas.microsoft.com/office/drawing/2014/main" id="{DCEE5DCF-D8D1-9867-B594-03D0396787D6}"/>
              </a:ext>
            </a:extLst>
          </xdr:cNvPr>
          <xdr:cNvSpPr/>
        </xdr:nvSpPr>
        <xdr:spPr>
          <a:xfrm>
            <a:off x="8085219" y="331870"/>
            <a:ext cx="13480262" cy="7199489"/>
          </a:xfrm>
          <a:prstGeom prst="wedgeRoundRectCallout">
            <a:avLst>
              <a:gd name="adj1" fmla="val -58823"/>
              <a:gd name="adj2" fmla="val -1947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作成日と自治体名、共同提案者名を入力してください。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・記入のない欄はそのままで構いません。</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・行が足りない場合は、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①複製したい行全体をコピー</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②コピーした行を「コピーしたセルを挿入」</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で対応ください。</a:t>
            </a:r>
          </a:p>
        </xdr:txBody>
      </xdr:sp>
      <xdr:pic>
        <xdr:nvPicPr>
          <xdr:cNvPr id="12" name="図 11">
            <a:extLst>
              <a:ext uri="{FF2B5EF4-FFF2-40B4-BE49-F238E27FC236}">
                <a16:creationId xmlns:a16="http://schemas.microsoft.com/office/drawing/2014/main" id="{541BF7AB-CA3A-FA81-C354-9CAA5B518D30}"/>
              </a:ext>
            </a:extLst>
          </xdr:cNvPr>
          <xdr:cNvPicPr>
            <a:picLocks noChangeAspect="1"/>
          </xdr:cNvPicPr>
        </xdr:nvPicPr>
        <xdr:blipFill>
          <a:blip xmlns:r="http://schemas.openxmlformats.org/officeDocument/2006/relationships" r:embed="rId1"/>
          <a:stretch>
            <a:fillRect/>
          </a:stretch>
        </xdr:blipFill>
        <xdr:spPr>
          <a:xfrm>
            <a:off x="17097239" y="1636177"/>
            <a:ext cx="3956128" cy="5469323"/>
          </a:xfrm>
          <a:prstGeom prst="rect">
            <a:avLst/>
          </a:prstGeom>
        </xdr:spPr>
      </xdr:pic>
      <xdr:pic>
        <xdr:nvPicPr>
          <xdr:cNvPr id="13" name="図 12">
            <a:extLst>
              <a:ext uri="{FF2B5EF4-FFF2-40B4-BE49-F238E27FC236}">
                <a16:creationId xmlns:a16="http://schemas.microsoft.com/office/drawing/2014/main" id="{24135CBB-73EC-3C3E-E800-A99FF1920D74}"/>
              </a:ext>
            </a:extLst>
          </xdr:cNvPr>
          <xdr:cNvPicPr>
            <a:picLocks noChangeAspect="1"/>
          </xdr:cNvPicPr>
        </xdr:nvPicPr>
        <xdr:blipFill>
          <a:blip xmlns:r="http://schemas.openxmlformats.org/officeDocument/2006/relationships" r:embed="rId2"/>
          <a:stretch>
            <a:fillRect/>
          </a:stretch>
        </xdr:blipFill>
        <xdr:spPr>
          <a:xfrm>
            <a:off x="12841041" y="1653615"/>
            <a:ext cx="3951683" cy="5484814"/>
          </a:xfrm>
          <a:prstGeom prst="rect">
            <a:avLst/>
          </a:prstGeom>
        </xdr:spPr>
      </xdr:pic>
      <xdr:sp macro="" textlink="">
        <xdr:nvSpPr>
          <xdr:cNvPr id="14" name="テキスト ボックス 13">
            <a:extLst>
              <a:ext uri="{FF2B5EF4-FFF2-40B4-BE49-F238E27FC236}">
                <a16:creationId xmlns:a16="http://schemas.microsoft.com/office/drawing/2014/main" id="{843BC46B-20D2-2B86-4DD4-7A6FA41CD7B7}"/>
              </a:ext>
            </a:extLst>
          </xdr:cNvPr>
          <xdr:cNvSpPr txBox="1"/>
        </xdr:nvSpPr>
        <xdr:spPr>
          <a:xfrm>
            <a:off x="12823485" y="1160769"/>
            <a:ext cx="2794578" cy="469835"/>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latin typeface="Meiryo UI" panose="020B0604030504040204" pitchFamily="50" charset="-128"/>
                <a:ea typeface="Meiryo UI" panose="020B0604030504040204" pitchFamily="50" charset="-128"/>
              </a:rPr>
              <a:t>①複製したい行全体をコピー</a:t>
            </a:r>
          </a:p>
        </xdr:txBody>
      </xdr:sp>
      <xdr:sp macro="" textlink="">
        <xdr:nvSpPr>
          <xdr:cNvPr id="15" name="テキスト ボックス 14">
            <a:extLst>
              <a:ext uri="{FF2B5EF4-FFF2-40B4-BE49-F238E27FC236}">
                <a16:creationId xmlns:a16="http://schemas.microsoft.com/office/drawing/2014/main" id="{468A3D77-8765-57BC-01CF-062AB989F39F}"/>
              </a:ext>
            </a:extLst>
          </xdr:cNvPr>
          <xdr:cNvSpPr txBox="1"/>
        </xdr:nvSpPr>
        <xdr:spPr>
          <a:xfrm>
            <a:off x="17115219" y="1198308"/>
            <a:ext cx="3482635" cy="469835"/>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latin typeface="Meiryo UI" panose="020B0604030504040204" pitchFamily="50" charset="-128"/>
                <a:ea typeface="Meiryo UI" panose="020B0604030504040204" pitchFamily="50" charset="-128"/>
              </a:rPr>
              <a:t>②コピーした行を「コピーしたセルを挿入」</a:t>
            </a:r>
          </a:p>
        </xdr:txBody>
      </xdr:sp>
      <xdr:sp macro="" textlink="">
        <xdr:nvSpPr>
          <xdr:cNvPr id="16" name="四角形: 角を丸くする 15">
            <a:extLst>
              <a:ext uri="{FF2B5EF4-FFF2-40B4-BE49-F238E27FC236}">
                <a16:creationId xmlns:a16="http://schemas.microsoft.com/office/drawing/2014/main" id="{B1DD5BEE-412C-F93C-AA15-E5C0FE9C68C1}"/>
              </a:ext>
            </a:extLst>
          </xdr:cNvPr>
          <xdr:cNvSpPr/>
        </xdr:nvSpPr>
        <xdr:spPr>
          <a:xfrm>
            <a:off x="12936837" y="4028321"/>
            <a:ext cx="1355991" cy="207308"/>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四角形: 角を丸くする 16">
            <a:extLst>
              <a:ext uri="{FF2B5EF4-FFF2-40B4-BE49-F238E27FC236}">
                <a16:creationId xmlns:a16="http://schemas.microsoft.com/office/drawing/2014/main" id="{88FC5CB8-BE50-CCA1-B978-A6272BFDE6BF}"/>
              </a:ext>
            </a:extLst>
          </xdr:cNvPr>
          <xdr:cNvSpPr/>
        </xdr:nvSpPr>
        <xdr:spPr>
          <a:xfrm>
            <a:off x="17166980" y="4764499"/>
            <a:ext cx="1428907" cy="207307"/>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absolute">
    <xdr:from>
      <xdr:col>9</xdr:col>
      <xdr:colOff>254090</xdr:colOff>
      <xdr:row>18</xdr:row>
      <xdr:rowOff>95641</xdr:rowOff>
    </xdr:from>
    <xdr:to>
      <xdr:col>13</xdr:col>
      <xdr:colOff>222042</xdr:colOff>
      <xdr:row>21</xdr:row>
      <xdr:rowOff>838667</xdr:rowOff>
    </xdr:to>
    <xdr:sp macro="" textlink="">
      <xdr:nvSpPr>
        <xdr:cNvPr id="4" name="吹き出し: 角を丸めた四角形 21">
          <a:extLst>
            <a:ext uri="{FF2B5EF4-FFF2-40B4-BE49-F238E27FC236}">
              <a16:creationId xmlns:a16="http://schemas.microsoft.com/office/drawing/2014/main" id="{BF104405-701A-4EE6-9696-9D9E7BB14F8C}"/>
            </a:ext>
          </a:extLst>
        </xdr:cNvPr>
        <xdr:cNvSpPr/>
      </xdr:nvSpPr>
      <xdr:spPr>
        <a:xfrm flipH="1">
          <a:off x="12463408" y="4633005"/>
          <a:ext cx="7276225" cy="1141344"/>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chemeClr val="tx1"/>
              </a:solidFill>
              <a:latin typeface="Meiryo UI" panose="020B0604030504040204" pitchFamily="50" charset="-128"/>
              <a:ea typeface="Meiryo UI" panose="020B0604030504040204" pitchFamily="50" charset="-128"/>
            </a:rPr>
            <a:t>・</a:t>
          </a:r>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a:p>
          <a:pPr algn="l"/>
          <a:r>
            <a:rPr kumimoji="1" lang="ja-JP" altLang="en-US" sz="1400" b="0">
              <a:solidFill>
                <a:schemeClr val="tx1"/>
              </a:solidFill>
              <a:latin typeface="Meiryo UI" panose="020B0604030504040204" pitchFamily="50" charset="-128"/>
              <a:ea typeface="Meiryo UI" panose="020B0604030504040204" pitchFamily="50" charset="-128"/>
            </a:rPr>
            <a:t>・あらかじめ表を</a:t>
          </a:r>
          <a:r>
            <a:rPr kumimoji="1" lang="en-US" altLang="ja-JP" sz="1400" b="0">
              <a:solidFill>
                <a:schemeClr val="tx1"/>
              </a:solidFill>
              <a:latin typeface="Meiryo UI" panose="020B0604030504040204" pitchFamily="50" charset="-128"/>
              <a:ea typeface="Meiryo UI" panose="020B0604030504040204" pitchFamily="50" charset="-128"/>
            </a:rPr>
            <a:t>30</a:t>
          </a:r>
          <a:r>
            <a:rPr kumimoji="1" lang="ja-JP" altLang="en-US" sz="1400" b="0">
              <a:solidFill>
                <a:schemeClr val="tx1"/>
              </a:solidFill>
              <a:latin typeface="Meiryo UI" panose="020B0604030504040204" pitchFamily="50" charset="-128"/>
              <a:ea typeface="Meiryo UI" panose="020B0604030504040204" pitchFamily="50" charset="-128"/>
            </a:rPr>
            <a:t>枠用意しておりますが、さらに取組に追加が必要な場合は表全体を行ごとコピー＆挿入で追加してください</a:t>
          </a:r>
        </a:p>
      </xdr:txBody>
    </xdr:sp>
    <xdr:clientData/>
  </xdr:twoCellAnchor>
  <xdr:twoCellAnchor editAs="oneCell">
    <xdr:from>
      <xdr:col>2</xdr:col>
      <xdr:colOff>242455</xdr:colOff>
      <xdr:row>13</xdr:row>
      <xdr:rowOff>215025</xdr:rowOff>
    </xdr:from>
    <xdr:to>
      <xdr:col>4</xdr:col>
      <xdr:colOff>2075329</xdr:colOff>
      <xdr:row>20</xdr:row>
      <xdr:rowOff>54395</xdr:rowOff>
    </xdr:to>
    <xdr:sp macro="" textlink="">
      <xdr:nvSpPr>
        <xdr:cNvPr id="5" name="吹き出し: 角を丸めた四角形 62">
          <a:extLst>
            <a:ext uri="{FF2B5EF4-FFF2-40B4-BE49-F238E27FC236}">
              <a16:creationId xmlns:a16="http://schemas.microsoft.com/office/drawing/2014/main" id="{78E1A15C-0266-4411-A0C8-15CB54BF73BA}"/>
            </a:ext>
          </a:extLst>
        </xdr:cNvPr>
        <xdr:cNvSpPr/>
      </xdr:nvSpPr>
      <xdr:spPr>
        <a:xfrm>
          <a:off x="554182" y="3609389"/>
          <a:ext cx="3963011" cy="1311415"/>
        </a:xfrm>
        <a:prstGeom prst="wedgeRoundRectCallout">
          <a:avLst>
            <a:gd name="adj1" fmla="val -10562"/>
            <a:gd name="adj2" fmla="val -13965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2.4</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twoCellAnchor editAs="oneCell">
    <xdr:from>
      <xdr:col>9</xdr:col>
      <xdr:colOff>336637</xdr:colOff>
      <xdr:row>35</xdr:row>
      <xdr:rowOff>2684</xdr:rowOff>
    </xdr:from>
    <xdr:to>
      <xdr:col>10</xdr:col>
      <xdr:colOff>263959</xdr:colOff>
      <xdr:row>41</xdr:row>
      <xdr:rowOff>481235</xdr:rowOff>
    </xdr:to>
    <xdr:sp macro="" textlink="">
      <xdr:nvSpPr>
        <xdr:cNvPr id="6" name="吹き出し: 角を丸めた四角形 62">
          <a:extLst>
            <a:ext uri="{FF2B5EF4-FFF2-40B4-BE49-F238E27FC236}">
              <a16:creationId xmlns:a16="http://schemas.microsoft.com/office/drawing/2014/main" id="{CCCFE5DA-AE02-4850-8EFB-C5BFE056F490}"/>
            </a:ext>
          </a:extLst>
        </xdr:cNvPr>
        <xdr:cNvSpPr/>
      </xdr:nvSpPr>
      <xdr:spPr>
        <a:xfrm>
          <a:off x="12504825" y="10980247"/>
          <a:ext cx="2022822" cy="1597738"/>
        </a:xfrm>
        <a:prstGeom prst="wedgeRoundRectCallout">
          <a:avLst>
            <a:gd name="adj1" fmla="val -230422"/>
            <a:gd name="adj2" fmla="val -3230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合意に向けた進捗度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・実施済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・実施中</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・未実施</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4</xdr:col>
      <xdr:colOff>1991262</xdr:colOff>
      <xdr:row>16</xdr:row>
      <xdr:rowOff>211628</xdr:rowOff>
    </xdr:from>
    <xdr:to>
      <xdr:col>6</xdr:col>
      <xdr:colOff>778350</xdr:colOff>
      <xdr:row>21</xdr:row>
      <xdr:rowOff>649948</xdr:rowOff>
    </xdr:to>
    <xdr:sp macro="" textlink="">
      <xdr:nvSpPr>
        <xdr:cNvPr id="7" name="吹き出し: 角を丸めた四角形 62">
          <a:extLst>
            <a:ext uri="{FF2B5EF4-FFF2-40B4-BE49-F238E27FC236}">
              <a16:creationId xmlns:a16="http://schemas.microsoft.com/office/drawing/2014/main" id="{C804D2BE-E5B6-4282-A024-83C30EC350B7}"/>
            </a:ext>
          </a:extLst>
        </xdr:cNvPr>
        <xdr:cNvSpPr/>
      </xdr:nvSpPr>
      <xdr:spPr>
        <a:xfrm>
          <a:off x="4413333" y="4497878"/>
          <a:ext cx="3957803" cy="1349999"/>
        </a:xfrm>
        <a:prstGeom prst="wedgeRoundRectCallout">
          <a:avLst>
            <a:gd name="adj1" fmla="val -51402"/>
            <a:gd name="adj2" fmla="val -15940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p>
      </xdr:txBody>
    </xdr:sp>
    <xdr:clientData/>
  </xdr:twoCellAnchor>
  <xdr:twoCellAnchor editAs="oneCell">
    <xdr:from>
      <xdr:col>9</xdr:col>
      <xdr:colOff>673557</xdr:colOff>
      <xdr:row>22</xdr:row>
      <xdr:rowOff>819251</xdr:rowOff>
    </xdr:from>
    <xdr:to>
      <xdr:col>12</xdr:col>
      <xdr:colOff>1535607</xdr:colOff>
      <xdr:row>31</xdr:row>
      <xdr:rowOff>159916</xdr:rowOff>
    </xdr:to>
    <xdr:sp macro="" textlink="">
      <xdr:nvSpPr>
        <xdr:cNvPr id="8" name="吹き出し: 角を丸めた四角形 62">
          <a:extLst>
            <a:ext uri="{FF2B5EF4-FFF2-40B4-BE49-F238E27FC236}">
              <a16:creationId xmlns:a16="http://schemas.microsoft.com/office/drawing/2014/main" id="{34A1E0D5-3DB7-440F-8448-56F016A246D5}"/>
            </a:ext>
          </a:extLst>
        </xdr:cNvPr>
        <xdr:cNvSpPr/>
      </xdr:nvSpPr>
      <xdr:spPr>
        <a:xfrm>
          <a:off x="12865557" y="7337072"/>
          <a:ext cx="6617871" cy="3041808"/>
        </a:xfrm>
        <a:prstGeom prst="wedgeRoundRectCallout">
          <a:avLst>
            <a:gd name="adj1" fmla="val -139047"/>
            <a:gd name="adj2" fmla="val 4121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合意形成に必要のプロセスを記載してください。その上で、各項の進捗度を“合意に向けた進捗度”のとおり、選択してください。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最後の合意プロセスは必ず「合意」を選択してください。</a:t>
          </a:r>
        </a:p>
      </xdr:txBody>
    </xdr:sp>
    <xdr:clientData/>
  </xdr:twoCellAnchor>
  <xdr:twoCellAnchor editAs="oneCell">
    <xdr:from>
      <xdr:col>8</xdr:col>
      <xdr:colOff>101073</xdr:colOff>
      <xdr:row>42</xdr:row>
      <xdr:rowOff>425477</xdr:rowOff>
    </xdr:from>
    <xdr:to>
      <xdr:col>11</xdr:col>
      <xdr:colOff>1084089</xdr:colOff>
      <xdr:row>42</xdr:row>
      <xdr:rowOff>1684187</xdr:rowOff>
    </xdr:to>
    <xdr:sp macro="" textlink="">
      <xdr:nvSpPr>
        <xdr:cNvPr id="9" name="吹き出し: 角を丸めた四角形 62">
          <a:extLst>
            <a:ext uri="{FF2B5EF4-FFF2-40B4-BE49-F238E27FC236}">
              <a16:creationId xmlns:a16="http://schemas.microsoft.com/office/drawing/2014/main" id="{BB1B391D-A9FC-49AB-A503-64744F5E592A}"/>
            </a:ext>
          </a:extLst>
        </xdr:cNvPr>
        <xdr:cNvSpPr/>
      </xdr:nvSpPr>
      <xdr:spPr>
        <a:xfrm>
          <a:off x="12126386" y="13831915"/>
          <a:ext cx="4769203" cy="1258710"/>
        </a:xfrm>
        <a:prstGeom prst="wedgeRoundRectCallout">
          <a:avLst>
            <a:gd name="adj1" fmla="val -93360"/>
            <a:gd name="adj2" fmla="val -8070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「懸念事項」と「懸念事項への対応策」について記載してください。枠内に収まる分量で記載を御願いします。もしも枠を超えざるを得ない場合は、下方向に枠を伸ばして記載してください。</a:t>
          </a:r>
        </a:p>
      </xdr:txBody>
    </xdr:sp>
    <xdr:clientData/>
  </xdr:twoCellAnchor>
  <xdr:oneCellAnchor>
    <xdr:from>
      <xdr:col>9</xdr:col>
      <xdr:colOff>112689</xdr:colOff>
      <xdr:row>5</xdr:row>
      <xdr:rowOff>41653</xdr:rowOff>
    </xdr:from>
    <xdr:ext cx="3430600" cy="851964"/>
    <xdr:sp macro="" textlink="">
      <xdr:nvSpPr>
        <xdr:cNvPr id="10" name="吹き出し: 角を丸めた四角形 63">
          <a:extLst>
            <a:ext uri="{FF2B5EF4-FFF2-40B4-BE49-F238E27FC236}">
              <a16:creationId xmlns:a16="http://schemas.microsoft.com/office/drawing/2014/main" id="{B5B003AA-6B93-4AEB-AA58-8F5DF99D818A}"/>
            </a:ext>
          </a:extLst>
        </xdr:cNvPr>
        <xdr:cNvSpPr/>
      </xdr:nvSpPr>
      <xdr:spPr>
        <a:xfrm>
          <a:off x="12322007" y="1721517"/>
          <a:ext cx="3430600" cy="851964"/>
        </a:xfrm>
        <a:prstGeom prst="wedgeRoundRectCallout">
          <a:avLst>
            <a:gd name="adj1" fmla="val -67674"/>
            <a:gd name="adj2" fmla="val 10089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合意プロセスの行が余る場合は行削除、足りなければ行追加</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コピー＆挿入</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9</xdr:col>
      <xdr:colOff>368930</xdr:colOff>
      <xdr:row>10</xdr:row>
      <xdr:rowOff>180509</xdr:rowOff>
    </xdr:from>
    <xdr:ext cx="3713896" cy="614724"/>
    <xdr:sp macro="" textlink="">
      <xdr:nvSpPr>
        <xdr:cNvPr id="11" name="吹き出し: 角を丸めた四角形 63">
          <a:extLst>
            <a:ext uri="{FF2B5EF4-FFF2-40B4-BE49-F238E27FC236}">
              <a16:creationId xmlns:a16="http://schemas.microsoft.com/office/drawing/2014/main" id="{3BD861A4-8464-4837-834A-C26DDCC12B2C}"/>
            </a:ext>
          </a:extLst>
        </xdr:cNvPr>
        <xdr:cNvSpPr/>
      </xdr:nvSpPr>
      <xdr:spPr>
        <a:xfrm>
          <a:off x="12578248" y="2899464"/>
          <a:ext cx="3713896" cy="614724"/>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合意形成対象者を追記したい場合は</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”の範囲を行コピーし挿入してください</a:t>
          </a:r>
        </a:p>
      </xdr:txBody>
    </xdr:sp>
    <xdr:clientData/>
  </xdr:oneCellAnchor>
  <xdr:oneCellAnchor>
    <xdr:from>
      <xdr:col>9</xdr:col>
      <xdr:colOff>437370</xdr:colOff>
      <xdr:row>14</xdr:row>
      <xdr:rowOff>106181</xdr:rowOff>
    </xdr:from>
    <xdr:ext cx="3430600" cy="709972"/>
    <xdr:sp macro="" textlink="">
      <xdr:nvSpPr>
        <xdr:cNvPr id="12" name="吹き出し: 角を丸めた四角形 63">
          <a:extLst>
            <a:ext uri="{FF2B5EF4-FFF2-40B4-BE49-F238E27FC236}">
              <a16:creationId xmlns:a16="http://schemas.microsoft.com/office/drawing/2014/main" id="{FE2E2E3F-3F75-4721-B623-B5E884B3AA06}"/>
            </a:ext>
          </a:extLst>
        </xdr:cNvPr>
        <xdr:cNvSpPr/>
      </xdr:nvSpPr>
      <xdr:spPr>
        <a:xfrm>
          <a:off x="12646688" y="3725681"/>
          <a:ext cx="3430600" cy="709972"/>
        </a:xfrm>
        <a:prstGeom prst="wedgeRoundRectCallout">
          <a:avLst>
            <a:gd name="adj1" fmla="val -74906"/>
            <a:gd name="adj2" fmla="val -7123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合意プロセスで「その他」を選択した</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場合に当該行の色がかわります</a:t>
          </a:r>
        </a:p>
      </xdr:txBody>
    </xdr:sp>
    <xdr:clientData/>
  </xdr:oneCellAnchor>
  <xdr:twoCellAnchor>
    <xdr:from>
      <xdr:col>8</xdr:col>
      <xdr:colOff>88899</xdr:colOff>
      <xdr:row>9</xdr:row>
      <xdr:rowOff>16558</xdr:rowOff>
    </xdr:from>
    <xdr:to>
      <xdr:col>9</xdr:col>
      <xdr:colOff>294409</xdr:colOff>
      <xdr:row>14</xdr:row>
      <xdr:rowOff>225136</xdr:rowOff>
    </xdr:to>
    <xdr:sp macro="" textlink="">
      <xdr:nvSpPr>
        <xdr:cNvPr id="13" name="左中かっこ 36">
          <a:extLst>
            <a:ext uri="{FF2B5EF4-FFF2-40B4-BE49-F238E27FC236}">
              <a16:creationId xmlns:a16="http://schemas.microsoft.com/office/drawing/2014/main" id="{5CCA5263-CB9B-4DDA-969A-7888552FD96E}"/>
            </a:ext>
          </a:extLst>
        </xdr:cNvPr>
        <xdr:cNvSpPr/>
      </xdr:nvSpPr>
      <xdr:spPr>
        <a:xfrm flipH="1">
          <a:off x="12142354" y="2493058"/>
          <a:ext cx="361373" cy="1351578"/>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3</xdr:col>
      <xdr:colOff>988538</xdr:colOff>
      <xdr:row>2</xdr:row>
      <xdr:rowOff>117344</xdr:rowOff>
    </xdr:from>
    <xdr:to>
      <xdr:col>5</xdr:col>
      <xdr:colOff>1550091</xdr:colOff>
      <xdr:row>5</xdr:row>
      <xdr:rowOff>40448</xdr:rowOff>
    </xdr:to>
    <xdr:sp macro="" textlink="">
      <xdr:nvSpPr>
        <xdr:cNvPr id="14" name="吹き出し: 角を丸めた四角形 32">
          <a:extLst>
            <a:ext uri="{FF2B5EF4-FFF2-40B4-BE49-F238E27FC236}">
              <a16:creationId xmlns:a16="http://schemas.microsoft.com/office/drawing/2014/main" id="{E6DA54C4-A0DA-47D4-8ABF-B86C506296E0}"/>
            </a:ext>
          </a:extLst>
        </xdr:cNvPr>
        <xdr:cNvSpPr/>
      </xdr:nvSpPr>
      <xdr:spPr>
        <a:xfrm>
          <a:off x="1785174" y="1069844"/>
          <a:ext cx="4873781" cy="650468"/>
        </a:xfrm>
        <a:prstGeom prst="wedgeRoundRectCallout">
          <a:avLst>
            <a:gd name="adj1" fmla="val -75815"/>
            <a:gd name="adj2" fmla="val 7196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3</xdr:col>
      <xdr:colOff>961379</xdr:colOff>
      <xdr:row>2</xdr:row>
      <xdr:rowOff>117344</xdr:rowOff>
    </xdr:from>
    <xdr:to>
      <xdr:col>5</xdr:col>
      <xdr:colOff>1532430</xdr:colOff>
      <xdr:row>5</xdr:row>
      <xdr:rowOff>67529</xdr:rowOff>
    </xdr:to>
    <xdr:sp macro="" textlink="">
      <xdr:nvSpPr>
        <xdr:cNvPr id="15" name="吹き出し: 角を丸めた四角形 32">
          <a:extLst>
            <a:ext uri="{FF2B5EF4-FFF2-40B4-BE49-F238E27FC236}">
              <a16:creationId xmlns:a16="http://schemas.microsoft.com/office/drawing/2014/main" id="{8951E938-8085-4D2D-B785-0026A5525B9F}"/>
            </a:ext>
          </a:extLst>
        </xdr:cNvPr>
        <xdr:cNvSpPr/>
      </xdr:nvSpPr>
      <xdr:spPr>
        <a:xfrm>
          <a:off x="1758015" y="1069844"/>
          <a:ext cx="4883279" cy="677549"/>
        </a:xfrm>
        <a:prstGeom prst="wedgeRoundRectCallout">
          <a:avLst>
            <a:gd name="adj1" fmla="val 29845"/>
            <a:gd name="adj2" fmla="val 9174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空欄時青セルとなっている「通し番号」、「対象施設数」「直近電力需要量」及び「現在の合意形成進捗度」</a:t>
          </a:r>
        </a:p>
      </xdr:txBody>
    </xdr:sp>
    <xdr:clientData/>
  </xdr:twoCellAnchor>
  <xdr:twoCellAnchor editAs="oneCell">
    <xdr:from>
      <xdr:col>9</xdr:col>
      <xdr:colOff>775607</xdr:colOff>
      <xdr:row>23</xdr:row>
      <xdr:rowOff>136072</xdr:rowOff>
    </xdr:from>
    <xdr:to>
      <xdr:col>13</xdr:col>
      <xdr:colOff>60076</xdr:colOff>
      <xdr:row>28</xdr:row>
      <xdr:rowOff>43849</xdr:rowOff>
    </xdr:to>
    <xdr:pic>
      <xdr:nvPicPr>
        <xdr:cNvPr id="2" name="図 1">
          <a:extLst>
            <a:ext uri="{FF2B5EF4-FFF2-40B4-BE49-F238E27FC236}">
              <a16:creationId xmlns:a16="http://schemas.microsoft.com/office/drawing/2014/main" id="{C5E1BC86-C479-40B4-ABEA-E7987702885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0449" b="16701"/>
        <a:stretch/>
      </xdr:blipFill>
      <xdr:spPr bwMode="auto">
        <a:xfrm>
          <a:off x="12967607" y="8518072"/>
          <a:ext cx="6577898" cy="10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272564</xdr:colOff>
      <xdr:row>0</xdr:row>
      <xdr:rowOff>173182</xdr:rowOff>
    </xdr:from>
    <xdr:to>
      <xdr:col>8</xdr:col>
      <xdr:colOff>1710531</xdr:colOff>
      <xdr:row>5</xdr:row>
      <xdr:rowOff>41974</xdr:rowOff>
    </xdr:to>
    <xdr:pic>
      <xdr:nvPicPr>
        <xdr:cNvPr id="3" name="図 2">
          <a:extLst>
            <a:ext uri="{FF2B5EF4-FFF2-40B4-BE49-F238E27FC236}">
              <a16:creationId xmlns:a16="http://schemas.microsoft.com/office/drawing/2014/main" id="{48710137-50BD-4399-AB01-3BB09FB8A7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35564" y="173182"/>
          <a:ext cx="2719512" cy="1011792"/>
        </a:xfrm>
        <a:prstGeom prst="rect">
          <a:avLst/>
        </a:prstGeom>
      </xdr:spPr>
    </xdr:pic>
    <xdr:clientData/>
  </xdr:twoCellAnchor>
  <xdr:twoCellAnchor editAs="oneCell">
    <xdr:from>
      <xdr:col>0</xdr:col>
      <xdr:colOff>117516</xdr:colOff>
      <xdr:row>24</xdr:row>
      <xdr:rowOff>13239</xdr:rowOff>
    </xdr:from>
    <xdr:to>
      <xdr:col>4</xdr:col>
      <xdr:colOff>2642706</xdr:colOff>
      <xdr:row>28</xdr:row>
      <xdr:rowOff>222251</xdr:rowOff>
    </xdr:to>
    <xdr:sp macro="" textlink="">
      <xdr:nvSpPr>
        <xdr:cNvPr id="4" name="吹き出し: 角を丸めた四角形 62">
          <a:extLst>
            <a:ext uri="{FF2B5EF4-FFF2-40B4-BE49-F238E27FC236}">
              <a16:creationId xmlns:a16="http://schemas.microsoft.com/office/drawing/2014/main" id="{F66CAEB4-E0D4-4C67-A049-210127C22771}"/>
            </a:ext>
          </a:extLst>
        </xdr:cNvPr>
        <xdr:cNvSpPr/>
      </xdr:nvSpPr>
      <xdr:spPr>
        <a:xfrm>
          <a:off x="117516" y="5388060"/>
          <a:ext cx="5423511" cy="943798"/>
        </a:xfrm>
        <a:prstGeom prst="wedgeRoundRectCallout">
          <a:avLst>
            <a:gd name="adj1" fmla="val -50210"/>
            <a:gd name="adj2" fmla="val -10114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行の削除</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や、</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コピーした行の挿入</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による行の追加が可能です</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1400" b="0">
              <a:solidFill>
                <a:srgbClr val="FF0000"/>
              </a:solidFill>
              <a:latin typeface="ＭＳ ゴシック" panose="020B0609070205080204" pitchFamily="49" charset="-128"/>
              <a:ea typeface="ＭＳ ゴシック" panose="020B0609070205080204" pitchFamily="49" charset="-128"/>
            </a:rPr>
            <a:t>※</a:t>
          </a:r>
          <a:r>
            <a:rPr kumimoji="1" lang="ja-JP" altLang="en-US" sz="1400" b="0">
              <a:solidFill>
                <a:srgbClr val="FF0000"/>
              </a:solidFill>
              <a:latin typeface="ＭＳ ゴシック" panose="020B0609070205080204" pitchFamily="49" charset="-128"/>
              <a:ea typeface="ＭＳ ゴシック" panose="020B0609070205080204" pitchFamily="49" charset="-128"/>
            </a:rPr>
            <a:t>追加方法は表右下の吹き出し参照</a:t>
          </a:r>
          <a:endParaRPr kumimoji="1" lang="en-US" altLang="ja-JP" sz="1400" b="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3</xdr:col>
      <xdr:colOff>460101</xdr:colOff>
      <xdr:row>11</xdr:row>
      <xdr:rowOff>204107</xdr:rowOff>
    </xdr:from>
    <xdr:to>
      <xdr:col>7</xdr:col>
      <xdr:colOff>743271</xdr:colOff>
      <xdr:row>22</xdr:row>
      <xdr:rowOff>54428</xdr:rowOff>
    </xdr:to>
    <xdr:sp macro="" textlink="">
      <xdr:nvSpPr>
        <xdr:cNvPr id="5" name="吹き出し: 角を丸めた四角形 62">
          <a:extLst>
            <a:ext uri="{FF2B5EF4-FFF2-40B4-BE49-F238E27FC236}">
              <a16:creationId xmlns:a16="http://schemas.microsoft.com/office/drawing/2014/main" id="{E5645901-0CA6-42B4-BCA7-4A68AE5A160E}"/>
            </a:ext>
          </a:extLst>
        </xdr:cNvPr>
        <xdr:cNvSpPr/>
      </xdr:nvSpPr>
      <xdr:spPr>
        <a:xfrm>
          <a:off x="2786922" y="2884714"/>
          <a:ext cx="6705742" cy="1809750"/>
        </a:xfrm>
        <a:prstGeom prst="wedgeRoundRectCallout">
          <a:avLst>
            <a:gd name="adj1" fmla="val -50378"/>
            <a:gd name="adj2" fmla="val -8087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各取組番号は、「</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2.4</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民生部門の電力消費に伴う</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CO2</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排出の実質ゼロの取組」のうち、</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取組の全体像</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で記載した取組番号及び「</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2.5</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民生部門電力以外の温室効果ガス排出削減等の取組」で記載した</a:t>
          </a:r>
          <a:r>
            <a:rPr kumimoji="1" lang="ja-JP" altLang="en-US" sz="1400" b="0">
              <a:solidFill>
                <a:srgbClr val="FF0000"/>
              </a:solidFill>
              <a:latin typeface="ＭＳ ゴシック" panose="020B0609070205080204" pitchFamily="49" charset="-128"/>
              <a:ea typeface="ＭＳ ゴシック" panose="020B0609070205080204" pitchFamily="49" charset="-128"/>
            </a:rPr>
            <a:t>取組番号と一致するようにしてください</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400" b="0">
              <a:solidFill>
                <a:sysClr val="windowText" lastClr="000000"/>
              </a:solidFill>
              <a:latin typeface="ＭＳ ゴシック" panose="020B0609070205080204" pitchFamily="49" charset="-128"/>
              <a:ea typeface="ＭＳ ゴシック" panose="020B0609070205080204" pitchFamily="49" charset="-128"/>
            </a:rPr>
            <a:t>2.7 </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実施スケジュール等」とも一致します。</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11</xdr:col>
      <xdr:colOff>666070</xdr:colOff>
      <xdr:row>0</xdr:row>
      <xdr:rowOff>193453</xdr:rowOff>
    </xdr:from>
    <xdr:to>
      <xdr:col>26</xdr:col>
      <xdr:colOff>303930</xdr:colOff>
      <xdr:row>60</xdr:row>
      <xdr:rowOff>190155</xdr:rowOff>
    </xdr:to>
    <xdr:pic>
      <xdr:nvPicPr>
        <xdr:cNvPr id="6" name="図 1">
          <a:extLst>
            <a:ext uri="{FF2B5EF4-FFF2-40B4-BE49-F238E27FC236}">
              <a16:creationId xmlns:a16="http://schemas.microsoft.com/office/drawing/2014/main" id="{02046EBE-E8E0-4A6B-BA57-73935578082E}"/>
            </a:ext>
          </a:extLst>
        </xdr:cNvPr>
        <xdr:cNvPicPr>
          <a:picLocks noChangeAspect="1"/>
        </xdr:cNvPicPr>
      </xdr:nvPicPr>
      <xdr:blipFill>
        <a:blip xmlns:r="http://schemas.openxmlformats.org/officeDocument/2006/relationships" r:embed="rId2"/>
        <a:stretch>
          <a:fillRect/>
        </a:stretch>
      </xdr:blipFill>
      <xdr:spPr>
        <a:xfrm>
          <a:off x="14953570" y="193453"/>
          <a:ext cx="8366224" cy="11028384"/>
        </a:xfrm>
        <a:prstGeom prst="rect">
          <a:avLst/>
        </a:prstGeom>
      </xdr:spPr>
    </xdr:pic>
    <xdr:clientData/>
  </xdr:twoCellAnchor>
  <xdr:twoCellAnchor editAs="absolute">
    <xdr:from>
      <xdr:col>12</xdr:col>
      <xdr:colOff>6631</xdr:colOff>
      <xdr:row>60</xdr:row>
      <xdr:rowOff>204329</xdr:rowOff>
    </xdr:from>
    <xdr:to>
      <xdr:col>26</xdr:col>
      <xdr:colOff>283813</xdr:colOff>
      <xdr:row>110</xdr:row>
      <xdr:rowOff>63513</xdr:rowOff>
    </xdr:to>
    <xdr:pic>
      <xdr:nvPicPr>
        <xdr:cNvPr id="7" name="図 6">
          <a:extLst>
            <a:ext uri="{FF2B5EF4-FFF2-40B4-BE49-F238E27FC236}">
              <a16:creationId xmlns:a16="http://schemas.microsoft.com/office/drawing/2014/main" id="{BAC13FA7-0E12-40E3-BF3A-BEF7F5AD0581}"/>
            </a:ext>
          </a:extLst>
        </xdr:cNvPr>
        <xdr:cNvPicPr>
          <a:picLocks noChangeAspect="1"/>
        </xdr:cNvPicPr>
      </xdr:nvPicPr>
      <xdr:blipFill>
        <a:blip xmlns:r="http://schemas.openxmlformats.org/officeDocument/2006/relationships" r:embed="rId3"/>
        <a:stretch>
          <a:fillRect/>
        </a:stretch>
      </xdr:blipFill>
      <xdr:spPr>
        <a:xfrm>
          <a:off x="14974488" y="11236011"/>
          <a:ext cx="8325189" cy="884732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85725</xdr:colOff>
      <xdr:row>5</xdr:row>
      <xdr:rowOff>180975</xdr:rowOff>
    </xdr:from>
    <xdr:to>
      <xdr:col>12</xdr:col>
      <xdr:colOff>276225</xdr:colOff>
      <xdr:row>8</xdr:row>
      <xdr:rowOff>577850</xdr:rowOff>
    </xdr:to>
    <xdr:sp macro="" textlink="">
      <xdr:nvSpPr>
        <xdr:cNvPr id="2" name="吹き出し: 角を丸めた四角形 62">
          <a:extLst>
            <a:ext uri="{FF2B5EF4-FFF2-40B4-BE49-F238E27FC236}">
              <a16:creationId xmlns:a16="http://schemas.microsoft.com/office/drawing/2014/main" id="{A614DB63-0679-4B8A-9CB9-2E6A089A0C00}"/>
            </a:ext>
          </a:extLst>
        </xdr:cNvPr>
        <xdr:cNvSpPr/>
      </xdr:nvSpPr>
      <xdr:spPr>
        <a:xfrm>
          <a:off x="4676775" y="1905000"/>
          <a:ext cx="3930650" cy="2124075"/>
        </a:xfrm>
        <a:prstGeom prst="wedgeRoundRectCallout">
          <a:avLst>
            <a:gd name="adj1" fmla="val -62651"/>
            <a:gd name="adj2" fmla="val -1211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「懸念事項」と「懸念事項への対応策」について記載してください。枠内に収まる分量で記載を御願いします。もしも枠を超えざるを得ない場合は、下方向に枠を伸ばして記載してください。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20</xdr:col>
      <xdr:colOff>551618</xdr:colOff>
      <xdr:row>3</xdr:row>
      <xdr:rowOff>66436</xdr:rowOff>
    </xdr:from>
    <xdr:to>
      <xdr:col>29</xdr:col>
      <xdr:colOff>159318</xdr:colOff>
      <xdr:row>51</xdr:row>
      <xdr:rowOff>141585</xdr:rowOff>
    </xdr:to>
    <xdr:pic>
      <xdr:nvPicPr>
        <xdr:cNvPr id="3" name="図 2">
          <a:extLst>
            <a:ext uri="{FF2B5EF4-FFF2-40B4-BE49-F238E27FC236}">
              <a16:creationId xmlns:a16="http://schemas.microsoft.com/office/drawing/2014/main" id="{B0DE5294-EFAB-4636-BE84-C84F033FADA0}"/>
            </a:ext>
          </a:extLst>
        </xdr:cNvPr>
        <xdr:cNvPicPr>
          <a:picLocks noChangeAspect="1"/>
        </xdr:cNvPicPr>
      </xdr:nvPicPr>
      <xdr:blipFill>
        <a:blip xmlns:r="http://schemas.openxmlformats.org/officeDocument/2006/relationships" r:embed="rId1"/>
        <a:stretch>
          <a:fillRect/>
        </a:stretch>
      </xdr:blipFill>
      <xdr:spPr>
        <a:xfrm>
          <a:off x="17472500" y="839642"/>
          <a:ext cx="7037200" cy="9857884"/>
        </a:xfrm>
        <a:prstGeom prst="rect">
          <a:avLst/>
        </a:prstGeom>
      </xdr:spPr>
    </xdr:pic>
    <xdr:clientData/>
  </xdr:twoCellAnchor>
  <xdr:twoCellAnchor>
    <xdr:from>
      <xdr:col>5</xdr:col>
      <xdr:colOff>178131</xdr:colOff>
      <xdr:row>1</xdr:row>
      <xdr:rowOff>168526</xdr:rowOff>
    </xdr:from>
    <xdr:to>
      <xdr:col>7</xdr:col>
      <xdr:colOff>625930</xdr:colOff>
      <xdr:row>2</xdr:row>
      <xdr:rowOff>220916</xdr:rowOff>
    </xdr:to>
    <xdr:sp macro="" textlink="">
      <xdr:nvSpPr>
        <xdr:cNvPr id="4" name="吹き出し: 四角形 3">
          <a:extLst>
            <a:ext uri="{FF2B5EF4-FFF2-40B4-BE49-F238E27FC236}">
              <a16:creationId xmlns:a16="http://schemas.microsoft.com/office/drawing/2014/main" id="{98E91C25-C8DB-4331-A8D2-E24D5A730B12}"/>
            </a:ext>
          </a:extLst>
        </xdr:cNvPr>
        <xdr:cNvSpPr/>
      </xdr:nvSpPr>
      <xdr:spPr>
        <a:xfrm>
          <a:off x="4660484" y="471085"/>
          <a:ext cx="3114799" cy="287713"/>
        </a:xfrm>
        <a:prstGeom prst="wedgeRectCallout">
          <a:avLst>
            <a:gd name="adj1" fmla="val -99214"/>
            <a:gd name="adj2" fmla="val 25960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「施設数」の列いれる</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20</xdr:col>
      <xdr:colOff>495589</xdr:colOff>
      <xdr:row>6</xdr:row>
      <xdr:rowOff>122465</xdr:rowOff>
    </xdr:from>
    <xdr:to>
      <xdr:col>29</xdr:col>
      <xdr:colOff>103290</xdr:colOff>
      <xdr:row>47</xdr:row>
      <xdr:rowOff>231232</xdr:rowOff>
    </xdr:to>
    <xdr:pic>
      <xdr:nvPicPr>
        <xdr:cNvPr id="2" name="図 1">
          <a:extLst>
            <a:ext uri="{FF2B5EF4-FFF2-40B4-BE49-F238E27FC236}">
              <a16:creationId xmlns:a16="http://schemas.microsoft.com/office/drawing/2014/main" id="{B47D3D4D-1F3F-4856-BE38-E355B108A6EB}"/>
            </a:ext>
          </a:extLst>
        </xdr:cNvPr>
        <xdr:cNvPicPr>
          <a:picLocks noChangeAspect="1"/>
        </xdr:cNvPicPr>
      </xdr:nvPicPr>
      <xdr:blipFill>
        <a:blip xmlns:r="http://schemas.openxmlformats.org/officeDocument/2006/relationships" r:embed="rId1"/>
        <a:stretch>
          <a:fillRect/>
        </a:stretch>
      </xdr:blipFill>
      <xdr:spPr>
        <a:xfrm>
          <a:off x="19726564" y="1341665"/>
          <a:ext cx="7046726" cy="9967142"/>
        </a:xfrm>
        <a:prstGeom prst="rect">
          <a:avLst/>
        </a:prstGeom>
      </xdr:spPr>
    </xdr:pic>
    <xdr:clientData/>
  </xdr:twoCellAnchor>
  <xdr:twoCellAnchor>
    <xdr:from>
      <xdr:col>5</xdr:col>
      <xdr:colOff>1251857</xdr:colOff>
      <xdr:row>0</xdr:row>
      <xdr:rowOff>54430</xdr:rowOff>
    </xdr:from>
    <xdr:to>
      <xdr:col>7</xdr:col>
      <xdr:colOff>1414688</xdr:colOff>
      <xdr:row>1</xdr:row>
      <xdr:rowOff>68037</xdr:rowOff>
    </xdr:to>
    <xdr:sp macro="" textlink="">
      <xdr:nvSpPr>
        <xdr:cNvPr id="3" name="吹き出し: 四角形 2">
          <a:extLst>
            <a:ext uri="{FF2B5EF4-FFF2-40B4-BE49-F238E27FC236}">
              <a16:creationId xmlns:a16="http://schemas.microsoft.com/office/drawing/2014/main" id="{C34B5541-81D3-4EE2-8C65-81349FDE8BDA}"/>
            </a:ext>
          </a:extLst>
        </xdr:cNvPr>
        <xdr:cNvSpPr/>
      </xdr:nvSpPr>
      <xdr:spPr>
        <a:xfrm>
          <a:off x="6766832" y="54430"/>
          <a:ext cx="3325131" cy="318407"/>
        </a:xfrm>
        <a:prstGeom prst="wedgeRectCallout">
          <a:avLst>
            <a:gd name="adj1" fmla="val -69713"/>
            <a:gd name="adj2" fmla="val -2471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「施設数」の記載を消してよいでしょうか</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76110</xdr:colOff>
      <xdr:row>8</xdr:row>
      <xdr:rowOff>22411</xdr:rowOff>
    </xdr:from>
    <xdr:to>
      <xdr:col>25</xdr:col>
      <xdr:colOff>635000</xdr:colOff>
      <xdr:row>49</xdr:row>
      <xdr:rowOff>31702</xdr:rowOff>
    </xdr:to>
    <xdr:pic>
      <xdr:nvPicPr>
        <xdr:cNvPr id="2" name="図 1">
          <a:extLst>
            <a:ext uri="{FF2B5EF4-FFF2-40B4-BE49-F238E27FC236}">
              <a16:creationId xmlns:a16="http://schemas.microsoft.com/office/drawing/2014/main" id="{659CEFED-BAD7-4B74-97D3-D671169E94AB}"/>
            </a:ext>
          </a:extLst>
        </xdr:cNvPr>
        <xdr:cNvPicPr>
          <a:picLocks noChangeAspect="1"/>
        </xdr:cNvPicPr>
      </xdr:nvPicPr>
      <xdr:blipFill>
        <a:blip xmlns:r="http://schemas.openxmlformats.org/officeDocument/2006/relationships" r:embed="rId1"/>
        <a:stretch>
          <a:fillRect/>
        </a:stretch>
      </xdr:blipFill>
      <xdr:spPr>
        <a:xfrm>
          <a:off x="19088010" y="2356036"/>
          <a:ext cx="9474290" cy="13582976"/>
        </a:xfrm>
        <a:prstGeom prst="rect">
          <a:avLst/>
        </a:prstGeom>
      </xdr:spPr>
    </xdr:pic>
    <xdr:clientData/>
  </xdr:twoCellAnchor>
  <xdr:twoCellAnchor>
    <xdr:from>
      <xdr:col>7</xdr:col>
      <xdr:colOff>112060</xdr:colOff>
      <xdr:row>0</xdr:row>
      <xdr:rowOff>112058</xdr:rowOff>
    </xdr:from>
    <xdr:to>
      <xdr:col>7</xdr:col>
      <xdr:colOff>1692089</xdr:colOff>
      <xdr:row>4</xdr:row>
      <xdr:rowOff>123264</xdr:rowOff>
    </xdr:to>
    <xdr:sp macro="" textlink="">
      <xdr:nvSpPr>
        <xdr:cNvPr id="3" name="吹き出し: 四角形 2">
          <a:extLst>
            <a:ext uri="{FF2B5EF4-FFF2-40B4-BE49-F238E27FC236}">
              <a16:creationId xmlns:a16="http://schemas.microsoft.com/office/drawing/2014/main" id="{13260384-A229-44C9-8577-7171F9C82981}"/>
            </a:ext>
          </a:extLst>
        </xdr:cNvPr>
        <xdr:cNvSpPr/>
      </xdr:nvSpPr>
      <xdr:spPr>
        <a:xfrm>
          <a:off x="13525501" y="112058"/>
          <a:ext cx="1580029" cy="1075765"/>
        </a:xfrm>
        <a:prstGeom prst="wedgeRect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1/3</a:t>
          </a:r>
          <a:r>
            <a:rPr kumimoji="1" lang="ja-JP" altLang="en-US" sz="1100"/>
            <a:t>、</a:t>
          </a:r>
          <a:r>
            <a:rPr kumimoji="1" lang="en-US" altLang="ja-JP" sz="1100"/>
            <a:t>1/4</a:t>
          </a:r>
          <a:r>
            <a:rPr kumimoji="1" lang="ja-JP" altLang="en-US" sz="1100"/>
            <a:t>などこちらで用意しておいて</a:t>
          </a:r>
          <a:endParaRPr kumimoji="1" lang="en-US" altLang="ja-JP" sz="1100"/>
        </a:p>
        <a:p>
          <a:pPr algn="l"/>
          <a:r>
            <a:rPr kumimoji="1" lang="ja-JP" altLang="en-US" sz="1100"/>
            <a:t>選択させるのが</a:t>
          </a:r>
          <a:endParaRPr kumimoji="1" lang="en-US" altLang="ja-JP" sz="1100"/>
        </a:p>
        <a:p>
          <a:pPr algn="l"/>
          <a:r>
            <a:rPr kumimoji="1" lang="ja-JP" altLang="en-US" sz="1100"/>
            <a:t>よろしいでしょうか</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137584</xdr:colOff>
      <xdr:row>2</xdr:row>
      <xdr:rowOff>74083</xdr:rowOff>
    </xdr:from>
    <xdr:to>
      <xdr:col>4</xdr:col>
      <xdr:colOff>636786</xdr:colOff>
      <xdr:row>5</xdr:row>
      <xdr:rowOff>220941</xdr:rowOff>
    </xdr:to>
    <xdr:pic>
      <xdr:nvPicPr>
        <xdr:cNvPr id="3" name="図 2">
          <a:extLst>
            <a:ext uri="{FF2B5EF4-FFF2-40B4-BE49-F238E27FC236}">
              <a16:creationId xmlns:a16="http://schemas.microsoft.com/office/drawing/2014/main" id="{90096175-70B1-422C-A733-06272FCC7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584" y="582083"/>
          <a:ext cx="1861277" cy="742700"/>
        </a:xfrm>
        <a:prstGeom prst="rect">
          <a:avLst/>
        </a:prstGeom>
      </xdr:spPr>
    </xdr:pic>
    <xdr:clientData/>
  </xdr:twoCellAnchor>
  <xdr:twoCellAnchor editAs="absolute">
    <xdr:from>
      <xdr:col>6</xdr:col>
      <xdr:colOff>1055007</xdr:colOff>
      <xdr:row>2</xdr:row>
      <xdr:rowOff>19050</xdr:rowOff>
    </xdr:from>
    <xdr:to>
      <xdr:col>10</xdr:col>
      <xdr:colOff>259183</xdr:colOff>
      <xdr:row>5</xdr:row>
      <xdr:rowOff>162405</xdr:rowOff>
    </xdr:to>
    <xdr:sp macro="" textlink="">
      <xdr:nvSpPr>
        <xdr:cNvPr id="2" name="吹き出し: 角を丸めた四角形 13">
          <a:extLst>
            <a:ext uri="{FF2B5EF4-FFF2-40B4-BE49-F238E27FC236}">
              <a16:creationId xmlns:a16="http://schemas.microsoft.com/office/drawing/2014/main" id="{F4556E2D-05F0-447D-924A-A4BBBF3FBA3D}"/>
            </a:ext>
          </a:extLst>
        </xdr:cNvPr>
        <xdr:cNvSpPr/>
      </xdr:nvSpPr>
      <xdr:spPr>
        <a:xfrm>
          <a:off x="4980214" y="522514"/>
          <a:ext cx="2381898" cy="714855"/>
        </a:xfrm>
        <a:prstGeom prst="wedgeRoundRectCallout">
          <a:avLst>
            <a:gd name="adj1" fmla="val -45807"/>
            <a:gd name="adj2" fmla="val 11514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割合（</a:t>
          </a:r>
          <a:r>
            <a:rPr kumimoji="1" lang="en-US" altLang="ja-JP" sz="1400" b="0">
              <a:solidFill>
                <a:sysClr val="windowText" lastClr="000000"/>
              </a:solidFill>
              <a:latin typeface="Meiryo UI" panose="020B0604030504040204" pitchFamily="50" charset="-128"/>
              <a:ea typeface="Meiryo UI" panose="020B0604030504040204" pitchFamily="50" charset="-128"/>
            </a:rPr>
            <a:t>G</a:t>
          </a:r>
          <a:r>
            <a:rPr kumimoji="1" lang="ja-JP" altLang="en-US" sz="1400" b="0">
              <a:solidFill>
                <a:sysClr val="windowText" lastClr="000000"/>
              </a:solidFill>
              <a:latin typeface="Meiryo UI" panose="020B0604030504040204" pitchFamily="50" charset="-128"/>
              <a:ea typeface="Meiryo UI" panose="020B0604030504040204" pitchFamily="50" charset="-128"/>
            </a:rPr>
            <a:t>列）は自動計算されるため入力は不要です。</a:t>
          </a:r>
        </a:p>
      </xdr:txBody>
    </xdr:sp>
    <xdr:clientData/>
  </xdr:twoCellAnchor>
  <xdr:twoCellAnchor editAs="absolute">
    <xdr:from>
      <xdr:col>10</xdr:col>
      <xdr:colOff>217715</xdr:colOff>
      <xdr:row>0</xdr:row>
      <xdr:rowOff>0</xdr:rowOff>
    </xdr:from>
    <xdr:to>
      <xdr:col>15</xdr:col>
      <xdr:colOff>363373</xdr:colOff>
      <xdr:row>13</xdr:row>
      <xdr:rowOff>87401</xdr:rowOff>
    </xdr:to>
    <xdr:sp macro="" textlink="">
      <xdr:nvSpPr>
        <xdr:cNvPr id="4" name="吹き出し: 角を丸めた四角形 13">
          <a:extLst>
            <a:ext uri="{FF2B5EF4-FFF2-40B4-BE49-F238E27FC236}">
              <a16:creationId xmlns:a16="http://schemas.microsoft.com/office/drawing/2014/main" id="{CDE8C635-F82E-4F69-A19C-8D099D197921}"/>
            </a:ext>
          </a:extLst>
        </xdr:cNvPr>
        <xdr:cNvSpPr/>
      </xdr:nvSpPr>
      <xdr:spPr>
        <a:xfrm>
          <a:off x="7320644" y="0"/>
          <a:ext cx="8486836" cy="4305615"/>
        </a:xfrm>
        <a:prstGeom prst="roundRect">
          <a:avLst>
            <a:gd name="adj" fmla="val 10959"/>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取組対象となる民生需要家が</a:t>
          </a:r>
          <a:r>
            <a:rPr kumimoji="1" lang="ja-JP" altLang="en-US" sz="1400" b="1">
              <a:solidFill>
                <a:sysClr val="windowText" lastClr="000000"/>
              </a:solidFill>
              <a:latin typeface="Meiryo UI" panose="020B0604030504040204" pitchFamily="50" charset="-128"/>
              <a:ea typeface="Meiryo UI" panose="020B0604030504040204" pitchFamily="50" charset="-128"/>
            </a:rPr>
            <a:t>先行地域内のすべての民生需要家</a:t>
          </a:r>
          <a:r>
            <a:rPr kumimoji="1" lang="ja-JP" altLang="en-US" sz="1400" b="1" u="sng">
              <a:solidFill>
                <a:sysClr val="windowText" lastClr="000000"/>
              </a:solidFill>
              <a:latin typeface="Meiryo UI" panose="020B0604030504040204" pitchFamily="50" charset="-128"/>
              <a:ea typeface="Meiryo UI" panose="020B0604030504040204" pitchFamily="50" charset="-128"/>
            </a:rPr>
            <a:t>である</a:t>
          </a:r>
          <a:r>
            <a:rPr kumimoji="1" lang="ja-JP" altLang="en-US" sz="1400" b="1">
              <a:solidFill>
                <a:sysClr val="windowText" lastClr="000000"/>
              </a:solidFill>
              <a:latin typeface="Meiryo UI" panose="020B0604030504040204" pitchFamily="50" charset="-128"/>
              <a:ea typeface="Meiryo UI" panose="020B0604030504040204" pitchFamily="50" charset="-128"/>
            </a:rPr>
            <a:t>場合</a:t>
          </a:r>
          <a:r>
            <a:rPr kumimoji="1" lang="ja-JP" altLang="en-US" sz="1400" b="0">
              <a:solidFill>
                <a:sysClr val="windowText" lastClr="000000"/>
              </a:solidFill>
              <a:latin typeface="Meiryo UI" panose="020B0604030504040204" pitchFamily="50" charset="-128"/>
              <a:ea typeface="Meiryo UI" panose="020B0604030504040204" pitchFamily="50" charset="-128"/>
            </a:rPr>
            <a:t>は上の表、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取組対象となる民生需要家が</a:t>
          </a:r>
          <a:r>
            <a:rPr kumimoji="1" lang="ja-JP" altLang="en-US" sz="1400" b="1">
              <a:solidFill>
                <a:sysClr val="windowText" lastClr="000000"/>
              </a:solidFill>
              <a:latin typeface="Meiryo UI" panose="020B0604030504040204" pitchFamily="50" charset="-128"/>
              <a:ea typeface="Meiryo UI" panose="020B0604030504040204" pitchFamily="50" charset="-128"/>
            </a:rPr>
            <a:t>先行地域内のすべての民生需要家</a:t>
          </a:r>
          <a:r>
            <a:rPr kumimoji="1" lang="ja-JP" altLang="en-US" sz="1400" b="1" u="sng">
              <a:solidFill>
                <a:sysClr val="windowText" lastClr="000000"/>
              </a:solidFill>
              <a:latin typeface="Meiryo UI" panose="020B0604030504040204" pitchFamily="50" charset="-128"/>
              <a:ea typeface="Meiryo UI" panose="020B0604030504040204" pitchFamily="50" charset="-128"/>
            </a:rPr>
            <a:t>でない</a:t>
          </a:r>
          <a:r>
            <a:rPr kumimoji="1" lang="ja-JP" altLang="en-US" sz="1400" b="1">
              <a:solidFill>
                <a:sysClr val="windowText" lastClr="000000"/>
              </a:solidFill>
              <a:latin typeface="Meiryo UI" panose="020B0604030504040204" pitchFamily="50" charset="-128"/>
              <a:ea typeface="Meiryo UI" panose="020B0604030504040204" pitchFamily="50" charset="-128"/>
            </a:rPr>
            <a:t>場合</a:t>
          </a:r>
          <a:r>
            <a:rPr kumimoji="1" lang="ja-JP" altLang="en-US" sz="1400" b="0">
              <a:solidFill>
                <a:sysClr val="windowText" lastClr="000000"/>
              </a:solidFill>
              <a:latin typeface="Meiryo UI" panose="020B0604030504040204" pitchFamily="50" charset="-128"/>
              <a:ea typeface="Meiryo UI" panose="020B0604030504040204" pitchFamily="50" charset="-128"/>
            </a:rPr>
            <a:t>は下の表に入力し、</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1">
              <a:solidFill>
                <a:srgbClr val="FF0000"/>
              </a:solidFill>
              <a:latin typeface="Meiryo UI" panose="020B0604030504040204" pitchFamily="50" charset="-128"/>
              <a:ea typeface="Meiryo UI" panose="020B0604030504040204" pitchFamily="50" charset="-128"/>
            </a:rPr>
            <a:t>入力した表のみ（両方の表を作成する必要はございません。）、</a:t>
          </a:r>
          <a:r>
            <a:rPr kumimoji="1" lang="en-US" altLang="ja-JP" sz="1400" b="0">
              <a:solidFill>
                <a:srgbClr val="FF0000"/>
              </a:solidFill>
              <a:latin typeface="Meiryo UI" panose="020B0604030504040204" pitchFamily="50" charset="-128"/>
              <a:ea typeface="Meiryo UI" panose="020B0604030504040204" pitchFamily="50" charset="-128"/>
            </a:rPr>
            <a:t>Word</a:t>
          </a:r>
          <a:r>
            <a:rPr kumimoji="1" lang="ja-JP" altLang="en-US" sz="1400" b="0">
              <a:solidFill>
                <a:srgbClr val="FF0000"/>
              </a:solidFill>
              <a:latin typeface="Meiryo UI" panose="020B0604030504040204" pitchFamily="50" charset="-128"/>
              <a:ea typeface="Meiryo UI" panose="020B0604030504040204" pitchFamily="50" charset="-128"/>
            </a:rPr>
            <a:t>に貼り付けを行ってください。</a:t>
          </a:r>
          <a:endParaRPr kumimoji="1" lang="en-US" altLang="ja-JP" sz="1400" b="0">
            <a:solidFill>
              <a:srgbClr val="FF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表の項目について</a:t>
          </a:r>
          <a:r>
            <a:rPr kumimoji="1" lang="en-US" altLang="ja-JP"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各項目の”単位”に注意をいただきながら、欄には”数値のみ”を記入ください。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■取組の規模</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ja-JP" altLang="en-US" sz="1400" b="0" u="sng">
              <a:solidFill>
                <a:sysClr val="windowText" lastClr="000000"/>
              </a:solidFill>
              <a:latin typeface="Meiryo UI" panose="020B0604030504040204" pitchFamily="50" charset="-128"/>
              <a:ea typeface="Meiryo UI" panose="020B0604030504040204" pitchFamily="50" charset="-128"/>
            </a:rPr>
            <a:t>脱炭素先行地域の</a:t>
          </a:r>
          <a:r>
            <a:rPr kumimoji="1" lang="ja-JP" altLang="en-US" sz="1400" b="0">
              <a:solidFill>
                <a:sysClr val="windowText" lastClr="000000"/>
              </a:solidFill>
              <a:latin typeface="Meiryo UI" panose="020B0604030504040204" pitchFamily="50" charset="-128"/>
              <a:ea typeface="Meiryo UI" panose="020B0604030504040204" pitchFamily="50" charset="-128"/>
            </a:rPr>
            <a:t>エリア面積、対象の民生需要家数、民生需要家の合計電力需要量を記入してください。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■提案地方公共団体内全域の数値</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ja-JP" altLang="en-US" sz="1400" b="0" u="sng">
              <a:solidFill>
                <a:sysClr val="windowText" lastClr="000000"/>
              </a:solidFill>
              <a:latin typeface="Meiryo UI" panose="020B0604030504040204" pitchFamily="50" charset="-128"/>
              <a:ea typeface="Meiryo UI" panose="020B0604030504040204" pitchFamily="50" charset="-128"/>
            </a:rPr>
            <a:t>貴団体全域の</a:t>
          </a:r>
          <a:r>
            <a:rPr kumimoji="1" lang="ja-JP" altLang="en-US" sz="1400" b="0">
              <a:solidFill>
                <a:sysClr val="windowText" lastClr="000000"/>
              </a:solidFill>
              <a:latin typeface="Meiryo UI" panose="020B0604030504040204" pitchFamily="50" charset="-128"/>
              <a:ea typeface="Meiryo UI" panose="020B0604030504040204" pitchFamily="50" charset="-128"/>
            </a:rPr>
            <a:t>エリア面積、全域の民生需要家数、全域の民生需要家の合計電力需要量を記入してください。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■民生需要家「その他」について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他のいずれの部門にも帰属しないエネルギー消費があればその他に記載してください。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なければ行削除して頂いて構いません。</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10</xdr:col>
      <xdr:colOff>45605</xdr:colOff>
      <xdr:row>13</xdr:row>
      <xdr:rowOff>259772</xdr:rowOff>
    </xdr:from>
    <xdr:to>
      <xdr:col>14</xdr:col>
      <xdr:colOff>488730</xdr:colOff>
      <xdr:row>33</xdr:row>
      <xdr:rowOff>17534</xdr:rowOff>
    </xdr:to>
    <xdr:pic>
      <xdr:nvPicPr>
        <xdr:cNvPr id="5" name="図 2">
          <a:extLst>
            <a:ext uri="{FF2B5EF4-FFF2-40B4-BE49-F238E27FC236}">
              <a16:creationId xmlns:a16="http://schemas.microsoft.com/office/drawing/2014/main" id="{8EDF4C1E-348E-4DD1-9325-156B2CEBF176}"/>
            </a:ext>
          </a:extLst>
        </xdr:cNvPr>
        <xdr:cNvPicPr>
          <a:picLocks noChangeAspect="1"/>
        </xdr:cNvPicPr>
      </xdr:nvPicPr>
      <xdr:blipFill>
        <a:blip xmlns:r="http://schemas.openxmlformats.org/officeDocument/2006/relationships" r:embed="rId2"/>
        <a:stretch>
          <a:fillRect/>
        </a:stretch>
      </xdr:blipFill>
      <xdr:spPr>
        <a:xfrm>
          <a:off x="7152410" y="4433454"/>
          <a:ext cx="8102379" cy="6152789"/>
        </a:xfrm>
        <a:prstGeom prst="rect">
          <a:avLst/>
        </a:prstGeom>
      </xdr:spPr>
    </xdr:pic>
    <xdr:clientData/>
  </xdr:twoCellAnchor>
  <xdr:twoCellAnchor editAs="absolute">
    <xdr:from>
      <xdr:col>10</xdr:col>
      <xdr:colOff>45605</xdr:colOff>
      <xdr:row>30</xdr:row>
      <xdr:rowOff>207818</xdr:rowOff>
    </xdr:from>
    <xdr:to>
      <xdr:col>10</xdr:col>
      <xdr:colOff>3117134</xdr:colOff>
      <xdr:row>33</xdr:row>
      <xdr:rowOff>332318</xdr:rowOff>
    </xdr:to>
    <xdr:sp macro="" textlink="">
      <xdr:nvSpPr>
        <xdr:cNvPr id="7" name="吹き出し: 角を丸めた四角形 4">
          <a:extLst>
            <a:ext uri="{FF2B5EF4-FFF2-40B4-BE49-F238E27FC236}">
              <a16:creationId xmlns:a16="http://schemas.microsoft.com/office/drawing/2014/main" id="{A43AFFA0-42A2-4C1C-910E-9471097E6DB5}"/>
            </a:ext>
          </a:extLst>
        </xdr:cNvPr>
        <xdr:cNvSpPr/>
      </xdr:nvSpPr>
      <xdr:spPr>
        <a:xfrm>
          <a:off x="7152410" y="10131136"/>
          <a:ext cx="3065179" cy="788941"/>
        </a:xfrm>
        <a:prstGeom prst="wedgeRoundRectCallout">
          <a:avLst>
            <a:gd name="adj1" fmla="val 8295"/>
            <a:gd name="adj2" fmla="val -14225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a:t>
          </a:r>
          <a:b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b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削除してからコピーしてください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13</xdr:col>
      <xdr:colOff>669170</xdr:colOff>
      <xdr:row>110</xdr:row>
      <xdr:rowOff>152528</xdr:rowOff>
    </xdr:from>
    <xdr:to>
      <xdr:col>25</xdr:col>
      <xdr:colOff>650105</xdr:colOff>
      <xdr:row>152</xdr:row>
      <xdr:rowOff>228003</xdr:rowOff>
    </xdr:to>
    <xdr:pic>
      <xdr:nvPicPr>
        <xdr:cNvPr id="3" name="図 1">
          <a:extLst>
            <a:ext uri="{FF2B5EF4-FFF2-40B4-BE49-F238E27FC236}">
              <a16:creationId xmlns:a16="http://schemas.microsoft.com/office/drawing/2014/main" id="{9581034E-E634-43F4-9346-175EF2F6A99C}"/>
            </a:ext>
          </a:extLst>
        </xdr:cNvPr>
        <xdr:cNvPicPr>
          <a:picLocks noChangeAspect="1"/>
        </xdr:cNvPicPr>
      </xdr:nvPicPr>
      <xdr:blipFill>
        <a:blip xmlns:r="http://schemas.openxmlformats.org/officeDocument/2006/relationships" r:embed="rId1"/>
        <a:stretch>
          <a:fillRect/>
        </a:stretch>
      </xdr:blipFill>
      <xdr:spPr>
        <a:xfrm>
          <a:off x="18280895" y="25775836"/>
          <a:ext cx="8210535" cy="9676675"/>
        </a:xfrm>
        <a:prstGeom prst="rect">
          <a:avLst/>
        </a:prstGeom>
      </xdr:spPr>
    </xdr:pic>
    <xdr:clientData/>
  </xdr:twoCellAnchor>
  <xdr:twoCellAnchor editAs="absolute">
    <xdr:from>
      <xdr:col>13</xdr:col>
      <xdr:colOff>669170</xdr:colOff>
      <xdr:row>153</xdr:row>
      <xdr:rowOff>47169</xdr:rowOff>
    </xdr:from>
    <xdr:to>
      <xdr:col>25</xdr:col>
      <xdr:colOff>590020</xdr:colOff>
      <xdr:row>192</xdr:row>
      <xdr:rowOff>77936</xdr:rowOff>
    </xdr:to>
    <xdr:pic>
      <xdr:nvPicPr>
        <xdr:cNvPr id="4" name="図 7">
          <a:extLst>
            <a:ext uri="{FF2B5EF4-FFF2-40B4-BE49-F238E27FC236}">
              <a16:creationId xmlns:a16="http://schemas.microsoft.com/office/drawing/2014/main" id="{03A44C67-6AD6-4C7A-8D25-41545BF75884}"/>
            </a:ext>
          </a:extLst>
        </xdr:cNvPr>
        <xdr:cNvPicPr>
          <a:picLocks noChangeAspect="1"/>
        </xdr:cNvPicPr>
      </xdr:nvPicPr>
      <xdr:blipFill>
        <a:blip xmlns:r="http://schemas.openxmlformats.org/officeDocument/2006/relationships" r:embed="rId2"/>
        <a:stretch>
          <a:fillRect/>
        </a:stretch>
      </xdr:blipFill>
      <xdr:spPr>
        <a:xfrm>
          <a:off x="18280895" y="35509802"/>
          <a:ext cx="8150450" cy="8936642"/>
        </a:xfrm>
        <a:prstGeom prst="rect">
          <a:avLst/>
        </a:prstGeom>
      </xdr:spPr>
    </xdr:pic>
    <xdr:clientData/>
  </xdr:twoCellAnchor>
  <xdr:twoCellAnchor editAs="oneCell">
    <xdr:from>
      <xdr:col>2</xdr:col>
      <xdr:colOff>0</xdr:colOff>
      <xdr:row>2</xdr:row>
      <xdr:rowOff>66675</xdr:rowOff>
    </xdr:from>
    <xdr:to>
      <xdr:col>4</xdr:col>
      <xdr:colOff>40944</xdr:colOff>
      <xdr:row>5</xdr:row>
      <xdr:rowOff>142625</xdr:rowOff>
    </xdr:to>
    <xdr:pic>
      <xdr:nvPicPr>
        <xdr:cNvPr id="8" name="図 7">
          <a:extLst>
            <a:ext uri="{FF2B5EF4-FFF2-40B4-BE49-F238E27FC236}">
              <a16:creationId xmlns:a16="http://schemas.microsoft.com/office/drawing/2014/main" id="{8134F8BF-7422-4B0E-9C64-CBD3F6C30B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050" y="981075"/>
          <a:ext cx="1860219" cy="733175"/>
        </a:xfrm>
        <a:prstGeom prst="rect">
          <a:avLst/>
        </a:prstGeom>
      </xdr:spPr>
    </xdr:pic>
    <xdr:clientData/>
  </xdr:twoCellAnchor>
  <xdr:twoCellAnchor editAs="absolute">
    <xdr:from>
      <xdr:col>6</xdr:col>
      <xdr:colOff>1402772</xdr:colOff>
      <xdr:row>29</xdr:row>
      <xdr:rowOff>207818</xdr:rowOff>
    </xdr:from>
    <xdr:to>
      <xdr:col>6</xdr:col>
      <xdr:colOff>4467951</xdr:colOff>
      <xdr:row>33</xdr:row>
      <xdr:rowOff>99388</xdr:rowOff>
    </xdr:to>
    <xdr:sp macro="" textlink="">
      <xdr:nvSpPr>
        <xdr:cNvPr id="2" name="吹き出し: 角を丸めた四角形 4">
          <a:extLst>
            <a:ext uri="{FF2B5EF4-FFF2-40B4-BE49-F238E27FC236}">
              <a16:creationId xmlns:a16="http://schemas.microsoft.com/office/drawing/2014/main" id="{0EDA10DE-CAD6-46A6-BE75-9547900AEE60}"/>
            </a:ext>
          </a:extLst>
        </xdr:cNvPr>
        <xdr:cNvSpPr/>
      </xdr:nvSpPr>
      <xdr:spPr>
        <a:xfrm>
          <a:off x="6165272" y="7290954"/>
          <a:ext cx="3065179" cy="792116"/>
        </a:xfrm>
        <a:prstGeom prst="wedgeRoundRectCallout">
          <a:avLst>
            <a:gd name="adj1" fmla="val 8295"/>
            <a:gd name="adj2" fmla="val -14225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a:t>
          </a:r>
          <a:b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b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削除してからコピーしてください</a:t>
          </a:r>
        </a:p>
      </xdr:txBody>
    </xdr:sp>
    <xdr:clientData/>
  </xdr:twoCellAnchor>
  <xdr:twoCellAnchor editAs="oneCell">
    <xdr:from>
      <xdr:col>3</xdr:col>
      <xdr:colOff>363682</xdr:colOff>
      <xdr:row>22</xdr:row>
      <xdr:rowOff>17318</xdr:rowOff>
    </xdr:from>
    <xdr:to>
      <xdr:col>6</xdr:col>
      <xdr:colOff>522861</xdr:colOff>
      <xdr:row>28</xdr:row>
      <xdr:rowOff>215729</xdr:rowOff>
    </xdr:to>
    <xdr:sp macro="" textlink="">
      <xdr:nvSpPr>
        <xdr:cNvPr id="5" name="吹き出し: 角を丸めた四角形 2">
          <a:extLst>
            <a:ext uri="{FF2B5EF4-FFF2-40B4-BE49-F238E27FC236}">
              <a16:creationId xmlns:a16="http://schemas.microsoft.com/office/drawing/2014/main" id="{5E59A8EB-4F92-400D-ABDA-7ED9385196D6}"/>
            </a:ext>
          </a:extLst>
        </xdr:cNvPr>
        <xdr:cNvSpPr/>
      </xdr:nvSpPr>
      <xdr:spPr>
        <a:xfrm>
          <a:off x="952500" y="5974773"/>
          <a:ext cx="4332861" cy="1549230"/>
        </a:xfrm>
        <a:prstGeom prst="wedgeRoundRectCallout">
          <a:avLst>
            <a:gd name="adj1" fmla="val -41435"/>
            <a:gd name="adj2" fmla="val -8939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■再エネ種別の項目で「その他発電」を選択された場合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en-US" altLang="ja-JP" sz="1400" b="0">
              <a:solidFill>
                <a:sysClr val="windowText" lastClr="000000"/>
              </a:solidFill>
              <a:latin typeface="Meiryo UI" panose="020B0604030504040204" pitchFamily="50" charset="-128"/>
              <a:ea typeface="Meiryo UI" panose="020B0604030504040204" pitchFamily="50" charset="-128"/>
            </a:rPr>
            <a:t>Word</a:t>
          </a:r>
          <a:r>
            <a:rPr kumimoji="1" lang="ja-JP" altLang="en-US" sz="1400" b="0">
              <a:solidFill>
                <a:sysClr val="windowText" lastClr="000000"/>
              </a:solidFill>
              <a:latin typeface="Meiryo UI" panose="020B0604030504040204" pitchFamily="50" charset="-128"/>
              <a:ea typeface="Meiryo UI" panose="020B0604030504040204" pitchFamily="50" charset="-128"/>
            </a:rPr>
            <a:t>の計画提案書の表を貼り付けた下に、発電種別についても補記してください。</a:t>
          </a:r>
        </a:p>
      </xdr:txBody>
    </xdr:sp>
    <xdr:clientData/>
  </xdr:twoCellAnchor>
  <xdr:twoCellAnchor editAs="oneCell">
    <xdr:from>
      <xdr:col>5</xdr:col>
      <xdr:colOff>571500</xdr:colOff>
      <xdr:row>12</xdr:row>
      <xdr:rowOff>69274</xdr:rowOff>
    </xdr:from>
    <xdr:to>
      <xdr:col>6</xdr:col>
      <xdr:colOff>4290095</xdr:colOff>
      <xdr:row>21</xdr:row>
      <xdr:rowOff>6399</xdr:rowOff>
    </xdr:to>
    <xdr:sp macro="" textlink="">
      <xdr:nvSpPr>
        <xdr:cNvPr id="6" name="吹き出し: 角を丸めた四角形 2">
          <a:extLst>
            <a:ext uri="{FF2B5EF4-FFF2-40B4-BE49-F238E27FC236}">
              <a16:creationId xmlns:a16="http://schemas.microsoft.com/office/drawing/2014/main" id="{E53413A8-D9A8-4FDB-91C3-256AD97E627C}"/>
            </a:ext>
          </a:extLst>
        </xdr:cNvPr>
        <xdr:cNvSpPr/>
      </xdr:nvSpPr>
      <xdr:spPr>
        <a:xfrm>
          <a:off x="4398818" y="3810001"/>
          <a:ext cx="4653777" cy="1963352"/>
        </a:xfrm>
        <a:prstGeom prst="wedgeRoundRectCallout">
          <a:avLst>
            <a:gd name="adj1" fmla="val -31789"/>
            <a:gd name="adj2" fmla="val -7751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■調査の手法</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”再エネ情報提供システム（</a:t>
          </a:r>
          <a:r>
            <a:rPr kumimoji="1" lang="en-US" altLang="ja-JP" sz="1400" b="0">
              <a:solidFill>
                <a:sysClr val="windowText" lastClr="000000"/>
              </a:solidFill>
              <a:latin typeface="Meiryo UI" panose="020B0604030504040204" pitchFamily="50" charset="-128"/>
              <a:ea typeface="Meiryo UI" panose="020B0604030504040204" pitchFamily="50" charset="-128"/>
            </a:rPr>
            <a:t>REPOS</a:t>
          </a:r>
          <a:r>
            <a:rPr kumimoji="1" lang="ja-JP" altLang="en-US" sz="1400" b="0">
              <a:solidFill>
                <a:sysClr val="windowText" lastClr="000000"/>
              </a:solidFill>
              <a:latin typeface="Meiryo UI" panose="020B0604030504040204" pitchFamily="50" charset="-128"/>
              <a:ea typeface="Meiryo UI" panose="020B0604030504040204" pitchFamily="50" charset="-128"/>
            </a:rPr>
            <a:t>）の活用”や、”衛星写真の活用”、”独自の調査”等、調査手法を記入してください。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また、その進捗状況について、選択肢 「済」・「一部済」から選択してください。</a:t>
          </a:r>
        </a:p>
      </xdr:txBody>
    </xdr:sp>
    <xdr:clientData/>
  </xdr:twoCellAnchor>
  <xdr:twoCellAnchor editAs="oneCell">
    <xdr:from>
      <xdr:col>8</xdr:col>
      <xdr:colOff>17318</xdr:colOff>
      <xdr:row>12</xdr:row>
      <xdr:rowOff>0</xdr:rowOff>
    </xdr:from>
    <xdr:to>
      <xdr:col>8</xdr:col>
      <xdr:colOff>4311040</xdr:colOff>
      <xdr:row>28</xdr:row>
      <xdr:rowOff>107321</xdr:rowOff>
    </xdr:to>
    <xdr:sp macro="" textlink="">
      <xdr:nvSpPr>
        <xdr:cNvPr id="7" name="吹き出し: 角を丸めた四角形 2">
          <a:extLst>
            <a:ext uri="{FF2B5EF4-FFF2-40B4-BE49-F238E27FC236}">
              <a16:creationId xmlns:a16="http://schemas.microsoft.com/office/drawing/2014/main" id="{147FC8C8-15AE-4019-9DBC-5E2DC40A8FF7}"/>
            </a:ext>
          </a:extLst>
        </xdr:cNvPr>
        <xdr:cNvSpPr/>
      </xdr:nvSpPr>
      <xdr:spPr>
        <a:xfrm>
          <a:off x="10650682" y="3740727"/>
          <a:ext cx="4293722" cy="3674867"/>
        </a:xfrm>
        <a:prstGeom prst="wedgeRoundRectCallout">
          <a:avLst>
            <a:gd name="adj1" fmla="val -34428"/>
            <a:gd name="adj2" fmla="val -6219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■除外理由</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再エネ種別ごとに、再エネ導入が難しい事項（急傾斜地や景観規制、その他環境保全上の支障、合意形成が難しい等）について、内容を記載してください。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記入内容の文字数が長い場合には、行幅の自動調整されますが、手作業で行幅の変更を行うと、自動調整の設定が解除されますのでご注意ください。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「考慮すべき事項」の記載している情報に補記する内容があれば、</a:t>
          </a:r>
          <a:r>
            <a:rPr kumimoji="1" lang="en-US" altLang="ja-JP" sz="1400" b="0">
              <a:solidFill>
                <a:sysClr val="windowText" lastClr="000000"/>
              </a:solidFill>
              <a:latin typeface="Meiryo UI" panose="020B0604030504040204" pitchFamily="50" charset="-128"/>
              <a:ea typeface="Meiryo UI" panose="020B0604030504040204" pitchFamily="50" charset="-128"/>
            </a:rPr>
            <a:t>Word</a:t>
          </a:r>
          <a:r>
            <a:rPr kumimoji="1" lang="ja-JP" altLang="en-US" sz="1400" b="0">
              <a:solidFill>
                <a:sysClr val="windowText" lastClr="000000"/>
              </a:solidFill>
              <a:latin typeface="Meiryo UI" panose="020B0604030504040204" pitchFamily="50" charset="-128"/>
              <a:ea typeface="Meiryo UI" panose="020B0604030504040204" pitchFamily="50" charset="-128"/>
            </a:rPr>
            <a:t>の計画提案書の表を貼り付けた下に、再エネ種別ごとに記載するようにしてください。</a:t>
          </a:r>
        </a:p>
      </xdr:txBody>
    </xdr:sp>
    <xdr:clientData/>
  </xdr:twoCellAnchor>
  <xdr:twoCellAnchor editAs="absolute">
    <xdr:from>
      <xdr:col>11</xdr:col>
      <xdr:colOff>69273</xdr:colOff>
      <xdr:row>0</xdr:row>
      <xdr:rowOff>86591</xdr:rowOff>
    </xdr:from>
    <xdr:to>
      <xdr:col>23</xdr:col>
      <xdr:colOff>36053</xdr:colOff>
      <xdr:row>44</xdr:row>
      <xdr:rowOff>221008</xdr:rowOff>
    </xdr:to>
    <xdr:pic>
      <xdr:nvPicPr>
        <xdr:cNvPr id="9" name="図 8">
          <a:extLst>
            <a:ext uri="{FF2B5EF4-FFF2-40B4-BE49-F238E27FC236}">
              <a16:creationId xmlns:a16="http://schemas.microsoft.com/office/drawing/2014/main" id="{3F70B365-4F51-4474-8ABC-6700127D7C34}"/>
            </a:ext>
          </a:extLst>
        </xdr:cNvPr>
        <xdr:cNvPicPr>
          <a:picLocks noChangeAspect="1"/>
        </xdr:cNvPicPr>
      </xdr:nvPicPr>
      <xdr:blipFill>
        <a:blip xmlns:r="http://schemas.openxmlformats.org/officeDocument/2006/relationships" r:embed="rId1"/>
        <a:stretch>
          <a:fillRect/>
        </a:stretch>
      </xdr:blipFill>
      <xdr:spPr>
        <a:xfrm>
          <a:off x="16348364" y="86591"/>
          <a:ext cx="8279507" cy="105945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481</xdr:colOff>
      <xdr:row>0</xdr:row>
      <xdr:rowOff>285750</xdr:rowOff>
    </xdr:from>
    <xdr:to>
      <xdr:col>17</xdr:col>
      <xdr:colOff>775427</xdr:colOff>
      <xdr:row>2</xdr:row>
      <xdr:rowOff>98175</xdr:rowOff>
    </xdr:to>
    <xdr:pic>
      <xdr:nvPicPr>
        <xdr:cNvPr id="40" name="図 39">
          <a:extLst>
            <a:ext uri="{FF2B5EF4-FFF2-40B4-BE49-F238E27FC236}">
              <a16:creationId xmlns:a16="http://schemas.microsoft.com/office/drawing/2014/main" id="{A4608034-39E3-4102-AE6D-183F32652C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15936" y="285750"/>
          <a:ext cx="1848673" cy="730289"/>
        </a:xfrm>
        <a:prstGeom prst="rect">
          <a:avLst/>
        </a:prstGeom>
      </xdr:spPr>
    </xdr:pic>
    <xdr:clientData/>
  </xdr:twoCellAnchor>
  <xdr:twoCellAnchor editAs="oneCell">
    <xdr:from>
      <xdr:col>5</xdr:col>
      <xdr:colOff>1333500</xdr:colOff>
      <xdr:row>57</xdr:row>
      <xdr:rowOff>32883</xdr:rowOff>
    </xdr:from>
    <xdr:to>
      <xdr:col>9</xdr:col>
      <xdr:colOff>507290</xdr:colOff>
      <xdr:row>64</xdr:row>
      <xdr:rowOff>132560</xdr:rowOff>
    </xdr:to>
    <xdr:sp macro="" textlink="">
      <xdr:nvSpPr>
        <xdr:cNvPr id="41" name="吹き出し: 角を丸めた四角形 40">
          <a:extLst>
            <a:ext uri="{FF2B5EF4-FFF2-40B4-BE49-F238E27FC236}">
              <a16:creationId xmlns:a16="http://schemas.microsoft.com/office/drawing/2014/main" id="{90B813C9-A854-4EA3-AF24-0F10B4CC58C5}"/>
            </a:ext>
          </a:extLst>
        </xdr:cNvPr>
        <xdr:cNvSpPr/>
      </xdr:nvSpPr>
      <xdr:spPr>
        <a:xfrm>
          <a:off x="2615045" y="12796383"/>
          <a:ext cx="4040200" cy="1554404"/>
        </a:xfrm>
        <a:prstGeom prst="wedgeRoundRectCallout">
          <a:avLst>
            <a:gd name="adj1" fmla="val -59223"/>
            <a:gd name="adj2" fmla="val -9774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設置場所が入力されている行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エラーの原因になりますのでご控えください。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複製された場合、赤文字で表示されます</a:t>
          </a:r>
        </a:p>
      </xdr:txBody>
    </xdr:sp>
    <xdr:clientData/>
  </xdr:twoCellAnchor>
  <xdr:twoCellAnchor editAs="oneCell">
    <xdr:from>
      <xdr:col>5</xdr:col>
      <xdr:colOff>1360488</xdr:colOff>
      <xdr:row>48</xdr:row>
      <xdr:rowOff>63500</xdr:rowOff>
    </xdr:from>
    <xdr:to>
      <xdr:col>9</xdr:col>
      <xdr:colOff>962999</xdr:colOff>
      <xdr:row>52</xdr:row>
      <xdr:rowOff>206163</xdr:rowOff>
    </xdr:to>
    <xdr:sp macro="" textlink="">
      <xdr:nvSpPr>
        <xdr:cNvPr id="42" name="吹き出し: 角を丸めた四角形 62">
          <a:extLst>
            <a:ext uri="{FF2B5EF4-FFF2-40B4-BE49-F238E27FC236}">
              <a16:creationId xmlns:a16="http://schemas.microsoft.com/office/drawing/2014/main" id="{6F826BEF-C0BC-4746-AE4B-3983FECB1276}"/>
            </a:ext>
          </a:extLst>
        </xdr:cNvPr>
        <xdr:cNvSpPr/>
      </xdr:nvSpPr>
      <xdr:spPr>
        <a:xfrm>
          <a:off x="2642033" y="10904682"/>
          <a:ext cx="4468921" cy="1112481"/>
        </a:xfrm>
        <a:prstGeom prst="wedgeRoundRectCallout">
          <a:avLst>
            <a:gd name="adj1" fmla="val -58832"/>
            <a:gd name="adj2" fmla="val -2518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設置場所が入力されていない行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5</xdr:col>
      <xdr:colOff>674727</xdr:colOff>
      <xdr:row>47</xdr:row>
      <xdr:rowOff>153147</xdr:rowOff>
    </xdr:from>
    <xdr:to>
      <xdr:col>5</xdr:col>
      <xdr:colOff>801220</xdr:colOff>
      <xdr:row>51</xdr:row>
      <xdr:rowOff>185600</xdr:rowOff>
    </xdr:to>
    <xdr:sp macro="" textlink="">
      <xdr:nvSpPr>
        <xdr:cNvPr id="43" name="左中かっこ 36">
          <a:extLst>
            <a:ext uri="{FF2B5EF4-FFF2-40B4-BE49-F238E27FC236}">
              <a16:creationId xmlns:a16="http://schemas.microsoft.com/office/drawing/2014/main" id="{4230DFED-B536-445F-B34D-29C25D31655A}"/>
            </a:ext>
          </a:extLst>
        </xdr:cNvPr>
        <xdr:cNvSpPr/>
      </xdr:nvSpPr>
      <xdr:spPr>
        <a:xfrm flipH="1">
          <a:off x="1956272" y="10751874"/>
          <a:ext cx="126493" cy="1002271"/>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641162</xdr:colOff>
      <xdr:row>51</xdr:row>
      <xdr:rowOff>222128</xdr:rowOff>
    </xdr:from>
    <xdr:to>
      <xdr:col>5</xdr:col>
      <xdr:colOff>858578</xdr:colOff>
      <xdr:row>54</xdr:row>
      <xdr:rowOff>46572</xdr:rowOff>
    </xdr:to>
    <xdr:sp macro="" textlink="">
      <xdr:nvSpPr>
        <xdr:cNvPr id="44" name="左中かっこ 37">
          <a:extLst>
            <a:ext uri="{FF2B5EF4-FFF2-40B4-BE49-F238E27FC236}">
              <a16:creationId xmlns:a16="http://schemas.microsoft.com/office/drawing/2014/main" id="{DF4FE8AD-8882-483E-92E6-57A70C04A1FF}"/>
            </a:ext>
          </a:extLst>
        </xdr:cNvPr>
        <xdr:cNvSpPr/>
      </xdr:nvSpPr>
      <xdr:spPr>
        <a:xfrm flipH="1">
          <a:off x="1922707" y="11790673"/>
          <a:ext cx="217416" cy="292035"/>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8</xdr:col>
      <xdr:colOff>220475</xdr:colOff>
      <xdr:row>21</xdr:row>
      <xdr:rowOff>169560</xdr:rowOff>
    </xdr:from>
    <xdr:to>
      <xdr:col>12</xdr:col>
      <xdr:colOff>47170</xdr:colOff>
      <xdr:row>34</xdr:row>
      <xdr:rowOff>104322</xdr:rowOff>
    </xdr:to>
    <xdr:sp macro="" textlink="">
      <xdr:nvSpPr>
        <xdr:cNvPr id="45" name="吹き出し: 角を丸めた四角形 62">
          <a:extLst>
            <a:ext uri="{FF2B5EF4-FFF2-40B4-BE49-F238E27FC236}">
              <a16:creationId xmlns:a16="http://schemas.microsoft.com/office/drawing/2014/main" id="{903207D0-31CB-4E24-BFDA-179DA2C2F8F1}"/>
            </a:ext>
          </a:extLst>
        </xdr:cNvPr>
        <xdr:cNvSpPr/>
      </xdr:nvSpPr>
      <xdr:spPr>
        <a:xfrm>
          <a:off x="5086884" y="5468924"/>
          <a:ext cx="4000377" cy="2567125"/>
        </a:xfrm>
        <a:prstGeom prst="wedgeRoundRectCallout">
          <a:avLst>
            <a:gd name="adj1" fmla="val -88890"/>
            <a:gd name="adj2" fmla="val -17889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計画において新規再エネ導入設備として挙げられる全ての施設に太陽光</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、太陽光</a:t>
          </a:r>
          <a:r>
            <a:rPr kumimoji="1" lang="en-US" altLang="ja-JP" sz="1400" b="0">
              <a:solidFill>
                <a:sysClr val="windowText" lastClr="000000"/>
              </a:solidFill>
              <a:latin typeface="Meiryo UI" panose="020B0604030504040204" pitchFamily="50" charset="-128"/>
              <a:ea typeface="Meiryo UI" panose="020B0604030504040204" pitchFamily="50" charset="-128"/>
            </a:rPr>
            <a:t>-2</a:t>
          </a:r>
          <a:r>
            <a:rPr kumimoji="1" lang="ja-JP" altLang="en-US" sz="1400" b="0">
              <a:solidFill>
                <a:sysClr val="windowText" lastClr="000000"/>
              </a:solidFill>
              <a:latin typeface="Meiryo UI" panose="020B0604030504040204" pitchFamily="50" charset="-128"/>
              <a:ea typeface="Meiryo UI" panose="020B0604030504040204" pitchFamily="50" charset="-128"/>
            </a:rPr>
            <a:t>、・・・といった通し番号を記載してください。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数字のみの記載はエラーが出てしまうため、電源種と数字の組み合わせで記載してください。</a:t>
          </a:r>
        </a:p>
      </xdr:txBody>
    </xdr:sp>
    <xdr:clientData/>
  </xdr:twoCellAnchor>
  <xdr:twoCellAnchor editAs="oneCell">
    <xdr:from>
      <xdr:col>8</xdr:col>
      <xdr:colOff>883409</xdr:colOff>
      <xdr:row>9</xdr:row>
      <xdr:rowOff>40821</xdr:rowOff>
    </xdr:from>
    <xdr:to>
      <xdr:col>13</xdr:col>
      <xdr:colOff>750183</xdr:colOff>
      <xdr:row>19</xdr:row>
      <xdr:rowOff>217716</xdr:rowOff>
    </xdr:to>
    <xdr:sp macro="" textlink="">
      <xdr:nvSpPr>
        <xdr:cNvPr id="46" name="吹き出し: 角を丸めた四角形 62">
          <a:extLst>
            <a:ext uri="{FF2B5EF4-FFF2-40B4-BE49-F238E27FC236}">
              <a16:creationId xmlns:a16="http://schemas.microsoft.com/office/drawing/2014/main" id="{569F5510-E6A4-41DE-831B-608E236AAF49}"/>
            </a:ext>
          </a:extLst>
        </xdr:cNvPr>
        <xdr:cNvSpPr/>
      </xdr:nvSpPr>
      <xdr:spPr>
        <a:xfrm>
          <a:off x="5749818" y="2673185"/>
          <a:ext cx="4941001" cy="2358986"/>
        </a:xfrm>
        <a:prstGeom prst="wedgeRoundRectCallout">
          <a:avLst>
            <a:gd name="adj1" fmla="val -67357"/>
            <a:gd name="adj2" fmla="val -6713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１設備当たりの発電量が大きい等、脱炭素先行地域の取組を進めるに当たって特に重要となる設備を基幹設備として各自で判断してください。設定された設備に、基幹１、２・・・といった通し番号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基幹設備に該当しない場合は、空欄としてください。</a:t>
          </a:r>
        </a:p>
      </xdr:txBody>
    </xdr:sp>
    <xdr:clientData/>
  </xdr:twoCellAnchor>
  <xdr:twoCellAnchor editAs="oneCell">
    <xdr:from>
      <xdr:col>4</xdr:col>
      <xdr:colOff>285750</xdr:colOff>
      <xdr:row>20</xdr:row>
      <xdr:rowOff>71129</xdr:rowOff>
    </xdr:from>
    <xdr:to>
      <xdr:col>8</xdr:col>
      <xdr:colOff>125947</xdr:colOff>
      <xdr:row>35</xdr:row>
      <xdr:rowOff>86590</xdr:rowOff>
    </xdr:to>
    <xdr:sp macro="" textlink="">
      <xdr:nvSpPr>
        <xdr:cNvPr id="47" name="吹き出し: 角を丸めた四角形 62">
          <a:extLst>
            <a:ext uri="{FF2B5EF4-FFF2-40B4-BE49-F238E27FC236}">
              <a16:creationId xmlns:a16="http://schemas.microsoft.com/office/drawing/2014/main" id="{107C1E6E-FAAC-4964-95AC-38A612C3655A}"/>
            </a:ext>
          </a:extLst>
        </xdr:cNvPr>
        <xdr:cNvSpPr/>
      </xdr:nvSpPr>
      <xdr:spPr>
        <a:xfrm>
          <a:off x="1047750" y="5128038"/>
          <a:ext cx="3944606" cy="3132734"/>
        </a:xfrm>
        <a:prstGeom prst="wedgeRoundRectCallout">
          <a:avLst>
            <a:gd name="adj1" fmla="val -31663"/>
            <a:gd name="adj2" fmla="val -14431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設置場所</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・低圧に該当する施設については、当該再エネ発電設備種別ごとの発電量の</a:t>
          </a:r>
          <a:r>
            <a:rPr kumimoji="1" lang="en-US" altLang="ja-JP" sz="1400" b="0">
              <a:solidFill>
                <a:sysClr val="windowText" lastClr="000000"/>
              </a:solidFill>
              <a:latin typeface="Meiryo UI" panose="020B0604030504040204" pitchFamily="50" charset="-128"/>
              <a:ea typeface="Meiryo UI" panose="020B0604030504040204" pitchFamily="50" charset="-128"/>
            </a:rPr>
            <a:t>25%</a:t>
          </a:r>
          <a:r>
            <a:rPr kumimoji="1" lang="ja-JP" altLang="en-US" sz="1400" b="0">
              <a:solidFill>
                <a:sysClr val="windowText" lastClr="000000"/>
              </a:solidFill>
              <a:latin typeface="Meiryo UI" panose="020B0604030504040204" pitchFamily="50" charset="-128"/>
              <a:ea typeface="Meiryo UI" panose="020B0604030504040204" pitchFamily="50" charset="-128"/>
            </a:rPr>
            <a:t>を超えない規模でまとめて記載することが可能です。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・ただし、まとめられる施設は設置エリア・施設の種類が同じであることとします。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・また、合意形成や</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調査の進捗度が同じ施設でまとめられていることが望ましいです。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190500</xdr:colOff>
      <xdr:row>1</xdr:row>
      <xdr:rowOff>134937</xdr:rowOff>
    </xdr:from>
    <xdr:to>
      <xdr:col>13</xdr:col>
      <xdr:colOff>343406</xdr:colOff>
      <xdr:row>4</xdr:row>
      <xdr:rowOff>10761</xdr:rowOff>
    </xdr:to>
    <xdr:sp macro="" textlink="">
      <xdr:nvSpPr>
        <xdr:cNvPr id="48" name="吹き出し: 角を丸めた四角形 62">
          <a:extLst>
            <a:ext uri="{FF2B5EF4-FFF2-40B4-BE49-F238E27FC236}">
              <a16:creationId xmlns:a16="http://schemas.microsoft.com/office/drawing/2014/main" id="{1ECC37F5-E906-4B8E-9751-1411DE7237F4}"/>
            </a:ext>
          </a:extLst>
        </xdr:cNvPr>
        <xdr:cNvSpPr/>
      </xdr:nvSpPr>
      <xdr:spPr>
        <a:xfrm>
          <a:off x="6338455" y="446664"/>
          <a:ext cx="3945587" cy="828324"/>
        </a:xfrm>
        <a:prstGeom prst="wedgeRoundRectCallout">
          <a:avLst>
            <a:gd name="adj1" fmla="val -34312"/>
            <a:gd name="adj2" fmla="val 9179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オンサイト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オフサイトから選択してください。</a:t>
          </a:r>
        </a:p>
      </xdr:txBody>
    </xdr:sp>
    <xdr:clientData/>
  </xdr:twoCellAnchor>
  <xdr:twoCellAnchor editAs="oneCell">
    <xdr:from>
      <xdr:col>14</xdr:col>
      <xdr:colOff>30616</xdr:colOff>
      <xdr:row>1</xdr:row>
      <xdr:rowOff>277812</xdr:rowOff>
    </xdr:from>
    <xdr:to>
      <xdr:col>16</xdr:col>
      <xdr:colOff>356422</xdr:colOff>
      <xdr:row>4</xdr:row>
      <xdr:rowOff>5160</xdr:rowOff>
    </xdr:to>
    <xdr:sp macro="" textlink="">
      <xdr:nvSpPr>
        <xdr:cNvPr id="49" name="吹き出し: 角を丸めた四角形 69">
          <a:extLst>
            <a:ext uri="{FF2B5EF4-FFF2-40B4-BE49-F238E27FC236}">
              <a16:creationId xmlns:a16="http://schemas.microsoft.com/office/drawing/2014/main" id="{A0C3A8F4-7F37-4DFC-AA79-452B18DD514F}"/>
            </a:ext>
          </a:extLst>
        </xdr:cNvPr>
        <xdr:cNvSpPr/>
      </xdr:nvSpPr>
      <xdr:spPr>
        <a:xfrm>
          <a:off x="10871798" y="589539"/>
          <a:ext cx="2300079" cy="679848"/>
        </a:xfrm>
        <a:prstGeom prst="wedgeRoundRectCallout">
          <a:avLst>
            <a:gd name="adj1" fmla="val 46499"/>
            <a:gd name="adj2" fmla="val 9810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小計は自動計算されるため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N.Q</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twoCellAnchor>
  <xdr:twoCellAnchor editAs="oneCell">
    <xdr:from>
      <xdr:col>14</xdr:col>
      <xdr:colOff>30616</xdr:colOff>
      <xdr:row>10</xdr:row>
      <xdr:rowOff>206375</xdr:rowOff>
    </xdr:from>
    <xdr:to>
      <xdr:col>20</xdr:col>
      <xdr:colOff>126736</xdr:colOff>
      <xdr:row>20</xdr:row>
      <xdr:rowOff>82674</xdr:rowOff>
    </xdr:to>
    <xdr:sp macro="" textlink="">
      <xdr:nvSpPr>
        <xdr:cNvPr id="50" name="吹き出し: 角を丸めた四角形 62">
          <a:extLst>
            <a:ext uri="{FF2B5EF4-FFF2-40B4-BE49-F238E27FC236}">
              <a16:creationId xmlns:a16="http://schemas.microsoft.com/office/drawing/2014/main" id="{D9BAF5BF-F037-4F32-AA74-9E21047C1761}"/>
            </a:ext>
          </a:extLst>
        </xdr:cNvPr>
        <xdr:cNvSpPr/>
      </xdr:nvSpPr>
      <xdr:spPr>
        <a:xfrm>
          <a:off x="10871798" y="3081193"/>
          <a:ext cx="5222302" cy="2058390"/>
        </a:xfrm>
        <a:prstGeom prst="wedgeRoundRectCallout">
          <a:avLst>
            <a:gd name="adj1" fmla="val -36142"/>
            <a:gd name="adj2" fmla="val -9132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契約電力区分</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・低圧：導入設備の設備能力が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50kW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50kW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・特別高圧：導入設備の設備能力が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以上の場合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twoCellAnchor>
  <xdr:twoCellAnchor editAs="absolute">
    <xdr:from>
      <xdr:col>12</xdr:col>
      <xdr:colOff>1010</xdr:colOff>
      <xdr:row>37</xdr:row>
      <xdr:rowOff>135404</xdr:rowOff>
    </xdr:from>
    <xdr:to>
      <xdr:col>16</xdr:col>
      <xdr:colOff>675618</xdr:colOff>
      <xdr:row>44</xdr:row>
      <xdr:rowOff>29241</xdr:rowOff>
    </xdr:to>
    <xdr:sp macro="" textlink="">
      <xdr:nvSpPr>
        <xdr:cNvPr id="51" name="吹き出し: 角を丸めた四角形 4">
          <a:extLst>
            <a:ext uri="{FF2B5EF4-FFF2-40B4-BE49-F238E27FC236}">
              <a16:creationId xmlns:a16="http://schemas.microsoft.com/office/drawing/2014/main" id="{E63454A9-312A-46C6-8E27-CA5A1E7EF4A9}"/>
            </a:ext>
          </a:extLst>
        </xdr:cNvPr>
        <xdr:cNvSpPr/>
      </xdr:nvSpPr>
      <xdr:spPr>
        <a:xfrm>
          <a:off x="9041101" y="8794495"/>
          <a:ext cx="4449972" cy="1348564"/>
        </a:xfrm>
        <a:prstGeom prst="wedgeRoundRectCallout">
          <a:avLst>
            <a:gd name="adj1" fmla="val 1886"/>
            <a:gd name="adj2" fmla="val -11211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a:t>
          </a:r>
          <a:b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b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削除してからコピーしてください</a:t>
          </a:r>
        </a:p>
      </xdr:txBody>
    </xdr:sp>
    <xdr:clientData/>
  </xdr:twoCellAnchor>
  <xdr:twoCellAnchor editAs="oneCell">
    <xdr:from>
      <xdr:col>22</xdr:col>
      <xdr:colOff>547688</xdr:colOff>
      <xdr:row>13</xdr:row>
      <xdr:rowOff>131762</xdr:rowOff>
    </xdr:from>
    <xdr:to>
      <xdr:col>38</xdr:col>
      <xdr:colOff>236311</xdr:colOff>
      <xdr:row>29</xdr:row>
      <xdr:rowOff>131536</xdr:rowOff>
    </xdr:to>
    <xdr:sp macro="" textlink="">
      <xdr:nvSpPr>
        <xdr:cNvPr id="52" name="吹き出し: 角を丸めた四角形 69">
          <a:extLst>
            <a:ext uri="{FF2B5EF4-FFF2-40B4-BE49-F238E27FC236}">
              <a16:creationId xmlns:a16="http://schemas.microsoft.com/office/drawing/2014/main" id="{C47A3E49-2981-454C-A52D-944F38B2615B}"/>
            </a:ext>
          </a:extLst>
        </xdr:cNvPr>
        <xdr:cNvSpPr/>
      </xdr:nvSpPr>
      <xdr:spPr>
        <a:xfrm>
          <a:off x="17406938" y="3703637"/>
          <a:ext cx="4522561" cy="3333524"/>
        </a:xfrm>
        <a:prstGeom prst="wedgeRoundRectCallout">
          <a:avLst>
            <a:gd name="adj1" fmla="val -57556"/>
            <a:gd name="adj2" fmla="val -986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別表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・「基幹設備」かつ「設備導入の実現可能性の回答が</a:t>
          </a:r>
          <a:r>
            <a:rPr kumimoji="1" lang="en-US" altLang="ja-JP" sz="1400" b="0">
              <a:solidFill>
                <a:sysClr val="windowText" lastClr="000000"/>
              </a:solidFill>
              <a:latin typeface="Meiryo UI" panose="020B0604030504040204" pitchFamily="50" charset="-128"/>
              <a:ea typeface="Meiryo UI" panose="020B0604030504040204" pitchFamily="50" charset="-128"/>
            </a:rPr>
            <a:t>A</a:t>
          </a:r>
          <a:r>
            <a:rPr kumimoji="1" lang="ja-JP" altLang="en-US" sz="1400" b="0">
              <a:solidFill>
                <a:sysClr val="windowText" lastClr="000000"/>
              </a:solidFill>
              <a:latin typeface="Meiryo UI" panose="020B0604030504040204" pitchFamily="50" charset="-128"/>
              <a:ea typeface="Meiryo UI" panose="020B0604030504040204" pitchFamily="50" charset="-128"/>
            </a:rPr>
            <a:t>又は</a:t>
          </a:r>
          <a:r>
            <a:rPr kumimoji="1" lang="en-US" altLang="ja-JP" sz="1400" b="0">
              <a:solidFill>
                <a:sysClr val="windowText" lastClr="000000"/>
              </a:solidFill>
              <a:latin typeface="Meiryo UI" panose="020B0604030504040204" pitchFamily="50" charset="-128"/>
              <a:ea typeface="Meiryo UI" panose="020B0604030504040204" pitchFamily="50" charset="-128"/>
            </a:rPr>
            <a:t>B</a:t>
          </a:r>
          <a:r>
            <a:rPr kumimoji="1" lang="ja-JP" altLang="en-US" sz="1400" b="0">
              <a:solidFill>
                <a:sysClr val="windowText" lastClr="000000"/>
              </a:solidFill>
              <a:latin typeface="Meiryo UI" panose="020B0604030504040204" pitchFamily="50" charset="-128"/>
              <a:ea typeface="Meiryo UI" panose="020B0604030504040204" pitchFamily="50" charset="-128"/>
            </a:rPr>
            <a:t>」かつ「高圧以上」に該当する設備を指定設備とし、該当する施設は</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列に</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が表示されます。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列に</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が表示された施設は、表作成ツール内の</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新規再エネ別表（自治体入力用）</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シートに検討内容の詳細を記載してください。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・なお、</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列は様式１に貼り付ける必要はありません。</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22</xdr:col>
      <xdr:colOff>110402</xdr:colOff>
      <xdr:row>37</xdr:row>
      <xdr:rowOff>131536</xdr:rowOff>
    </xdr:from>
    <xdr:to>
      <xdr:col>43</xdr:col>
      <xdr:colOff>129002</xdr:colOff>
      <xdr:row>90</xdr:row>
      <xdr:rowOff>159949</xdr:rowOff>
    </xdr:to>
    <xdr:pic>
      <xdr:nvPicPr>
        <xdr:cNvPr id="53" name="図 52">
          <a:extLst>
            <a:ext uri="{FF2B5EF4-FFF2-40B4-BE49-F238E27FC236}">
              <a16:creationId xmlns:a16="http://schemas.microsoft.com/office/drawing/2014/main" id="{F802BC3F-E1F0-4E6E-9A60-D3EA2981405C}"/>
            </a:ext>
          </a:extLst>
        </xdr:cNvPr>
        <xdr:cNvPicPr>
          <a:picLocks noChangeAspect="1"/>
        </xdr:cNvPicPr>
      </xdr:nvPicPr>
      <xdr:blipFill>
        <a:blip xmlns:r="http://schemas.openxmlformats.org/officeDocument/2006/relationships" r:embed="rId2"/>
        <a:stretch>
          <a:fillRect/>
        </a:stretch>
      </xdr:blipFill>
      <xdr:spPr>
        <a:xfrm>
          <a:off x="16969652" y="8704036"/>
          <a:ext cx="8305350" cy="10720226"/>
        </a:xfrm>
        <a:prstGeom prst="rect">
          <a:avLst/>
        </a:prstGeom>
      </xdr:spPr>
    </xdr:pic>
    <xdr:clientData/>
  </xdr:twoCellAnchor>
  <xdr:twoCellAnchor editAs="absolute">
    <xdr:from>
      <xdr:col>22</xdr:col>
      <xdr:colOff>158027</xdr:colOff>
      <xdr:row>92</xdr:row>
      <xdr:rowOff>32884</xdr:rowOff>
    </xdr:from>
    <xdr:to>
      <xdr:col>43</xdr:col>
      <xdr:colOff>145238</xdr:colOff>
      <xdr:row>130</xdr:row>
      <xdr:rowOff>568108</xdr:rowOff>
    </xdr:to>
    <xdr:pic>
      <xdr:nvPicPr>
        <xdr:cNvPr id="54" name="図 5">
          <a:extLst>
            <a:ext uri="{FF2B5EF4-FFF2-40B4-BE49-F238E27FC236}">
              <a16:creationId xmlns:a16="http://schemas.microsoft.com/office/drawing/2014/main" id="{2F3A436E-E61D-48D8-AD54-0ADF4E894B7C}"/>
            </a:ext>
          </a:extLst>
        </xdr:cNvPr>
        <xdr:cNvPicPr>
          <a:picLocks noChangeAspect="1"/>
        </xdr:cNvPicPr>
      </xdr:nvPicPr>
      <xdr:blipFill>
        <a:blip xmlns:r="http://schemas.openxmlformats.org/officeDocument/2006/relationships" r:embed="rId3"/>
        <a:stretch>
          <a:fillRect/>
        </a:stretch>
      </xdr:blipFill>
      <xdr:spPr>
        <a:xfrm>
          <a:off x="17017277" y="19773447"/>
          <a:ext cx="8273961" cy="9631599"/>
        </a:xfrm>
        <a:prstGeom prst="rect">
          <a:avLst/>
        </a:prstGeom>
      </xdr:spPr>
    </xdr:pic>
    <xdr:clientData/>
  </xdr:twoCellAnchor>
  <xdr:twoCellAnchor editAs="oneCell">
    <xdr:from>
      <xdr:col>5</xdr:col>
      <xdr:colOff>1524000</xdr:colOff>
      <xdr:row>105</xdr:row>
      <xdr:rowOff>206376</xdr:rowOff>
    </xdr:from>
    <xdr:to>
      <xdr:col>12</xdr:col>
      <xdr:colOff>330425</xdr:colOff>
      <xdr:row>135</xdr:row>
      <xdr:rowOff>228588</xdr:rowOff>
    </xdr:to>
    <xdr:sp macro="" textlink="">
      <xdr:nvSpPr>
        <xdr:cNvPr id="55" name="吹き出し: 角を丸めた四角形 62">
          <a:extLst>
            <a:ext uri="{FF2B5EF4-FFF2-40B4-BE49-F238E27FC236}">
              <a16:creationId xmlns:a16="http://schemas.microsoft.com/office/drawing/2014/main" id="{846D493E-18B3-459C-8CDE-7A3B949D3F1F}"/>
            </a:ext>
          </a:extLst>
        </xdr:cNvPr>
        <xdr:cNvSpPr/>
      </xdr:nvSpPr>
      <xdr:spPr>
        <a:xfrm>
          <a:off x="2805545" y="23395421"/>
          <a:ext cx="6564971" cy="7486349"/>
        </a:xfrm>
        <a:prstGeom prst="wedgeRoundRectCallout">
          <a:avLst>
            <a:gd name="adj1" fmla="val -57412"/>
            <a:gd name="adj2" fmla="val 5893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バイオマス発電量</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「設備全体の発電量」に「バイオマス比率」を乗じた「バイオマス発電量」を再エネ設備の導入量として扱います。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導入する設備が建替え、広域化・集約化する場合、バイオマス発電量は「新規の再エネ発電設備」と「既存の再エネ発電設備」の</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項目に分けて計上してください。数値の算出については、以下の流れで行うようにしてください。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（ア）建て替える前の既存の発電所又は広域化・集約化する既存の発電所の全体の発電量を算出する。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（イ）（ア）の数値に既存発電所のバイオマス比率を乗ずる。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（ウ）建替え、広域化・集約化される新規の発電所の全体の発電量を算出する。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（エ）（ウ）の数値に新規発電所のバイオマス比率を乗ずる。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（オ）（イ）の結果と（エ）の結果を比較し、新規に増加した発電量を算出する。</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　表中の“設備全体の発電量”には（ウ）の数値を記載し、“バイオマス発電量”には（オ）の数値を記載してください。なお、（イ）の発電量は「既存の再エネ発電設備」の発電量として、「</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(3)</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流用可能な既存の再エネ発電設備の状況」に記載してください。</a:t>
          </a:r>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12</xdr:col>
      <xdr:colOff>762000</xdr:colOff>
      <xdr:row>126</xdr:row>
      <xdr:rowOff>134938</xdr:rowOff>
    </xdr:from>
    <xdr:to>
      <xdr:col>18</xdr:col>
      <xdr:colOff>204560</xdr:colOff>
      <xdr:row>136</xdr:row>
      <xdr:rowOff>20169</xdr:rowOff>
    </xdr:to>
    <xdr:sp macro="" textlink="">
      <xdr:nvSpPr>
        <xdr:cNvPr id="56" name="吹き出し: 角を丸めた四角形 62">
          <a:extLst>
            <a:ext uri="{FF2B5EF4-FFF2-40B4-BE49-F238E27FC236}">
              <a16:creationId xmlns:a16="http://schemas.microsoft.com/office/drawing/2014/main" id="{12574356-9A47-436D-AAF9-D0D6057EED6E}"/>
            </a:ext>
          </a:extLst>
        </xdr:cNvPr>
        <xdr:cNvSpPr/>
      </xdr:nvSpPr>
      <xdr:spPr>
        <a:xfrm>
          <a:off x="9802091" y="28450165"/>
          <a:ext cx="5192196" cy="2465640"/>
        </a:xfrm>
        <a:prstGeom prst="wedgeRoundRectCallout">
          <a:avLst>
            <a:gd name="adj1" fmla="val -85784"/>
            <a:gd name="adj2" fmla="val 9037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電源</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電源に該当する場合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電源に該当する場合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・非該当：施設が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電源と</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電源のどちらにも該当しない場合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以上の３つのいずれかを記載してください。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6</xdr:col>
      <xdr:colOff>571581</xdr:colOff>
      <xdr:row>140</xdr:row>
      <xdr:rowOff>438087</xdr:rowOff>
    </xdr:from>
    <xdr:to>
      <xdr:col>10</xdr:col>
      <xdr:colOff>898524</xdr:colOff>
      <xdr:row>150</xdr:row>
      <xdr:rowOff>255964</xdr:rowOff>
    </xdr:to>
    <xdr:sp macro="" textlink="">
      <xdr:nvSpPr>
        <xdr:cNvPr id="57" name="吹き出し: 角を丸めた四角形 62">
          <a:extLst>
            <a:ext uri="{FF2B5EF4-FFF2-40B4-BE49-F238E27FC236}">
              <a16:creationId xmlns:a16="http://schemas.microsoft.com/office/drawing/2014/main" id="{2C4D0482-8CA8-47CC-B2F3-F43442494B7A}"/>
            </a:ext>
          </a:extLst>
        </xdr:cNvPr>
        <xdr:cNvSpPr/>
      </xdr:nvSpPr>
      <xdr:spPr>
        <a:xfrm>
          <a:off x="3446399" y="32199632"/>
          <a:ext cx="4673807" cy="2571468"/>
        </a:xfrm>
        <a:prstGeom prst="wedgeRoundRectCallout">
          <a:avLst>
            <a:gd name="adj1" fmla="val -76050"/>
            <a:gd name="adj2" fmla="val 359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その他発電</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太陽光、小水力、風力、地熱、バイオマス、廃棄物発電以外の発電方法を記載する場合、設置場所の項目に「○○発電（設置場所）」のように発電種類と設置場所を記載してください。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13</xdr:col>
      <xdr:colOff>30616</xdr:colOff>
      <xdr:row>158</xdr:row>
      <xdr:rowOff>46491</xdr:rowOff>
    </xdr:from>
    <xdr:to>
      <xdr:col>17</xdr:col>
      <xdr:colOff>698542</xdr:colOff>
      <xdr:row>169</xdr:row>
      <xdr:rowOff>122451</xdr:rowOff>
    </xdr:to>
    <xdr:sp macro="" textlink="">
      <xdr:nvSpPr>
        <xdr:cNvPr id="58" name="吹き出し: 角を丸めた四角形 62">
          <a:extLst>
            <a:ext uri="{FF2B5EF4-FFF2-40B4-BE49-F238E27FC236}">
              <a16:creationId xmlns:a16="http://schemas.microsoft.com/office/drawing/2014/main" id="{DEAB01B0-CB43-4A48-A9F5-1F26F5C49952}"/>
            </a:ext>
          </a:extLst>
        </xdr:cNvPr>
        <xdr:cNvSpPr/>
      </xdr:nvSpPr>
      <xdr:spPr>
        <a:xfrm>
          <a:off x="9971252" y="36605173"/>
          <a:ext cx="4616472" cy="2604414"/>
        </a:xfrm>
        <a:prstGeom prst="wedgeRoundRectCallout">
          <a:avLst>
            <a:gd name="adj1" fmla="val -63318"/>
            <a:gd name="adj2" fmla="val 2118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電源別新規再エネ導入量合計</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a:t>
          </a:r>
          <a:r>
            <a:rPr kumimoji="1" lang="en-US" altLang="ja-JP"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電源別に新規再エネ導入の合計値が自動で表示されます。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本表を様式１の</a:t>
          </a:r>
          <a:r>
            <a:rPr kumimoji="1" lang="en-US" altLang="ja-JP" sz="1400" b="0">
              <a:solidFill>
                <a:sysClr val="windowText" lastClr="000000"/>
              </a:solidFill>
              <a:latin typeface="Meiryo UI" panose="020B0604030504040204" pitchFamily="50" charset="-128"/>
              <a:ea typeface="Meiryo UI" panose="020B0604030504040204" pitchFamily="50" charset="-128"/>
            </a:rPr>
            <a:t>2.3(2)</a:t>
          </a:r>
          <a:r>
            <a:rPr kumimoji="1" lang="ja-JP" altLang="en-US" sz="1400" b="0">
              <a:solidFill>
                <a:sysClr val="windowText" lastClr="000000"/>
              </a:solidFill>
              <a:latin typeface="Meiryo UI" panose="020B0604030504040204" pitchFamily="50" charset="-128"/>
              <a:ea typeface="Meiryo UI" panose="020B0604030504040204" pitchFamily="50" charset="-128"/>
            </a:rPr>
            <a:t>新規の再エネ発電設備の導入予定の最後に貼り付けてください。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328084</xdr:colOff>
      <xdr:row>0</xdr:row>
      <xdr:rowOff>243417</xdr:rowOff>
    </xdr:from>
    <xdr:to>
      <xdr:col>14</xdr:col>
      <xdr:colOff>2189361</xdr:colOff>
      <xdr:row>2</xdr:row>
      <xdr:rowOff>65367</xdr:rowOff>
    </xdr:to>
    <xdr:pic>
      <xdr:nvPicPr>
        <xdr:cNvPr id="5" name="図 4">
          <a:extLst>
            <a:ext uri="{FF2B5EF4-FFF2-40B4-BE49-F238E27FC236}">
              <a16:creationId xmlns:a16="http://schemas.microsoft.com/office/drawing/2014/main" id="{1BEE41E1-7342-4B53-977C-05DB163E38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07334" y="243417"/>
          <a:ext cx="1861277" cy="742700"/>
        </a:xfrm>
        <a:prstGeom prst="rect">
          <a:avLst/>
        </a:prstGeom>
      </xdr:spPr>
    </xdr:pic>
    <xdr:clientData/>
  </xdr:twoCellAnchor>
  <xdr:twoCellAnchor>
    <xdr:from>
      <xdr:col>4</xdr:col>
      <xdr:colOff>0</xdr:colOff>
      <xdr:row>5</xdr:row>
      <xdr:rowOff>0</xdr:rowOff>
    </xdr:from>
    <xdr:to>
      <xdr:col>10</xdr:col>
      <xdr:colOff>1064532</xdr:colOff>
      <xdr:row>7</xdr:row>
      <xdr:rowOff>11565</xdr:rowOff>
    </xdr:to>
    <xdr:sp macro="" textlink="">
      <xdr:nvSpPr>
        <xdr:cNvPr id="6" name="四角形: 角を丸くする 5">
          <a:extLst>
            <a:ext uri="{FF2B5EF4-FFF2-40B4-BE49-F238E27FC236}">
              <a16:creationId xmlns:a16="http://schemas.microsoft.com/office/drawing/2014/main" id="{AEB8A846-3CCC-4950-9BBE-D229B54E24DF}"/>
            </a:ext>
          </a:extLst>
        </xdr:cNvPr>
        <xdr:cNvSpPr/>
      </xdr:nvSpPr>
      <xdr:spPr>
        <a:xfrm>
          <a:off x="762000" y="1564821"/>
          <a:ext cx="7759246" cy="814387"/>
        </a:xfrm>
        <a:prstGeom prst="round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10</xdr:col>
      <xdr:colOff>857249</xdr:colOff>
      <xdr:row>40</xdr:row>
      <xdr:rowOff>190500</xdr:rowOff>
    </xdr:from>
    <xdr:to>
      <xdr:col>14</xdr:col>
      <xdr:colOff>912155</xdr:colOff>
      <xdr:row>46</xdr:row>
      <xdr:rowOff>190499</xdr:rowOff>
    </xdr:to>
    <xdr:sp macro="" textlink="">
      <xdr:nvSpPr>
        <xdr:cNvPr id="14" name="吹き出し: 角を丸めた四角形 4">
          <a:extLst>
            <a:ext uri="{FF2B5EF4-FFF2-40B4-BE49-F238E27FC236}">
              <a16:creationId xmlns:a16="http://schemas.microsoft.com/office/drawing/2014/main" id="{6D4EB5DE-AE7C-4278-B45C-49AD02C98E19}"/>
            </a:ext>
          </a:extLst>
        </xdr:cNvPr>
        <xdr:cNvSpPr/>
      </xdr:nvSpPr>
      <xdr:spPr>
        <a:xfrm>
          <a:off x="8310562" y="9525000"/>
          <a:ext cx="4341156" cy="1262062"/>
        </a:xfrm>
        <a:prstGeom prst="wedgeRoundRectCallout">
          <a:avLst>
            <a:gd name="adj1" fmla="val 8295"/>
            <a:gd name="adj2" fmla="val -14225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a:t>
          </a:r>
          <a:b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b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削除してからコピーしてください</a:t>
          </a:r>
        </a:p>
      </xdr:txBody>
    </xdr:sp>
    <xdr:clientData/>
  </xdr:twoCellAnchor>
  <xdr:twoCellAnchor editAs="absolute">
    <xdr:from>
      <xdr:col>22</xdr:col>
      <xdr:colOff>204108</xdr:colOff>
      <xdr:row>4</xdr:row>
      <xdr:rowOff>81643</xdr:rowOff>
    </xdr:from>
    <xdr:to>
      <xdr:col>34</xdr:col>
      <xdr:colOff>240293</xdr:colOff>
      <xdr:row>48</xdr:row>
      <xdr:rowOff>82736</xdr:rowOff>
    </xdr:to>
    <xdr:pic>
      <xdr:nvPicPr>
        <xdr:cNvPr id="15" name="図 1">
          <a:extLst>
            <a:ext uri="{FF2B5EF4-FFF2-40B4-BE49-F238E27FC236}">
              <a16:creationId xmlns:a16="http://schemas.microsoft.com/office/drawing/2014/main" id="{F8666C25-337F-458A-874C-CA0BDB6B01C8}"/>
            </a:ext>
          </a:extLst>
        </xdr:cNvPr>
        <xdr:cNvPicPr>
          <a:picLocks noChangeAspect="1"/>
        </xdr:cNvPicPr>
      </xdr:nvPicPr>
      <xdr:blipFill>
        <a:blip xmlns:r="http://schemas.openxmlformats.org/officeDocument/2006/relationships" r:embed="rId2"/>
        <a:stretch>
          <a:fillRect/>
        </a:stretch>
      </xdr:blipFill>
      <xdr:spPr>
        <a:xfrm>
          <a:off x="20152179" y="1333500"/>
          <a:ext cx="8200471" cy="9349200"/>
        </a:xfrm>
        <a:prstGeom prst="rect">
          <a:avLst/>
        </a:prstGeom>
      </xdr:spPr>
    </xdr:pic>
    <xdr:clientData/>
  </xdr:twoCellAnchor>
  <xdr:twoCellAnchor editAs="absolute">
    <xdr:from>
      <xdr:col>23</xdr:col>
      <xdr:colOff>0</xdr:colOff>
      <xdr:row>52</xdr:row>
      <xdr:rowOff>0</xdr:rowOff>
    </xdr:from>
    <xdr:to>
      <xdr:col>35</xdr:col>
      <xdr:colOff>247006</xdr:colOff>
      <xdr:row>88</xdr:row>
      <xdr:rowOff>132615</xdr:rowOff>
    </xdr:to>
    <xdr:pic>
      <xdr:nvPicPr>
        <xdr:cNvPr id="16" name="図 7">
          <a:extLst>
            <a:ext uri="{FF2B5EF4-FFF2-40B4-BE49-F238E27FC236}">
              <a16:creationId xmlns:a16="http://schemas.microsoft.com/office/drawing/2014/main" id="{620069EB-8A66-4FB8-BF72-1D2B851AF9D0}"/>
            </a:ext>
          </a:extLst>
        </xdr:cNvPr>
        <xdr:cNvPicPr>
          <a:picLocks noChangeAspect="1"/>
        </xdr:cNvPicPr>
      </xdr:nvPicPr>
      <xdr:blipFill>
        <a:blip xmlns:r="http://schemas.openxmlformats.org/officeDocument/2006/relationships" r:embed="rId3"/>
        <a:stretch>
          <a:fillRect/>
        </a:stretch>
      </xdr:blipFill>
      <xdr:spPr>
        <a:xfrm>
          <a:off x="20478750" y="12477750"/>
          <a:ext cx="8248006" cy="8609865"/>
        </a:xfrm>
        <a:prstGeom prst="rect">
          <a:avLst/>
        </a:prstGeom>
      </xdr:spPr>
    </xdr:pic>
    <xdr:clientData/>
  </xdr:twoCellAnchor>
  <xdr:twoCellAnchor editAs="oneCell">
    <xdr:from>
      <xdr:col>6</xdr:col>
      <xdr:colOff>0</xdr:colOff>
      <xdr:row>13</xdr:row>
      <xdr:rowOff>54428</xdr:rowOff>
    </xdr:from>
    <xdr:to>
      <xdr:col>9</xdr:col>
      <xdr:colOff>1020311</xdr:colOff>
      <xdr:row>28</xdr:row>
      <xdr:rowOff>115887</xdr:rowOff>
    </xdr:to>
    <xdr:sp macro="" textlink="">
      <xdr:nvSpPr>
        <xdr:cNvPr id="21" name="吹き出し: 角を丸めた四角形 62">
          <a:extLst>
            <a:ext uri="{FF2B5EF4-FFF2-40B4-BE49-F238E27FC236}">
              <a16:creationId xmlns:a16="http://schemas.microsoft.com/office/drawing/2014/main" id="{E028CDB7-3BE4-4EBE-BA94-3B52E1A1FD7D}"/>
            </a:ext>
          </a:extLst>
        </xdr:cNvPr>
        <xdr:cNvSpPr/>
      </xdr:nvSpPr>
      <xdr:spPr>
        <a:xfrm>
          <a:off x="2748643" y="3633107"/>
          <a:ext cx="4680632" cy="2946173"/>
        </a:xfrm>
        <a:prstGeom prst="wedgeRoundRectCallout">
          <a:avLst>
            <a:gd name="adj1" fmla="val -37618"/>
            <a:gd name="adj2" fmla="val -884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・設備情報シートで記載した施設番号をプルダウンから選択してください。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・選択された施設番号に関連する「設置場所」「基幹設備」「施設数」「契約電力区分」「発電量（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／年）」が自動で入力されます。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・設備情報シートで記載した設備をすべて本シートにも記載してください。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10</xdr:col>
      <xdr:colOff>149679</xdr:colOff>
      <xdr:row>13</xdr:row>
      <xdr:rowOff>40821</xdr:rowOff>
    </xdr:from>
    <xdr:to>
      <xdr:col>14</xdr:col>
      <xdr:colOff>1794784</xdr:colOff>
      <xdr:row>29</xdr:row>
      <xdr:rowOff>167821</xdr:rowOff>
    </xdr:to>
    <xdr:grpSp>
      <xdr:nvGrpSpPr>
        <xdr:cNvPr id="22" name="グループ化 21">
          <a:extLst>
            <a:ext uri="{FF2B5EF4-FFF2-40B4-BE49-F238E27FC236}">
              <a16:creationId xmlns:a16="http://schemas.microsoft.com/office/drawing/2014/main" id="{57AD777C-ADD8-4A68-ACEE-DBE89F053230}"/>
            </a:ext>
          </a:extLst>
        </xdr:cNvPr>
        <xdr:cNvGrpSpPr/>
      </xdr:nvGrpSpPr>
      <xdr:grpSpPr>
        <a:xfrm>
          <a:off x="7597322" y="3642178"/>
          <a:ext cx="5926819" cy="3356429"/>
          <a:chOff x="7863567" y="3516993"/>
          <a:chExt cx="5922283" cy="3359151"/>
        </a:xfrm>
      </xdr:grpSpPr>
      <xdr:sp macro="" textlink="">
        <xdr:nvSpPr>
          <xdr:cNvPr id="23" name="吹き出し: 角を丸めた四角形 62">
            <a:extLst>
              <a:ext uri="{FF2B5EF4-FFF2-40B4-BE49-F238E27FC236}">
                <a16:creationId xmlns:a16="http://schemas.microsoft.com/office/drawing/2014/main" id="{D21AD207-698B-3391-E1FF-1EAD60857AC4}"/>
              </a:ext>
            </a:extLst>
          </xdr:cNvPr>
          <xdr:cNvSpPr/>
        </xdr:nvSpPr>
        <xdr:spPr>
          <a:xfrm>
            <a:off x="7863567" y="3516993"/>
            <a:ext cx="5922283" cy="3359151"/>
          </a:xfrm>
          <a:prstGeom prst="wedgeRoundRectCallout">
            <a:avLst>
              <a:gd name="adj1" fmla="val -16904"/>
              <a:gd name="adj2" fmla="val -8002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調査実施項目</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調査の進捗状況を以下の</a:t>
            </a:r>
            <a:r>
              <a:rPr kumimoji="1" lang="en-US" altLang="ja-JP" sz="1400" b="0">
                <a:solidFill>
                  <a:sysClr val="windowText" lastClr="000000"/>
                </a:solidFill>
                <a:latin typeface="Meiryo UI" panose="020B0604030504040204" pitchFamily="50" charset="-128"/>
                <a:ea typeface="Meiryo UI" panose="020B0604030504040204" pitchFamily="50" charset="-128"/>
              </a:rPr>
              <a:t>3</a:t>
            </a:r>
            <a:r>
              <a:rPr kumimoji="1" lang="ja-JP" altLang="en-US" sz="1400" b="0">
                <a:solidFill>
                  <a:sysClr val="windowText" lastClr="000000"/>
                </a:solidFill>
                <a:latin typeface="Meiryo UI" panose="020B0604030504040204" pitchFamily="50" charset="-128"/>
                <a:ea typeface="Meiryo UI" panose="020B0604030504040204" pitchFamily="50" charset="-128"/>
              </a:rPr>
              <a:t>項目に分けて回答してください。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・各調査実施状況の選択肢</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・設置場所において複数施設をまとめている場合、</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調査の進捗度が異なる施設でまとめられている際には、進捗が最も遅れているものを回答してください。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pic>
        <xdr:nvPicPr>
          <xdr:cNvPr id="24" name="図 23">
            <a:extLst>
              <a:ext uri="{FF2B5EF4-FFF2-40B4-BE49-F238E27FC236}">
                <a16:creationId xmlns:a16="http://schemas.microsoft.com/office/drawing/2014/main" id="{9708AAF8-0F99-B6FB-1DEE-C77861D7278C}"/>
              </a:ext>
            </a:extLst>
          </xdr:cNvPr>
          <xdr:cNvPicPr>
            <a:picLocks noChangeAspect="1"/>
          </xdr:cNvPicPr>
        </xdr:nvPicPr>
        <xdr:blipFill>
          <a:blip xmlns:r="http://schemas.openxmlformats.org/officeDocument/2006/relationships" r:embed="rId4"/>
          <a:stretch>
            <a:fillRect/>
          </a:stretch>
        </xdr:blipFill>
        <xdr:spPr>
          <a:xfrm>
            <a:off x="8064499" y="4571548"/>
            <a:ext cx="4299227" cy="848667"/>
          </a:xfrm>
          <a:prstGeom prst="rect">
            <a:avLst/>
          </a:prstGeom>
        </xdr:spPr>
      </xdr:pic>
    </xdr:grpSp>
    <xdr:clientData/>
  </xdr:twoCellAnchor>
  <xdr:twoCellAnchor>
    <xdr:from>
      <xdr:col>14</xdr:col>
      <xdr:colOff>1983240</xdr:colOff>
      <xdr:row>15</xdr:row>
      <xdr:rowOff>112259</xdr:rowOff>
    </xdr:from>
    <xdr:to>
      <xdr:col>21</xdr:col>
      <xdr:colOff>186945</xdr:colOff>
      <xdr:row>42</xdr:row>
      <xdr:rowOff>125413</xdr:rowOff>
    </xdr:to>
    <xdr:grpSp>
      <xdr:nvGrpSpPr>
        <xdr:cNvPr id="25" name="グループ化 24">
          <a:extLst>
            <a:ext uri="{FF2B5EF4-FFF2-40B4-BE49-F238E27FC236}">
              <a16:creationId xmlns:a16="http://schemas.microsoft.com/office/drawing/2014/main" id="{EE141686-A560-49FB-B8B9-5658BFEA8E4D}"/>
            </a:ext>
          </a:extLst>
        </xdr:cNvPr>
        <xdr:cNvGrpSpPr/>
      </xdr:nvGrpSpPr>
      <xdr:grpSpPr>
        <a:xfrm>
          <a:off x="13712597" y="3967616"/>
          <a:ext cx="5732991" cy="5782583"/>
          <a:chOff x="14147196" y="4363687"/>
          <a:chExt cx="6422419" cy="5899155"/>
        </a:xfrm>
      </xdr:grpSpPr>
      <xdr:sp macro="" textlink="">
        <xdr:nvSpPr>
          <xdr:cNvPr id="26" name="吹き出し: 角を丸めた四角形 62">
            <a:extLst>
              <a:ext uri="{FF2B5EF4-FFF2-40B4-BE49-F238E27FC236}">
                <a16:creationId xmlns:a16="http://schemas.microsoft.com/office/drawing/2014/main" id="{C05C68FA-7E4E-DDC7-B049-19750AEF7945}"/>
              </a:ext>
            </a:extLst>
          </xdr:cNvPr>
          <xdr:cNvSpPr/>
        </xdr:nvSpPr>
        <xdr:spPr>
          <a:xfrm>
            <a:off x="14147196" y="4363687"/>
            <a:ext cx="6422419" cy="5899155"/>
          </a:xfrm>
          <a:prstGeom prst="wedgeRoundRectCallout">
            <a:avLst>
              <a:gd name="adj1" fmla="val -39520"/>
              <a:gd name="adj2" fmla="val -7552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系統接続検討状況</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・再エネ発電設備の系統接続検討状況について、検討段階を回答してください。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・施設の系統接続のそれぞれの場合において、該当する内容を（単独の場合）と（一括プロセスの場合）のいずれかで、それぞれ検討状況を選択してください。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・低圧の場合や系統接続の検討が不要である場合は、（単独の場合）（一括プロセスの場合）共に「</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」で構いません。</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・（単独の場合）、（一括検討プロセスの場合）の該当する欄に状態を記入し、もう一方は「ー」としてください。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・各検討状況の選択肢</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pic>
        <xdr:nvPicPr>
          <xdr:cNvPr id="27" name="図 26">
            <a:extLst>
              <a:ext uri="{FF2B5EF4-FFF2-40B4-BE49-F238E27FC236}">
                <a16:creationId xmlns:a16="http://schemas.microsoft.com/office/drawing/2014/main" id="{98B53456-2EFA-47AD-428F-644E1C4D9D51}"/>
              </a:ext>
            </a:extLst>
          </xdr:cNvPr>
          <xdr:cNvPicPr>
            <a:picLocks noChangeAspect="1"/>
          </xdr:cNvPicPr>
        </xdr:nvPicPr>
        <xdr:blipFill>
          <a:blip xmlns:r="http://schemas.openxmlformats.org/officeDocument/2006/relationships" r:embed="rId5"/>
          <a:stretch>
            <a:fillRect/>
          </a:stretch>
        </xdr:blipFill>
        <xdr:spPr>
          <a:xfrm>
            <a:off x="14331041" y="7435398"/>
            <a:ext cx="5971285" cy="211953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166687</xdr:colOff>
      <xdr:row>0</xdr:row>
      <xdr:rowOff>243228</xdr:rowOff>
    </xdr:from>
    <xdr:to>
      <xdr:col>13</xdr:col>
      <xdr:colOff>947898</xdr:colOff>
      <xdr:row>2</xdr:row>
      <xdr:rowOff>74249</xdr:rowOff>
    </xdr:to>
    <xdr:pic>
      <xdr:nvPicPr>
        <xdr:cNvPr id="5" name="図 4">
          <a:extLst>
            <a:ext uri="{FF2B5EF4-FFF2-40B4-BE49-F238E27FC236}">
              <a16:creationId xmlns:a16="http://schemas.microsoft.com/office/drawing/2014/main" id="{59A77923-3AE6-4BD6-8306-6334212E7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18031" y="243228"/>
          <a:ext cx="1852773" cy="747802"/>
        </a:xfrm>
        <a:prstGeom prst="rect">
          <a:avLst/>
        </a:prstGeom>
      </xdr:spPr>
    </xdr:pic>
    <xdr:clientData/>
  </xdr:twoCellAnchor>
  <xdr:twoCellAnchor>
    <xdr:from>
      <xdr:col>4</xdr:col>
      <xdr:colOff>0</xdr:colOff>
      <xdr:row>5</xdr:row>
      <xdr:rowOff>0</xdr:rowOff>
    </xdr:from>
    <xdr:to>
      <xdr:col>11</xdr:col>
      <xdr:colOff>14450</xdr:colOff>
      <xdr:row>6</xdr:row>
      <xdr:rowOff>522105</xdr:rowOff>
    </xdr:to>
    <xdr:sp macro="" textlink="">
      <xdr:nvSpPr>
        <xdr:cNvPr id="6" name="四角形: 角を丸くする 5">
          <a:extLst>
            <a:ext uri="{FF2B5EF4-FFF2-40B4-BE49-F238E27FC236}">
              <a16:creationId xmlns:a16="http://schemas.microsoft.com/office/drawing/2014/main" id="{971BA04F-53AD-4C34-9257-438DACB3CAF5}"/>
            </a:ext>
          </a:extLst>
        </xdr:cNvPr>
        <xdr:cNvSpPr/>
      </xdr:nvSpPr>
      <xdr:spPr>
        <a:xfrm>
          <a:off x="762000" y="1571625"/>
          <a:ext cx="7777325" cy="784043"/>
        </a:xfrm>
        <a:prstGeom prst="round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47626</xdr:colOff>
      <xdr:row>15</xdr:row>
      <xdr:rowOff>190500</xdr:rowOff>
    </xdr:from>
    <xdr:to>
      <xdr:col>7</xdr:col>
      <xdr:colOff>455965</xdr:colOff>
      <xdr:row>29</xdr:row>
      <xdr:rowOff>77659</xdr:rowOff>
    </xdr:to>
    <xdr:sp macro="" textlink="">
      <xdr:nvSpPr>
        <xdr:cNvPr id="7" name="吹き出し: 角を丸めた四角形 62">
          <a:extLst>
            <a:ext uri="{FF2B5EF4-FFF2-40B4-BE49-F238E27FC236}">
              <a16:creationId xmlns:a16="http://schemas.microsoft.com/office/drawing/2014/main" id="{9D33CC50-4272-4220-AE6B-0AC8536C86A3}"/>
            </a:ext>
          </a:extLst>
        </xdr:cNvPr>
        <xdr:cNvSpPr/>
      </xdr:nvSpPr>
      <xdr:spPr>
        <a:xfrm>
          <a:off x="428626" y="4119563"/>
          <a:ext cx="4599339" cy="2982784"/>
        </a:xfrm>
        <a:prstGeom prst="wedgeRoundRectCallout">
          <a:avLst>
            <a:gd name="adj1" fmla="val 31180"/>
            <a:gd name="adj2" fmla="val -10928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・設備情報シートで記載した施設番号をプルダウンから選択してください。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・選択された施設番号に紐付く「設置場所」「基幹設備」「施設数」「契約電力区分」「発電量（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／年）」が自動で入力されます。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・設備情報シートで記載した設備をすべて本シートにも記載してください。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7</xdr:col>
      <xdr:colOff>547688</xdr:colOff>
      <xdr:row>16</xdr:row>
      <xdr:rowOff>0</xdr:rowOff>
    </xdr:from>
    <xdr:to>
      <xdr:col>11</xdr:col>
      <xdr:colOff>1443215</xdr:colOff>
      <xdr:row>23</xdr:row>
      <xdr:rowOff>183944</xdr:rowOff>
    </xdr:to>
    <xdr:sp macro="" textlink="">
      <xdr:nvSpPr>
        <xdr:cNvPr id="8" name="吹き出し: 角を丸めた四角形 62">
          <a:extLst>
            <a:ext uri="{FF2B5EF4-FFF2-40B4-BE49-F238E27FC236}">
              <a16:creationId xmlns:a16="http://schemas.microsoft.com/office/drawing/2014/main" id="{C5E271D8-14EC-4C42-A01C-D072BEE7EE78}"/>
            </a:ext>
          </a:extLst>
        </xdr:cNvPr>
        <xdr:cNvSpPr/>
      </xdr:nvSpPr>
      <xdr:spPr>
        <a:xfrm>
          <a:off x="5119688" y="4191000"/>
          <a:ext cx="4848402" cy="1731757"/>
        </a:xfrm>
        <a:prstGeom prst="wedgeRoundRectCallout">
          <a:avLst>
            <a:gd name="adj1" fmla="val 42011"/>
            <a:gd name="adj2" fmla="val -15596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合意形成対象者</a:t>
          </a:r>
          <a:endParaRPr lang="en-US"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再エネ設備導入に向けて合意形成が必要な対象者を記載してください。対象者の人数に応じて、表の行を増やしてください。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（合意形成対象者の例）地権者、施設所有者、周辺住民等</a:t>
          </a:r>
        </a:p>
        <a:p>
          <a:pPr algn="l"/>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1404938</xdr:colOff>
      <xdr:row>22</xdr:row>
      <xdr:rowOff>166688</xdr:rowOff>
    </xdr:from>
    <xdr:to>
      <xdr:col>16</xdr:col>
      <xdr:colOff>616551</xdr:colOff>
      <xdr:row>52</xdr:row>
      <xdr:rowOff>219604</xdr:rowOff>
    </xdr:to>
    <xdr:sp macro="" textlink="">
      <xdr:nvSpPr>
        <xdr:cNvPr id="9" name="吹き出し: 角を丸めた四角形 62">
          <a:extLst>
            <a:ext uri="{FF2B5EF4-FFF2-40B4-BE49-F238E27FC236}">
              <a16:creationId xmlns:a16="http://schemas.microsoft.com/office/drawing/2014/main" id="{4F1098BB-0867-4293-8C88-A69A3D5B6C19}"/>
            </a:ext>
          </a:extLst>
        </xdr:cNvPr>
        <xdr:cNvSpPr/>
      </xdr:nvSpPr>
      <xdr:spPr>
        <a:xfrm>
          <a:off x="9929813" y="5643563"/>
          <a:ext cx="5736238" cy="6529916"/>
        </a:xfrm>
        <a:prstGeom prst="wedgeRoundRectCallout">
          <a:avLst>
            <a:gd name="adj1" fmla="val -7988"/>
            <a:gd name="adj2" fmla="val -1022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ja-JP" sz="1400" u="none">
              <a:solidFill>
                <a:sysClr val="windowText" lastClr="000000"/>
              </a:solidFill>
              <a:effectLst/>
              <a:latin typeface="Meiryo UI" panose="020B0604030504040204" pitchFamily="50" charset="-128"/>
              <a:ea typeface="Meiryo UI" panose="020B0604030504040204" pitchFamily="50" charset="-128"/>
              <a:cs typeface="+mn-cs"/>
            </a:rPr>
            <a:t>合意形成に向けた主な説明事項</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・脱炭素先行地域のコンセプト：脱炭素先行地域に関する取組の方向性や考え方、取組の全体像に関する説明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・電源の詳細仕様：導入する再エネ発電設備の規模や導入場所等の説明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・周辺環境への影響と対策：再エネ発電設備導入にあたり想定される周辺環境への影響とその対策に関する説明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・導入コスト：再エネ設備導入に係る費用や費用負担に関する説明</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の項目について、それぞれ実施状況を以下の内容から選択してください。</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・未実施：合意形成対象者に当該説明項目に関して説明を実施していない段階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・説明済：合意形成対象者に説明会等で脱炭素先行地域の取組に関する情報共有や説明を実施した段階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・協議中：合意形成対象者と合意形成に向けて協議が進んでいる段階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・合意済：合意形成対象者と当該説明項目に関して合意形成が完了した段階</a:t>
          </a:r>
        </a:p>
        <a:p>
          <a:pPr algn="l"/>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13</xdr:col>
      <xdr:colOff>761999</xdr:colOff>
      <xdr:row>10</xdr:row>
      <xdr:rowOff>119062</xdr:rowOff>
    </xdr:from>
    <xdr:to>
      <xdr:col>17</xdr:col>
      <xdr:colOff>117725</xdr:colOff>
      <xdr:row>22</xdr:row>
      <xdr:rowOff>45224</xdr:rowOff>
    </xdr:to>
    <xdr:sp macro="" textlink="">
      <xdr:nvSpPr>
        <xdr:cNvPr id="10" name="吹き出し: 角を丸めた四角形 62">
          <a:extLst>
            <a:ext uri="{FF2B5EF4-FFF2-40B4-BE49-F238E27FC236}">
              <a16:creationId xmlns:a16="http://schemas.microsoft.com/office/drawing/2014/main" id="{844B3197-5CDA-47AC-A40F-5EB25D6D03C3}"/>
            </a:ext>
          </a:extLst>
        </xdr:cNvPr>
        <xdr:cNvSpPr/>
      </xdr:nvSpPr>
      <xdr:spPr>
        <a:xfrm>
          <a:off x="12596812" y="3000375"/>
          <a:ext cx="4999288" cy="2521724"/>
        </a:xfrm>
        <a:prstGeom prst="wedgeRoundRectCallout">
          <a:avLst>
            <a:gd name="adj1" fmla="val 32751"/>
            <a:gd name="adj2" fmla="val -8217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ja-JP" sz="1400" u="none">
              <a:solidFill>
                <a:sysClr val="windowText" lastClr="000000"/>
              </a:solidFill>
              <a:effectLst/>
              <a:latin typeface="Meiryo UI" panose="020B0604030504040204" pitchFamily="50" charset="-128"/>
              <a:ea typeface="Meiryo UI" panose="020B0604030504040204" pitchFamily="50" charset="-128"/>
              <a:cs typeface="+mn-cs"/>
            </a:rPr>
            <a:t>再エネ設備導入における合意形成状況</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以下の</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3</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つから選択してください。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・未実施：合意形成対象者に再エネ設備導入について説明を実施していない段階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・合意形成に向けて協議中：合意形成対象者と合意形成に向けて協議が進んでいる段階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・合意済：合意形成対象者に関して合意形成が完了した段階</a:t>
          </a:r>
        </a:p>
        <a:p>
          <a:pPr algn="l"/>
          <a:endParaRPr kumimoji="1" lang="en-US" altLang="ja-JP" sz="2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20</xdr:col>
      <xdr:colOff>381000</xdr:colOff>
      <xdr:row>5</xdr:row>
      <xdr:rowOff>190500</xdr:rowOff>
    </xdr:from>
    <xdr:to>
      <xdr:col>33</xdr:col>
      <xdr:colOff>431365</xdr:colOff>
      <xdr:row>63</xdr:row>
      <xdr:rowOff>201456</xdr:rowOff>
    </xdr:to>
    <xdr:grpSp>
      <xdr:nvGrpSpPr>
        <xdr:cNvPr id="11" name="グループ化 10">
          <a:extLst>
            <a:ext uri="{FF2B5EF4-FFF2-40B4-BE49-F238E27FC236}">
              <a16:creationId xmlns:a16="http://schemas.microsoft.com/office/drawing/2014/main" id="{C81FBD5E-3A76-480D-9F30-3C19AF152A4B}"/>
            </a:ext>
          </a:extLst>
        </xdr:cNvPr>
        <xdr:cNvGrpSpPr/>
      </xdr:nvGrpSpPr>
      <xdr:grpSpPr>
        <a:xfrm>
          <a:off x="18487571" y="1750786"/>
          <a:ext cx="9012937" cy="12375313"/>
          <a:chOff x="18445766" y="3671505"/>
          <a:chExt cx="8895026" cy="11784395"/>
        </a:xfrm>
      </xdr:grpSpPr>
      <xdr:grpSp>
        <xdr:nvGrpSpPr>
          <xdr:cNvPr id="12" name="グループ化 11">
            <a:extLst>
              <a:ext uri="{FF2B5EF4-FFF2-40B4-BE49-F238E27FC236}">
                <a16:creationId xmlns:a16="http://schemas.microsoft.com/office/drawing/2014/main" id="{7F189FDE-4ECB-8910-FDB2-83D67130F5DD}"/>
              </a:ext>
            </a:extLst>
          </xdr:cNvPr>
          <xdr:cNvGrpSpPr/>
        </xdr:nvGrpSpPr>
        <xdr:grpSpPr>
          <a:xfrm>
            <a:off x="18445766" y="3671505"/>
            <a:ext cx="8895026" cy="11784395"/>
            <a:chOff x="18445766" y="3671505"/>
            <a:chExt cx="8895026" cy="11784395"/>
          </a:xfrm>
        </xdr:grpSpPr>
        <xdr:grpSp>
          <xdr:nvGrpSpPr>
            <xdr:cNvPr id="15" name="グループ化 14">
              <a:extLst>
                <a:ext uri="{FF2B5EF4-FFF2-40B4-BE49-F238E27FC236}">
                  <a16:creationId xmlns:a16="http://schemas.microsoft.com/office/drawing/2014/main" id="{51C9C2A4-D499-0DB9-8B4D-739B7BFFCBB8}"/>
                </a:ext>
              </a:extLst>
            </xdr:cNvPr>
            <xdr:cNvGrpSpPr/>
          </xdr:nvGrpSpPr>
          <xdr:grpSpPr>
            <a:xfrm>
              <a:off x="18445766" y="3671505"/>
              <a:ext cx="8895026" cy="11784395"/>
              <a:chOff x="17892739" y="2517248"/>
              <a:chExt cx="8978730" cy="12030025"/>
            </a:xfrm>
          </xdr:grpSpPr>
          <xdr:sp macro="" textlink="">
            <xdr:nvSpPr>
              <xdr:cNvPr id="17" name="吹き出し: 角を丸めた四角形 62">
                <a:extLst>
                  <a:ext uri="{FF2B5EF4-FFF2-40B4-BE49-F238E27FC236}">
                    <a16:creationId xmlns:a16="http://schemas.microsoft.com/office/drawing/2014/main" id="{BBE658D3-049F-74AE-0B53-38EFED0ABE0A}"/>
                  </a:ext>
                </a:extLst>
              </xdr:cNvPr>
              <xdr:cNvSpPr/>
            </xdr:nvSpPr>
            <xdr:spPr>
              <a:xfrm>
                <a:off x="17892739" y="2517248"/>
                <a:ext cx="8978730" cy="12030025"/>
              </a:xfrm>
              <a:prstGeom prst="wedgeRoundRectCallout">
                <a:avLst>
                  <a:gd name="adj1" fmla="val -43999"/>
                  <a:gd name="adj2" fmla="val -5874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合意形成の進捗度の記載方法</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grpSp>
            <xdr:nvGrpSpPr>
              <xdr:cNvPr id="18" name="グループ化 17">
                <a:extLst>
                  <a:ext uri="{FF2B5EF4-FFF2-40B4-BE49-F238E27FC236}">
                    <a16:creationId xmlns:a16="http://schemas.microsoft.com/office/drawing/2014/main" id="{E39BC531-63B7-6F93-E0FE-2527E596E053}"/>
                  </a:ext>
                </a:extLst>
              </xdr:cNvPr>
              <xdr:cNvGrpSpPr/>
            </xdr:nvGrpSpPr>
            <xdr:grpSpPr>
              <a:xfrm>
                <a:off x="18387163" y="3706091"/>
                <a:ext cx="7953221" cy="3115585"/>
                <a:chOff x="514349" y="355738"/>
                <a:chExt cx="7871369" cy="3215196"/>
              </a:xfrm>
            </xdr:grpSpPr>
            <xdr:pic>
              <xdr:nvPicPr>
                <xdr:cNvPr id="30" name="図 29">
                  <a:extLst>
                    <a:ext uri="{FF2B5EF4-FFF2-40B4-BE49-F238E27FC236}">
                      <a16:creationId xmlns:a16="http://schemas.microsoft.com/office/drawing/2014/main" id="{6661D454-3862-4C3C-F112-C63369B72238}"/>
                    </a:ext>
                  </a:extLst>
                </xdr:cNvPr>
                <xdr:cNvPicPr>
                  <a:picLocks noChangeAspect="1"/>
                </xdr:cNvPicPr>
              </xdr:nvPicPr>
              <xdr:blipFill>
                <a:blip xmlns:r="http://schemas.openxmlformats.org/officeDocument/2006/relationships" r:embed="rId2"/>
                <a:stretch>
                  <a:fillRect/>
                </a:stretch>
              </xdr:blipFill>
              <xdr:spPr>
                <a:xfrm>
                  <a:off x="514349" y="355738"/>
                  <a:ext cx="7871369" cy="3215196"/>
                </a:xfrm>
                <a:prstGeom prst="rect">
                  <a:avLst/>
                </a:prstGeom>
              </xdr:spPr>
            </xdr:pic>
            <xdr:sp macro="" textlink="">
              <xdr:nvSpPr>
                <xdr:cNvPr id="31" name="四角形: 角を丸くする 30">
                  <a:extLst>
                    <a:ext uri="{FF2B5EF4-FFF2-40B4-BE49-F238E27FC236}">
                      <a16:creationId xmlns:a16="http://schemas.microsoft.com/office/drawing/2014/main" id="{77CC4C28-BCB9-223B-7CCA-9480F55B5166}"/>
                    </a:ext>
                  </a:extLst>
                </xdr:cNvPr>
                <xdr:cNvSpPr/>
              </xdr:nvSpPr>
              <xdr:spPr>
                <a:xfrm>
                  <a:off x="1396586" y="972240"/>
                  <a:ext cx="1021936" cy="215348"/>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テキスト ボックス 31">
                  <a:extLst>
                    <a:ext uri="{FF2B5EF4-FFF2-40B4-BE49-F238E27FC236}">
                      <a16:creationId xmlns:a16="http://schemas.microsoft.com/office/drawing/2014/main" id="{11769CEA-A935-A491-CB60-63AA3879BC6F}"/>
                    </a:ext>
                  </a:extLst>
                </xdr:cNvPr>
                <xdr:cNvSpPr txBox="1"/>
              </xdr:nvSpPr>
              <xdr:spPr>
                <a:xfrm>
                  <a:off x="1832390" y="1303546"/>
                  <a:ext cx="3365346" cy="48381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施設番号をプルダウンから選択します。</a:t>
                  </a:r>
                </a:p>
              </xdr:txBody>
            </xdr:sp>
          </xdr:grpSp>
          <xdr:grpSp>
            <xdr:nvGrpSpPr>
              <xdr:cNvPr id="19" name="グループ化 18">
                <a:extLst>
                  <a:ext uri="{FF2B5EF4-FFF2-40B4-BE49-F238E27FC236}">
                    <a16:creationId xmlns:a16="http://schemas.microsoft.com/office/drawing/2014/main" id="{12134E74-0307-C6F4-67E9-054C9177E3D1}"/>
                  </a:ext>
                </a:extLst>
              </xdr:cNvPr>
              <xdr:cNvGrpSpPr/>
            </xdr:nvGrpSpPr>
            <xdr:grpSpPr>
              <a:xfrm>
                <a:off x="18339954" y="6932085"/>
                <a:ext cx="8136651" cy="3174467"/>
                <a:chOff x="503445" y="3650698"/>
                <a:chExt cx="8053506" cy="3275523"/>
              </a:xfrm>
            </xdr:grpSpPr>
            <xdr:pic>
              <xdr:nvPicPr>
                <xdr:cNvPr id="24" name="図 23">
                  <a:extLst>
                    <a:ext uri="{FF2B5EF4-FFF2-40B4-BE49-F238E27FC236}">
                      <a16:creationId xmlns:a16="http://schemas.microsoft.com/office/drawing/2014/main" id="{BF97A176-C892-6E02-3AE6-F455A669DFFE}"/>
                    </a:ext>
                  </a:extLst>
                </xdr:cNvPr>
                <xdr:cNvPicPr>
                  <a:picLocks noChangeAspect="1"/>
                </xdr:cNvPicPr>
              </xdr:nvPicPr>
              <xdr:blipFill>
                <a:blip xmlns:r="http://schemas.openxmlformats.org/officeDocument/2006/relationships" r:embed="rId3"/>
                <a:stretch>
                  <a:fillRect/>
                </a:stretch>
              </xdr:blipFill>
              <xdr:spPr>
                <a:xfrm>
                  <a:off x="503445" y="3650698"/>
                  <a:ext cx="7874544" cy="3275523"/>
                </a:xfrm>
                <a:prstGeom prst="rect">
                  <a:avLst/>
                </a:prstGeom>
              </xdr:spPr>
            </xdr:pic>
            <xdr:sp macro="" textlink="">
              <xdr:nvSpPr>
                <xdr:cNvPr id="25" name="四角形: 角を丸くする 24">
                  <a:extLst>
                    <a:ext uri="{FF2B5EF4-FFF2-40B4-BE49-F238E27FC236}">
                      <a16:creationId xmlns:a16="http://schemas.microsoft.com/office/drawing/2014/main" id="{5800F397-A8C8-5FB7-8CE3-B8BC317D6AC0}"/>
                    </a:ext>
                  </a:extLst>
                </xdr:cNvPr>
                <xdr:cNvSpPr/>
              </xdr:nvSpPr>
              <xdr:spPr>
                <a:xfrm>
                  <a:off x="4147792" y="4338155"/>
                  <a:ext cx="4217642" cy="258693"/>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テキスト ボックス 25">
                  <a:extLst>
                    <a:ext uri="{FF2B5EF4-FFF2-40B4-BE49-F238E27FC236}">
                      <a16:creationId xmlns:a16="http://schemas.microsoft.com/office/drawing/2014/main" id="{B2F150A2-1B8C-490E-436E-400B8715AD59}"/>
                    </a:ext>
                  </a:extLst>
                </xdr:cNvPr>
                <xdr:cNvSpPr txBox="1"/>
              </xdr:nvSpPr>
              <xdr:spPr>
                <a:xfrm>
                  <a:off x="4068142" y="4702588"/>
                  <a:ext cx="4488809" cy="108722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・合意形成対象者との合意形成の進捗度を記載します。</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・合意形成対象者が複数人いる場合は次の行に記載してください。</a:t>
                  </a:r>
                </a:p>
              </xdr:txBody>
            </xdr:sp>
            <xdr:sp macro="" textlink="">
              <xdr:nvSpPr>
                <xdr:cNvPr id="27" name="四角形: 角を丸くする 26">
                  <a:extLst>
                    <a:ext uri="{FF2B5EF4-FFF2-40B4-BE49-F238E27FC236}">
                      <a16:creationId xmlns:a16="http://schemas.microsoft.com/office/drawing/2014/main" id="{C9E9342B-2468-245A-3006-C10F230351D9}"/>
                    </a:ext>
                  </a:extLst>
                </xdr:cNvPr>
                <xdr:cNvSpPr/>
              </xdr:nvSpPr>
              <xdr:spPr>
                <a:xfrm>
                  <a:off x="1454012" y="4329872"/>
                  <a:ext cx="878509" cy="266976"/>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B5A9EBBE-638D-FF89-7591-52DDA29C93D6}"/>
                    </a:ext>
                  </a:extLst>
                </xdr:cNvPr>
                <xdr:cNvSpPr txBox="1"/>
              </xdr:nvSpPr>
              <xdr:spPr>
                <a:xfrm>
                  <a:off x="1273944" y="4809021"/>
                  <a:ext cx="2504860" cy="105223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合意形成者が複数人いる場合でも、施設番号の入力は最初の行のみとしてください。</a:t>
                  </a:r>
                  <a:endParaRPr kumimoji="1" lang="en-US" altLang="ja-JP" sz="1400">
                    <a:latin typeface="Meiryo UI" panose="020B0604030504040204" pitchFamily="50" charset="-128"/>
                    <a:ea typeface="Meiryo UI" panose="020B0604030504040204" pitchFamily="50" charset="-128"/>
                  </a:endParaRPr>
                </a:p>
              </xdr:txBody>
            </xdr:sp>
            <xdr:cxnSp macro="">
              <xdr:nvCxnSpPr>
                <xdr:cNvPr id="29" name="コネクタ: カギ線 28">
                  <a:extLst>
                    <a:ext uri="{FF2B5EF4-FFF2-40B4-BE49-F238E27FC236}">
                      <a16:creationId xmlns:a16="http://schemas.microsoft.com/office/drawing/2014/main" id="{7583D56F-21D7-9BE5-86A5-F3A1DD7A08FA}"/>
                    </a:ext>
                  </a:extLst>
                </xdr:cNvPr>
                <xdr:cNvCxnSpPr/>
              </xdr:nvCxnSpPr>
              <xdr:spPr>
                <a:xfrm rot="10800000">
                  <a:off x="2322308" y="4470675"/>
                  <a:ext cx="589996" cy="338345"/>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20" name="グループ化 19">
                <a:extLst>
                  <a:ext uri="{FF2B5EF4-FFF2-40B4-BE49-F238E27FC236}">
                    <a16:creationId xmlns:a16="http://schemas.microsoft.com/office/drawing/2014/main" id="{94D30229-E06F-5583-9456-15CB8CF35AC5}"/>
                  </a:ext>
                </a:extLst>
              </xdr:cNvPr>
              <xdr:cNvGrpSpPr/>
            </xdr:nvGrpSpPr>
            <xdr:grpSpPr>
              <a:xfrm>
                <a:off x="18405937" y="10367500"/>
                <a:ext cx="7962747" cy="3157000"/>
                <a:chOff x="526773" y="7254184"/>
                <a:chExt cx="7884070" cy="3266136"/>
              </a:xfrm>
            </xdr:grpSpPr>
            <xdr:pic>
              <xdr:nvPicPr>
                <xdr:cNvPr id="21" name="図 20">
                  <a:extLst>
                    <a:ext uri="{FF2B5EF4-FFF2-40B4-BE49-F238E27FC236}">
                      <a16:creationId xmlns:a16="http://schemas.microsoft.com/office/drawing/2014/main" id="{9638CC8E-DA18-A9E8-28AD-EB22DCE99262}"/>
                    </a:ext>
                  </a:extLst>
                </xdr:cNvPr>
                <xdr:cNvPicPr>
                  <a:picLocks noChangeAspect="1"/>
                </xdr:cNvPicPr>
              </xdr:nvPicPr>
              <xdr:blipFill>
                <a:blip xmlns:r="http://schemas.openxmlformats.org/officeDocument/2006/relationships" r:embed="rId4"/>
                <a:stretch>
                  <a:fillRect/>
                </a:stretch>
              </xdr:blipFill>
              <xdr:spPr>
                <a:xfrm>
                  <a:off x="526773" y="7254184"/>
                  <a:ext cx="7884070" cy="3266136"/>
                </a:xfrm>
                <a:prstGeom prst="rect">
                  <a:avLst/>
                </a:prstGeom>
              </xdr:spPr>
            </xdr:pic>
            <xdr:sp macro="" textlink="">
              <xdr:nvSpPr>
                <xdr:cNvPr id="22" name="四角形: 角を丸くする 21">
                  <a:extLst>
                    <a:ext uri="{FF2B5EF4-FFF2-40B4-BE49-F238E27FC236}">
                      <a16:creationId xmlns:a16="http://schemas.microsoft.com/office/drawing/2014/main" id="{7E0399A7-50C0-47A6-F356-F06FD11D3B2E}"/>
                    </a:ext>
                  </a:extLst>
                </xdr:cNvPr>
                <xdr:cNvSpPr/>
              </xdr:nvSpPr>
              <xdr:spPr>
                <a:xfrm>
                  <a:off x="1472233" y="8115714"/>
                  <a:ext cx="878509" cy="193675"/>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a:extLst>
                    <a:ext uri="{FF2B5EF4-FFF2-40B4-BE49-F238E27FC236}">
                      <a16:creationId xmlns:a16="http://schemas.microsoft.com/office/drawing/2014/main" id="{A9B28BCB-4AF7-B707-22F6-393FA9B95ACF}"/>
                    </a:ext>
                  </a:extLst>
                </xdr:cNvPr>
                <xdr:cNvSpPr txBox="1"/>
              </xdr:nvSpPr>
              <xdr:spPr>
                <a:xfrm>
                  <a:off x="1482585" y="8380065"/>
                  <a:ext cx="4019360" cy="208484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・次の施設番号をプルダウンから選択します。</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・設備情報シートに記載した設備をすべて本シートに記載し、</a:t>
                  </a:r>
                  <a:r>
                    <a:rPr kumimoji="1" lang="ja-JP" altLang="ja-JP" sz="1400">
                      <a:solidFill>
                        <a:schemeClr val="dk1"/>
                      </a:solidFill>
                      <a:effectLst/>
                      <a:latin typeface="Meiryo UI" panose="020B0604030504040204" pitchFamily="50" charset="-128"/>
                      <a:ea typeface="Meiryo UI" panose="020B0604030504040204" pitchFamily="50" charset="-128"/>
                      <a:cs typeface="+mn-cs"/>
                    </a:rPr>
                    <a:t>以降、手順１～２の繰り返しで</a:t>
                  </a:r>
                  <a:r>
                    <a:rPr kumimoji="1" lang="ja-JP" altLang="en-US" sz="1400">
                      <a:solidFill>
                        <a:schemeClr val="dk1"/>
                      </a:solidFill>
                      <a:effectLst/>
                      <a:latin typeface="Meiryo UI" panose="020B0604030504040204" pitchFamily="50" charset="-128"/>
                      <a:ea typeface="Meiryo UI" panose="020B0604030504040204" pitchFamily="50" charset="-128"/>
                      <a:cs typeface="+mn-cs"/>
                    </a:rPr>
                    <a:t>合意形成の進捗度を記載してください。</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・行が足りない場合は、</a:t>
                  </a:r>
                  <a:r>
                    <a:rPr kumimoji="1" lang="en-US" altLang="ja-JP" sz="1400">
                      <a:latin typeface="Meiryo UI" panose="020B0604030504040204" pitchFamily="50" charset="-128"/>
                      <a:ea typeface="Meiryo UI" panose="020B0604030504040204" pitchFamily="50" charset="-128"/>
                    </a:rPr>
                    <a:t>【</a:t>
                  </a:r>
                  <a:r>
                    <a:rPr kumimoji="1" lang="ja-JP" altLang="en-US" sz="1400">
                      <a:latin typeface="Meiryo UI" panose="020B0604030504040204" pitchFamily="50" charset="-128"/>
                      <a:ea typeface="Meiryo UI" panose="020B0604030504040204" pitchFamily="50" charset="-128"/>
                    </a:rPr>
                    <a:t>行を追加する方法</a:t>
                  </a:r>
                  <a:r>
                    <a:rPr kumimoji="1" lang="en-US" altLang="ja-JP" sz="1400">
                      <a:latin typeface="Meiryo UI" panose="020B0604030504040204" pitchFamily="50" charset="-128"/>
                      <a:ea typeface="Meiryo UI" panose="020B0604030504040204" pitchFamily="50" charset="-128"/>
                    </a:rPr>
                    <a:t>】</a:t>
                  </a:r>
                  <a:r>
                    <a:rPr kumimoji="1" lang="ja-JP" altLang="en-US" sz="1400">
                      <a:latin typeface="Meiryo UI" panose="020B0604030504040204" pitchFamily="50" charset="-128"/>
                      <a:ea typeface="Meiryo UI" panose="020B0604030504040204" pitchFamily="50" charset="-128"/>
                    </a:rPr>
                    <a:t>を参照して、行を追加してください。</a:t>
                  </a:r>
                </a:p>
              </xdr:txBody>
            </xdr:sp>
          </xdr:grpSp>
        </xdr:grpSp>
        <xdr:sp macro="" textlink="">
          <xdr:nvSpPr>
            <xdr:cNvPr id="16" name="テキスト ボックス 15">
              <a:extLst>
                <a:ext uri="{FF2B5EF4-FFF2-40B4-BE49-F238E27FC236}">
                  <a16:creationId xmlns:a16="http://schemas.microsoft.com/office/drawing/2014/main" id="{198A4106-9931-4BA0-BB0E-1216112FCD8C}"/>
                </a:ext>
              </a:extLst>
            </xdr:cNvPr>
            <xdr:cNvSpPr txBox="1"/>
          </xdr:nvSpPr>
          <xdr:spPr>
            <a:xfrm>
              <a:off x="19908287" y="4555886"/>
              <a:ext cx="783476" cy="355550"/>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手順１</a:t>
              </a:r>
            </a:p>
          </xdr:txBody>
        </xdr:sp>
      </xdr:grpSp>
      <xdr:sp macro="" textlink="">
        <xdr:nvSpPr>
          <xdr:cNvPr id="13" name="テキスト ボックス 12">
            <a:extLst>
              <a:ext uri="{FF2B5EF4-FFF2-40B4-BE49-F238E27FC236}">
                <a16:creationId xmlns:a16="http://schemas.microsoft.com/office/drawing/2014/main" id="{31C9FD1E-60C0-2568-057B-A37AD88E8038}"/>
              </a:ext>
            </a:extLst>
          </xdr:cNvPr>
          <xdr:cNvSpPr txBox="1"/>
        </xdr:nvSpPr>
        <xdr:spPr>
          <a:xfrm>
            <a:off x="19835839" y="7820074"/>
            <a:ext cx="789826" cy="361323"/>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手順２</a:t>
            </a:r>
          </a:p>
        </xdr:txBody>
      </xdr:sp>
      <xdr:sp macro="" textlink="">
        <xdr:nvSpPr>
          <xdr:cNvPr id="14" name="テキスト ボックス 13">
            <a:extLst>
              <a:ext uri="{FF2B5EF4-FFF2-40B4-BE49-F238E27FC236}">
                <a16:creationId xmlns:a16="http://schemas.microsoft.com/office/drawing/2014/main" id="{377AFB05-562E-29E6-9EB3-CDF2B167469D}"/>
              </a:ext>
            </a:extLst>
          </xdr:cNvPr>
          <xdr:cNvSpPr txBox="1"/>
        </xdr:nvSpPr>
        <xdr:spPr>
          <a:xfrm>
            <a:off x="19928780" y="11132755"/>
            <a:ext cx="789826" cy="35872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手順３</a:t>
            </a:r>
          </a:p>
        </xdr:txBody>
      </xdr:sp>
    </xdr:grpSp>
    <xdr:clientData/>
  </xdr:twoCellAnchor>
  <xdr:twoCellAnchor editAs="absolute">
    <xdr:from>
      <xdr:col>10</xdr:col>
      <xdr:colOff>425450</xdr:colOff>
      <xdr:row>60</xdr:row>
      <xdr:rowOff>190500</xdr:rowOff>
    </xdr:from>
    <xdr:to>
      <xdr:col>14</xdr:col>
      <xdr:colOff>142875</xdr:colOff>
      <xdr:row>67</xdr:row>
      <xdr:rowOff>142874</xdr:rowOff>
    </xdr:to>
    <xdr:sp macro="" textlink="">
      <xdr:nvSpPr>
        <xdr:cNvPr id="33" name="吹き出し: 角を丸めた四角形 4">
          <a:extLst>
            <a:ext uri="{FF2B5EF4-FFF2-40B4-BE49-F238E27FC236}">
              <a16:creationId xmlns:a16="http://schemas.microsoft.com/office/drawing/2014/main" id="{2C447D01-ECF6-41A5-B43F-68C241EB052C}"/>
            </a:ext>
          </a:extLst>
        </xdr:cNvPr>
        <xdr:cNvSpPr/>
      </xdr:nvSpPr>
      <xdr:spPr>
        <a:xfrm>
          <a:off x="7878763" y="13954125"/>
          <a:ext cx="5170487" cy="1523999"/>
        </a:xfrm>
        <a:prstGeom prst="wedgeRoundRectCallout">
          <a:avLst>
            <a:gd name="adj1" fmla="val 8295"/>
            <a:gd name="adj2" fmla="val -14225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a:t>
          </a:r>
          <a:b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b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削除してからコピーしてください</a:t>
          </a:r>
        </a:p>
      </xdr:txBody>
    </xdr:sp>
    <xdr:clientData/>
  </xdr:twoCellAnchor>
  <xdr:twoCellAnchor editAs="absolute">
    <xdr:from>
      <xdr:col>20</xdr:col>
      <xdr:colOff>364978</xdr:colOff>
      <xdr:row>66</xdr:row>
      <xdr:rowOff>0</xdr:rowOff>
    </xdr:from>
    <xdr:to>
      <xdr:col>33</xdr:col>
      <xdr:colOff>29651</xdr:colOff>
      <xdr:row>114</xdr:row>
      <xdr:rowOff>31662</xdr:rowOff>
    </xdr:to>
    <xdr:pic>
      <xdr:nvPicPr>
        <xdr:cNvPr id="34" name="図 33">
          <a:extLst>
            <a:ext uri="{FF2B5EF4-FFF2-40B4-BE49-F238E27FC236}">
              <a16:creationId xmlns:a16="http://schemas.microsoft.com/office/drawing/2014/main" id="{505164C8-6063-4E28-A840-5E24938B26F8}"/>
            </a:ext>
          </a:extLst>
        </xdr:cNvPr>
        <xdr:cNvPicPr>
          <a:picLocks noChangeAspect="1"/>
        </xdr:cNvPicPr>
      </xdr:nvPicPr>
      <xdr:blipFill>
        <a:blip xmlns:r="http://schemas.openxmlformats.org/officeDocument/2006/relationships" r:embed="rId5"/>
        <a:stretch>
          <a:fillRect/>
        </a:stretch>
      </xdr:blipFill>
      <xdr:spPr>
        <a:xfrm>
          <a:off x="18367228" y="15906750"/>
          <a:ext cx="8332423" cy="10318662"/>
        </a:xfrm>
        <a:prstGeom prst="rect">
          <a:avLst/>
        </a:prstGeom>
      </xdr:spPr>
    </xdr:pic>
    <xdr:clientData/>
  </xdr:twoCellAnchor>
  <xdr:twoCellAnchor editAs="absolute">
    <xdr:from>
      <xdr:col>20</xdr:col>
      <xdr:colOff>285750</xdr:colOff>
      <xdr:row>117</xdr:row>
      <xdr:rowOff>50100</xdr:rowOff>
    </xdr:from>
    <xdr:to>
      <xdr:col>32</xdr:col>
      <xdr:colOff>581700</xdr:colOff>
      <xdr:row>159</xdr:row>
      <xdr:rowOff>0</xdr:rowOff>
    </xdr:to>
    <xdr:pic>
      <xdr:nvPicPr>
        <xdr:cNvPr id="35" name="図 5">
          <a:extLst>
            <a:ext uri="{FF2B5EF4-FFF2-40B4-BE49-F238E27FC236}">
              <a16:creationId xmlns:a16="http://schemas.microsoft.com/office/drawing/2014/main" id="{2024D112-C387-4267-914D-86C4F85B7884}"/>
            </a:ext>
          </a:extLst>
        </xdr:cNvPr>
        <xdr:cNvPicPr>
          <a:picLocks noChangeAspect="1"/>
        </xdr:cNvPicPr>
      </xdr:nvPicPr>
      <xdr:blipFill>
        <a:blip xmlns:r="http://schemas.openxmlformats.org/officeDocument/2006/relationships" r:embed="rId6"/>
        <a:stretch>
          <a:fillRect/>
        </a:stretch>
      </xdr:blipFill>
      <xdr:spPr>
        <a:xfrm>
          <a:off x="18288000" y="26815350"/>
          <a:ext cx="8296950" cy="871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133350</xdr:colOff>
      <xdr:row>3</xdr:row>
      <xdr:rowOff>342900</xdr:rowOff>
    </xdr:from>
    <xdr:to>
      <xdr:col>31</xdr:col>
      <xdr:colOff>533400</xdr:colOff>
      <xdr:row>24</xdr:row>
      <xdr:rowOff>30480</xdr:rowOff>
    </xdr:to>
    <xdr:pic>
      <xdr:nvPicPr>
        <xdr:cNvPr id="2" name="図 1">
          <a:extLst>
            <a:ext uri="{FF2B5EF4-FFF2-40B4-BE49-F238E27FC236}">
              <a16:creationId xmlns:a16="http://schemas.microsoft.com/office/drawing/2014/main" id="{597C774F-E9C4-47E9-8365-3EF5D9341E33}"/>
            </a:ext>
          </a:extLst>
        </xdr:cNvPr>
        <xdr:cNvPicPr>
          <a:picLocks noChangeAspect="1"/>
        </xdr:cNvPicPr>
      </xdr:nvPicPr>
      <xdr:blipFill>
        <a:blip xmlns:r="http://schemas.openxmlformats.org/officeDocument/2006/relationships" r:embed="rId1"/>
        <a:stretch>
          <a:fillRect/>
        </a:stretch>
      </xdr:blipFill>
      <xdr:spPr>
        <a:xfrm>
          <a:off x="15754350" y="1581150"/>
          <a:ext cx="13068300" cy="14737080"/>
        </a:xfrm>
        <a:prstGeom prst="rect">
          <a:avLst/>
        </a:prstGeom>
      </xdr:spPr>
    </xdr:pic>
    <xdr:clientData/>
  </xdr:twoCellAnchor>
  <xdr:twoCellAnchor editAs="oneCell">
    <xdr:from>
      <xdr:col>15</xdr:col>
      <xdr:colOff>425739</xdr:colOff>
      <xdr:row>6</xdr:row>
      <xdr:rowOff>588818</xdr:rowOff>
    </xdr:from>
    <xdr:to>
      <xdr:col>22</xdr:col>
      <xdr:colOff>226209</xdr:colOff>
      <xdr:row>11</xdr:row>
      <xdr:rowOff>793411</xdr:rowOff>
    </xdr:to>
    <xdr:sp macro="" textlink="">
      <xdr:nvSpPr>
        <xdr:cNvPr id="3" name="吹き出し: 角を丸めた四角形 62">
          <a:extLst>
            <a:ext uri="{FF2B5EF4-FFF2-40B4-BE49-F238E27FC236}">
              <a16:creationId xmlns:a16="http://schemas.microsoft.com/office/drawing/2014/main" id="{8380ED6E-A102-4FD0-9C09-45494A0876A2}"/>
            </a:ext>
          </a:extLst>
        </xdr:cNvPr>
        <xdr:cNvSpPr/>
      </xdr:nvSpPr>
      <xdr:spPr>
        <a:xfrm>
          <a:off x="18027939" y="2798618"/>
          <a:ext cx="4601070" cy="2147693"/>
        </a:xfrm>
        <a:prstGeom prst="wedgeRoundRectCallout">
          <a:avLst>
            <a:gd name="adj1" fmla="val -65882"/>
            <a:gd name="adj2" fmla="val 5160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補足情報</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・指定設備の検討内容の詳細を記載してください。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・なお、本シートは様式１への貼り付けは不要です。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・指定設備が複数ある場合は、下方に新しい表が自動で追加されるため、各設備の検討内容をそれぞれ記載してください。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31</xdr:col>
      <xdr:colOff>9814</xdr:colOff>
      <xdr:row>6</xdr:row>
      <xdr:rowOff>512618</xdr:rowOff>
    </xdr:from>
    <xdr:to>
      <xdr:col>36</xdr:col>
      <xdr:colOff>812636</xdr:colOff>
      <xdr:row>10</xdr:row>
      <xdr:rowOff>277667</xdr:rowOff>
    </xdr:to>
    <xdr:sp macro="" textlink="">
      <xdr:nvSpPr>
        <xdr:cNvPr id="4" name="吹き出し: 角を丸めた四角形 62">
          <a:extLst>
            <a:ext uri="{FF2B5EF4-FFF2-40B4-BE49-F238E27FC236}">
              <a16:creationId xmlns:a16="http://schemas.microsoft.com/office/drawing/2014/main" id="{04239DAA-66A9-4F4A-8928-DAC1E5F602FA}"/>
            </a:ext>
          </a:extLst>
        </xdr:cNvPr>
        <xdr:cNvSpPr/>
      </xdr:nvSpPr>
      <xdr:spPr>
        <a:xfrm>
          <a:off x="28584814" y="2722418"/>
          <a:ext cx="4659086" cy="1327149"/>
        </a:xfrm>
        <a:prstGeom prst="wedgeRoundRectCallout">
          <a:avLst>
            <a:gd name="adj1" fmla="val -60821"/>
            <a:gd name="adj2" fmla="val 4473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基礎情報</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指定設備として設定した施設の各シートの内容が自動的に記載されるため、特に入力は不要です。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30</xdr:col>
      <xdr:colOff>628650</xdr:colOff>
      <xdr:row>11</xdr:row>
      <xdr:rowOff>666750</xdr:rowOff>
    </xdr:from>
    <xdr:to>
      <xdr:col>37</xdr:col>
      <xdr:colOff>1127285</xdr:colOff>
      <xdr:row>12</xdr:row>
      <xdr:rowOff>754155</xdr:rowOff>
    </xdr:to>
    <xdr:sp macro="" textlink="">
      <xdr:nvSpPr>
        <xdr:cNvPr id="5" name="吹き出し: 角を丸めた四角形 62">
          <a:extLst>
            <a:ext uri="{FF2B5EF4-FFF2-40B4-BE49-F238E27FC236}">
              <a16:creationId xmlns:a16="http://schemas.microsoft.com/office/drawing/2014/main" id="{C1A8C06C-C87D-457E-8369-44D6DC0A0A0C}"/>
            </a:ext>
          </a:extLst>
        </xdr:cNvPr>
        <xdr:cNvSpPr/>
      </xdr:nvSpPr>
      <xdr:spPr>
        <a:xfrm>
          <a:off x="28608338" y="4762500"/>
          <a:ext cx="6628653" cy="1539968"/>
        </a:xfrm>
        <a:prstGeom prst="wedgeRoundRectCallout">
          <a:avLst>
            <a:gd name="adj1" fmla="val -63008"/>
            <a:gd name="adj2" fmla="val 4387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1-1</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調査の資料／実地調査の具体的な内容と結果</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・資料調査、実地調査それぞれにおいて確認した主な内容・調査結果、定量的な情報</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・原材料調達の検討や調整を要する発電については、原材料の調達状況について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30</xdr:col>
      <xdr:colOff>628650</xdr:colOff>
      <xdr:row>12</xdr:row>
      <xdr:rowOff>971550</xdr:rowOff>
    </xdr:from>
    <xdr:to>
      <xdr:col>37</xdr:col>
      <xdr:colOff>1146335</xdr:colOff>
      <xdr:row>13</xdr:row>
      <xdr:rowOff>1049430</xdr:rowOff>
    </xdr:to>
    <xdr:sp macro="" textlink="">
      <xdr:nvSpPr>
        <xdr:cNvPr id="6" name="吹き出し: 角を丸めた四角形 62">
          <a:extLst>
            <a:ext uri="{FF2B5EF4-FFF2-40B4-BE49-F238E27FC236}">
              <a16:creationId xmlns:a16="http://schemas.microsoft.com/office/drawing/2014/main" id="{7478EBFB-AB65-4D14-BA5D-6BC33C258984}"/>
            </a:ext>
          </a:extLst>
        </xdr:cNvPr>
        <xdr:cNvSpPr/>
      </xdr:nvSpPr>
      <xdr:spPr>
        <a:xfrm>
          <a:off x="28608338" y="6519863"/>
          <a:ext cx="6647703" cy="1530442"/>
        </a:xfrm>
        <a:prstGeom prst="wedgeRoundRectCallout">
          <a:avLst>
            <a:gd name="adj1" fmla="val -62803"/>
            <a:gd name="adj2" fmla="val 3200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1-2</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調査の今後の予定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・さらに今後実施する予定がある場合、時期や調査事項等</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30</xdr:col>
      <xdr:colOff>628650</xdr:colOff>
      <xdr:row>13</xdr:row>
      <xdr:rowOff>1314450</xdr:rowOff>
    </xdr:from>
    <xdr:to>
      <xdr:col>37</xdr:col>
      <xdr:colOff>1139985</xdr:colOff>
      <xdr:row>14</xdr:row>
      <xdr:rowOff>1382805</xdr:rowOff>
    </xdr:to>
    <xdr:sp macro="" textlink="">
      <xdr:nvSpPr>
        <xdr:cNvPr id="7" name="吹き出し: 角を丸めた四角形 62">
          <a:extLst>
            <a:ext uri="{FF2B5EF4-FFF2-40B4-BE49-F238E27FC236}">
              <a16:creationId xmlns:a16="http://schemas.microsoft.com/office/drawing/2014/main" id="{97AE951D-72E7-4FEC-B08C-2C6F439FA359}"/>
            </a:ext>
          </a:extLst>
        </xdr:cNvPr>
        <xdr:cNvSpPr/>
      </xdr:nvSpPr>
      <xdr:spPr>
        <a:xfrm>
          <a:off x="28608338" y="8315325"/>
          <a:ext cx="6641353" cy="1520918"/>
        </a:xfrm>
        <a:prstGeom prst="wedgeRoundRectCallout">
          <a:avLst>
            <a:gd name="adj1" fmla="val -62577"/>
            <a:gd name="adj2" fmla="val 2739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2 </a:t>
          </a:r>
          <a:r>
            <a:rPr kumimoji="1" lang="ja-JP" altLang="en-US" sz="1400" b="0">
              <a:solidFill>
                <a:sysClr val="windowText" lastClr="000000"/>
              </a:solidFill>
              <a:latin typeface="Meiryo UI" panose="020B0604030504040204" pitchFamily="50" charset="-128"/>
              <a:ea typeface="Meiryo UI" panose="020B0604030504040204" pitchFamily="50" charset="-128"/>
            </a:rPr>
            <a:t>系統協議における懸念事項と今後の予定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・事業見込みや懸念点、今後の予定、代替案等</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30</xdr:col>
      <xdr:colOff>628650</xdr:colOff>
      <xdr:row>15</xdr:row>
      <xdr:rowOff>171450</xdr:rowOff>
    </xdr:from>
    <xdr:to>
      <xdr:col>37</xdr:col>
      <xdr:colOff>1130460</xdr:colOff>
      <xdr:row>16</xdr:row>
      <xdr:rowOff>239805</xdr:rowOff>
    </xdr:to>
    <xdr:sp macro="" textlink="">
      <xdr:nvSpPr>
        <xdr:cNvPr id="8" name="吹き出し: 角を丸めた四角形 62">
          <a:extLst>
            <a:ext uri="{FF2B5EF4-FFF2-40B4-BE49-F238E27FC236}">
              <a16:creationId xmlns:a16="http://schemas.microsoft.com/office/drawing/2014/main" id="{59CDA43D-D70A-42D6-8CE9-9A901C556FCC}"/>
            </a:ext>
          </a:extLst>
        </xdr:cNvPr>
        <xdr:cNvSpPr/>
      </xdr:nvSpPr>
      <xdr:spPr>
        <a:xfrm>
          <a:off x="28608338" y="10077450"/>
          <a:ext cx="6631828" cy="1520918"/>
        </a:xfrm>
        <a:prstGeom prst="wedgeRoundRectCallout">
          <a:avLst>
            <a:gd name="adj1" fmla="val -61371"/>
            <a:gd name="adj2" fmla="val -175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3-1</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合意形成の進捗状況の補足</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・説明会の開催日時、開催回数等詳細情報</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・合意形成対象者の再エネ設備導入に対する反応</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30</xdr:col>
      <xdr:colOff>666750</xdr:colOff>
      <xdr:row>16</xdr:row>
      <xdr:rowOff>438150</xdr:rowOff>
    </xdr:from>
    <xdr:to>
      <xdr:col>37</xdr:col>
      <xdr:colOff>1168560</xdr:colOff>
      <xdr:row>17</xdr:row>
      <xdr:rowOff>506505</xdr:rowOff>
    </xdr:to>
    <xdr:sp macro="" textlink="">
      <xdr:nvSpPr>
        <xdr:cNvPr id="9" name="吹き出し: 角を丸めた四角形 62">
          <a:extLst>
            <a:ext uri="{FF2B5EF4-FFF2-40B4-BE49-F238E27FC236}">
              <a16:creationId xmlns:a16="http://schemas.microsoft.com/office/drawing/2014/main" id="{C664D54A-6512-4161-9EB3-F1AC45980AC9}"/>
            </a:ext>
          </a:extLst>
        </xdr:cNvPr>
        <xdr:cNvSpPr/>
      </xdr:nvSpPr>
      <xdr:spPr>
        <a:xfrm>
          <a:off x="28452536" y="11800114"/>
          <a:ext cx="6529774" cy="1524320"/>
        </a:xfrm>
        <a:prstGeom prst="wedgeRoundRectCallout">
          <a:avLst>
            <a:gd name="adj1" fmla="val -62413"/>
            <a:gd name="adj2" fmla="val -427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3-2</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合意形成の今後の予定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・今後の合意形成の見通しと予定</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30</xdr:col>
      <xdr:colOff>666750</xdr:colOff>
      <xdr:row>17</xdr:row>
      <xdr:rowOff>666750</xdr:rowOff>
    </xdr:from>
    <xdr:to>
      <xdr:col>37</xdr:col>
      <xdr:colOff>1168560</xdr:colOff>
      <xdr:row>20</xdr:row>
      <xdr:rowOff>46130</xdr:rowOff>
    </xdr:to>
    <xdr:sp macro="" textlink="">
      <xdr:nvSpPr>
        <xdr:cNvPr id="11" name="吹き出し: 角を丸めた四角形 62">
          <a:extLst>
            <a:ext uri="{FF2B5EF4-FFF2-40B4-BE49-F238E27FC236}">
              <a16:creationId xmlns:a16="http://schemas.microsoft.com/office/drawing/2014/main" id="{0FF2EA62-A775-4D7C-A51C-BA9569DEB2A3}"/>
            </a:ext>
          </a:extLst>
        </xdr:cNvPr>
        <xdr:cNvSpPr/>
      </xdr:nvSpPr>
      <xdr:spPr>
        <a:xfrm>
          <a:off x="28452536" y="13484679"/>
          <a:ext cx="6529774" cy="1515701"/>
        </a:xfrm>
        <a:prstGeom prst="wedgeRoundRectCallout">
          <a:avLst>
            <a:gd name="adj1" fmla="val -61483"/>
            <a:gd name="adj2" fmla="val -2481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4 </a:t>
          </a:r>
          <a:r>
            <a:rPr kumimoji="1" lang="ja-JP" altLang="en-US" sz="1400" b="0">
              <a:solidFill>
                <a:sysClr val="windowText" lastClr="000000"/>
              </a:solidFill>
              <a:latin typeface="Meiryo UI" panose="020B0604030504040204" pitchFamily="50" charset="-128"/>
              <a:ea typeface="Meiryo UI" panose="020B0604030504040204" pitchFamily="50" charset="-128"/>
            </a:rPr>
            <a:t>懸念事項</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調査を進めた上で生じた懸念事項</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・合意形成を進めた上で生じた懸念事項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30</xdr:col>
      <xdr:colOff>666750</xdr:colOff>
      <xdr:row>20</xdr:row>
      <xdr:rowOff>275319</xdr:rowOff>
    </xdr:from>
    <xdr:to>
      <xdr:col>37</xdr:col>
      <xdr:colOff>1232514</xdr:colOff>
      <xdr:row>24</xdr:row>
      <xdr:rowOff>209870</xdr:rowOff>
    </xdr:to>
    <xdr:sp macro="" textlink="">
      <xdr:nvSpPr>
        <xdr:cNvPr id="12" name="吹き出し: 角を丸めた四角形 62">
          <a:extLst>
            <a:ext uri="{FF2B5EF4-FFF2-40B4-BE49-F238E27FC236}">
              <a16:creationId xmlns:a16="http://schemas.microsoft.com/office/drawing/2014/main" id="{578D5F0A-C0DB-4C21-BA27-E2CBDF8FFF57}"/>
            </a:ext>
          </a:extLst>
        </xdr:cNvPr>
        <xdr:cNvSpPr/>
      </xdr:nvSpPr>
      <xdr:spPr>
        <a:xfrm>
          <a:off x="28452536" y="15229569"/>
          <a:ext cx="6593728" cy="1512980"/>
        </a:xfrm>
        <a:prstGeom prst="wedgeRoundRectCallout">
          <a:avLst>
            <a:gd name="adj1" fmla="val -60575"/>
            <a:gd name="adj2" fmla="val -4359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5 </a:t>
          </a:r>
          <a:r>
            <a:rPr kumimoji="1" lang="ja-JP" altLang="en-US" sz="1400" b="0">
              <a:solidFill>
                <a:sysClr val="windowText" lastClr="000000"/>
              </a:solidFill>
              <a:latin typeface="Meiryo UI" panose="020B0604030504040204" pitchFamily="50" charset="-128"/>
              <a:ea typeface="Meiryo UI" panose="020B0604030504040204" pitchFamily="50" charset="-128"/>
            </a:rPr>
            <a:t>対策案・代替案の検討状況</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・対策案・代替案の検討内容やその状況</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・代替案への切り替え判断の時期</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12</xdr:col>
      <xdr:colOff>125410</xdr:colOff>
      <xdr:row>0</xdr:row>
      <xdr:rowOff>190788</xdr:rowOff>
    </xdr:from>
    <xdr:to>
      <xdr:col>32</xdr:col>
      <xdr:colOff>149679</xdr:colOff>
      <xdr:row>3</xdr:row>
      <xdr:rowOff>272142</xdr:rowOff>
    </xdr:to>
    <xdr:sp macro="" textlink="">
      <xdr:nvSpPr>
        <xdr:cNvPr id="13" name="吹き出し: 角を丸めた四角形 62">
          <a:extLst>
            <a:ext uri="{FF2B5EF4-FFF2-40B4-BE49-F238E27FC236}">
              <a16:creationId xmlns:a16="http://schemas.microsoft.com/office/drawing/2014/main" id="{03B8EF01-0142-E95E-5F1D-4880A85913B0}"/>
            </a:ext>
          </a:extLst>
        </xdr:cNvPr>
        <xdr:cNvSpPr/>
      </xdr:nvSpPr>
      <xdr:spPr>
        <a:xfrm>
          <a:off x="15664767" y="190788"/>
          <a:ext cx="13631412" cy="1333211"/>
        </a:xfrm>
        <a:prstGeom prst="wedgeRoundRectCallout">
          <a:avLst>
            <a:gd name="adj1" fmla="val -44094"/>
            <a:gd name="adj2" fmla="val 1165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別表シートについて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en-US" altLang="ja-JP" sz="1400" b="0">
              <a:solidFill>
                <a:sysClr val="windowText" lastClr="000000"/>
              </a:solidFill>
              <a:latin typeface="Meiryo UI" panose="020B0604030504040204" pitchFamily="50" charset="-128"/>
              <a:ea typeface="Meiryo UI" panose="020B0604030504040204" pitchFamily="50" charset="-128"/>
            </a:rPr>
            <a:t>2.3</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新規再エネ導入予定（設備情報）において、「基幹設備」かつ「設備導入の実現可能性の回答が</a:t>
          </a:r>
          <a:r>
            <a:rPr kumimoji="1" lang="en-US" altLang="ja-JP" sz="1400" b="0">
              <a:solidFill>
                <a:sysClr val="windowText" lastClr="000000"/>
              </a:solidFill>
              <a:latin typeface="Meiryo UI" panose="020B0604030504040204" pitchFamily="50" charset="-128"/>
              <a:ea typeface="Meiryo UI" panose="020B0604030504040204" pitchFamily="50" charset="-128"/>
            </a:rPr>
            <a:t>A</a:t>
          </a:r>
          <a:r>
            <a:rPr kumimoji="1" lang="ja-JP" altLang="en-US" sz="1400" b="0">
              <a:solidFill>
                <a:sysClr val="windowText" lastClr="000000"/>
              </a:solidFill>
              <a:latin typeface="Meiryo UI" panose="020B0604030504040204" pitchFamily="50" charset="-128"/>
              <a:ea typeface="Meiryo UI" panose="020B0604030504040204" pitchFamily="50" charset="-128"/>
            </a:rPr>
            <a:t>又は</a:t>
          </a:r>
          <a:r>
            <a:rPr kumimoji="1" lang="en-US" altLang="ja-JP" sz="1400" b="0">
              <a:solidFill>
                <a:sysClr val="windowText" lastClr="000000"/>
              </a:solidFill>
              <a:latin typeface="Meiryo UI" panose="020B0604030504040204" pitchFamily="50" charset="-128"/>
              <a:ea typeface="Meiryo UI" panose="020B0604030504040204" pitchFamily="50" charset="-128"/>
            </a:rPr>
            <a:t>B</a:t>
          </a:r>
          <a:r>
            <a:rPr kumimoji="1" lang="ja-JP" altLang="en-US" sz="1400" b="0">
              <a:solidFill>
                <a:sysClr val="windowText" lastClr="000000"/>
              </a:solidFill>
              <a:latin typeface="Meiryo UI" panose="020B0604030504040204" pitchFamily="50" charset="-128"/>
              <a:ea typeface="Meiryo UI" panose="020B0604030504040204" pitchFamily="50" charset="-128"/>
            </a:rPr>
            <a:t>」かつ「高圧以上」 のとなる指定設備の場合、別表の記入をお願いします。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en-US" altLang="ja-JP" sz="1400" b="0">
              <a:solidFill>
                <a:sysClr val="windowText" lastClr="000000"/>
              </a:solidFill>
              <a:latin typeface="Meiryo UI" panose="020B0604030504040204" pitchFamily="50" charset="-128"/>
              <a:ea typeface="Meiryo UI" panose="020B0604030504040204" pitchFamily="50" charset="-128"/>
            </a:rPr>
            <a:t>2.3</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新規再エネ導入予定の「設備情報」、「</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調査、系統接続検討情報」の各シートの入力情報が自動で反映された入力シートが生成されます。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u="sng">
              <a:solidFill>
                <a:sysClr val="windowText" lastClr="000000"/>
              </a:solidFill>
              <a:latin typeface="Meiryo UI" panose="020B0604030504040204" pitchFamily="50" charset="-128"/>
              <a:ea typeface="Meiryo UI" panose="020B0604030504040204" pitchFamily="50" charset="-128"/>
            </a:rPr>
            <a:t>入力対象の表が正しく出力されない場合は</a:t>
          </a:r>
          <a:r>
            <a:rPr kumimoji="1" lang="ja-JP" altLang="en-US" sz="1400" b="0">
              <a:solidFill>
                <a:sysClr val="windowText" lastClr="000000"/>
              </a:solidFill>
              <a:latin typeface="Meiryo UI" panose="020B0604030504040204" pitchFamily="50" charset="-128"/>
              <a:ea typeface="Meiryo UI" panose="020B0604030504040204" pitchFamily="50" charset="-128"/>
            </a:rPr>
            <a:t>、お手数ですが下図サンプルにならい、右</a:t>
          </a:r>
          <a:r>
            <a:rPr kumimoji="1" lang="en-US" altLang="ja-JP" sz="1400" b="0">
              <a:solidFill>
                <a:sysClr val="windowText" lastClr="000000"/>
              </a:solidFill>
              <a:latin typeface="Meiryo UI" panose="020B0604030504040204" pitchFamily="50" charset="-128"/>
              <a:ea typeface="Meiryo UI" panose="020B0604030504040204" pitchFamily="50" charset="-128"/>
            </a:rPr>
            <a:t>(AJ</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AQ</a:t>
          </a:r>
          <a:r>
            <a:rPr kumimoji="1" lang="ja-JP" altLang="en-US" sz="1400" b="0">
              <a:solidFill>
                <a:sysClr val="windowText" lastClr="000000"/>
              </a:solidFill>
              <a:latin typeface="Meiryo UI" panose="020B0604030504040204" pitchFamily="50" charset="-128"/>
              <a:ea typeface="Meiryo UI" panose="020B0604030504040204" pitchFamily="50" charset="-128"/>
            </a:rPr>
            <a:t>列</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の表に上記指定設備分、該当情報の入力をお願いいたします。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838200</xdr:colOff>
      <xdr:row>1</xdr:row>
      <xdr:rowOff>81643</xdr:rowOff>
    </xdr:from>
    <xdr:to>
      <xdr:col>13</xdr:col>
      <xdr:colOff>538548</xdr:colOff>
      <xdr:row>4</xdr:row>
      <xdr:rowOff>132344</xdr:rowOff>
    </xdr:to>
    <xdr:pic>
      <xdr:nvPicPr>
        <xdr:cNvPr id="2" name="図 1">
          <a:extLst>
            <a:ext uri="{FF2B5EF4-FFF2-40B4-BE49-F238E27FC236}">
              <a16:creationId xmlns:a16="http://schemas.microsoft.com/office/drawing/2014/main" id="{48DACE40-7977-4E9A-8F8D-2550B7286B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49350" y="386443"/>
          <a:ext cx="2786448" cy="1098451"/>
        </a:xfrm>
        <a:prstGeom prst="rect">
          <a:avLst/>
        </a:prstGeom>
      </xdr:spPr>
    </xdr:pic>
    <xdr:clientData/>
  </xdr:twoCellAnchor>
  <xdr:twoCellAnchor editAs="oneCell">
    <xdr:from>
      <xdr:col>5</xdr:col>
      <xdr:colOff>67236</xdr:colOff>
      <xdr:row>12</xdr:row>
      <xdr:rowOff>100853</xdr:rowOff>
    </xdr:from>
    <xdr:to>
      <xdr:col>6</xdr:col>
      <xdr:colOff>1506816</xdr:colOff>
      <xdr:row>19</xdr:row>
      <xdr:rowOff>56402</xdr:rowOff>
    </xdr:to>
    <xdr:sp macro="" textlink="">
      <xdr:nvSpPr>
        <xdr:cNvPr id="3" name="吹き出し: 角を丸めた四角形 62">
          <a:extLst>
            <a:ext uri="{FF2B5EF4-FFF2-40B4-BE49-F238E27FC236}">
              <a16:creationId xmlns:a16="http://schemas.microsoft.com/office/drawing/2014/main" id="{FE357BD3-AF3A-470C-BB66-F4D6336AE8AF}"/>
            </a:ext>
          </a:extLst>
        </xdr:cNvPr>
        <xdr:cNvSpPr/>
      </xdr:nvSpPr>
      <xdr:spPr>
        <a:xfrm>
          <a:off x="4885765" y="3462618"/>
          <a:ext cx="2358463" cy="1524372"/>
        </a:xfrm>
        <a:prstGeom prst="wedgeRoundRectCallout">
          <a:avLst>
            <a:gd name="adj1" fmla="val -37618"/>
            <a:gd name="adj2" fmla="val -884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数量は、単位もつけて記入してください。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6</xdr:col>
      <xdr:colOff>1983441</xdr:colOff>
      <xdr:row>12</xdr:row>
      <xdr:rowOff>112058</xdr:rowOff>
    </xdr:from>
    <xdr:to>
      <xdr:col>8</xdr:col>
      <xdr:colOff>1287928</xdr:colOff>
      <xdr:row>19</xdr:row>
      <xdr:rowOff>50425</xdr:rowOff>
    </xdr:to>
    <xdr:sp macro="" textlink="">
      <xdr:nvSpPr>
        <xdr:cNvPr id="4" name="吹き出し: 角を丸めた四角形 62">
          <a:extLst>
            <a:ext uri="{FF2B5EF4-FFF2-40B4-BE49-F238E27FC236}">
              <a16:creationId xmlns:a16="http://schemas.microsoft.com/office/drawing/2014/main" id="{61D53552-F7E7-4ECC-8032-E7D6FC95C292}"/>
            </a:ext>
          </a:extLst>
        </xdr:cNvPr>
        <xdr:cNvSpPr/>
      </xdr:nvSpPr>
      <xdr:spPr>
        <a:xfrm>
          <a:off x="7720853" y="3473823"/>
          <a:ext cx="2901575" cy="1507190"/>
        </a:xfrm>
        <a:prstGeom prst="wedgeRoundRectCallout">
          <a:avLst>
            <a:gd name="adj1" fmla="val -32597"/>
            <a:gd name="adj2" fmla="val -9589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設備能力、発電量、先行地域へ供給する電力量は、単位をつけず、数値のみを記入してください。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941295</xdr:colOff>
      <xdr:row>12</xdr:row>
      <xdr:rowOff>67234</xdr:rowOff>
    </xdr:from>
    <xdr:to>
      <xdr:col>12</xdr:col>
      <xdr:colOff>122891</xdr:colOff>
      <xdr:row>19</xdr:row>
      <xdr:rowOff>5601</xdr:rowOff>
    </xdr:to>
    <xdr:sp macro="" textlink="">
      <xdr:nvSpPr>
        <xdr:cNvPr id="5" name="吹き出し: 角を丸めた四角形 62">
          <a:extLst>
            <a:ext uri="{FF2B5EF4-FFF2-40B4-BE49-F238E27FC236}">
              <a16:creationId xmlns:a16="http://schemas.microsoft.com/office/drawing/2014/main" id="{1C6B6F72-87E3-40AB-8E5F-41C8C23E0199}"/>
            </a:ext>
          </a:extLst>
        </xdr:cNvPr>
        <xdr:cNvSpPr/>
      </xdr:nvSpPr>
      <xdr:spPr>
        <a:xfrm>
          <a:off x="11676530" y="3428999"/>
          <a:ext cx="2375273" cy="1507190"/>
        </a:xfrm>
        <a:prstGeom prst="wedgeRoundRectCallout">
          <a:avLst>
            <a:gd name="adj1" fmla="val 35218"/>
            <a:gd name="adj2" fmla="val -8846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非</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電源等、利用状況を記入してください。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12</xdr:col>
      <xdr:colOff>316939</xdr:colOff>
      <xdr:row>12</xdr:row>
      <xdr:rowOff>56029</xdr:rowOff>
    </xdr:from>
    <xdr:to>
      <xdr:col>15</xdr:col>
      <xdr:colOff>81873</xdr:colOff>
      <xdr:row>19</xdr:row>
      <xdr:rowOff>746</xdr:rowOff>
    </xdr:to>
    <xdr:sp macro="" textlink="">
      <xdr:nvSpPr>
        <xdr:cNvPr id="6" name="吹き出し: 角を丸めた四角形 62">
          <a:extLst>
            <a:ext uri="{FF2B5EF4-FFF2-40B4-BE49-F238E27FC236}">
              <a16:creationId xmlns:a16="http://schemas.microsoft.com/office/drawing/2014/main" id="{8BFF78F1-8983-4C1C-835B-C53DE486350A}"/>
            </a:ext>
          </a:extLst>
        </xdr:cNvPr>
        <xdr:cNvSpPr/>
      </xdr:nvSpPr>
      <xdr:spPr>
        <a:xfrm>
          <a:off x="14275394" y="3467711"/>
          <a:ext cx="3717190" cy="1641899"/>
        </a:xfrm>
        <a:prstGeom prst="wedgeRoundRectCallout">
          <a:avLst>
            <a:gd name="adj1" fmla="val -26657"/>
            <a:gd name="adj2" fmla="val -8933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供給方法・主体について記載してください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例：オフサイト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PPA</a:t>
          </a:r>
          <a:r>
            <a:rPr kumimoji="1" lang="ja-JP" altLang="en-US" sz="1400" b="0">
              <a:solidFill>
                <a:sysClr val="windowText" lastClr="000000"/>
              </a:solidFill>
              <a:latin typeface="Meiryo UI" panose="020B0604030504040204" pitchFamily="50" charset="-128"/>
              <a:ea typeface="Meiryo UI" panose="020B0604030504040204" pitchFamily="50" charset="-128"/>
            </a:rPr>
            <a:t>（小売電気事業者○○）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200397</xdr:colOff>
      <xdr:row>48</xdr:row>
      <xdr:rowOff>106383</xdr:rowOff>
    </xdr:from>
    <xdr:to>
      <xdr:col>12</xdr:col>
      <xdr:colOff>503975</xdr:colOff>
      <xdr:row>53</xdr:row>
      <xdr:rowOff>64113</xdr:rowOff>
    </xdr:to>
    <xdr:sp macro="" textlink="">
      <xdr:nvSpPr>
        <xdr:cNvPr id="7" name="吹き出し: 角を丸めた四角形 62">
          <a:extLst>
            <a:ext uri="{FF2B5EF4-FFF2-40B4-BE49-F238E27FC236}">
              <a16:creationId xmlns:a16="http://schemas.microsoft.com/office/drawing/2014/main" id="{65D91729-6A29-4868-9A28-FB73AE9B3499}"/>
            </a:ext>
          </a:extLst>
        </xdr:cNvPr>
        <xdr:cNvSpPr/>
      </xdr:nvSpPr>
      <xdr:spPr>
        <a:xfrm>
          <a:off x="10913754" y="12008097"/>
          <a:ext cx="3496721" cy="1055373"/>
        </a:xfrm>
        <a:prstGeom prst="wedgeRoundRectCallout">
          <a:avLst>
            <a:gd name="adj1" fmla="val -43210"/>
            <a:gd name="adj2" fmla="val -8434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ガイドブック、計画提案書記載例を確認の上、</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計上する発電量を記載してください。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7</xdr:col>
      <xdr:colOff>522721</xdr:colOff>
      <xdr:row>21</xdr:row>
      <xdr:rowOff>66098</xdr:rowOff>
    </xdr:from>
    <xdr:to>
      <xdr:col>11</xdr:col>
      <xdr:colOff>45604</xdr:colOff>
      <xdr:row>25</xdr:row>
      <xdr:rowOff>86591</xdr:rowOff>
    </xdr:to>
    <xdr:sp macro="" textlink="">
      <xdr:nvSpPr>
        <xdr:cNvPr id="8" name="吹き出し: 角を丸めた四角形 4">
          <a:extLst>
            <a:ext uri="{FF2B5EF4-FFF2-40B4-BE49-F238E27FC236}">
              <a16:creationId xmlns:a16="http://schemas.microsoft.com/office/drawing/2014/main" id="{78959EE7-1090-4C02-BFF2-E44FE5B3C1D2}"/>
            </a:ext>
          </a:extLst>
        </xdr:cNvPr>
        <xdr:cNvSpPr/>
      </xdr:nvSpPr>
      <xdr:spPr>
        <a:xfrm>
          <a:off x="8471766" y="5434734"/>
          <a:ext cx="4631747" cy="955675"/>
        </a:xfrm>
        <a:prstGeom prst="wedgeRoundRectCallout">
          <a:avLst>
            <a:gd name="adj1" fmla="val 10912"/>
            <a:gd name="adj2" fmla="val -9514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a:t>
          </a:r>
          <a:b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b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削除してからコピーしてください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ct2611\PJ_DTC\TANAKA149\Downloads\&#9733;&#22269;&#22320;&#26041;&#20316;&#26989;&#29992;\&#12450;&#12531;&#12465;&#12540;&#12488;\232165_&#24120;&#28369;&#2406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ptct2611\PJ_DTC\Users\ishizu%20tomohiro\Egnyte\Shared\Cases\GVJPN-404800-84-JOG184_MOE_LocalCN\Case%20Team\03_&#20808;&#34892;&#22320;&#22495;&#12514;&#12472;&#12517;&#12540;&#12523;\06_&#33258;&#27835;&#20307;&#12450;&#12531;&#12465;&#12540;&#12488;\&#12450;&#12531;&#12465;&#12540;&#12488;&#12471;&#12540;&#12488;\&#33258;&#27835;&#20307;&#12450;&#12531;&#12465;&#12540;&#12488;_210910c_vf_&#12525;&#12483;&#12463;&#12394;&#123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調査票（表紙）"/>
      <sheetName val="調査票１（脱炭素先行地域）"/>
      <sheetName val="調査票１（記載要領）"/>
      <sheetName val="調査票２（改正温対法・人材）"/>
      <sheetName val="（参考）脱炭素に向けた取組一覧"/>
      <sheetName val="（参考）「どこに」一覧"/>
      <sheetName val="（参考）自治体コード一覧"/>
      <sheetName val="→以下、送付時は非表示"/>
      <sheetName val="選択肢（取組）"/>
      <sheetName val="選択肢（どこに）"/>
      <sheetName val="調査票２集計用シート"/>
      <sheetName val="232165_常滑市"/>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 基礎情報"/>
      <sheetName val="Q2 脱炭素先行地域関連設問"/>
      <sheetName val="Q3 脱炭素先行地域に関する施設情報関連設問"/>
      <sheetName val="Q4 重点対策関連設問"/>
      <sheetName val="Q5 重点対策に関する施設情報関連設問"/>
      <sheetName val="⇒以降、参照用シート"/>
      <sheetName val="(参照用)施設分類"/>
      <sheetName val="(参照用)Q1自治体コード一覧"/>
      <sheetName val="(参照用)Q2-9省庁・施策名リスト"/>
      <sheetName val="(参照用)Q3各質問選択肢"/>
      <sheetName val="(参照用) Q5各質問選択肢"/>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30471-B3D6-4F4A-A21D-77CE95E7D466}">
  <sheetPr codeName="Sheet1">
    <pageSetUpPr fitToPage="1"/>
  </sheetPr>
  <dimension ref="B2:G43"/>
  <sheetViews>
    <sheetView showGridLines="0" tabSelected="1" zoomScale="70" zoomScaleNormal="70" workbookViewId="0"/>
  </sheetViews>
  <sheetFormatPr defaultRowHeight="18" x14ac:dyDescent="0.55000000000000004"/>
  <cols>
    <col min="3" max="3" width="14.58203125" customWidth="1"/>
    <col min="4" max="4" width="6" style="3" customWidth="1"/>
    <col min="5" max="5" width="50.25" customWidth="1"/>
    <col min="6" max="6" width="21.83203125" customWidth="1"/>
    <col min="7" max="7" width="86.33203125" customWidth="1"/>
  </cols>
  <sheetData>
    <row r="2" spans="2:7" x14ac:dyDescent="0.55000000000000004">
      <c r="B2" t="s">
        <v>439</v>
      </c>
    </row>
    <row r="4" spans="2:7" ht="18.5" thickBot="1" x14ac:dyDescent="0.6">
      <c r="B4" s="680" t="s">
        <v>440</v>
      </c>
      <c r="C4" s="680" t="s">
        <v>441</v>
      </c>
      <c r="D4" s="681" t="s">
        <v>341</v>
      </c>
      <c r="E4" s="680" t="s">
        <v>442</v>
      </c>
      <c r="F4" s="680" t="s">
        <v>443</v>
      </c>
      <c r="G4" s="680" t="s">
        <v>472</v>
      </c>
    </row>
    <row r="5" spans="2:7" ht="18.5" thickTop="1" x14ac:dyDescent="0.55000000000000004">
      <c r="B5" s="233" t="s">
        <v>444</v>
      </c>
      <c r="C5" s="682">
        <v>45128</v>
      </c>
      <c r="D5" s="683">
        <v>1</v>
      </c>
      <c r="E5" s="5" t="s">
        <v>445</v>
      </c>
      <c r="F5" s="5" t="s">
        <v>446</v>
      </c>
      <c r="G5" s="5" t="s">
        <v>447</v>
      </c>
    </row>
    <row r="6" spans="2:7" x14ac:dyDescent="0.55000000000000004">
      <c r="B6" s="233"/>
      <c r="C6" s="233"/>
      <c r="D6" s="684">
        <v>2</v>
      </c>
      <c r="E6" s="5" t="s">
        <v>448</v>
      </c>
      <c r="F6" s="5" t="s">
        <v>449</v>
      </c>
      <c r="G6" s="5" t="s">
        <v>450</v>
      </c>
    </row>
    <row r="7" spans="2:7" x14ac:dyDescent="0.55000000000000004">
      <c r="B7" s="233"/>
      <c r="C7" s="233"/>
      <c r="D7" s="684">
        <v>3</v>
      </c>
      <c r="E7" s="5" t="s">
        <v>451</v>
      </c>
      <c r="F7" s="5" t="s">
        <v>452</v>
      </c>
      <c r="G7" s="5" t="s">
        <v>453</v>
      </c>
    </row>
    <row r="8" spans="2:7" x14ac:dyDescent="0.55000000000000004">
      <c r="B8" s="233"/>
      <c r="C8" s="682"/>
      <c r="D8" s="684">
        <v>4</v>
      </c>
      <c r="E8" s="5" t="s">
        <v>454</v>
      </c>
      <c r="F8" s="5" t="s">
        <v>455</v>
      </c>
      <c r="G8" s="5" t="s">
        <v>456</v>
      </c>
    </row>
    <row r="9" spans="2:7" x14ac:dyDescent="0.55000000000000004">
      <c r="B9" s="233"/>
      <c r="C9" s="233"/>
      <c r="D9" s="684">
        <v>5</v>
      </c>
      <c r="E9" s="5" t="s">
        <v>457</v>
      </c>
      <c r="F9" s="5" t="s">
        <v>455</v>
      </c>
      <c r="G9" s="5" t="s">
        <v>456</v>
      </c>
    </row>
    <row r="10" spans="2:7" x14ac:dyDescent="0.55000000000000004">
      <c r="B10" s="233"/>
      <c r="C10" s="233"/>
      <c r="D10" s="684">
        <v>6</v>
      </c>
      <c r="E10" s="5" t="s">
        <v>458</v>
      </c>
      <c r="F10" s="5" t="s">
        <v>455</v>
      </c>
      <c r="G10" s="5" t="s">
        <v>456</v>
      </c>
    </row>
    <row r="11" spans="2:7" x14ac:dyDescent="0.55000000000000004">
      <c r="B11" s="233"/>
      <c r="C11" s="233"/>
      <c r="D11" s="684">
        <v>7</v>
      </c>
      <c r="E11" s="5" t="s">
        <v>459</v>
      </c>
      <c r="F11" s="5" t="s">
        <v>455</v>
      </c>
      <c r="G11" s="5" t="s">
        <v>460</v>
      </c>
    </row>
    <row r="12" spans="2:7" x14ac:dyDescent="0.55000000000000004">
      <c r="B12" s="234"/>
      <c r="C12" s="234"/>
      <c r="D12" s="684">
        <v>8</v>
      </c>
      <c r="E12" s="5" t="s">
        <v>461</v>
      </c>
      <c r="F12" s="5" t="s">
        <v>455</v>
      </c>
      <c r="G12" s="5" t="s">
        <v>460</v>
      </c>
    </row>
    <row r="13" spans="2:7" x14ac:dyDescent="0.55000000000000004">
      <c r="B13" s="241" t="s">
        <v>466</v>
      </c>
      <c r="C13" s="702">
        <v>45142</v>
      </c>
      <c r="D13" s="684">
        <v>9</v>
      </c>
      <c r="E13" s="5" t="s">
        <v>445</v>
      </c>
      <c r="F13" s="5" t="s">
        <v>455</v>
      </c>
      <c r="G13" s="5" t="s">
        <v>467</v>
      </c>
    </row>
    <row r="14" spans="2:7" x14ac:dyDescent="0.55000000000000004">
      <c r="B14" s="233"/>
      <c r="C14" s="233"/>
      <c r="D14" s="684">
        <v>10</v>
      </c>
      <c r="E14" s="5" t="s">
        <v>461</v>
      </c>
      <c r="F14" s="233" t="s">
        <v>468</v>
      </c>
      <c r="G14" s="5" t="s">
        <v>469</v>
      </c>
    </row>
    <row r="15" spans="2:7" x14ac:dyDescent="0.55000000000000004">
      <c r="B15" s="234"/>
      <c r="C15" s="704"/>
      <c r="D15" s="684">
        <v>11</v>
      </c>
      <c r="E15" s="5" t="s">
        <v>470</v>
      </c>
      <c r="F15" s="5" t="s">
        <v>455</v>
      </c>
      <c r="G15" s="5" t="s">
        <v>471</v>
      </c>
    </row>
    <row r="16" spans="2:7" x14ac:dyDescent="0.55000000000000004">
      <c r="B16" s="241" t="s">
        <v>473</v>
      </c>
      <c r="C16" s="702">
        <v>45148</v>
      </c>
      <c r="D16" s="684">
        <v>12</v>
      </c>
      <c r="E16" s="5" t="s">
        <v>475</v>
      </c>
      <c r="F16" s="5" t="s">
        <v>455</v>
      </c>
      <c r="G16" s="5" t="s">
        <v>476</v>
      </c>
    </row>
    <row r="17" spans="2:7" x14ac:dyDescent="0.55000000000000004">
      <c r="B17" s="233"/>
      <c r="C17" s="233"/>
      <c r="D17" s="684">
        <v>13</v>
      </c>
      <c r="E17" s="5" t="s">
        <v>474</v>
      </c>
      <c r="F17" s="5" t="s">
        <v>455</v>
      </c>
      <c r="G17" s="5" t="s">
        <v>477</v>
      </c>
    </row>
    <row r="18" spans="2:7" x14ac:dyDescent="0.55000000000000004">
      <c r="B18" s="233"/>
      <c r="C18" s="233"/>
      <c r="D18" s="684">
        <v>14</v>
      </c>
      <c r="E18" s="5" t="s">
        <v>480</v>
      </c>
      <c r="F18" s="5" t="s">
        <v>455</v>
      </c>
      <c r="G18" s="5" t="s">
        <v>481</v>
      </c>
    </row>
    <row r="19" spans="2:7" x14ac:dyDescent="0.55000000000000004">
      <c r="B19" s="234"/>
      <c r="C19" s="234"/>
      <c r="D19" s="684">
        <v>15</v>
      </c>
      <c r="E19" s="5" t="s">
        <v>478</v>
      </c>
      <c r="F19" s="5" t="s">
        <v>482</v>
      </c>
      <c r="G19" s="5" t="s">
        <v>483</v>
      </c>
    </row>
    <row r="20" spans="2:7" x14ac:dyDescent="0.55000000000000004">
      <c r="D20" s="703"/>
    </row>
    <row r="21" spans="2:7" ht="18.5" thickBot="1" x14ac:dyDescent="0.6">
      <c r="D21"/>
    </row>
    <row r="22" spans="2:7" x14ac:dyDescent="0.55000000000000004">
      <c r="B22" s="791" t="s">
        <v>462</v>
      </c>
      <c r="C22" s="792"/>
      <c r="D22" s="693"/>
      <c r="E22" s="692"/>
      <c r="F22" s="692"/>
      <c r="G22" s="694"/>
    </row>
    <row r="23" spans="2:7" ht="18.5" thickBot="1" x14ac:dyDescent="0.6">
      <c r="B23" s="793"/>
      <c r="C23" s="794"/>
      <c r="G23" s="696"/>
    </row>
    <row r="24" spans="2:7" x14ac:dyDescent="0.55000000000000004">
      <c r="B24" s="695"/>
      <c r="G24" s="696"/>
    </row>
    <row r="25" spans="2:7" x14ac:dyDescent="0.55000000000000004">
      <c r="B25" s="695"/>
      <c r="G25" s="696"/>
    </row>
    <row r="26" spans="2:7" x14ac:dyDescent="0.55000000000000004">
      <c r="B26" s="695"/>
      <c r="G26" s="696"/>
    </row>
    <row r="27" spans="2:7" x14ac:dyDescent="0.55000000000000004">
      <c r="B27" s="695"/>
      <c r="G27" s="696"/>
    </row>
    <row r="28" spans="2:7" x14ac:dyDescent="0.55000000000000004">
      <c r="B28" s="695"/>
      <c r="G28" s="696"/>
    </row>
    <row r="29" spans="2:7" ht="22.5" x14ac:dyDescent="0.55000000000000004">
      <c r="B29" s="695"/>
      <c r="G29" s="701" t="s">
        <v>463</v>
      </c>
    </row>
    <row r="30" spans="2:7" ht="22.5" x14ac:dyDescent="0.55000000000000004">
      <c r="B30" s="695"/>
      <c r="G30" s="701" t="s">
        <v>464</v>
      </c>
    </row>
    <row r="31" spans="2:7" ht="22.5" x14ac:dyDescent="0.55000000000000004">
      <c r="B31" s="695"/>
      <c r="G31" s="701" t="s">
        <v>465</v>
      </c>
    </row>
    <row r="32" spans="2:7" x14ac:dyDescent="0.55000000000000004">
      <c r="B32" s="695"/>
      <c r="G32" s="696"/>
    </row>
    <row r="33" spans="2:7" x14ac:dyDescent="0.55000000000000004">
      <c r="B33" s="695"/>
      <c r="G33" s="696"/>
    </row>
    <row r="34" spans="2:7" x14ac:dyDescent="0.55000000000000004">
      <c r="B34" s="695"/>
      <c r="G34" s="696"/>
    </row>
    <row r="35" spans="2:7" x14ac:dyDescent="0.55000000000000004">
      <c r="B35" s="695"/>
      <c r="G35" s="696"/>
    </row>
    <row r="36" spans="2:7" x14ac:dyDescent="0.55000000000000004">
      <c r="B36" s="695"/>
      <c r="G36" s="696"/>
    </row>
    <row r="37" spans="2:7" x14ac:dyDescent="0.55000000000000004">
      <c r="B37" s="695"/>
      <c r="G37" s="696"/>
    </row>
    <row r="38" spans="2:7" x14ac:dyDescent="0.55000000000000004">
      <c r="B38" s="695"/>
      <c r="G38" s="696"/>
    </row>
    <row r="39" spans="2:7" x14ac:dyDescent="0.55000000000000004">
      <c r="B39" s="695"/>
      <c r="G39" s="696"/>
    </row>
    <row r="40" spans="2:7" x14ac:dyDescent="0.55000000000000004">
      <c r="B40" s="695"/>
      <c r="G40" s="696"/>
    </row>
    <row r="41" spans="2:7" x14ac:dyDescent="0.55000000000000004">
      <c r="B41" s="695"/>
      <c r="G41" s="696"/>
    </row>
    <row r="42" spans="2:7" x14ac:dyDescent="0.55000000000000004">
      <c r="B42" s="695"/>
      <c r="G42" s="696"/>
    </row>
    <row r="43" spans="2:7" ht="18.5" thickBot="1" x14ac:dyDescent="0.6">
      <c r="B43" s="697"/>
      <c r="C43" s="698"/>
      <c r="D43" s="699"/>
      <c r="E43" s="698"/>
      <c r="F43" s="698"/>
      <c r="G43" s="700"/>
    </row>
  </sheetData>
  <mergeCells count="1">
    <mergeCell ref="B22:C23"/>
  </mergeCells>
  <phoneticPr fontId="1"/>
  <pageMargins left="0.7" right="0.7" top="0.75" bottom="0.75" header="0.3" footer="0.3"/>
  <pageSetup paperSize="9" scale="6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F7A94-7324-456D-A2C0-BCE91F70C356}">
  <sheetPr codeName="Sheet20">
    <tabColor rgb="FF00B0F0"/>
    <pageSetUpPr fitToPage="1"/>
  </sheetPr>
  <dimension ref="A1:L36"/>
  <sheetViews>
    <sheetView showGridLines="0" zoomScale="70" zoomScaleNormal="70" zoomScaleSheetLayoutView="100" workbookViewId="0"/>
  </sheetViews>
  <sheetFormatPr defaultColWidth="9" defaultRowHeight="18" x14ac:dyDescent="0.55000000000000004"/>
  <cols>
    <col min="1" max="1" width="1.58203125" style="175" customWidth="1"/>
    <col min="2" max="2" width="1.75" style="175" customWidth="1"/>
    <col min="3" max="3" width="7.83203125" style="175" customWidth="1"/>
    <col min="4" max="4" width="21.5" style="175" customWidth="1"/>
    <col min="5" max="5" width="6.58203125" style="175" customWidth="1"/>
    <col min="6" max="6" width="28.25" style="175" customWidth="1"/>
    <col min="7" max="7" width="6.58203125" style="175" customWidth="1"/>
    <col min="8" max="8" width="27.83203125" style="175" customWidth="1"/>
    <col min="9" max="9" width="4.08203125" style="175" customWidth="1"/>
    <col min="10" max="10" width="13.33203125" style="175" customWidth="1"/>
    <col min="11" max="11" width="30.08203125" style="175" customWidth="1"/>
    <col min="12" max="12" width="8.08203125" style="175" customWidth="1"/>
    <col min="13" max="13" width="16" customWidth="1"/>
  </cols>
  <sheetData>
    <row r="1" spans="1:11" ht="21" customHeight="1" x14ac:dyDescent="0.55000000000000004">
      <c r="A1" s="598" t="s">
        <v>155</v>
      </c>
      <c r="B1"/>
      <c r="C1" s="599"/>
      <c r="D1" s="599"/>
      <c r="E1" s="599"/>
      <c r="F1" s="599"/>
      <c r="G1" s="599"/>
      <c r="H1" s="599"/>
      <c r="I1" s="599"/>
      <c r="J1" s="336"/>
      <c r="K1"/>
    </row>
    <row r="2" spans="1:11" x14ac:dyDescent="0.55000000000000004">
      <c r="B2" s="600" t="s">
        <v>84</v>
      </c>
      <c r="J2" s="336"/>
      <c r="K2"/>
    </row>
    <row r="3" spans="1:11" ht="45.75" customHeight="1" x14ac:dyDescent="0.55000000000000004">
      <c r="B3" s="804" t="s">
        <v>164</v>
      </c>
      <c r="C3" s="804"/>
      <c r="D3" s="804"/>
      <c r="E3" s="804"/>
      <c r="F3" s="804"/>
      <c r="G3" s="804"/>
      <c r="H3" s="804"/>
      <c r="I3" s="804"/>
      <c r="J3" s="336"/>
      <c r="K3"/>
    </row>
    <row r="4" spans="1:11" x14ac:dyDescent="0.55000000000000004">
      <c r="B4" s="601" t="s">
        <v>97</v>
      </c>
      <c r="I4" s="602"/>
    </row>
    <row r="5" spans="1:11" ht="35.25" customHeight="1" x14ac:dyDescent="0.55000000000000004">
      <c r="B5" s="351"/>
      <c r="C5" s="878" t="s">
        <v>294</v>
      </c>
      <c r="D5" s="879"/>
      <c r="F5" s="603" t="s">
        <v>295</v>
      </c>
      <c r="H5" s="603" t="s">
        <v>296</v>
      </c>
      <c r="I5" s="602"/>
    </row>
    <row r="6" spans="1:11" x14ac:dyDescent="0.55000000000000004">
      <c r="B6" s="351"/>
      <c r="C6" s="880">
        <f ca="1">IFERROR(F6+H6,0)</f>
        <v>0</v>
      </c>
      <c r="D6" s="881"/>
      <c r="F6" s="604">
        <f ca="1">IF(F7=0,0,IFERROR(F7/$C$7,0))</f>
        <v>0</v>
      </c>
      <c r="H6" s="604">
        <f ca="1">IF(F7=0,0,IFERROR(H7/$C$7,0))</f>
        <v>0</v>
      </c>
      <c r="I6" s="602"/>
    </row>
    <row r="7" spans="1:11" ht="30" customHeight="1" x14ac:dyDescent="0.55000000000000004">
      <c r="B7" s="351"/>
      <c r="C7" s="882">
        <f>'2.4民生電力需要量'!K49</f>
        <v>0</v>
      </c>
      <c r="D7" s="882"/>
      <c r="E7" s="605" t="s">
        <v>98</v>
      </c>
      <c r="F7" s="606">
        <f ca="1">SUM('2.4電力供給状況'!F65:M65)</f>
        <v>0</v>
      </c>
      <c r="G7" s="605" t="s">
        <v>99</v>
      </c>
      <c r="H7" s="606">
        <f ca="1">'2.4電力削減量'!G68</f>
        <v>0</v>
      </c>
      <c r="I7" s="602"/>
    </row>
    <row r="8" spans="1:11" x14ac:dyDescent="0.15">
      <c r="B8" s="351"/>
      <c r="C8" s="885" t="s">
        <v>266</v>
      </c>
      <c r="D8" s="886"/>
      <c r="F8" s="607" t="s">
        <v>265</v>
      </c>
      <c r="G8" s="608"/>
      <c r="H8" s="607" t="s">
        <v>264</v>
      </c>
      <c r="I8" s="602"/>
    </row>
    <row r="9" spans="1:11" ht="34.5" customHeight="1" x14ac:dyDescent="0.55000000000000004">
      <c r="B9" s="351"/>
      <c r="C9" s="883" t="s">
        <v>271</v>
      </c>
      <c r="D9" s="884"/>
      <c r="F9" s="609" t="s">
        <v>263</v>
      </c>
      <c r="G9" s="608"/>
      <c r="H9" s="610" t="s">
        <v>272</v>
      </c>
      <c r="I9" s="602"/>
    </row>
    <row r="10" spans="1:11" ht="28.5" customHeight="1" x14ac:dyDescent="0.55000000000000004">
      <c r="B10" s="351"/>
      <c r="C10" s="890" t="str">
        <f ca="1">IF(AND(C7=0,F7=0),"",IF(OR(C6&gt;1.01,C6&lt;0.99),"左辺と右辺が合致しません。各シートの表を入力後に、再度確認ください。",""))</f>
        <v/>
      </c>
      <c r="D10" s="890"/>
      <c r="E10" s="890"/>
      <c r="F10" s="890"/>
      <c r="G10" s="890"/>
      <c r="H10" s="890"/>
      <c r="I10" s="602"/>
    </row>
    <row r="11" spans="1:11" ht="28.5" customHeight="1" x14ac:dyDescent="0.55000000000000004">
      <c r="B11" s="351"/>
      <c r="C11" s="611" t="s">
        <v>262</v>
      </c>
      <c r="D11" s="612"/>
      <c r="E11" s="613"/>
      <c r="F11" s="613"/>
      <c r="G11" s="612"/>
      <c r="H11" s="613"/>
      <c r="I11" s="602"/>
    </row>
    <row r="12" spans="1:11" ht="37.5" customHeight="1" x14ac:dyDescent="0.55000000000000004">
      <c r="B12" s="351"/>
      <c r="C12" s="887" t="s">
        <v>275</v>
      </c>
      <c r="D12" s="887"/>
      <c r="F12" s="614" t="s">
        <v>261</v>
      </c>
      <c r="H12" s="615" t="s">
        <v>267</v>
      </c>
      <c r="I12" s="602"/>
    </row>
    <row r="13" spans="1:11" ht="28.5" customHeight="1" thickBot="1" x14ac:dyDescent="0.6">
      <c r="B13" s="351"/>
      <c r="C13" s="888">
        <f>IF('2.2取組範囲'!H15&lt;&gt;"",'2.2取組範囲'!H15,IF('2.2取組範囲'!H30&lt;&gt;"",'2.2取組範囲'!H30,0))</f>
        <v>0</v>
      </c>
      <c r="D13" s="888"/>
      <c r="F13" s="616">
        <f ca="1">'2.3新規再エネ導入予定（設備情報）'!J168</f>
        <v>0</v>
      </c>
      <c r="H13" s="617">
        <f ca="1">'2.4地産地消割合'!C16</f>
        <v>0</v>
      </c>
      <c r="I13" s="602"/>
    </row>
    <row r="14" spans="1:11" ht="36.5" thickTop="1" x14ac:dyDescent="0.55000000000000004">
      <c r="B14" s="351"/>
      <c r="C14" s="889" t="s">
        <v>274</v>
      </c>
      <c r="D14" s="889"/>
      <c r="F14" s="614" t="s">
        <v>260</v>
      </c>
      <c r="H14" s="615" t="s">
        <v>270</v>
      </c>
      <c r="I14" s="602"/>
    </row>
    <row r="15" spans="1:11" ht="28.5" customHeight="1" x14ac:dyDescent="0.55000000000000004">
      <c r="B15" s="351"/>
      <c r="C15" s="877">
        <f>IF('2.2取組範囲'!G15&lt;&gt;"",'2.2取組範囲'!G15,IF('2.2取組範囲'!G30&lt;&gt;"",'2.2取組範囲'!G30,0))</f>
        <v>0</v>
      </c>
      <c r="D15" s="877"/>
      <c r="F15" s="616">
        <f ca="1">'2.3(3)活用可能な既存の再エネ'!H55</f>
        <v>0</v>
      </c>
      <c r="H15" s="616">
        <f ca="1">SUM('2.4電力供給状況'!G65,'2.4電力供給状況'!I65,'2.4電力供給状況'!K65)</f>
        <v>0</v>
      </c>
      <c r="I15" s="602"/>
    </row>
    <row r="16" spans="1:11" ht="36" x14ac:dyDescent="0.55000000000000004">
      <c r="B16" s="351"/>
      <c r="F16" s="618" t="s">
        <v>273</v>
      </c>
      <c r="H16" s="615" t="s">
        <v>269</v>
      </c>
      <c r="I16" s="602"/>
    </row>
    <row r="17" spans="2:9" ht="28.5" customHeight="1" thickBot="1" x14ac:dyDescent="0.6">
      <c r="B17" s="351"/>
      <c r="F17" s="617">
        <f ca="1">F13+F15</f>
        <v>0</v>
      </c>
      <c r="H17" s="617">
        <f ca="1">'2.4電力供給状況'!$L$65</f>
        <v>0</v>
      </c>
      <c r="I17" s="602"/>
    </row>
    <row r="18" spans="2:9" ht="11.15" customHeight="1" thickTop="1" x14ac:dyDescent="0.55000000000000004">
      <c r="B18" s="619"/>
      <c r="C18" s="189"/>
      <c r="D18" s="189"/>
      <c r="E18" s="189"/>
      <c r="F18" s="189"/>
      <c r="G18" s="189"/>
      <c r="H18" s="189"/>
      <c r="I18" s="620"/>
    </row>
    <row r="19" spans="2:9" ht="28.5" customHeight="1" x14ac:dyDescent="0.55000000000000004">
      <c r="B19" s="258"/>
      <c r="C19" s="621"/>
      <c r="D19" s="621"/>
      <c r="E19" s="258"/>
      <c r="F19" s="258"/>
      <c r="G19" s="258"/>
      <c r="H19" s="258"/>
      <c r="I19" s="258"/>
    </row>
    <row r="22" spans="2:9" x14ac:dyDescent="0.55000000000000004">
      <c r="D22" s="622"/>
      <c r="E22" s="622"/>
      <c r="F22" s="622"/>
    </row>
    <row r="23" spans="2:9" x14ac:dyDescent="0.55000000000000004">
      <c r="D23" s="622"/>
      <c r="E23" s="622"/>
      <c r="F23" s="622"/>
    </row>
    <row r="24" spans="2:9" x14ac:dyDescent="0.55000000000000004">
      <c r="D24" s="622"/>
      <c r="E24" s="622"/>
      <c r="F24" s="622"/>
    </row>
    <row r="25" spans="2:9" x14ac:dyDescent="0.55000000000000004">
      <c r="D25" s="622"/>
      <c r="E25" s="622"/>
      <c r="F25" s="622"/>
    </row>
    <row r="26" spans="2:9" x14ac:dyDescent="0.55000000000000004">
      <c r="D26" s="622"/>
      <c r="E26" s="622"/>
      <c r="F26" s="622"/>
    </row>
    <row r="27" spans="2:9" x14ac:dyDescent="0.55000000000000004">
      <c r="D27" s="622"/>
      <c r="E27" s="622"/>
      <c r="F27" s="622"/>
    </row>
    <row r="28" spans="2:9" x14ac:dyDescent="0.55000000000000004">
      <c r="D28" s="622"/>
      <c r="E28" s="622"/>
      <c r="F28" s="622"/>
    </row>
    <row r="29" spans="2:9" x14ac:dyDescent="0.55000000000000004">
      <c r="D29" s="622"/>
      <c r="E29" s="622"/>
      <c r="F29" s="622"/>
    </row>
    <row r="30" spans="2:9" x14ac:dyDescent="0.55000000000000004">
      <c r="D30" s="622"/>
      <c r="E30" s="622"/>
      <c r="F30" s="622"/>
    </row>
    <row r="31" spans="2:9" x14ac:dyDescent="0.55000000000000004">
      <c r="D31" s="622"/>
      <c r="E31" s="622"/>
      <c r="F31" s="622"/>
    </row>
    <row r="32" spans="2:9" x14ac:dyDescent="0.55000000000000004">
      <c r="D32" s="622"/>
      <c r="E32" s="622"/>
      <c r="F32" s="622"/>
    </row>
    <row r="33" spans="4:6" s="175" customFormat="1" ht="13" x14ac:dyDescent="0.55000000000000004">
      <c r="D33" s="622"/>
      <c r="E33" s="622"/>
      <c r="F33" s="622"/>
    </row>
    <row r="34" spans="4:6" s="175" customFormat="1" ht="13" x14ac:dyDescent="0.55000000000000004">
      <c r="D34" s="622"/>
      <c r="E34" s="622"/>
      <c r="F34" s="622"/>
    </row>
    <row r="35" spans="4:6" s="175" customFormat="1" ht="13" x14ac:dyDescent="0.55000000000000004">
      <c r="D35" s="622"/>
      <c r="E35" s="622"/>
      <c r="F35" s="622"/>
    </row>
    <row r="36" spans="4:6" s="175" customFormat="1" ht="13" x14ac:dyDescent="0.55000000000000004">
      <c r="D36" s="622"/>
      <c r="E36" s="622"/>
      <c r="F36" s="622"/>
    </row>
  </sheetData>
  <sheetProtection algorithmName="SHA-512" hashValue="1vXbmfQimwfKcuypZSvVw50X3cdC0jGsrXMcBDc61ZPMX8DsEx5tMYF57b12b8ptAq0C2V30glra3X2kpWii/Q==" saltValue="Tpv7qe3qt0WHuO/h0sr8Lw==" spinCount="100000" sheet="1" formatCells="0" insertRows="0" deleteRows="0"/>
  <mergeCells count="11">
    <mergeCell ref="B3:I3"/>
    <mergeCell ref="C15:D15"/>
    <mergeCell ref="C5:D5"/>
    <mergeCell ref="C6:D6"/>
    <mergeCell ref="C7:D7"/>
    <mergeCell ref="C9:D9"/>
    <mergeCell ref="C8:D8"/>
    <mergeCell ref="C12:D12"/>
    <mergeCell ref="C13:D13"/>
    <mergeCell ref="C14:D14"/>
    <mergeCell ref="C10:H10"/>
  </mergeCells>
  <phoneticPr fontId="1"/>
  <conditionalFormatting sqref="C6:D7 F6:F7 H6:H7">
    <cfRule type="cellIs" dxfId="1399" priority="10" operator="equal">
      <formula>0</formula>
    </cfRule>
  </conditionalFormatting>
  <conditionalFormatting sqref="C13:D13 C15:D15">
    <cfRule type="cellIs" dxfId="1398" priority="7" operator="equal">
      <formula>0</formula>
    </cfRule>
  </conditionalFormatting>
  <conditionalFormatting sqref="C10:H10">
    <cfRule type="notContainsBlanks" dxfId="1397" priority="1">
      <formula>LEN(TRIM(C10))&gt;0</formula>
    </cfRule>
  </conditionalFormatting>
  <conditionalFormatting sqref="F13">
    <cfRule type="cellIs" dxfId="1396" priority="6" operator="equal">
      <formula>0</formula>
    </cfRule>
  </conditionalFormatting>
  <conditionalFormatting sqref="F15 F17">
    <cfRule type="cellIs" dxfId="1395" priority="5" operator="equal">
      <formula>0</formula>
    </cfRule>
  </conditionalFormatting>
  <conditionalFormatting sqref="H13">
    <cfRule type="cellIs" dxfId="1394" priority="4" operator="equal">
      <formula>0</formula>
    </cfRule>
  </conditionalFormatting>
  <conditionalFormatting sqref="H15">
    <cfRule type="cellIs" dxfId="1393" priority="3" operator="equal">
      <formula>0</formula>
    </cfRule>
  </conditionalFormatting>
  <conditionalFormatting sqref="H17">
    <cfRule type="cellIs" dxfId="1392" priority="2" operator="equal">
      <formula>0</formula>
    </cfRule>
  </conditionalFormatting>
  <pageMargins left="0.7" right="0.7" top="0.75" bottom="0.75" header="0.3" footer="0.3"/>
  <pageSetup paperSize="8" scale="7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F418-9CCB-49D5-98A6-01D0E7B6923C}">
  <sheetPr codeName="Sheet22">
    <tabColor rgb="FF00B0F0"/>
    <pageSetUpPr fitToPage="1"/>
  </sheetPr>
  <dimension ref="A1:T175"/>
  <sheetViews>
    <sheetView showGridLines="0" zoomScale="70" zoomScaleNormal="70" zoomScaleSheetLayoutView="85" workbookViewId="0"/>
  </sheetViews>
  <sheetFormatPr defaultColWidth="9" defaultRowHeight="18" x14ac:dyDescent="0.55000000000000004"/>
  <cols>
    <col min="1" max="2" width="2.33203125" customWidth="1"/>
    <col min="3" max="3" width="0.83203125" style="89" customWidth="1"/>
    <col min="4" max="4" width="5.75" style="89" customWidth="1"/>
    <col min="5" max="5" width="24.33203125" style="89" customWidth="1"/>
    <col min="6" max="6" width="19.33203125" style="89" customWidth="1"/>
    <col min="7" max="7" width="11.58203125" style="89" customWidth="1"/>
    <col min="8" max="8" width="18.33203125" style="89" customWidth="1"/>
    <col min="9" max="12" width="15.83203125" style="180" customWidth="1"/>
    <col min="13" max="13" width="21.75" style="89" customWidth="1"/>
    <col min="14" max="14" width="0.83203125" style="89" customWidth="1"/>
    <col min="15" max="15" width="10.83203125" style="89" customWidth="1"/>
    <col min="16" max="16" width="17.25" customWidth="1"/>
    <col min="17" max="17" width="8.25" customWidth="1"/>
  </cols>
  <sheetData>
    <row r="1" spans="1:20" ht="18.75" customHeight="1" x14ac:dyDescent="0.55000000000000004">
      <c r="A1" s="109" t="s">
        <v>155</v>
      </c>
      <c r="D1" s="109"/>
      <c r="E1" s="177"/>
      <c r="F1" s="177"/>
      <c r="G1" s="177"/>
      <c r="H1" s="177"/>
      <c r="I1" s="267"/>
      <c r="J1" s="267"/>
      <c r="K1" s="267"/>
      <c r="L1" s="267"/>
    </row>
    <row r="2" spans="1:20" x14ac:dyDescent="0.55000000000000004">
      <c r="A2" s="172" t="s">
        <v>84</v>
      </c>
      <c r="D2" s="172"/>
    </row>
    <row r="3" spans="1:20" x14ac:dyDescent="0.55000000000000004">
      <c r="A3" s="89"/>
    </row>
    <row r="5" spans="1:20" x14ac:dyDescent="0.55000000000000004">
      <c r="C5" s="89" t="s">
        <v>85</v>
      </c>
    </row>
    <row r="6" spans="1:20" ht="15" customHeight="1" x14ac:dyDescent="0.55000000000000004">
      <c r="C6" s="268"/>
      <c r="D6" s="269"/>
      <c r="E6" s="269"/>
      <c r="F6" s="269"/>
      <c r="G6" s="269"/>
      <c r="H6" s="269"/>
      <c r="I6" s="270"/>
      <c r="J6" s="270"/>
      <c r="K6" s="270"/>
      <c r="L6" s="270"/>
      <c r="M6" s="269"/>
      <c r="N6" s="271"/>
    </row>
    <row r="7" spans="1:20" ht="21.75" customHeight="1" x14ac:dyDescent="0.55000000000000004">
      <c r="C7" s="272"/>
      <c r="D7" s="897" t="s">
        <v>0</v>
      </c>
      <c r="E7" s="898" t="s">
        <v>86</v>
      </c>
      <c r="F7" s="894" t="s">
        <v>434</v>
      </c>
      <c r="G7" s="894" t="s">
        <v>19</v>
      </c>
      <c r="H7" s="900" t="s">
        <v>87</v>
      </c>
      <c r="I7" s="896" t="s">
        <v>88</v>
      </c>
      <c r="J7" s="896"/>
      <c r="K7" s="896"/>
      <c r="L7" s="896"/>
      <c r="M7" s="894" t="s">
        <v>89</v>
      </c>
      <c r="N7" s="273"/>
    </row>
    <row r="8" spans="1:20" x14ac:dyDescent="0.55000000000000004">
      <c r="C8" s="272"/>
      <c r="D8" s="897"/>
      <c r="E8" s="899"/>
      <c r="F8" s="895"/>
      <c r="G8" s="895"/>
      <c r="H8" s="900"/>
      <c r="I8" s="274" t="s">
        <v>41</v>
      </c>
      <c r="J8" s="275" t="s">
        <v>42</v>
      </c>
      <c r="K8" s="186" t="s">
        <v>43</v>
      </c>
      <c r="L8" s="275" t="s">
        <v>44</v>
      </c>
      <c r="M8" s="895"/>
      <c r="N8" s="276"/>
      <c r="O8" s="110"/>
      <c r="P8" s="19"/>
      <c r="Q8" s="19"/>
      <c r="R8" s="19"/>
      <c r="S8" s="19"/>
      <c r="T8" s="19"/>
    </row>
    <row r="9" spans="1:20" ht="33" customHeight="1" x14ac:dyDescent="0.55000000000000004">
      <c r="C9" s="277"/>
      <c r="D9" s="253" t="s">
        <v>90</v>
      </c>
      <c r="E9" s="278" t="s">
        <v>91</v>
      </c>
      <c r="F9" s="279" t="s">
        <v>22</v>
      </c>
      <c r="G9" s="166"/>
      <c r="H9" s="774" t="str">
        <f>IF(SUMIF('2.4民生電力需要量'!$D$8:$D$49,$E$9&amp;"("&amp;'2.4実質ゼロ(サマリ)'!$F9&amp;")",'2.4民生電力需要量'!$K$8:$K$49)=0,"",SUMIF('2.4民生電力需要量'!$D$8:$D$49,$E$9&amp;"("&amp;'2.4実質ゼロ(サマリ)'!$F9&amp;")",'2.4民生電力需要量'!$K$8:$K$49))</f>
        <v/>
      </c>
      <c r="I9" s="775" t="str">
        <f>IF(SUMIF('2.4電力供給状況'!$C$9:$C$64,$E$9&amp;"("&amp;'2.4実質ゼロ(サマリ)'!$F9&amp;")",'2.4電力供給状況'!R$9:R$64)=0,"",SUMIF('2.4電力供給状況'!$C$9:$C$64,$E$9&amp;"("&amp;'2.4実質ゼロ(サマリ)'!$F9&amp;")",'2.4電力供給状況'!R$9:R$64))</f>
        <v/>
      </c>
      <c r="J9" s="774" t="str">
        <f>IF(SUMIF('2.4電力供給状況'!$C$9:$C$64,$E$9&amp;"("&amp;'2.4実質ゼロ(サマリ)'!$F9&amp;")",'2.4電力供給状況'!S$9:S$64)=0,"",SUMIF('2.4電力供給状況'!$C$9:$C$64,$E$9&amp;"("&amp;'2.4実質ゼロ(サマリ)'!$F9&amp;")",'2.4電力供給状況'!S$9:S$64))</f>
        <v/>
      </c>
      <c r="K9" s="774" t="str">
        <f>IF(SUMIF('2.4電力供給状況'!$C$9:$C$64,$E$9&amp;"("&amp;'2.4実質ゼロ(サマリ)'!$F9&amp;")",'2.4電力供給状況'!T$9:T$64)=0,"",SUMIF('2.4電力供給状況'!$C$9:$C$64,$E$9&amp;"("&amp;'2.4実質ゼロ(サマリ)'!$F9&amp;")",'2.4電力供給状況'!T$9:T$64))</f>
        <v/>
      </c>
      <c r="L9" s="774" t="str">
        <f>IF(SUMIF('2.4電力供給状況'!$C$9:$C$64,$E$9&amp;"("&amp;'2.4実質ゼロ(サマリ)'!$F9&amp;")",'2.4電力供給状況'!U$9:U$64)=0,"",SUMIF('2.4電力供給状況'!$C$9:$C$64,$E$9&amp;"("&amp;'2.4実質ゼロ(サマリ)'!$F9&amp;")",'2.4電力供給状況'!U$9:U$64))</f>
        <v/>
      </c>
      <c r="M9" s="774" t="str">
        <f>IFERROR(IF(SUMIF('2.4電力削減量'!$C$10:$C$66,'2.4実質ゼロ(サマリ)'!$E$9&amp;"("&amp;'2.4実質ゼロ(サマリ)'!$F9&amp;")",'2.4電力削減量'!K$10:K$66)=0,"",SUMIF('2.4電力削減量'!$C$10:$C$66,'2.4実質ゼロ(サマリ)'!$E$9&amp;"("&amp;'2.4実質ゼロ(サマリ)'!$F9&amp;")",'2.4電力削減量'!K$10:K$66)),"")</f>
        <v/>
      </c>
      <c r="N9" s="276"/>
      <c r="O9" s="110"/>
      <c r="P9" s="19"/>
      <c r="Q9" s="19"/>
      <c r="R9" s="19"/>
      <c r="S9" s="19"/>
      <c r="T9" s="19"/>
    </row>
    <row r="10" spans="1:20" ht="33" customHeight="1" x14ac:dyDescent="0.55000000000000004">
      <c r="C10" s="277"/>
      <c r="D10" s="280"/>
      <c r="E10" s="281"/>
      <c r="F10" s="282" t="s">
        <v>32</v>
      </c>
      <c r="G10" s="167"/>
      <c r="H10" s="774" t="str">
        <f>IF(SUMIF('2.4民生電力需要量'!$D$8:$D$49,$E$9&amp;"("&amp;'2.4実質ゼロ(サマリ)'!$F10&amp;")",'2.4民生電力需要量'!$K$8:$K$49)=0,"",SUMIF('2.4民生電力需要量'!$D$8:$D$49,$E$9&amp;"("&amp;'2.4実質ゼロ(サマリ)'!$F10&amp;")",'2.4民生電力需要量'!$K$8:$K$49))</f>
        <v/>
      </c>
      <c r="I10" s="774" t="str">
        <f>IF(SUMIF('2.4電力供給状況'!$C$9:$C$64,$E$9&amp;"("&amp;'2.4実質ゼロ(サマリ)'!$F10&amp;")",'2.4電力供給状況'!R$9:R$64)=0,"",SUMIF('2.4電力供給状況'!$C$9:$C$64,$E$9&amp;"("&amp;'2.4実質ゼロ(サマリ)'!$F10&amp;")",'2.4電力供給状況'!R$9:R$64))</f>
        <v/>
      </c>
      <c r="J10" s="774" t="str">
        <f>IF(SUMIF('2.4電力供給状況'!$C$9:$C$64,$E$9&amp;"("&amp;'2.4実質ゼロ(サマリ)'!$F10&amp;")",'2.4電力供給状況'!S$9:S$64)=0,"",SUMIF('2.4電力供給状況'!$C$9:$C$64,$E$9&amp;"("&amp;'2.4実質ゼロ(サマリ)'!$F10&amp;")",'2.4電力供給状況'!S$9:S$64))</f>
        <v/>
      </c>
      <c r="K10" s="774" t="str">
        <f>IF(SUMIF('2.4電力供給状況'!$C$9:$C$64,$E$9&amp;"("&amp;'2.4実質ゼロ(サマリ)'!$F10&amp;")",'2.4電力供給状況'!T$9:T$64)=0,"",SUMIF('2.4電力供給状況'!$C$9:$C$64,$E$9&amp;"("&amp;'2.4実質ゼロ(サマリ)'!$F10&amp;")",'2.4電力供給状況'!T$9:T$64))</f>
        <v/>
      </c>
      <c r="L10" s="774" t="str">
        <f>IF(SUMIF('2.4電力供給状況'!$C$9:$C$64,$E$9&amp;"("&amp;'2.4実質ゼロ(サマリ)'!$F10&amp;")",'2.4電力供給状況'!U$9:U$64)=0,"",SUMIF('2.4電力供給状況'!$C$9:$C$64,$E$9&amp;"("&amp;'2.4実質ゼロ(サマリ)'!$F10&amp;")",'2.4電力供給状況'!U$9:U$64))</f>
        <v/>
      </c>
      <c r="M10" s="774" t="str">
        <f>IFERROR(IF(SUMIF('2.4電力削減量'!$C$10:$C$66,'2.4実質ゼロ(サマリ)'!$E$9&amp;"("&amp;'2.4実質ゼロ(サマリ)'!$F10&amp;")",'2.4電力削減量'!K$10:K$66)=0,"",SUMIF('2.4電力削減量'!$C$10:$C$66,'2.4実質ゼロ(サマリ)'!$E$9&amp;"("&amp;'2.4実質ゼロ(サマリ)'!$F10&amp;")",'2.4電力削減量'!K$10:K$66)),"")</f>
        <v/>
      </c>
      <c r="N10" s="276"/>
      <c r="O10" s="110"/>
      <c r="P10" s="19"/>
      <c r="Q10" s="19"/>
      <c r="R10" s="19"/>
      <c r="S10" s="19"/>
      <c r="T10" s="19"/>
    </row>
    <row r="11" spans="1:20" ht="33" customHeight="1" x14ac:dyDescent="0.55000000000000004">
      <c r="C11" s="277"/>
      <c r="D11" s="253" t="s">
        <v>92</v>
      </c>
      <c r="E11" s="278" t="s">
        <v>93</v>
      </c>
      <c r="F11" s="283" t="s">
        <v>24</v>
      </c>
      <c r="G11" s="167"/>
      <c r="H11" s="774" t="str">
        <f>IF(SUMIF('2.4民生電力需要量'!$D$8:$D$49,$E$11&amp;"("&amp;'2.4実質ゼロ(サマリ)'!$F11&amp;")",'2.4民生電力需要量'!$K$8:$K$49)=0,"",SUMIF('2.4民生電力需要量'!$D$8:$D$49,$E$11&amp;"("&amp;'2.4実質ゼロ(サマリ)'!$F11&amp;")",'2.4民生電力需要量'!$K$8:$K$49))</f>
        <v/>
      </c>
      <c r="I11" s="774" t="str">
        <f>IF(SUMIF('2.4電力供給状況'!$C$9:$C$64,$E$11&amp;"("&amp;'2.4実質ゼロ(サマリ)'!$F11&amp;")",'2.4電力供給状況'!R$9:R$64)=0,"",SUMIF('2.4電力供給状況'!$C$9:$C$64,$E$11&amp;"("&amp;'2.4実質ゼロ(サマリ)'!$F11&amp;")",'2.4電力供給状況'!R$9:R$64))</f>
        <v/>
      </c>
      <c r="J11" s="774" t="str">
        <f>IF(SUMIF('2.4電力供給状況'!$C$9:$C$64,$E$11&amp;"("&amp;'2.4実質ゼロ(サマリ)'!$F11&amp;")",'2.4電力供給状況'!S$9:S$64)=0,"",SUMIF('2.4電力供給状況'!$C$9:$C$64,$E$11&amp;"("&amp;'2.4実質ゼロ(サマリ)'!$F11&amp;")",'2.4電力供給状況'!S$9:S$64))</f>
        <v/>
      </c>
      <c r="K11" s="774" t="str">
        <f>IF(SUMIF('2.4電力供給状況'!$C$9:$C$64,$E$11&amp;"("&amp;'2.4実質ゼロ(サマリ)'!$F11&amp;")",'2.4電力供給状況'!T$9:T$64)=0,"",SUMIF('2.4電力供給状況'!$C$9:$C$64,$E$11&amp;"("&amp;'2.4実質ゼロ(サマリ)'!$F11&amp;")",'2.4電力供給状況'!T$9:T$64))</f>
        <v/>
      </c>
      <c r="L11" s="774" t="str">
        <f>IF(SUMIF('2.4電力供給状況'!$C$9:$C$64,$E$11&amp;"("&amp;'2.4実質ゼロ(サマリ)'!$F11&amp;")",'2.4電力供給状況'!U$9:U$64)=0,"",SUMIF('2.4電力供給状況'!$C$9:$C$64,$E$11&amp;"("&amp;'2.4実質ゼロ(サマリ)'!$F11&amp;")",'2.4電力供給状況'!U$9:U$64))</f>
        <v/>
      </c>
      <c r="M11" s="774" t="str">
        <f>IFERROR(IF(SUMIF('2.4電力削減量'!$C$10:$C$66,'2.4実質ゼロ(サマリ)'!$E$11&amp;"("&amp;'2.4実質ゼロ(サマリ)'!$F11&amp;")",'2.4電力削減量'!K$10:K$66)=0,"",SUMIF('2.4電力削減量'!$C$10:$C$66,'2.4実質ゼロ(サマリ)'!$E$11&amp;"("&amp;'2.4実質ゼロ(サマリ)'!$F11&amp;")",'2.4電力削減量'!K$10:K$66)),"")</f>
        <v/>
      </c>
      <c r="N11" s="276"/>
      <c r="O11" s="110"/>
      <c r="P11" s="19"/>
      <c r="Q11" s="19"/>
      <c r="R11" s="19"/>
      <c r="S11" s="19"/>
      <c r="T11" s="19"/>
    </row>
    <row r="12" spans="1:20" ht="33" customHeight="1" x14ac:dyDescent="0.55000000000000004">
      <c r="C12" s="277"/>
      <c r="D12" s="280"/>
      <c r="E12" s="281"/>
      <c r="F12" s="282" t="s">
        <v>25</v>
      </c>
      <c r="G12" s="167"/>
      <c r="H12" s="774" t="str">
        <f>IF(SUMIF('2.4民生電力需要量'!$D$8:$D$49,$E$11&amp;"("&amp;'2.4実質ゼロ(サマリ)'!$F12&amp;")",'2.4民生電力需要量'!$K$8:$K$49)=0,"",SUMIF('2.4民生電力需要量'!$D$8:$D$49,$E$11&amp;"("&amp;'2.4実質ゼロ(サマリ)'!$F12&amp;")",'2.4民生電力需要量'!$K$8:$K$49))</f>
        <v/>
      </c>
      <c r="I12" s="774" t="str">
        <f>IF(SUMIF('2.4電力供給状況'!$C$9:$C$64,$E$11&amp;"("&amp;'2.4実質ゼロ(サマリ)'!$F12&amp;")",'2.4電力供給状況'!R$9:R$64)=0,"",SUMIF('2.4電力供給状況'!$C$9:$C$64,$E$11&amp;"("&amp;'2.4実質ゼロ(サマリ)'!$F12&amp;")",'2.4電力供給状況'!R$9:R$64))</f>
        <v/>
      </c>
      <c r="J12" s="774" t="str">
        <f>IF(SUMIF('2.4電力供給状況'!$C$9:$C$64,$E$11&amp;"("&amp;'2.4実質ゼロ(サマリ)'!$F12&amp;")",'2.4電力供給状況'!S$9:S$64)=0,"",SUMIF('2.4電力供給状況'!$C$9:$C$64,$E$11&amp;"("&amp;'2.4実質ゼロ(サマリ)'!$F12&amp;")",'2.4電力供給状況'!S$9:S$64))</f>
        <v/>
      </c>
      <c r="K12" s="774" t="str">
        <f>IF(SUMIF('2.4電力供給状況'!$C$9:$C$64,$E$11&amp;"("&amp;'2.4実質ゼロ(サマリ)'!$F12&amp;")",'2.4電力供給状況'!T$9:T$64)=0,"",SUMIF('2.4電力供給状況'!$C$9:$C$64,$E$11&amp;"("&amp;'2.4実質ゼロ(サマリ)'!$F12&amp;")",'2.4電力供給状況'!T$9:T$64))</f>
        <v/>
      </c>
      <c r="L12" s="774" t="str">
        <f>IF(SUMIF('2.4電力供給状況'!$C$9:$C$64,$E$11&amp;"("&amp;'2.4実質ゼロ(サマリ)'!$F12&amp;")",'2.4電力供給状況'!U$9:U$64)=0,"",SUMIF('2.4電力供給状況'!$C$9:$C$64,$E$11&amp;"("&amp;'2.4実質ゼロ(サマリ)'!$F12&amp;")",'2.4電力供給状況'!U$9:U$64))</f>
        <v/>
      </c>
      <c r="M12" s="774" t="str">
        <f>IFERROR(IF(SUMIF('2.4電力削減量'!$C$10:$C$66,'2.4実質ゼロ(サマリ)'!$E$11&amp;"("&amp;'2.4実質ゼロ(サマリ)'!$F12&amp;")",'2.4電力削減量'!K$10:K$66)=0,"",SUMIF('2.4電力削減量'!$C$10:$C$66,'2.4実質ゼロ(サマリ)'!$E$11&amp;"("&amp;'2.4実質ゼロ(サマリ)'!$F12&amp;")",'2.4電力削減量'!K$10:K$66)),"")</f>
        <v/>
      </c>
      <c r="N12" s="276"/>
      <c r="O12" s="110"/>
      <c r="P12" s="19"/>
      <c r="Q12" s="19"/>
      <c r="R12" s="19"/>
      <c r="S12" s="19"/>
      <c r="T12" s="19"/>
    </row>
    <row r="13" spans="1:20" ht="33" customHeight="1" x14ac:dyDescent="0.55000000000000004">
      <c r="C13" s="277"/>
      <c r="D13" s="284" t="s">
        <v>94</v>
      </c>
      <c r="E13" s="281"/>
      <c r="F13" s="283" t="s">
        <v>26</v>
      </c>
      <c r="G13" s="167"/>
      <c r="H13" s="774" t="str">
        <f>IF(SUMIF('2.4民生電力需要量'!$D$8:$D$49,$E$11&amp;"("&amp;'2.4実質ゼロ(サマリ)'!$F13&amp;")",'2.4民生電力需要量'!$K$8:$K$49)=0,"",SUMIF('2.4民生電力需要量'!$D$8:$D$49,$E$11&amp;"("&amp;'2.4実質ゼロ(サマリ)'!$F13&amp;")",'2.4民生電力需要量'!$K$8:$K$49))</f>
        <v/>
      </c>
      <c r="I13" s="774" t="str">
        <f>IF(SUMIF('2.4電力供給状況'!$C$9:$C$64,$E$11&amp;"("&amp;'2.4実質ゼロ(サマリ)'!$F13&amp;")",'2.4電力供給状況'!R$9:R$64)=0,"",SUMIF('2.4電力供給状況'!$C$9:$C$64,$E$11&amp;"("&amp;'2.4実質ゼロ(サマリ)'!$F13&amp;")",'2.4電力供給状況'!R$9:R$64))</f>
        <v/>
      </c>
      <c r="J13" s="774" t="str">
        <f>IF(SUMIF('2.4電力供給状況'!$C$9:$C$64,$E$11&amp;"("&amp;'2.4実質ゼロ(サマリ)'!$F13&amp;")",'2.4電力供給状況'!S$9:S$64)=0,"",SUMIF('2.4電力供給状況'!$C$9:$C$64,$E$11&amp;"("&amp;'2.4実質ゼロ(サマリ)'!$F13&amp;")",'2.4電力供給状況'!S$9:S$64))</f>
        <v/>
      </c>
      <c r="K13" s="774" t="str">
        <f>IF(SUMIF('2.4電力供給状況'!$C$9:$C$64,$E$11&amp;"("&amp;'2.4実質ゼロ(サマリ)'!$F13&amp;")",'2.4電力供給状況'!T$9:T$64)=0,"",SUMIF('2.4電力供給状況'!$C$9:$C$64,$E$11&amp;"("&amp;'2.4実質ゼロ(サマリ)'!$F13&amp;")",'2.4電力供給状況'!T$9:T$64))</f>
        <v/>
      </c>
      <c r="L13" s="774" t="str">
        <f>IF(SUMIF('2.4電力供給状況'!$C$9:$C$64,$E$11&amp;"("&amp;'2.4実質ゼロ(サマリ)'!$F13&amp;")",'2.4電力供給状況'!U$9:U$64)=0,"",SUMIF('2.4電力供給状況'!$C$9:$C$64,$E$11&amp;"("&amp;'2.4実質ゼロ(サマリ)'!$F13&amp;")",'2.4電力供給状況'!U$9:U$64))</f>
        <v/>
      </c>
      <c r="M13" s="774" t="str">
        <f>IFERROR(IF(SUMIF('2.4電力削減量'!$C$10:$C$66,'2.4実質ゼロ(サマリ)'!$E$11&amp;"("&amp;'2.4実質ゼロ(サマリ)'!$F13&amp;")",'2.4電力削減量'!K$10:K$66)=0,"",SUMIF('2.4電力削減量'!$C$10:$C$66,'2.4実質ゼロ(サマリ)'!$E$11&amp;"("&amp;'2.4実質ゼロ(サマリ)'!$F13&amp;")",'2.4電力削減量'!K$10:K$66)),"")</f>
        <v/>
      </c>
      <c r="N13" s="276"/>
      <c r="O13" s="110"/>
      <c r="P13" s="19"/>
      <c r="Q13" s="19"/>
      <c r="R13" s="19"/>
      <c r="S13" s="19"/>
      <c r="T13" s="19"/>
    </row>
    <row r="14" spans="1:20" ht="33" customHeight="1" x14ac:dyDescent="0.55000000000000004">
      <c r="C14" s="277"/>
      <c r="D14" s="285"/>
      <c r="E14" s="286"/>
      <c r="F14" s="279" t="s">
        <v>32</v>
      </c>
      <c r="G14" s="166"/>
      <c r="H14" s="774" t="str">
        <f>IF(SUMIF('2.4民生電力需要量'!$D$8:$D$49,$E$11&amp;"("&amp;'2.4実質ゼロ(サマリ)'!$F14&amp;")",'2.4民生電力需要量'!$K$8:$K$49)=0,"",SUMIF('2.4民生電力需要量'!$D$8:$D$49,$E$11&amp;"("&amp;'2.4実質ゼロ(サマリ)'!$F14&amp;")",'2.4民生電力需要量'!$K$8:$K$49))</f>
        <v/>
      </c>
      <c r="I14" s="774" t="str">
        <f>IF(SUMIF('2.4電力供給状況'!$C$9:$C$64,$E$11&amp;"("&amp;'2.4実質ゼロ(サマリ)'!$F14&amp;")",'2.4電力供給状況'!R$9:R$64)=0,"",SUMIF('2.4電力供給状況'!$C$9:$C$64,$E$11&amp;"("&amp;'2.4実質ゼロ(サマリ)'!$F14&amp;")",'2.4電力供給状況'!R$9:R$64))</f>
        <v/>
      </c>
      <c r="J14" s="774" t="str">
        <f>IF(SUMIF('2.4電力供給状況'!$C$9:$C$64,$E$11&amp;"("&amp;'2.4実質ゼロ(サマリ)'!$F14&amp;")",'2.4電力供給状況'!S$9:S$64)=0,"",SUMIF('2.4電力供給状況'!$C$9:$C$64,$E$11&amp;"("&amp;'2.4実質ゼロ(サマリ)'!$F14&amp;")",'2.4電力供給状況'!S$9:S$64))</f>
        <v/>
      </c>
      <c r="K14" s="774" t="str">
        <f>IF(SUMIF('2.4電力供給状況'!$C$9:$C$64,$E$11&amp;"("&amp;'2.4実質ゼロ(サマリ)'!$F14&amp;")",'2.4電力供給状況'!T$9:T$64)=0,"",SUMIF('2.4電力供給状況'!$C$9:$C$64,$E$11&amp;"("&amp;'2.4実質ゼロ(サマリ)'!$F14&amp;")",'2.4電力供給状況'!T$9:T$64))</f>
        <v/>
      </c>
      <c r="L14" s="774" t="str">
        <f>IF(SUMIF('2.4電力供給状況'!$C$9:$C$64,$E$11&amp;"("&amp;'2.4実質ゼロ(サマリ)'!$F14&amp;")",'2.4電力供給状況'!U$9:U$64)=0,"",SUMIF('2.4電力供給状況'!$C$9:$C$64,$E$11&amp;"("&amp;'2.4実質ゼロ(サマリ)'!$F14&amp;")",'2.4電力供給状況'!U$9:U$64))</f>
        <v/>
      </c>
      <c r="M14" s="774" t="str">
        <f>IFERROR(IF(SUMIF('2.4電力削減量'!$C$10:$C$66,'2.4実質ゼロ(サマリ)'!$E$11&amp;"("&amp;'2.4実質ゼロ(サマリ)'!$F14&amp;")",'2.4電力削減量'!K$10:K$66)=0,"",SUMIF('2.4電力削減量'!$C$10:$C$66,'2.4実質ゼロ(サマリ)'!$E$11&amp;"("&amp;'2.4実質ゼロ(サマリ)'!$F14&amp;")",'2.4電力削減量'!K$10:K$66)),"")</f>
        <v/>
      </c>
      <c r="N14" s="276"/>
      <c r="O14" s="110"/>
      <c r="P14" s="14"/>
      <c r="Q14" s="19"/>
      <c r="R14" s="19"/>
      <c r="S14" s="19"/>
      <c r="T14" s="19"/>
    </row>
    <row r="15" spans="1:20" ht="33" customHeight="1" x14ac:dyDescent="0.55000000000000004">
      <c r="C15" s="277"/>
      <c r="D15" s="280" t="s">
        <v>94</v>
      </c>
      <c r="E15" s="287" t="s">
        <v>95</v>
      </c>
      <c r="F15" s="279" t="s">
        <v>27</v>
      </c>
      <c r="G15" s="170"/>
      <c r="H15" s="776" t="str">
        <f>IF(SUMIF('2.4民生電力需要量'!$D$8:$D$49,$E$15&amp;"("&amp;'2.4実質ゼロ(サマリ)'!$F15&amp;")",'2.4民生電力需要量'!$K$8:$K$49)=0,"",SUMIF('2.4民生電力需要量'!$D$8:$D$49,$E$15&amp;"("&amp;'2.4実質ゼロ(サマリ)'!$F15&amp;")",'2.4民生電力需要量'!$K$8:$K$49))</f>
        <v/>
      </c>
      <c r="I15" s="776" t="str">
        <f>IF(SUMIF('2.4電力供給状況'!$C$9:$C$64,$E$15&amp;"("&amp;'2.4実質ゼロ(サマリ)'!$F15&amp;")",'2.4電力供給状況'!R$9:R$64)=0,"",SUMIF('2.4電力供給状況'!$C$9:$C$64,$E$15&amp;"("&amp;'2.4実質ゼロ(サマリ)'!$F15&amp;")",'2.4電力供給状況'!R$9:R$64))</f>
        <v/>
      </c>
      <c r="J15" s="776" t="str">
        <f>IF(SUMIF('2.4電力供給状況'!$C$9:$C$64,$E$15&amp;"("&amp;'2.4実質ゼロ(サマリ)'!$F15&amp;")",'2.4電力供給状況'!S$9:S$64)=0,"",SUMIF('2.4電力供給状況'!$C$9:$C$64,$E$15&amp;"("&amp;'2.4実質ゼロ(サマリ)'!$F15&amp;")",'2.4電力供給状況'!S$9:S$64))</f>
        <v/>
      </c>
      <c r="K15" s="776" t="str">
        <f>IF(SUMIF('2.4電力供給状況'!$C$9:$C$64,$E$15&amp;"("&amp;'2.4実質ゼロ(サマリ)'!$F15&amp;")",'2.4電力供給状況'!T$9:T$64)=0,"",SUMIF('2.4電力供給状況'!$C$9:$C$64,$E$15&amp;"("&amp;'2.4実質ゼロ(サマリ)'!$F15&amp;")",'2.4電力供給状況'!T$9:T$64))</f>
        <v/>
      </c>
      <c r="L15" s="776" t="str">
        <f>IF(SUMIF('2.4電力供給状況'!$C$9:$C$64,$E$15&amp;"("&amp;'2.4実質ゼロ(サマリ)'!$F15&amp;")",'2.4電力供給状況'!U$9:U$64)=0,"",SUMIF('2.4電力供給状況'!$C$9:$C$64,$E$15&amp;"("&amp;'2.4実質ゼロ(サマリ)'!$F15&amp;")",'2.4電力供給状況'!U$9:U$64))</f>
        <v/>
      </c>
      <c r="M15" s="776" t="str">
        <f>IFERROR(IF(SUMIF('2.4電力削減量'!$C$10:$C$66,'2.4実質ゼロ(サマリ)'!$E$15&amp;"("&amp;'2.4実質ゼロ(サマリ)'!$F15&amp;")",'2.4電力削減量'!K$10:K$66)=0,"",SUMIF('2.4電力削減量'!$C$10:$C$66,'2.4実質ゼロ(サマリ)'!$E$15&amp;"("&amp;'2.4実質ゼロ(サマリ)'!$F15&amp;")",'2.4電力削減量'!K$10:K$66)),"")</f>
        <v/>
      </c>
      <c r="N15" s="276"/>
      <c r="O15" s="110"/>
      <c r="P15" s="14"/>
      <c r="Q15" s="19"/>
      <c r="R15" s="19"/>
      <c r="S15" s="19"/>
      <c r="T15" s="19"/>
    </row>
    <row r="16" spans="1:20" ht="33" customHeight="1" x14ac:dyDescent="0.55000000000000004">
      <c r="C16" s="277"/>
      <c r="D16" s="288"/>
      <c r="E16" s="286"/>
      <c r="F16" s="283" t="s">
        <v>32</v>
      </c>
      <c r="G16" s="166"/>
      <c r="H16" s="774" t="str">
        <f>IF(SUMIF('2.4民生電力需要量'!$D$8:$D$49,$E$15&amp;"("&amp;'2.4実質ゼロ(サマリ)'!$F16&amp;")",'2.4民生電力需要量'!$K$8:$K$49)=0,"",SUMIF('2.4民生電力需要量'!$D$8:$D$49,$E$15&amp;"("&amp;'2.4実質ゼロ(サマリ)'!$F16&amp;")",'2.4民生電力需要量'!$K$8:$K$49))</f>
        <v/>
      </c>
      <c r="I16" s="774" t="str">
        <f ca="1">IF(SUMIF('2.4電力供給状況'!$C$9:$C$64,$E$15&amp;"("&amp;'2.4実質ゼロ(サマリ)'!$F16&amp;")",'2.4電力供給状況'!R$9:R$64)=0,"",SUMIF('2.4電力供給状況'!$C$9:$C$64,$E$15&amp;"("&amp;'2.4実質ゼロ(サマリ)'!$F16&amp;")",'2.4電力供給状況'!R$9:R$64))</f>
        <v/>
      </c>
      <c r="J16" s="774" t="str">
        <f ca="1">IF(SUMIF('2.4電力供給状況'!$C$9:$C$64,$E$15&amp;"("&amp;'2.4実質ゼロ(サマリ)'!$F16&amp;")",'2.4電力供給状況'!S$9:S$64)=0,"",SUMIF('2.4電力供給状況'!$C$9:$C$64,$E$15&amp;"("&amp;'2.4実質ゼロ(サマリ)'!$F16&amp;")",'2.4電力供給状況'!S$9:S$64))</f>
        <v/>
      </c>
      <c r="K16" s="774" t="str">
        <f ca="1">IF(SUMIF('2.4電力供給状況'!$C$9:$C$64,$E$15&amp;"("&amp;'2.4実質ゼロ(サマリ)'!$F16&amp;")",'2.4電力供給状況'!T$9:T$64)=0,"",SUMIF('2.4電力供給状況'!$C$9:$C$64,$E$15&amp;"("&amp;'2.4実質ゼロ(サマリ)'!$F16&amp;")",'2.4電力供給状況'!T$9:T$64))</f>
        <v/>
      </c>
      <c r="L16" s="774" t="str">
        <f ca="1">IF(SUMIF('2.4電力供給状況'!$C$9:$C$64,$E$15&amp;"("&amp;'2.4実質ゼロ(サマリ)'!$F16&amp;")",'2.4電力供給状況'!U$9:U$64)=0,"",SUMIF('2.4電力供給状況'!$C$9:$C$64,$E$15&amp;"("&amp;'2.4実質ゼロ(サマリ)'!$F16&amp;")",'2.4電力供給状況'!U$9:U$64))</f>
        <v/>
      </c>
      <c r="M16" s="774" t="str">
        <f ca="1">IFERROR(IF(SUMIF('2.4電力削減量'!$C$10:$C$66,'2.4実質ゼロ(サマリ)'!$E$15&amp;"("&amp;'2.4実質ゼロ(サマリ)'!$F16&amp;")",'2.4電力削減量'!K$10:K$66)=0,"",SUMIF('2.4電力削減量'!$C$10:$C$66,'2.4実質ゼロ(サマリ)'!$E$15&amp;"("&amp;'2.4実質ゼロ(サマリ)'!$F16&amp;")",'2.4電力削減量'!K$10:K$66)),"")</f>
        <v/>
      </c>
      <c r="N16" s="276"/>
      <c r="O16" s="110"/>
      <c r="P16" s="14"/>
      <c r="Q16" s="19"/>
      <c r="R16" s="19"/>
      <c r="S16" s="19"/>
      <c r="T16" s="19"/>
    </row>
    <row r="17" spans="3:20" ht="33" customHeight="1" x14ac:dyDescent="0.55000000000000004">
      <c r="C17" s="289"/>
      <c r="D17" s="891" t="s">
        <v>403</v>
      </c>
      <c r="E17" s="892"/>
      <c r="F17" s="893"/>
      <c r="G17" s="290"/>
      <c r="H17" s="777" t="str">
        <f>IF(SUM(H9:H16)=0,"",SUM(H9:H16))</f>
        <v/>
      </c>
      <c r="I17" s="777" t="str">
        <f t="shared" ref="I17:M17" ca="1" si="0">IF(SUM(I9:I16)=0,"",SUM(I9:I16))</f>
        <v/>
      </c>
      <c r="J17" s="777" t="str">
        <f t="shared" ca="1" si="0"/>
        <v/>
      </c>
      <c r="K17" s="777" t="str">
        <f t="shared" ca="1" si="0"/>
        <v/>
      </c>
      <c r="L17" s="778" t="str">
        <f t="shared" ca="1" si="0"/>
        <v/>
      </c>
      <c r="M17" s="778" t="str">
        <f t="shared" ca="1" si="0"/>
        <v/>
      </c>
      <c r="N17" s="276"/>
      <c r="O17" s="110"/>
      <c r="P17" s="19"/>
      <c r="Q17" s="19"/>
      <c r="R17" s="19"/>
      <c r="S17" s="19"/>
      <c r="T17" s="19"/>
    </row>
    <row r="18" spans="3:20" ht="33" customHeight="1" x14ac:dyDescent="0.55000000000000004">
      <c r="C18" s="289"/>
      <c r="D18" s="891" t="s">
        <v>400</v>
      </c>
      <c r="E18" s="892"/>
      <c r="F18" s="893"/>
      <c r="G18" s="290"/>
      <c r="H18" s="779" t="str">
        <f ca="1">IFERROR(SUM(I17:M17)/H17,"")</f>
        <v/>
      </c>
      <c r="I18" s="780" t="str">
        <f ca="1">IFERROR(I17/$H$17,"")</f>
        <v/>
      </c>
      <c r="J18" s="780" t="str">
        <f t="shared" ref="J18:M18" ca="1" si="1">IFERROR(J17/$H$17,"")</f>
        <v/>
      </c>
      <c r="K18" s="780" t="str">
        <f t="shared" ca="1" si="1"/>
        <v/>
      </c>
      <c r="L18" s="781" t="str">
        <f t="shared" ca="1" si="1"/>
        <v/>
      </c>
      <c r="M18" s="781" t="str">
        <f t="shared" ca="1" si="1"/>
        <v/>
      </c>
      <c r="N18" s="276"/>
      <c r="O18" s="110"/>
      <c r="P18" s="19"/>
      <c r="Q18" s="19"/>
      <c r="R18" s="19"/>
      <c r="S18" s="19"/>
      <c r="T18" s="19"/>
    </row>
    <row r="19" spans="3:20" ht="15" customHeight="1" x14ac:dyDescent="0.55000000000000004">
      <c r="C19" s="291"/>
      <c r="D19" s="292"/>
      <c r="E19" s="293"/>
      <c r="F19" s="294"/>
      <c r="G19" s="294"/>
      <c r="H19" s="295"/>
      <c r="I19" s="294"/>
      <c r="J19" s="294"/>
      <c r="K19" s="294"/>
      <c r="L19" s="294"/>
      <c r="M19" s="296"/>
      <c r="N19" s="297"/>
    </row>
    <row r="20" spans="3:20" x14ac:dyDescent="0.55000000000000004">
      <c r="D20" s="298"/>
      <c r="F20" s="172"/>
    </row>
    <row r="21" spans="3:20" ht="30.75" customHeight="1" x14ac:dyDescent="0.55000000000000004">
      <c r="F21" s="172"/>
    </row>
    <row r="22" spans="3:20" ht="30.75" customHeight="1" x14ac:dyDescent="0.55000000000000004">
      <c r="F22" s="172"/>
    </row>
    <row r="161" spans="6:7" x14ac:dyDescent="0.55000000000000004">
      <c r="F161" s="180"/>
      <c r="G161" s="180"/>
    </row>
    <row r="162" spans="6:7" x14ac:dyDescent="0.55000000000000004">
      <c r="F162" s="180"/>
      <c r="G162" s="180"/>
    </row>
    <row r="163" spans="6:7" x14ac:dyDescent="0.55000000000000004">
      <c r="F163" s="180"/>
      <c r="G163" s="180"/>
    </row>
    <row r="164" spans="6:7" x14ac:dyDescent="0.55000000000000004">
      <c r="F164" s="180"/>
      <c r="G164" s="180"/>
    </row>
    <row r="165" spans="6:7" x14ac:dyDescent="0.55000000000000004">
      <c r="F165" s="180"/>
      <c r="G165" s="180"/>
    </row>
    <row r="166" spans="6:7" x14ac:dyDescent="0.55000000000000004">
      <c r="F166" s="180"/>
      <c r="G166" s="180"/>
    </row>
    <row r="167" spans="6:7" x14ac:dyDescent="0.55000000000000004">
      <c r="F167" s="180"/>
      <c r="G167" s="180"/>
    </row>
    <row r="168" spans="6:7" x14ac:dyDescent="0.55000000000000004">
      <c r="F168" s="180"/>
      <c r="G168" s="180"/>
    </row>
    <row r="169" spans="6:7" x14ac:dyDescent="0.55000000000000004">
      <c r="F169" s="180"/>
      <c r="G169" s="180"/>
    </row>
    <row r="170" spans="6:7" x14ac:dyDescent="0.55000000000000004">
      <c r="F170" s="180"/>
      <c r="G170" s="180"/>
    </row>
    <row r="171" spans="6:7" x14ac:dyDescent="0.55000000000000004">
      <c r="F171" s="180"/>
      <c r="G171" s="180"/>
    </row>
    <row r="172" spans="6:7" x14ac:dyDescent="0.55000000000000004">
      <c r="F172" s="180"/>
      <c r="G172" s="180"/>
    </row>
    <row r="173" spans="6:7" x14ac:dyDescent="0.55000000000000004">
      <c r="F173" s="180"/>
      <c r="G173" s="180"/>
    </row>
    <row r="174" spans="6:7" x14ac:dyDescent="0.55000000000000004">
      <c r="F174" s="180"/>
      <c r="G174" s="180"/>
    </row>
    <row r="175" spans="6:7" x14ac:dyDescent="0.55000000000000004">
      <c r="F175" s="180"/>
      <c r="G175" s="180"/>
    </row>
  </sheetData>
  <sheetProtection algorithmName="SHA-512" hashValue="MbxSaVit1lMZ4qGFxRM5QelrVzMw7YAoQI0yZexkq24Ha/yrzUGHBCXdA7caWGBzCp0cPslwzWzlFE/knS5TxQ==" saltValue="G/4ypcfyBJjq/R9iLElzUg==" spinCount="100000" sheet="1" formatCells="0" formatRows="0" insertRows="0" deleteRows="0"/>
  <mergeCells count="9">
    <mergeCell ref="D18:F18"/>
    <mergeCell ref="M7:M8"/>
    <mergeCell ref="I7:L7"/>
    <mergeCell ref="D17:F17"/>
    <mergeCell ref="D7:D8"/>
    <mergeCell ref="E7:E8"/>
    <mergeCell ref="F7:F8"/>
    <mergeCell ref="G7:G8"/>
    <mergeCell ref="H7:H8"/>
  </mergeCells>
  <phoneticPr fontId="1"/>
  <conditionalFormatting sqref="G9:G16">
    <cfRule type="containsBlanks" dxfId="1391" priority="2">
      <formula>LEN(TRIM(G9))=0</formula>
    </cfRule>
  </conditionalFormatting>
  <conditionalFormatting sqref="H9:M18">
    <cfRule type="containsBlanks" dxfId="1390" priority="1">
      <formula>LEN(TRIM(H9))=0</formula>
    </cfRule>
  </conditionalFormatting>
  <pageMargins left="0.7" right="0.7" top="0.75" bottom="0.75" header="0.3" footer="0.3"/>
  <pageSetup paperSize="8"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F823F-4981-4241-9B74-092950A78AE1}">
  <sheetPr codeName="Sheet25">
    <tabColor rgb="FF00B0F0"/>
    <pageSetUpPr fitToPage="1"/>
  </sheetPr>
  <dimension ref="A1:X59"/>
  <sheetViews>
    <sheetView showGridLines="0" zoomScale="70" zoomScaleNormal="70" zoomScaleSheetLayoutView="100" workbookViewId="0"/>
  </sheetViews>
  <sheetFormatPr defaultColWidth="9" defaultRowHeight="18" x14ac:dyDescent="0.55000000000000004"/>
  <cols>
    <col min="1" max="1" width="2.5" style="89" customWidth="1"/>
    <col min="2" max="2" width="0.83203125" style="89" customWidth="1"/>
    <col min="3" max="3" width="4.5" style="100" bestFit="1" customWidth="1"/>
    <col min="4" max="4" width="5.25" style="89" customWidth="1"/>
    <col min="5" max="5" width="28.5" style="95" customWidth="1"/>
    <col min="6" max="6" width="10.83203125" style="89" customWidth="1"/>
    <col min="7" max="7" width="10.33203125" style="89" customWidth="1"/>
    <col min="8" max="8" width="15.25" style="95" customWidth="1"/>
    <col min="9" max="9" width="13.33203125" style="89" customWidth="1"/>
    <col min="10" max="10" width="13.33203125" style="180" customWidth="1"/>
    <col min="11" max="11" width="15.25" style="89" customWidth="1"/>
    <col min="12" max="12" width="15.25" style="334" customWidth="1"/>
    <col min="13" max="13" width="0.83203125" style="89" customWidth="1"/>
    <col min="14" max="14" width="3" style="89" customWidth="1"/>
    <col min="15" max="15" width="2.75" style="19" customWidth="1"/>
    <col min="16" max="16" width="8.58203125" style="335" hidden="1" customWidth="1"/>
    <col min="17" max="17" width="31.33203125" style="335" hidden="1" customWidth="1"/>
    <col min="18" max="24" width="9" style="335" hidden="1" customWidth="1"/>
    <col min="25" max="25" width="0" hidden="1" customWidth="1"/>
  </cols>
  <sheetData>
    <row r="1" spans="1:24" x14ac:dyDescent="0.55000000000000004">
      <c r="A1" s="172" t="s">
        <v>154</v>
      </c>
    </row>
    <row r="2" spans="1:24" x14ac:dyDescent="0.55000000000000004">
      <c r="A2" s="175" t="s">
        <v>214</v>
      </c>
      <c r="B2" s="336"/>
      <c r="C2" s="705"/>
      <c r="D2" s="336"/>
      <c r="E2" s="336"/>
      <c r="F2" s="336"/>
      <c r="G2" s="336"/>
      <c r="H2" s="336"/>
      <c r="I2" s="336"/>
      <c r="J2" s="337"/>
      <c r="K2" s="336"/>
      <c r="L2" s="337"/>
      <c r="Q2" s="335" t="s">
        <v>354</v>
      </c>
      <c r="R2" s="335">
        <f ca="1">COUNTA(OFFSET($E$8,0,0,MATCH("民生・業務その他(オフィスビル)",$D:$D,0)-MATCH("民生・家庭(戸建住宅)",$D:$D,0)))</f>
        <v>0</v>
      </c>
    </row>
    <row r="3" spans="1:24" x14ac:dyDescent="0.55000000000000004">
      <c r="A3" s="175" t="s">
        <v>215</v>
      </c>
      <c r="B3" s="336"/>
      <c r="C3" s="705"/>
      <c r="D3" s="336"/>
      <c r="E3" s="336"/>
      <c r="F3" s="336"/>
      <c r="G3" s="336"/>
      <c r="H3" s="336"/>
      <c r="I3" s="336"/>
      <c r="J3" s="337"/>
      <c r="K3" s="336"/>
      <c r="L3" s="337"/>
      <c r="Q3" s="335" t="s">
        <v>355</v>
      </c>
      <c r="R3" s="335">
        <f ca="1">COUNTA(OFFSET($E$18,0,0,MATCH("公共(公共施設)",$D:$D,0)-MATCH("民生・業務その他(オフィスビル)",$D:$D,0)))</f>
        <v>0</v>
      </c>
    </row>
    <row r="4" spans="1:24" ht="24" customHeight="1" x14ac:dyDescent="0.55000000000000004">
      <c r="A4" s="175" t="s">
        <v>57</v>
      </c>
      <c r="B4" s="95"/>
      <c r="C4" s="637"/>
      <c r="D4" s="95"/>
      <c r="F4" s="95"/>
      <c r="G4" s="95"/>
      <c r="I4" s="95"/>
      <c r="J4" s="334"/>
      <c r="K4" s="95"/>
      <c r="Q4" s="335" t="s">
        <v>356</v>
      </c>
      <c r="R4" s="335">
        <f ca="1">COUNTA(OFFSET($E$38,0,0,MATCH("合計",$D:$D,0)-MATCH("公共(公共施設)",$D:$D,0)))</f>
        <v>0</v>
      </c>
    </row>
    <row r="5" spans="1:24" ht="6" customHeight="1" x14ac:dyDescent="0.55000000000000004">
      <c r="M5" s="95"/>
      <c r="O5"/>
    </row>
    <row r="6" spans="1:24" ht="7" customHeight="1" x14ac:dyDescent="0.55000000000000004">
      <c r="B6" s="92"/>
      <c r="C6" s="706"/>
      <c r="D6" s="93"/>
      <c r="E6" s="97"/>
      <c r="F6" s="93"/>
      <c r="G6" s="93"/>
      <c r="H6" s="97"/>
      <c r="I6" s="93"/>
      <c r="J6" s="320"/>
      <c r="K6" s="93"/>
      <c r="L6" s="338"/>
      <c r="M6" s="339"/>
      <c r="O6"/>
    </row>
    <row r="7" spans="1:24" ht="53.25" customHeight="1" x14ac:dyDescent="0.55000000000000004">
      <c r="B7" s="94"/>
      <c r="C7" s="707" t="s">
        <v>0</v>
      </c>
      <c r="D7" s="275" t="s">
        <v>38</v>
      </c>
      <c r="E7" s="186" t="s">
        <v>39</v>
      </c>
      <c r="F7" s="275" t="s">
        <v>58</v>
      </c>
      <c r="G7" s="340" t="s">
        <v>40</v>
      </c>
      <c r="H7" s="341" t="s">
        <v>59</v>
      </c>
      <c r="I7" s="341" t="s">
        <v>60</v>
      </c>
      <c r="J7" s="341" t="s">
        <v>387</v>
      </c>
      <c r="K7" s="186" t="s">
        <v>168</v>
      </c>
      <c r="L7" s="186" t="s">
        <v>276</v>
      </c>
      <c r="M7" s="98"/>
      <c r="S7" s="342" t="s">
        <v>357</v>
      </c>
      <c r="T7" s="342" t="s">
        <v>358</v>
      </c>
      <c r="U7" s="342" t="s">
        <v>359</v>
      </c>
      <c r="W7" s="343" t="s">
        <v>352</v>
      </c>
      <c r="X7" s="343" t="s">
        <v>353</v>
      </c>
    </row>
    <row r="8" spans="1:24" x14ac:dyDescent="0.55000000000000004">
      <c r="B8" s="94"/>
      <c r="C8" s="163" t="str">
        <f>_xlfn.TEXTJOIN("_",1,$W8:$X8)</f>
        <v>1</v>
      </c>
      <c r="D8" s="344" t="s">
        <v>50</v>
      </c>
      <c r="E8" s="173"/>
      <c r="F8" s="345"/>
      <c r="G8" s="345"/>
      <c r="H8" s="346"/>
      <c r="I8" s="347"/>
      <c r="J8" s="348"/>
      <c r="K8" s="349" t="str">
        <f>IF(AND(COUNTBLANK($I8:$I13)=3,COUNTA($I8:$I13)=0),0,IF(SUM($I8:$I13)=0,"",SUM($I8:$I13)))</f>
        <v/>
      </c>
      <c r="L8" s="348"/>
      <c r="M8" s="98"/>
      <c r="P8" s="335">
        <f>COUNTA($D$8:D8)</f>
        <v>1</v>
      </c>
      <c r="Q8" s="335" t="str">
        <f t="shared" ref="Q8:Q17" ca="1" si="0">OFFSET($D$7,MATCH(P8,$P$8:$P$47,0),0)</f>
        <v>民生・家庭(戸建住宅)</v>
      </c>
      <c r="R8" s="335" t="str" cm="1">
        <f t="array" ref="R8">IFERROR(INDEX($E$8:$E$92, SMALL(IF($E$8:$E$92&lt;&gt;"", ROW($E$8:$E$92)-ROW($E$8)+1), ROW()-ROW($E$8)+1)), "")</f>
        <v/>
      </c>
      <c r="S8" s="335" t="str">
        <f>IF(COUNTIF('2.4需要家合意形成状況(住宅)'!$D:$D,'2.4民生電力需要量'!R8)&gt;0,"",'2.4民生電力需要量'!R8)</f>
        <v/>
      </c>
      <c r="T8" s="335" t="str">
        <f>IF(COUNTIF('2.4需要家合意形成状況(民生・業務その他)'!$D:$D,'2.4民生電力需要量'!R8)&gt;0,"",'2.4民生電力需要量'!R8)</f>
        <v/>
      </c>
      <c r="U8" s="335" t="str">
        <f>IF(COUNTIF('2.4需要家合意形成状況(公共)'!$D:$D,'2.4民生電力需要量'!R8)&gt;0,"",'2.4民生電力需要量'!R8)</f>
        <v/>
      </c>
      <c r="W8" s="335">
        <f>COUNTIF($D$8:$D8,"?*")</f>
        <v>1</v>
      </c>
      <c r="X8" s="335" t="str">
        <f>IF(COUNTIF($W$8:$W8,W8)-2&lt;1,"",COUNTIF($W$8:$W8,W8)-2)</f>
        <v/>
      </c>
    </row>
    <row r="9" spans="1:24" s="76" customFormat="1" hidden="1" x14ac:dyDescent="0.55000000000000004">
      <c r="A9" s="100"/>
      <c r="B9" s="101"/>
      <c r="C9" s="187" t="str">
        <f t="shared" ref="C9:C46" si="1">_xlfn.TEXTJOIN("_",1,$W9:$X9)</f>
        <v>1</v>
      </c>
      <c r="D9" s="171"/>
      <c r="E9" s="99"/>
      <c r="F9" s="102"/>
      <c r="G9" s="102"/>
      <c r="H9" s="103"/>
      <c r="I9" s="194"/>
      <c r="J9" s="264"/>
      <c r="K9" s="367"/>
      <c r="L9" s="266"/>
      <c r="M9" s="104"/>
      <c r="N9" s="100"/>
      <c r="O9" s="77"/>
      <c r="P9" s="368">
        <f>COUNTA($D$8:D9)</f>
        <v>1</v>
      </c>
      <c r="Q9" s="368" t="str">
        <f t="shared" ca="1" si="0"/>
        <v>民生・家庭(戸建住宅)</v>
      </c>
      <c r="R9" s="368" t="str" cm="1">
        <f t="array" ref="R9">IFERROR(INDEX($E$8:$E$92, SMALL(IF($E$8:$E$92&lt;&gt;"", ROW($E$8:$E$92)-ROW($E$8)+1), ROW()-ROW($E$8)+1)), "")</f>
        <v/>
      </c>
      <c r="S9" s="368" t="str">
        <f>IF(COUNTIF('2.4需要家合意形成状況(住宅)'!$D:$D,'2.4民生電力需要量'!R9)&gt;0,"",'2.4民生電力需要量'!R9)</f>
        <v/>
      </c>
      <c r="T9" s="368" t="str">
        <f>IF(COUNTIF('2.4需要家合意形成状況(民生・業務その他)'!$D:$D,'2.4民生電力需要量'!R9)&gt;0,"",'2.4民生電力需要量'!R9)</f>
        <v/>
      </c>
      <c r="U9" s="368" t="str">
        <f>IF(COUNTIF('2.4需要家合意形成状況(公共)'!$D:$D,'2.4民生電力需要量'!R9)&gt;0,"",'2.4民生電力需要量'!R9)</f>
        <v/>
      </c>
      <c r="V9" s="368"/>
      <c r="W9" s="368">
        <f>COUNTIF($D$8:$D9,"?*")</f>
        <v>1</v>
      </c>
      <c r="X9" s="368" t="str">
        <f>IF(COUNTIF($W$8:$W9,W9)-2&lt;1,"",COUNTIF($W$8:$W9,W9)-2)</f>
        <v/>
      </c>
    </row>
    <row r="10" spans="1:24" s="76" customFormat="1" x14ac:dyDescent="0.55000000000000004">
      <c r="A10" s="100"/>
      <c r="B10" s="101"/>
      <c r="C10" s="187" t="str">
        <f>_xlfn.TEXTJOIN("_",1,$W10:$X10)</f>
        <v>1_1</v>
      </c>
      <c r="D10" s="171"/>
      <c r="E10" s="99"/>
      <c r="F10" s="102"/>
      <c r="G10" s="102"/>
      <c r="H10" s="103"/>
      <c r="I10" s="194"/>
      <c r="J10" s="264"/>
      <c r="K10" s="369"/>
      <c r="L10" s="266"/>
      <c r="M10" s="104"/>
      <c r="N10" s="100"/>
      <c r="O10" s="77"/>
      <c r="P10" s="368">
        <f>COUNTA($D$8:D10)</f>
        <v>1</v>
      </c>
      <c r="Q10" s="368" t="str">
        <f t="shared" ca="1" si="0"/>
        <v>民生・家庭(戸建住宅)</v>
      </c>
      <c r="R10" s="368" t="str" cm="1">
        <f t="array" ref="R10">IFERROR(INDEX($E$8:$E$92, SMALL(IF($E$8:$E$92&lt;&gt;"", ROW($E$8:$E$92)-ROW($E$8)+1), ROW()-ROW($E$8)+1)), "")</f>
        <v/>
      </c>
      <c r="S10" s="368" t="str">
        <f>IF(COUNTIF('2.4需要家合意形成状況(住宅)'!$D:$D,'2.4民生電力需要量'!R10)&gt;0,"",'2.4民生電力需要量'!R10)</f>
        <v/>
      </c>
      <c r="T10" s="368" t="str">
        <f>IF(COUNTIF('2.4需要家合意形成状況(民生・業務その他)'!$D:$D,'2.4民生電力需要量'!R10)&gt;0,"",'2.4民生電力需要量'!R10)</f>
        <v/>
      </c>
      <c r="U10" s="368" t="str">
        <f>IF(COUNTIF('2.4需要家合意形成状況(公共)'!$D:$D,'2.4民生電力需要量'!R10)&gt;0,"",'2.4民生電力需要量'!R10)</f>
        <v/>
      </c>
      <c r="V10" s="368"/>
      <c r="W10" s="368">
        <f>COUNTIF($D$8:$D10,"?*")</f>
        <v>1</v>
      </c>
      <c r="X10" s="368">
        <f>IF(COUNTIF($W$8:$W10,W10)-2&lt;1,"",COUNTIF($W$8:$W10,W10)-2)</f>
        <v>1</v>
      </c>
    </row>
    <row r="11" spans="1:24" s="76" customFormat="1" x14ac:dyDescent="0.55000000000000004">
      <c r="A11" s="100"/>
      <c r="B11" s="101"/>
      <c r="C11" s="187" t="str">
        <f t="shared" si="1"/>
        <v>1_2</v>
      </c>
      <c r="D11" s="171"/>
      <c r="E11" s="99"/>
      <c r="F11" s="102"/>
      <c r="G11" s="102"/>
      <c r="H11" s="103"/>
      <c r="I11" s="194"/>
      <c r="J11" s="264"/>
      <c r="K11" s="369"/>
      <c r="L11" s="266"/>
      <c r="M11" s="104"/>
      <c r="N11" s="100"/>
      <c r="O11" s="77"/>
      <c r="P11" s="368">
        <f>COUNTA($D$8:D11)</f>
        <v>1</v>
      </c>
      <c r="Q11" s="368" t="str">
        <f t="shared" ca="1" si="0"/>
        <v>民生・家庭(戸建住宅)</v>
      </c>
      <c r="R11" s="368" t="str" cm="1">
        <f t="array" ref="R11">IFERROR(INDEX($E$8:$E$92, SMALL(IF($E$8:$E$92&lt;&gt;"", ROW($E$8:$E$92)-ROW($E$8)+1), ROW()-ROW($E$8)+1)), "")</f>
        <v/>
      </c>
      <c r="S11" s="368" t="str">
        <f>IF(COUNTIF('2.4需要家合意形成状況(住宅)'!$D:$D,'2.4民生電力需要量'!R11)&gt;0,"",'2.4民生電力需要量'!R11)</f>
        <v/>
      </c>
      <c r="T11" s="368" t="str">
        <f>IF(COUNTIF('2.4需要家合意形成状況(民生・業務その他)'!$D:$D,'2.4民生電力需要量'!R11)&gt;0,"",'2.4民生電力需要量'!R11)</f>
        <v/>
      </c>
      <c r="U11" s="368" t="str">
        <f>IF(COUNTIF('2.4需要家合意形成状況(公共)'!$D:$D,'2.4民生電力需要量'!R11)&gt;0,"",'2.4民生電力需要量'!R11)</f>
        <v/>
      </c>
      <c r="V11" s="368"/>
      <c r="W11" s="368">
        <f>COUNTIF($D$8:$D11,"?*")</f>
        <v>1</v>
      </c>
      <c r="X11" s="368">
        <f>IF(COUNTIF($W$8:$W11,W11)-2&lt;1,"",COUNTIF($W$8:$W11,W11)-2)</f>
        <v>2</v>
      </c>
    </row>
    <row r="12" spans="1:24" s="76" customFormat="1" x14ac:dyDescent="0.55000000000000004">
      <c r="A12" s="100"/>
      <c r="B12" s="101"/>
      <c r="C12" s="187" t="str">
        <f t="shared" si="1"/>
        <v>1_3</v>
      </c>
      <c r="D12" s="171"/>
      <c r="E12" s="99"/>
      <c r="F12" s="102"/>
      <c r="G12" s="102"/>
      <c r="H12" s="103"/>
      <c r="I12" s="194"/>
      <c r="J12" s="264"/>
      <c r="K12" s="369"/>
      <c r="L12" s="266"/>
      <c r="M12" s="104"/>
      <c r="N12" s="100"/>
      <c r="O12" s="77"/>
      <c r="P12" s="368">
        <f>COUNTA($D$8:D12)</f>
        <v>1</v>
      </c>
      <c r="Q12" s="368" t="str">
        <f t="shared" ca="1" si="0"/>
        <v>民生・家庭(戸建住宅)</v>
      </c>
      <c r="R12" s="368" t="str" cm="1">
        <f t="array" ref="R12">IFERROR(INDEX($E$8:$E$92, SMALL(IF($E$8:$E$92&lt;&gt;"", ROW($E$8:$E$92)-ROW($E$8)+1), ROW()-ROW($E$8)+1)), "")</f>
        <v/>
      </c>
      <c r="S12" s="368" t="str">
        <f>IF(COUNTIF('2.4需要家合意形成状況(住宅)'!$D:$D,'2.4民生電力需要量'!R12)&gt;0,"",'2.4民生電力需要量'!R12)</f>
        <v/>
      </c>
      <c r="T12" s="368" t="str">
        <f>IF(COUNTIF('2.4需要家合意形成状況(民生・業務その他)'!$D:$D,'2.4民生電力需要量'!R12)&gt;0,"",'2.4民生電力需要量'!R12)</f>
        <v/>
      </c>
      <c r="U12" s="368" t="str">
        <f>IF(COUNTIF('2.4需要家合意形成状況(公共)'!$D:$D,'2.4民生電力需要量'!R12)&gt;0,"",'2.4民生電力需要量'!R12)</f>
        <v/>
      </c>
      <c r="V12" s="368"/>
      <c r="W12" s="368">
        <f>COUNTIF($D$8:$D12,"?*")</f>
        <v>1</v>
      </c>
      <c r="X12" s="368">
        <f>IF(COUNTIF($W$8:$W12,W12)-2&lt;1,"",COUNTIF($W$8:$W12,W12)-2)</f>
        <v>3</v>
      </c>
    </row>
    <row r="13" spans="1:24" x14ac:dyDescent="0.55000000000000004">
      <c r="B13" s="94"/>
      <c r="C13" s="187" t="str">
        <f t="shared" si="1"/>
        <v>2</v>
      </c>
      <c r="D13" s="350" t="s">
        <v>51</v>
      </c>
      <c r="E13" s="173"/>
      <c r="F13" s="345"/>
      <c r="G13" s="345"/>
      <c r="H13" s="346"/>
      <c r="I13" s="347"/>
      <c r="J13" s="348"/>
      <c r="K13" s="349" t="str">
        <f>IF(AND(COUNTBLANK($I13:$I18)=3,COUNTA($I13:$I18)=0),0,IF(SUM($I13:$I18)=0,"",SUM($I13:$I18)))</f>
        <v/>
      </c>
      <c r="L13" s="348"/>
      <c r="M13" s="98"/>
      <c r="P13" s="335">
        <f>COUNTA($D$8:D13)</f>
        <v>2</v>
      </c>
      <c r="Q13" s="335" t="str">
        <f t="shared" ca="1" si="0"/>
        <v>民生・家庭(その他)</v>
      </c>
      <c r="R13" s="335" t="str" cm="1">
        <f t="array" ref="R13">IFERROR(INDEX($E$8:$E$92, SMALL(IF($E$8:$E$92&lt;&gt;"", ROW($E$8:$E$92)-ROW($E$8)+1), ROW()-ROW($E$8)+1)), "")</f>
        <v/>
      </c>
      <c r="S13" s="335" t="str">
        <f>IF(COUNTIF('2.4需要家合意形成状況(住宅)'!$D:$D,'2.4民生電力需要量'!R13)&gt;0,"",'2.4民生電力需要量'!R13)</f>
        <v/>
      </c>
      <c r="T13" s="335" t="str">
        <f>IF(COUNTIF('2.4需要家合意形成状況(民生・業務その他)'!$D:$D,'2.4民生電力需要量'!R13)&gt;0,"",'2.4民生電力需要量'!R13)</f>
        <v/>
      </c>
      <c r="U13" s="335" t="str">
        <f>IF(COUNTIF('2.4需要家合意形成状況(公共)'!$D:$D,'2.4民生電力需要量'!R13)&gt;0,"",'2.4民生電力需要量'!R13)</f>
        <v/>
      </c>
      <c r="W13" s="335">
        <f>COUNTIF($D$8:$D13,"?*")</f>
        <v>2</v>
      </c>
      <c r="X13" s="335" t="str">
        <f>IF(COUNTIF($W$8:$W13,W13)-2&lt;1,"",COUNTIF($W$8:$W13,W13)-2)</f>
        <v/>
      </c>
    </row>
    <row r="14" spans="1:24" s="76" customFormat="1" hidden="1" x14ac:dyDescent="0.55000000000000004">
      <c r="A14" s="100"/>
      <c r="B14" s="101"/>
      <c r="C14" s="187" t="str">
        <f t="shared" si="1"/>
        <v>2</v>
      </c>
      <c r="D14" s="171"/>
      <c r="E14" s="99"/>
      <c r="F14" s="102"/>
      <c r="G14" s="102"/>
      <c r="H14" s="103"/>
      <c r="I14" s="194"/>
      <c r="J14" s="264"/>
      <c r="K14" s="367"/>
      <c r="L14" s="266"/>
      <c r="M14" s="104"/>
      <c r="N14" s="100"/>
      <c r="O14" s="77"/>
      <c r="P14" s="368">
        <f>COUNTA($D$8:D14)</f>
        <v>2</v>
      </c>
      <c r="Q14" s="368" t="str">
        <f t="shared" ca="1" si="0"/>
        <v>民生・家庭(その他)</v>
      </c>
      <c r="R14" s="368" t="str" cm="1">
        <f t="array" ref="R14">IFERROR(INDEX($E$8:$E$92, SMALL(IF($E$8:$E$92&lt;&gt;"", ROW($E$8:$E$92)-ROW($E$8)+1), ROW()-ROW($E$8)+1)), "")</f>
        <v/>
      </c>
      <c r="S14" s="368" t="str">
        <f>IF(COUNTIF('2.4需要家合意形成状況(住宅)'!$D:$D,'2.4民生電力需要量'!R14)&gt;0,"",'2.4民生電力需要量'!R14)</f>
        <v/>
      </c>
      <c r="T14" s="368" t="str">
        <f>IF(COUNTIF('2.4需要家合意形成状況(民生・業務その他)'!$D:$D,'2.4民生電力需要量'!R14)&gt;0,"",'2.4民生電力需要量'!R14)</f>
        <v/>
      </c>
      <c r="U14" s="368" t="str">
        <f>IF(COUNTIF('2.4需要家合意形成状況(公共)'!$D:$D,'2.4民生電力需要量'!R14)&gt;0,"",'2.4民生電力需要量'!R14)</f>
        <v/>
      </c>
      <c r="V14" s="368"/>
      <c r="W14" s="368">
        <f>COUNTIF($D$8:$D14,"?*")</f>
        <v>2</v>
      </c>
      <c r="X14" s="368" t="str">
        <f>IF(COUNTIF($W$8:$W14,W14)-2&lt;1,"",COUNTIF($W$8:$W14,W14)-2)</f>
        <v/>
      </c>
    </row>
    <row r="15" spans="1:24" s="76" customFormat="1" x14ac:dyDescent="0.55000000000000004">
      <c r="A15" s="100"/>
      <c r="B15" s="101"/>
      <c r="C15" s="187" t="str">
        <f t="shared" si="1"/>
        <v>2_1</v>
      </c>
      <c r="D15" s="171"/>
      <c r="E15" s="99"/>
      <c r="F15" s="102"/>
      <c r="G15" s="102"/>
      <c r="H15" s="103"/>
      <c r="I15" s="194"/>
      <c r="J15" s="264"/>
      <c r="K15" s="369"/>
      <c r="L15" s="266"/>
      <c r="M15" s="104"/>
      <c r="N15" s="100"/>
      <c r="O15" s="77"/>
      <c r="P15" s="368">
        <f>COUNTA($D$8:D15)</f>
        <v>2</v>
      </c>
      <c r="Q15" s="368" t="str">
        <f t="shared" ca="1" si="0"/>
        <v>民生・家庭(その他)</v>
      </c>
      <c r="R15" s="368" t="str" cm="1">
        <f t="array" ref="R15">IFERROR(INDEX($E$8:$E$92, SMALL(IF($E$8:$E$92&lt;&gt;"", ROW($E$8:$E$92)-ROW($E$8)+1), ROW()-ROW($E$8)+1)), "")</f>
        <v/>
      </c>
      <c r="S15" s="368" t="str">
        <f>IF(COUNTIF('2.4需要家合意形成状況(住宅)'!$D:$D,'2.4民生電力需要量'!R15)&gt;0,"",'2.4民生電力需要量'!R15)</f>
        <v/>
      </c>
      <c r="T15" s="368" t="str">
        <f>IF(COUNTIF('2.4需要家合意形成状況(民生・業務その他)'!$D:$D,'2.4民生電力需要量'!R15)&gt;0,"",'2.4民生電力需要量'!R15)</f>
        <v/>
      </c>
      <c r="U15" s="368" t="str">
        <f>IF(COUNTIF('2.4需要家合意形成状況(公共)'!$D:$D,'2.4民生電力需要量'!R15)&gt;0,"",'2.4民生電力需要量'!R15)</f>
        <v/>
      </c>
      <c r="V15" s="368"/>
      <c r="W15" s="368">
        <f>COUNTIF($D$8:$D15,"?*")</f>
        <v>2</v>
      </c>
      <c r="X15" s="368">
        <f>IF(COUNTIF($W$8:$W15,W15)-2&lt;1,"",COUNTIF($W$8:$W15,W15)-2)</f>
        <v>1</v>
      </c>
    </row>
    <row r="16" spans="1:24" s="76" customFormat="1" x14ac:dyDescent="0.55000000000000004">
      <c r="A16" s="100"/>
      <c r="B16" s="101"/>
      <c r="C16" s="187" t="str">
        <f t="shared" si="1"/>
        <v>2_2</v>
      </c>
      <c r="D16" s="171"/>
      <c r="E16" s="99"/>
      <c r="F16" s="102"/>
      <c r="G16" s="102"/>
      <c r="H16" s="103"/>
      <c r="I16" s="194"/>
      <c r="J16" s="264"/>
      <c r="K16" s="369"/>
      <c r="L16" s="266"/>
      <c r="M16" s="104"/>
      <c r="N16" s="100"/>
      <c r="O16" s="77"/>
      <c r="P16" s="368">
        <f>COUNTA($D$8:D16)</f>
        <v>2</v>
      </c>
      <c r="Q16" s="368" t="str">
        <f t="shared" ca="1" si="0"/>
        <v>民生・家庭(その他)</v>
      </c>
      <c r="R16" s="368" t="str" cm="1">
        <f t="array" ref="R16">IFERROR(INDEX($E$8:$E$92, SMALL(IF($E$8:$E$92&lt;&gt;"", ROW($E$8:$E$92)-ROW($E$8)+1), ROW()-ROW($E$8)+1)), "")</f>
        <v/>
      </c>
      <c r="S16" s="368" t="str">
        <f>IF(COUNTIF('2.4需要家合意形成状況(住宅)'!$D:$D,'2.4民生電力需要量'!R16)&gt;0,"",'2.4民生電力需要量'!R16)</f>
        <v/>
      </c>
      <c r="T16" s="368" t="str">
        <f>IF(COUNTIF('2.4需要家合意形成状況(民生・業務その他)'!$D:$D,'2.4民生電力需要量'!R16)&gt;0,"",'2.4民生電力需要量'!R16)</f>
        <v/>
      </c>
      <c r="U16" s="368" t="str">
        <f>IF(COUNTIF('2.4需要家合意形成状況(公共)'!$D:$D,'2.4民生電力需要量'!R16)&gt;0,"",'2.4民生電力需要量'!R16)</f>
        <v/>
      </c>
      <c r="V16" s="368"/>
      <c r="W16" s="368">
        <f>COUNTIF($D$8:$D16,"?*")</f>
        <v>2</v>
      </c>
      <c r="X16" s="368">
        <f>IF(COUNTIF($W$8:$W16,W16)-2&lt;1,"",COUNTIF($W$8:$W16,W16)-2)</f>
        <v>2</v>
      </c>
    </row>
    <row r="17" spans="1:24" s="76" customFormat="1" x14ac:dyDescent="0.55000000000000004">
      <c r="A17" s="100"/>
      <c r="B17" s="101"/>
      <c r="C17" s="187" t="str">
        <f t="shared" si="1"/>
        <v>2_3</v>
      </c>
      <c r="D17" s="171"/>
      <c r="E17" s="99"/>
      <c r="F17" s="102"/>
      <c r="G17" s="102"/>
      <c r="H17" s="103"/>
      <c r="I17" s="194"/>
      <c r="J17" s="264"/>
      <c r="K17" s="369"/>
      <c r="L17" s="266"/>
      <c r="M17" s="104"/>
      <c r="N17" s="100"/>
      <c r="O17" s="77"/>
      <c r="P17" s="368">
        <f>COUNTA($D$8:D17)</f>
        <v>2</v>
      </c>
      <c r="Q17" s="368" t="str">
        <f t="shared" ca="1" si="0"/>
        <v>民生・家庭(その他)</v>
      </c>
      <c r="R17" s="368" t="str" cm="1">
        <f t="array" ref="R17">IFERROR(INDEX($E$8:$E$92, SMALL(IF($E$8:$E$92&lt;&gt;"", ROW($E$8:$E$92)-ROW($E$8)+1), ROW()-ROW($E$8)+1)), "")</f>
        <v/>
      </c>
      <c r="S17" s="368" t="str">
        <f>IF(COUNTIF('2.4需要家合意形成状況(住宅)'!$D:$D,'2.4民生電力需要量'!R17)&gt;0,"",'2.4民生電力需要量'!R17)</f>
        <v/>
      </c>
      <c r="T17" s="368" t="str">
        <f>IF(COUNTIF('2.4需要家合意形成状況(民生・業務その他)'!$D:$D,'2.4民生電力需要量'!R17)&gt;0,"",'2.4民生電力需要量'!R17)</f>
        <v/>
      </c>
      <c r="U17" s="368" t="str">
        <f>IF(COUNTIF('2.4需要家合意形成状況(公共)'!$D:$D,'2.4民生電力需要量'!R17)&gt;0,"",'2.4民生電力需要量'!R17)</f>
        <v/>
      </c>
      <c r="V17" s="368"/>
      <c r="W17" s="368">
        <f>COUNTIF($D$8:$D17,"?*")</f>
        <v>2</v>
      </c>
      <c r="X17" s="368">
        <f>IF(COUNTIF($W$8:$W17,W17)-2&lt;1,"",COUNTIF($W$8:$W17,W17)-2)</f>
        <v>3</v>
      </c>
    </row>
    <row r="18" spans="1:24" x14ac:dyDescent="0.55000000000000004">
      <c r="A18" s="175"/>
      <c r="B18" s="351"/>
      <c r="C18" s="370" t="str">
        <f t="shared" si="1"/>
        <v>3</v>
      </c>
      <c r="D18" s="350" t="s">
        <v>52</v>
      </c>
      <c r="E18" s="173"/>
      <c r="F18" s="345"/>
      <c r="G18" s="345"/>
      <c r="H18" s="346"/>
      <c r="I18" s="347"/>
      <c r="J18" s="348"/>
      <c r="K18" s="349" t="str">
        <f>IF(AND(COUNTBLANK($I18:$I23)=3,COUNTA($I18:$I23)=0),0,IF(SUM($I18:$I23)=0,"",SUM($I18:$I23)))</f>
        <v/>
      </c>
      <c r="L18" s="348"/>
      <c r="M18" s="98"/>
      <c r="N18" s="175"/>
      <c r="P18" s="335">
        <f>COUNTA($D$8:D18)</f>
        <v>3</v>
      </c>
      <c r="Q18" s="335" t="str">
        <f t="shared" ref="Q18:Q32" ca="1" si="2">OFFSET($D$7,MATCH(P18,$P$8:$P$46,0),0)</f>
        <v>民生・業務その他(オフィスビル)</v>
      </c>
      <c r="R18" s="335" t="str" cm="1">
        <f t="array" ref="R18">IFERROR(INDEX($E$8:$E$92, SMALL(IF($E$8:$E$92&lt;&gt;"", ROW($E$8:$E$92)-ROW($E$8)+1), ROW()-ROW($E$8)+1)), "")</f>
        <v/>
      </c>
      <c r="S18" s="335" t="str">
        <f>IF(COUNTIF('2.4需要家合意形成状況(住宅)'!$D:$D,'2.4民生電力需要量'!R18)&gt;0,"",'2.4民生電力需要量'!R18)</f>
        <v/>
      </c>
      <c r="T18" s="335" t="str">
        <f>IF(COUNTIF('2.4需要家合意形成状況(民生・業務その他)'!$D:$D,'2.4民生電力需要量'!R18)&gt;0,"",'2.4民生電力需要量'!R18)</f>
        <v/>
      </c>
      <c r="U18" s="335" t="str">
        <f>IF(COUNTIF('2.4需要家合意形成状況(公共)'!$D:$D,'2.4民生電力需要量'!R18)&gt;0,"",'2.4民生電力需要量'!R18)</f>
        <v/>
      </c>
      <c r="W18" s="335">
        <f>COUNTIF($D$8:$D18,"?*")</f>
        <v>3</v>
      </c>
      <c r="X18" s="335" t="str">
        <f>IF(COUNTIF($W$8:$W18,W18)-2&lt;1,"",COUNTIF($W$8:$W18,W18)-2)</f>
        <v/>
      </c>
    </row>
    <row r="19" spans="1:24" s="76" customFormat="1" hidden="1" x14ac:dyDescent="0.55000000000000004">
      <c r="A19" s="168"/>
      <c r="B19" s="169"/>
      <c r="C19" s="370" t="str">
        <f t="shared" si="1"/>
        <v>3</v>
      </c>
      <c r="D19" s="171"/>
      <c r="E19" s="99"/>
      <c r="F19" s="102"/>
      <c r="G19" s="102"/>
      <c r="H19" s="103"/>
      <c r="I19" s="194"/>
      <c r="J19" s="264"/>
      <c r="K19" s="367"/>
      <c r="L19" s="266"/>
      <c r="M19" s="104"/>
      <c r="N19" s="168"/>
      <c r="O19" s="77"/>
      <c r="P19" s="368">
        <f>COUNTA($D$8:D19)</f>
        <v>3</v>
      </c>
      <c r="Q19" s="368" t="str">
        <f t="shared" ca="1" si="2"/>
        <v>民生・業務その他(オフィスビル)</v>
      </c>
      <c r="R19" s="368" t="str" cm="1">
        <f t="array" ref="R19">IFERROR(INDEX($E$8:$E$92, SMALL(IF($E$8:$E$92&lt;&gt;"", ROW($E$8:$E$92)-ROW($E$8)+1), ROW()-ROW($E$8)+1)), "")</f>
        <v/>
      </c>
      <c r="S19" s="368" t="str">
        <f>IF(COUNTIF('2.4需要家合意形成状況(住宅)'!$D:$D,'2.4民生電力需要量'!R19)&gt;0,"",'2.4民生電力需要量'!R19)</f>
        <v/>
      </c>
      <c r="T19" s="368" t="str">
        <f>IF(COUNTIF('2.4需要家合意形成状況(民生・業務その他)'!$D:$D,'2.4民生電力需要量'!R19)&gt;0,"",'2.4民生電力需要量'!R19)</f>
        <v/>
      </c>
      <c r="U19" s="368" t="str">
        <f>IF(COUNTIF('2.4需要家合意形成状況(公共)'!$D:$D,'2.4民生電力需要量'!R19)&gt;0,"",'2.4民生電力需要量'!R19)</f>
        <v/>
      </c>
      <c r="V19" s="368"/>
      <c r="W19" s="368">
        <f>COUNTIF($D$8:$D19,"?*")</f>
        <v>3</v>
      </c>
      <c r="X19" s="368" t="str">
        <f>IF(COUNTIF($W$8:$W19,W19)-2&lt;1,"",COUNTIF($W$8:$W19,W19)-2)</f>
        <v/>
      </c>
    </row>
    <row r="20" spans="1:24" s="76" customFormat="1" x14ac:dyDescent="0.55000000000000004">
      <c r="A20" s="168"/>
      <c r="B20" s="169"/>
      <c r="C20" s="370" t="str">
        <f t="shared" si="1"/>
        <v>3_1</v>
      </c>
      <c r="D20" s="171"/>
      <c r="E20" s="99"/>
      <c r="F20" s="102"/>
      <c r="G20" s="102"/>
      <c r="H20" s="103"/>
      <c r="I20" s="194"/>
      <c r="J20" s="264"/>
      <c r="K20" s="369"/>
      <c r="L20" s="266"/>
      <c r="M20" s="104"/>
      <c r="N20" s="168"/>
      <c r="O20" s="77"/>
      <c r="P20" s="368">
        <f>COUNTA($D$8:D20)</f>
        <v>3</v>
      </c>
      <c r="Q20" s="368" t="str">
        <f t="shared" ca="1" si="2"/>
        <v>民生・業務その他(オフィスビル)</v>
      </c>
      <c r="R20" s="368" t="str" cm="1">
        <f t="array" ref="R20">IFERROR(INDEX($E$8:$E$92, SMALL(IF($E$8:$E$92&lt;&gt;"", ROW($E$8:$E$92)-ROW($E$8)+1), ROW()-ROW($E$8)+1)), "")</f>
        <v/>
      </c>
      <c r="S20" s="368" t="str">
        <f>IF(COUNTIF('2.4需要家合意形成状況(住宅)'!$D:$D,'2.4民生電力需要量'!R20)&gt;0,"",'2.4民生電力需要量'!R20)</f>
        <v/>
      </c>
      <c r="T20" s="368" t="str">
        <f>IF(COUNTIF('2.4需要家合意形成状況(民生・業務その他)'!$D:$D,'2.4民生電力需要量'!R20)&gt;0,"",'2.4民生電力需要量'!R20)</f>
        <v/>
      </c>
      <c r="U20" s="368" t="str">
        <f>IF(COUNTIF('2.4需要家合意形成状況(公共)'!$D:$D,'2.4民生電力需要量'!R20)&gt;0,"",'2.4民生電力需要量'!R20)</f>
        <v/>
      </c>
      <c r="V20" s="368"/>
      <c r="W20" s="368">
        <f>COUNTIF($D$8:$D20,"?*")</f>
        <v>3</v>
      </c>
      <c r="X20" s="368">
        <f>IF(COUNTIF($W$8:$W20,W20)-2&lt;1,"",COUNTIF($W$8:$W20,W20)-2)</f>
        <v>1</v>
      </c>
    </row>
    <row r="21" spans="1:24" s="76" customFormat="1" x14ac:dyDescent="0.55000000000000004">
      <c r="A21" s="168"/>
      <c r="B21" s="169"/>
      <c r="C21" s="370" t="str">
        <f t="shared" si="1"/>
        <v>3_2</v>
      </c>
      <c r="D21" s="171"/>
      <c r="E21" s="99"/>
      <c r="F21" s="102"/>
      <c r="G21" s="102"/>
      <c r="H21" s="103"/>
      <c r="I21" s="194"/>
      <c r="J21" s="264"/>
      <c r="K21" s="369"/>
      <c r="L21" s="266"/>
      <c r="M21" s="104"/>
      <c r="N21" s="168"/>
      <c r="O21" s="77"/>
      <c r="P21" s="368">
        <f>COUNTA($D$8:D21)</f>
        <v>3</v>
      </c>
      <c r="Q21" s="368" t="str">
        <f t="shared" ca="1" si="2"/>
        <v>民生・業務その他(オフィスビル)</v>
      </c>
      <c r="R21" s="368" t="str" cm="1">
        <f t="array" ref="R21">IFERROR(INDEX($E$8:$E$92, SMALL(IF($E$8:$E$92&lt;&gt;"", ROW($E$8:$E$92)-ROW($E$8)+1), ROW()-ROW($E$8)+1)), "")</f>
        <v/>
      </c>
      <c r="S21" s="368" t="str">
        <f>IF(COUNTIF('2.4需要家合意形成状況(住宅)'!$D:$D,'2.4民生電力需要量'!R21)&gt;0,"",'2.4民生電力需要量'!R21)</f>
        <v/>
      </c>
      <c r="T21" s="368" t="str">
        <f>IF(COUNTIF('2.4需要家合意形成状況(民生・業務その他)'!$D:$D,'2.4民生電力需要量'!R21)&gt;0,"",'2.4民生電力需要量'!R21)</f>
        <v/>
      </c>
      <c r="U21" s="368" t="str">
        <f>IF(COUNTIF('2.4需要家合意形成状況(公共)'!$D:$D,'2.4民生電力需要量'!R21)&gt;0,"",'2.4民生電力需要量'!R21)</f>
        <v/>
      </c>
      <c r="V21" s="368"/>
      <c r="W21" s="368">
        <f>COUNTIF($D$8:$D21,"?*")</f>
        <v>3</v>
      </c>
      <c r="X21" s="368">
        <f>IF(COUNTIF($W$8:$W21,W21)-2&lt;1,"",COUNTIF($W$8:$W21,W21)-2)</f>
        <v>2</v>
      </c>
    </row>
    <row r="22" spans="1:24" s="76" customFormat="1" x14ac:dyDescent="0.55000000000000004">
      <c r="A22" s="168"/>
      <c r="B22" s="169"/>
      <c r="C22" s="370" t="str">
        <f t="shared" si="1"/>
        <v>3_3</v>
      </c>
      <c r="D22" s="171"/>
      <c r="E22" s="99"/>
      <c r="F22" s="102"/>
      <c r="G22" s="102"/>
      <c r="H22" s="103"/>
      <c r="I22" s="194"/>
      <c r="J22" s="264"/>
      <c r="K22" s="369"/>
      <c r="L22" s="266"/>
      <c r="M22" s="104"/>
      <c r="N22" s="168"/>
      <c r="O22" s="77"/>
      <c r="P22" s="368">
        <f>COUNTA($D$8:D22)</f>
        <v>3</v>
      </c>
      <c r="Q22" s="368" t="str">
        <f t="shared" ca="1" si="2"/>
        <v>民生・業務その他(オフィスビル)</v>
      </c>
      <c r="R22" s="368" t="str" cm="1">
        <f t="array" ref="R22">IFERROR(INDEX($E$8:$E$92, SMALL(IF($E$8:$E$92&lt;&gt;"", ROW($E$8:$E$92)-ROW($E$8)+1), ROW()-ROW($E$8)+1)), "")</f>
        <v/>
      </c>
      <c r="S22" s="368" t="str">
        <f>IF(COUNTIF('2.4需要家合意形成状況(住宅)'!$D:$D,'2.4民生電力需要量'!R22)&gt;0,"",'2.4民生電力需要量'!R22)</f>
        <v/>
      </c>
      <c r="T22" s="368" t="str">
        <f>IF(COUNTIF('2.4需要家合意形成状況(民生・業務その他)'!$D:$D,'2.4民生電力需要量'!R22)&gt;0,"",'2.4民生電力需要量'!R22)</f>
        <v/>
      </c>
      <c r="U22" s="368" t="str">
        <f>IF(COUNTIF('2.4需要家合意形成状況(公共)'!$D:$D,'2.4民生電力需要量'!R22)&gt;0,"",'2.4民生電力需要量'!R22)</f>
        <v/>
      </c>
      <c r="V22" s="368"/>
      <c r="W22" s="368">
        <f>COUNTIF($D$8:$D22,"?*")</f>
        <v>3</v>
      </c>
      <c r="X22" s="368">
        <f>IF(COUNTIF($W$8:$W22,W22)-2&lt;1,"",COUNTIF($W$8:$W22,W22)-2)</f>
        <v>3</v>
      </c>
    </row>
    <row r="23" spans="1:24" x14ac:dyDescent="0.55000000000000004">
      <c r="A23" s="175"/>
      <c r="B23" s="351"/>
      <c r="C23" s="370" t="str">
        <f t="shared" si="1"/>
        <v>4</v>
      </c>
      <c r="D23" s="350" t="s">
        <v>53</v>
      </c>
      <c r="E23" s="173"/>
      <c r="F23" s="345"/>
      <c r="G23" s="345"/>
      <c r="H23" s="346"/>
      <c r="I23" s="347"/>
      <c r="J23" s="348"/>
      <c r="K23" s="349" t="str">
        <f>IF(AND(COUNTBLANK($I23:$I28)=3,COUNTA($I23:$I28)=0),0,IF(SUM($I23:$I28)=0,"",SUM($I23:$I28)))</f>
        <v/>
      </c>
      <c r="L23" s="348"/>
      <c r="M23" s="98"/>
      <c r="N23" s="175"/>
      <c r="P23" s="335">
        <f>COUNTA($D$8:D23)</f>
        <v>4</v>
      </c>
      <c r="Q23" s="335" t="str">
        <f t="shared" ca="1" si="2"/>
        <v>民生・業務その他(商業施設)</v>
      </c>
      <c r="R23" s="335" t="str" cm="1">
        <f t="array" ref="R23">IFERROR(INDEX($E$8:$E$92, SMALL(IF($E$8:$E$92&lt;&gt;"", ROW($E$8:$E$92)-ROW($E$8)+1), ROW()-ROW($E$8)+1)), "")</f>
        <v/>
      </c>
      <c r="S23" s="335" t="str">
        <f>IF(COUNTIF('2.4需要家合意形成状況(住宅)'!$D:$D,'2.4民生電力需要量'!R23)&gt;0,"",'2.4民生電力需要量'!R23)</f>
        <v/>
      </c>
      <c r="T23" s="335" t="str">
        <f>IF(COUNTIF('2.4需要家合意形成状況(民生・業務その他)'!$D:$D,'2.4民生電力需要量'!R23)&gt;0,"",'2.4民生電力需要量'!R23)</f>
        <v/>
      </c>
      <c r="U23" s="335" t="str">
        <f>IF(COUNTIF('2.4需要家合意形成状況(公共)'!$D:$D,'2.4民生電力需要量'!R23)&gt;0,"",'2.4民生電力需要量'!R23)</f>
        <v/>
      </c>
      <c r="W23" s="335">
        <f>COUNTIF($D$8:$D23,"?*")</f>
        <v>4</v>
      </c>
      <c r="X23" s="335" t="str">
        <f>IF(COUNTIF($W$8:$W23,W23)-2&lt;1,"",COUNTIF($W$8:$W23,W23)-2)</f>
        <v/>
      </c>
    </row>
    <row r="24" spans="1:24" s="76" customFormat="1" hidden="1" x14ac:dyDescent="0.55000000000000004">
      <c r="A24" s="168"/>
      <c r="B24" s="169"/>
      <c r="C24" s="370" t="str">
        <f t="shared" si="1"/>
        <v>4</v>
      </c>
      <c r="D24" s="171"/>
      <c r="E24" s="99"/>
      <c r="F24" s="102"/>
      <c r="G24" s="102"/>
      <c r="H24" s="103"/>
      <c r="I24" s="194"/>
      <c r="J24" s="264"/>
      <c r="K24" s="367"/>
      <c r="L24" s="266"/>
      <c r="M24" s="104"/>
      <c r="N24" s="168"/>
      <c r="O24" s="77"/>
      <c r="P24" s="368">
        <f>COUNTA($D$8:D24)</f>
        <v>4</v>
      </c>
      <c r="Q24" s="368" t="str">
        <f t="shared" ca="1" si="2"/>
        <v>民生・業務その他(商業施設)</v>
      </c>
      <c r="R24" s="368" t="str" cm="1">
        <f t="array" ref="R24">IFERROR(INDEX($E$8:$E$92, SMALL(IF($E$8:$E$92&lt;&gt;"", ROW($E$8:$E$92)-ROW($E$8)+1), ROW()-ROW($E$8)+1)), "")</f>
        <v/>
      </c>
      <c r="S24" s="368" t="str">
        <f>IF(COUNTIF('2.4需要家合意形成状況(住宅)'!$D:$D,'2.4民生電力需要量'!R24)&gt;0,"",'2.4民生電力需要量'!R24)</f>
        <v/>
      </c>
      <c r="T24" s="368" t="str">
        <f>IF(COUNTIF('2.4需要家合意形成状況(民生・業務その他)'!$D:$D,'2.4民生電力需要量'!R24)&gt;0,"",'2.4民生電力需要量'!R24)</f>
        <v/>
      </c>
      <c r="U24" s="368" t="str">
        <f>IF(COUNTIF('2.4需要家合意形成状況(公共)'!$D:$D,'2.4民生電力需要量'!R24)&gt;0,"",'2.4民生電力需要量'!R24)</f>
        <v/>
      </c>
      <c r="V24" s="368"/>
      <c r="W24" s="368">
        <f>COUNTIF($D$8:$D24,"?*")</f>
        <v>4</v>
      </c>
      <c r="X24" s="368" t="str">
        <f>IF(COUNTIF($W$8:$W24,W24)-2&lt;1,"",COUNTIF($W$8:$W24,W24)-2)</f>
        <v/>
      </c>
    </row>
    <row r="25" spans="1:24" s="76" customFormat="1" x14ac:dyDescent="0.55000000000000004">
      <c r="A25" s="168"/>
      <c r="B25" s="169"/>
      <c r="C25" s="370" t="str">
        <f t="shared" si="1"/>
        <v>4_1</v>
      </c>
      <c r="D25" s="171"/>
      <c r="E25" s="99"/>
      <c r="F25" s="102"/>
      <c r="G25" s="102"/>
      <c r="H25" s="103"/>
      <c r="I25" s="194"/>
      <c r="J25" s="264"/>
      <c r="K25" s="369"/>
      <c r="L25" s="266"/>
      <c r="M25" s="104"/>
      <c r="N25" s="168"/>
      <c r="O25" s="77"/>
      <c r="P25" s="368">
        <f>COUNTA($D$8:D25)</f>
        <v>4</v>
      </c>
      <c r="Q25" s="368" t="str">
        <f t="shared" ca="1" si="2"/>
        <v>民生・業務その他(商業施設)</v>
      </c>
      <c r="R25" s="368" t="str" cm="1">
        <f t="array" ref="R25">IFERROR(INDEX($E$8:$E$92, SMALL(IF($E$8:$E$92&lt;&gt;"", ROW($E$8:$E$92)-ROW($E$8)+1), ROW()-ROW($E$8)+1)), "")</f>
        <v/>
      </c>
      <c r="S25" s="368" t="str">
        <f>IF(COUNTIF('2.4需要家合意形成状況(住宅)'!$D:$D,'2.4民生電力需要量'!R25)&gt;0,"",'2.4民生電力需要量'!R25)</f>
        <v/>
      </c>
      <c r="T25" s="368" t="str">
        <f>IF(COUNTIF('2.4需要家合意形成状況(民生・業務その他)'!$D:$D,'2.4民生電力需要量'!R25)&gt;0,"",'2.4民生電力需要量'!R25)</f>
        <v/>
      </c>
      <c r="U25" s="368" t="str">
        <f>IF(COUNTIF('2.4需要家合意形成状況(公共)'!$D:$D,'2.4民生電力需要量'!R25)&gt;0,"",'2.4民生電力需要量'!R25)</f>
        <v/>
      </c>
      <c r="V25" s="368"/>
      <c r="W25" s="368">
        <f>COUNTIF($D$8:$D25,"?*")</f>
        <v>4</v>
      </c>
      <c r="X25" s="368">
        <f>IF(COUNTIF($W$8:$W25,W25)-2&lt;1,"",COUNTIF($W$8:$W25,W25)-2)</f>
        <v>1</v>
      </c>
    </row>
    <row r="26" spans="1:24" s="76" customFormat="1" x14ac:dyDescent="0.55000000000000004">
      <c r="A26" s="168"/>
      <c r="B26" s="169"/>
      <c r="C26" s="370" t="str">
        <f t="shared" si="1"/>
        <v>4_2</v>
      </c>
      <c r="D26" s="171"/>
      <c r="E26" s="99"/>
      <c r="F26" s="102"/>
      <c r="G26" s="102"/>
      <c r="H26" s="103"/>
      <c r="I26" s="194"/>
      <c r="J26" s="264"/>
      <c r="K26" s="369"/>
      <c r="L26" s="266"/>
      <c r="M26" s="104"/>
      <c r="N26" s="168"/>
      <c r="O26" s="77"/>
      <c r="P26" s="368">
        <f>COUNTA($D$8:D26)</f>
        <v>4</v>
      </c>
      <c r="Q26" s="368" t="str">
        <f t="shared" ca="1" si="2"/>
        <v>民生・業務その他(商業施設)</v>
      </c>
      <c r="R26" s="368" t="str" cm="1">
        <f t="array" ref="R26">IFERROR(INDEX($E$8:$E$92, SMALL(IF($E$8:$E$92&lt;&gt;"", ROW($E$8:$E$92)-ROW($E$8)+1), ROW()-ROW($E$8)+1)), "")</f>
        <v/>
      </c>
      <c r="S26" s="368" t="str">
        <f>IF(COUNTIF('2.4需要家合意形成状況(住宅)'!$D:$D,'2.4民生電力需要量'!R26)&gt;0,"",'2.4民生電力需要量'!R26)</f>
        <v/>
      </c>
      <c r="T26" s="368" t="str">
        <f>IF(COUNTIF('2.4需要家合意形成状況(民生・業務その他)'!$D:$D,'2.4民生電力需要量'!R26)&gt;0,"",'2.4民生電力需要量'!R26)</f>
        <v/>
      </c>
      <c r="U26" s="368" t="str">
        <f>IF(COUNTIF('2.4需要家合意形成状況(公共)'!$D:$D,'2.4民生電力需要量'!R26)&gt;0,"",'2.4民生電力需要量'!R26)</f>
        <v/>
      </c>
      <c r="V26" s="368"/>
      <c r="W26" s="368">
        <f>COUNTIF($D$8:$D26,"?*")</f>
        <v>4</v>
      </c>
      <c r="X26" s="368">
        <f>IF(COUNTIF($W$8:$W26,W26)-2&lt;1,"",COUNTIF($W$8:$W26,W26)-2)</f>
        <v>2</v>
      </c>
    </row>
    <row r="27" spans="1:24" s="76" customFormat="1" x14ac:dyDescent="0.55000000000000004">
      <c r="A27" s="168"/>
      <c r="B27" s="169"/>
      <c r="C27" s="370" t="str">
        <f t="shared" si="1"/>
        <v>4_3</v>
      </c>
      <c r="D27" s="171"/>
      <c r="E27" s="99"/>
      <c r="F27" s="102"/>
      <c r="G27" s="102"/>
      <c r="H27" s="103"/>
      <c r="I27" s="194"/>
      <c r="J27" s="264"/>
      <c r="K27" s="369"/>
      <c r="L27" s="266"/>
      <c r="M27" s="104"/>
      <c r="N27" s="168"/>
      <c r="O27" s="77"/>
      <c r="P27" s="368">
        <f>COUNTA($D$8:D27)</f>
        <v>4</v>
      </c>
      <c r="Q27" s="368" t="str">
        <f t="shared" ca="1" si="2"/>
        <v>民生・業務その他(商業施設)</v>
      </c>
      <c r="R27" s="368" t="str" cm="1">
        <f t="array" ref="R27">IFERROR(INDEX($E$8:$E$92, SMALL(IF($E$8:$E$92&lt;&gt;"", ROW($E$8:$E$92)-ROW($E$8)+1), ROW()-ROW($E$8)+1)), "")</f>
        <v/>
      </c>
      <c r="S27" s="368" t="str">
        <f>IF(COUNTIF('2.4需要家合意形成状況(住宅)'!$D:$D,'2.4民生電力需要量'!R27)&gt;0,"",'2.4民生電力需要量'!R27)</f>
        <v/>
      </c>
      <c r="T27" s="368" t="str">
        <f>IF(COUNTIF('2.4需要家合意形成状況(民生・業務その他)'!$D:$D,'2.4民生電力需要量'!R27)&gt;0,"",'2.4民生電力需要量'!R27)</f>
        <v/>
      </c>
      <c r="U27" s="368" t="str">
        <f>IF(COUNTIF('2.4需要家合意形成状況(公共)'!$D:$D,'2.4民生電力需要量'!R27)&gt;0,"",'2.4民生電力需要量'!R27)</f>
        <v/>
      </c>
      <c r="V27" s="368"/>
      <c r="W27" s="368">
        <f>COUNTIF($D$8:$D27,"?*")</f>
        <v>4</v>
      </c>
      <c r="X27" s="368">
        <f>IF(COUNTIF($W$8:$W27,W27)-2&lt;1,"",COUNTIF($W$8:$W27,W27)-2)</f>
        <v>3</v>
      </c>
    </row>
    <row r="28" spans="1:24" x14ac:dyDescent="0.55000000000000004">
      <c r="A28" s="175"/>
      <c r="B28" s="351"/>
      <c r="C28" s="370" t="str">
        <f t="shared" si="1"/>
        <v>5</v>
      </c>
      <c r="D28" s="350" t="s">
        <v>54</v>
      </c>
      <c r="E28" s="173"/>
      <c r="F28" s="345"/>
      <c r="G28" s="345"/>
      <c r="H28" s="346"/>
      <c r="I28" s="347"/>
      <c r="J28" s="348"/>
      <c r="K28" s="352" t="str">
        <f>IF(AND(COUNTBLANK($I28:$I33)=3,COUNTA($I28:$I33)=0),0,IF(SUM($I28:$I33)=0,"",SUM($I28:$I33)))</f>
        <v/>
      </c>
      <c r="L28" s="348"/>
      <c r="M28" s="98"/>
      <c r="N28" s="175"/>
      <c r="P28" s="335">
        <f>COUNTA($D$8:D28)</f>
        <v>5</v>
      </c>
      <c r="Q28" s="335" t="str">
        <f t="shared" ca="1" si="2"/>
        <v>民生・業務その他(宿泊施設)</v>
      </c>
      <c r="R28" s="335" t="str" cm="1">
        <f t="array" ref="R28">IFERROR(INDEX($E$8:$E$92, SMALL(IF($E$8:$E$92&lt;&gt;"", ROW($E$8:$E$92)-ROW($E$8)+1), ROW()-ROW($E$8)+1)), "")</f>
        <v/>
      </c>
      <c r="S28" s="335" t="str">
        <f>IF(COUNTIF('2.4需要家合意形成状況(住宅)'!$D:$D,'2.4民生電力需要量'!R28)&gt;0,"",'2.4民生電力需要量'!R28)</f>
        <v/>
      </c>
      <c r="T28" s="335" t="str">
        <f>IF(COUNTIF('2.4需要家合意形成状況(民生・業務その他)'!$D:$D,'2.4民生電力需要量'!R28)&gt;0,"",'2.4民生電力需要量'!R28)</f>
        <v/>
      </c>
      <c r="U28" s="335" t="str">
        <f>IF(COUNTIF('2.4需要家合意形成状況(公共)'!$D:$D,'2.4民生電力需要量'!R28)&gt;0,"",'2.4民生電力需要量'!R28)</f>
        <v/>
      </c>
      <c r="W28" s="335">
        <f>COUNTIF($D$8:$D28,"?*")</f>
        <v>5</v>
      </c>
      <c r="X28" s="335" t="str">
        <f>IF(COUNTIF($W$8:$W28,W28)-2&lt;1,"",COUNTIF($W$8:$W28,W28)-2)</f>
        <v/>
      </c>
    </row>
    <row r="29" spans="1:24" s="76" customFormat="1" hidden="1" x14ac:dyDescent="0.55000000000000004">
      <c r="A29" s="168"/>
      <c r="B29" s="169"/>
      <c r="C29" s="370" t="str">
        <f t="shared" si="1"/>
        <v>5</v>
      </c>
      <c r="D29" s="171"/>
      <c r="E29" s="99"/>
      <c r="F29" s="102"/>
      <c r="G29" s="102"/>
      <c r="H29" s="103"/>
      <c r="I29" s="194"/>
      <c r="J29" s="264"/>
      <c r="K29" s="367"/>
      <c r="L29" s="266"/>
      <c r="M29" s="104"/>
      <c r="N29" s="168"/>
      <c r="O29" s="77"/>
      <c r="P29" s="368">
        <f>COUNTA($D$8:D29)</f>
        <v>5</v>
      </c>
      <c r="Q29" s="368" t="str">
        <f t="shared" ca="1" si="2"/>
        <v>民生・業務その他(宿泊施設)</v>
      </c>
      <c r="R29" s="368" t="str" cm="1">
        <f t="array" ref="R29">IFERROR(INDEX($E$8:$E$92, SMALL(IF($E$8:$E$92&lt;&gt;"", ROW($E$8:$E$92)-ROW($E$8)+1), ROW()-ROW($E$8)+1)), "")</f>
        <v/>
      </c>
      <c r="S29" s="368" t="str">
        <f>IF(COUNTIF('2.4需要家合意形成状況(住宅)'!$D:$D,'2.4民生電力需要量'!R29)&gt;0,"",'2.4民生電力需要量'!R29)</f>
        <v/>
      </c>
      <c r="T29" s="368" t="str">
        <f>IF(COUNTIF('2.4需要家合意形成状況(民生・業務その他)'!$D:$D,'2.4民生電力需要量'!R29)&gt;0,"",'2.4民生電力需要量'!R29)</f>
        <v/>
      </c>
      <c r="U29" s="368" t="str">
        <f>IF(COUNTIF('2.4需要家合意形成状況(公共)'!$D:$D,'2.4民生電力需要量'!R29)&gt;0,"",'2.4民生電力需要量'!R29)</f>
        <v/>
      </c>
      <c r="V29" s="368"/>
      <c r="W29" s="368">
        <f>COUNTIF($D$8:$D29,"?*")</f>
        <v>5</v>
      </c>
      <c r="X29" s="368" t="str">
        <f>IF(COUNTIF($W$8:$W29,W29)-2&lt;1,"",COUNTIF($W$8:$W29,W29)-2)</f>
        <v/>
      </c>
    </row>
    <row r="30" spans="1:24" s="76" customFormat="1" x14ac:dyDescent="0.55000000000000004">
      <c r="A30" s="168"/>
      <c r="B30" s="169"/>
      <c r="C30" s="370" t="str">
        <f t="shared" si="1"/>
        <v>5_1</v>
      </c>
      <c r="D30" s="171"/>
      <c r="E30" s="99"/>
      <c r="F30" s="102"/>
      <c r="G30" s="102"/>
      <c r="H30" s="103"/>
      <c r="I30" s="194"/>
      <c r="J30" s="264"/>
      <c r="K30" s="369"/>
      <c r="L30" s="266"/>
      <c r="M30" s="104"/>
      <c r="N30" s="168"/>
      <c r="O30" s="77"/>
      <c r="P30" s="368">
        <f>COUNTA($D$8:D30)</f>
        <v>5</v>
      </c>
      <c r="Q30" s="368" t="str">
        <f t="shared" ca="1" si="2"/>
        <v>民生・業務その他(宿泊施設)</v>
      </c>
      <c r="R30" s="368" t="str" cm="1">
        <f t="array" ref="R30">IFERROR(INDEX($E$8:$E$92, SMALL(IF($E$8:$E$92&lt;&gt;"", ROW($E$8:$E$92)-ROW($E$8)+1), ROW()-ROW($E$8)+1)), "")</f>
        <v/>
      </c>
      <c r="S30" s="368" t="str">
        <f>IF(COUNTIF('2.4需要家合意形成状況(住宅)'!$D:$D,'2.4民生電力需要量'!R30)&gt;0,"",'2.4民生電力需要量'!R30)</f>
        <v/>
      </c>
      <c r="T30" s="368" t="str">
        <f>IF(COUNTIF('2.4需要家合意形成状況(民生・業務その他)'!$D:$D,'2.4民生電力需要量'!R30)&gt;0,"",'2.4民生電力需要量'!R30)</f>
        <v/>
      </c>
      <c r="U30" s="368" t="str">
        <f>IF(COUNTIF('2.4需要家合意形成状況(公共)'!$D:$D,'2.4民生電力需要量'!R30)&gt;0,"",'2.4民生電力需要量'!R30)</f>
        <v/>
      </c>
      <c r="V30" s="368"/>
      <c r="W30" s="368">
        <f>COUNTIF($D$8:$D30,"?*")</f>
        <v>5</v>
      </c>
      <c r="X30" s="368">
        <f>IF(COUNTIF($W$8:$W30,W30)-2&lt;1,"",COUNTIF($W$8:$W30,W30)-2)</f>
        <v>1</v>
      </c>
    </row>
    <row r="31" spans="1:24" s="76" customFormat="1" x14ac:dyDescent="0.55000000000000004">
      <c r="A31" s="168"/>
      <c r="B31" s="169"/>
      <c r="C31" s="370" t="str">
        <f t="shared" si="1"/>
        <v>5_2</v>
      </c>
      <c r="D31" s="171"/>
      <c r="E31" s="99"/>
      <c r="F31" s="102"/>
      <c r="G31" s="102"/>
      <c r="H31" s="103"/>
      <c r="I31" s="194"/>
      <c r="J31" s="264"/>
      <c r="K31" s="369"/>
      <c r="L31" s="266"/>
      <c r="M31" s="104"/>
      <c r="N31" s="168"/>
      <c r="O31" s="77"/>
      <c r="P31" s="368">
        <f>COUNTA($D$8:D31)</f>
        <v>5</v>
      </c>
      <c r="Q31" s="368" t="str">
        <f t="shared" ca="1" si="2"/>
        <v>民生・業務その他(宿泊施設)</v>
      </c>
      <c r="R31" s="368" t="str" cm="1">
        <f t="array" ref="R31">IFERROR(INDEX($E$8:$E$92, SMALL(IF($E$8:$E$92&lt;&gt;"", ROW($E$8:$E$92)-ROW($E$8)+1), ROW()-ROW($E$8)+1)), "")</f>
        <v/>
      </c>
      <c r="S31" s="368" t="str">
        <f>IF(COUNTIF('2.4需要家合意形成状況(住宅)'!$D:$D,'2.4民生電力需要量'!R31)&gt;0,"",'2.4民生電力需要量'!R31)</f>
        <v/>
      </c>
      <c r="T31" s="368" t="str">
        <f>IF(COUNTIF('2.4需要家合意形成状況(民生・業務その他)'!$D:$D,'2.4民生電力需要量'!R31)&gt;0,"",'2.4民生電力需要量'!R31)</f>
        <v/>
      </c>
      <c r="U31" s="368" t="str">
        <f>IF(COUNTIF('2.4需要家合意形成状況(公共)'!$D:$D,'2.4民生電力需要量'!R31)&gt;0,"",'2.4民生電力需要量'!R31)</f>
        <v/>
      </c>
      <c r="V31" s="368"/>
      <c r="W31" s="368">
        <f>COUNTIF($D$8:$D31,"?*")</f>
        <v>5</v>
      </c>
      <c r="X31" s="368">
        <f>IF(COUNTIF($W$8:$W31,W31)-2&lt;1,"",COUNTIF($W$8:$W31,W31)-2)</f>
        <v>2</v>
      </c>
    </row>
    <row r="32" spans="1:24" s="76" customFormat="1" x14ac:dyDescent="0.55000000000000004">
      <c r="A32" s="168"/>
      <c r="B32" s="169"/>
      <c r="C32" s="370" t="str">
        <f t="shared" si="1"/>
        <v>5_3</v>
      </c>
      <c r="D32" s="171"/>
      <c r="E32" s="99"/>
      <c r="F32" s="102"/>
      <c r="G32" s="102"/>
      <c r="H32" s="103"/>
      <c r="I32" s="194"/>
      <c r="J32" s="264"/>
      <c r="K32" s="369"/>
      <c r="L32" s="266"/>
      <c r="M32" s="104"/>
      <c r="N32" s="168"/>
      <c r="O32" s="77"/>
      <c r="P32" s="368">
        <f>COUNTA($D$8:D32)</f>
        <v>5</v>
      </c>
      <c r="Q32" s="368" t="str">
        <f t="shared" ca="1" si="2"/>
        <v>民生・業務その他(宿泊施設)</v>
      </c>
      <c r="R32" s="368" t="str" cm="1">
        <f t="array" ref="R32">IFERROR(INDEX($E$8:$E$92, SMALL(IF($E$8:$E$92&lt;&gt;"", ROW($E$8:$E$92)-ROW($E$8)+1), ROW()-ROW($E$8)+1)), "")</f>
        <v/>
      </c>
      <c r="S32" s="368" t="str">
        <f>IF(COUNTIF('2.4需要家合意形成状況(住宅)'!$D:$D,'2.4民生電力需要量'!R32)&gt;0,"",'2.4民生電力需要量'!R32)</f>
        <v/>
      </c>
      <c r="T32" s="368" t="str">
        <f>IF(COUNTIF('2.4需要家合意形成状況(民生・業務その他)'!$D:$D,'2.4民生電力需要量'!R32)&gt;0,"",'2.4民生電力需要量'!R32)</f>
        <v/>
      </c>
      <c r="U32" s="368" t="str">
        <f>IF(COUNTIF('2.4需要家合意形成状況(公共)'!$D:$D,'2.4民生電力需要量'!R32)&gt;0,"",'2.4民生電力需要量'!R32)</f>
        <v/>
      </c>
      <c r="V32" s="368"/>
      <c r="W32" s="368">
        <f>COUNTIF($D$8:$D32,"?*")</f>
        <v>5</v>
      </c>
      <c r="X32" s="368">
        <f>IF(COUNTIF($W$8:$W32,W32)-2&lt;1,"",COUNTIF($W$8:$W32,W32)-2)</f>
        <v>3</v>
      </c>
    </row>
    <row r="33" spans="1:24" x14ac:dyDescent="0.55000000000000004">
      <c r="B33" s="94"/>
      <c r="C33" s="370" t="str">
        <f t="shared" si="1"/>
        <v>6</v>
      </c>
      <c r="D33" s="353" t="s">
        <v>55</v>
      </c>
      <c r="E33" s="173"/>
      <c r="F33" s="345"/>
      <c r="G33" s="345"/>
      <c r="H33" s="346"/>
      <c r="I33" s="347"/>
      <c r="J33" s="348"/>
      <c r="K33" s="352" t="str">
        <f>IF(AND(COUNTBLANK($I33:$I38)=3,COUNTA($I33:$I38)=0),0,IF(SUM($I33:$I38)=0,"",SUM($I33:$I38)))</f>
        <v/>
      </c>
      <c r="L33" s="348"/>
      <c r="M33" s="98"/>
      <c r="P33" s="335">
        <f>COUNTA($D$8:D33)</f>
        <v>6</v>
      </c>
      <c r="Q33" s="335" t="str">
        <f t="shared" ref="Q33:Q48" ca="1" si="3">OFFSET($D$7,MATCH(P33,$P$8:$P$47,0),0)</f>
        <v>民生・業務その他(その他)</v>
      </c>
      <c r="R33" s="335" t="str" cm="1">
        <f t="array" ref="R33">IFERROR(INDEX($E$8:$E$92, SMALL(IF($E$8:$E$92&lt;&gt;"", ROW($E$8:$E$92)-ROW($E$8)+1), ROW()-ROW($E$8)+1)), "")</f>
        <v/>
      </c>
      <c r="S33" s="335" t="str">
        <f>IF(COUNTIF('2.4需要家合意形成状況(住宅)'!$D:$D,'2.4民生電力需要量'!R33)&gt;0,"",'2.4民生電力需要量'!R33)</f>
        <v/>
      </c>
      <c r="T33" s="335" t="str">
        <f>IF(COUNTIF('2.4需要家合意形成状況(民生・業務その他)'!$D:$D,'2.4民生電力需要量'!R33)&gt;0,"",'2.4民生電力需要量'!R33)</f>
        <v/>
      </c>
      <c r="U33" s="335" t="str">
        <f>IF(COUNTIF('2.4需要家合意形成状況(公共)'!$D:$D,'2.4民生電力需要量'!R33)&gt;0,"",'2.4民生電力需要量'!R33)</f>
        <v/>
      </c>
      <c r="W33" s="335">
        <f>COUNTIF($D$8:$D33,"?*")</f>
        <v>6</v>
      </c>
      <c r="X33" s="335" t="str">
        <f>IF(COUNTIF($W$8:$W33,W33)-2&lt;1,"",COUNTIF($W$8:$W33,W33)-2)</f>
        <v/>
      </c>
    </row>
    <row r="34" spans="1:24" s="76" customFormat="1" hidden="1" x14ac:dyDescent="0.55000000000000004">
      <c r="A34" s="100"/>
      <c r="B34" s="101"/>
      <c r="C34" s="370" t="str">
        <f t="shared" si="1"/>
        <v>6</v>
      </c>
      <c r="D34" s="171"/>
      <c r="E34" s="99"/>
      <c r="F34" s="102"/>
      <c r="G34" s="102"/>
      <c r="H34" s="103"/>
      <c r="I34" s="194"/>
      <c r="J34" s="264"/>
      <c r="K34" s="367"/>
      <c r="L34" s="266"/>
      <c r="M34" s="104"/>
      <c r="N34" s="100"/>
      <c r="O34" s="77"/>
      <c r="P34" s="368">
        <f>COUNTA($D$8:D34)</f>
        <v>6</v>
      </c>
      <c r="Q34" s="368" t="str">
        <f t="shared" ca="1" si="3"/>
        <v>民生・業務その他(その他)</v>
      </c>
      <c r="R34" s="368" t="str" cm="1">
        <f t="array" ref="R34">IFERROR(INDEX($E$8:$E$92, SMALL(IF($E$8:$E$92&lt;&gt;"", ROW($E$8:$E$92)-ROW($E$8)+1), ROW()-ROW($E$8)+1)), "")</f>
        <v/>
      </c>
      <c r="S34" s="368" t="str">
        <f>IF(COUNTIF('2.4需要家合意形成状況(住宅)'!$D:$D,'2.4民生電力需要量'!R34)&gt;0,"",'2.4民生電力需要量'!R34)</f>
        <v/>
      </c>
      <c r="T34" s="368" t="str">
        <f>IF(COUNTIF('2.4需要家合意形成状況(民生・業務その他)'!$D:$D,'2.4民生電力需要量'!R34)&gt;0,"",'2.4民生電力需要量'!R34)</f>
        <v/>
      </c>
      <c r="U34" s="368" t="str">
        <f>IF(COUNTIF('2.4需要家合意形成状況(公共)'!$D:$D,'2.4民生電力需要量'!R34)&gt;0,"",'2.4民生電力需要量'!R34)</f>
        <v/>
      </c>
      <c r="V34" s="368"/>
      <c r="W34" s="368">
        <f>COUNTIF($D$8:$D34,"?*")</f>
        <v>6</v>
      </c>
      <c r="X34" s="368" t="str">
        <f>IF(COUNTIF($W$8:$W34,W34)-2&lt;1,"",COUNTIF($W$8:$W34,W34)-2)</f>
        <v/>
      </c>
    </row>
    <row r="35" spans="1:24" s="76" customFormat="1" x14ac:dyDescent="0.55000000000000004">
      <c r="A35" s="100"/>
      <c r="B35" s="101"/>
      <c r="C35" s="370" t="str">
        <f t="shared" si="1"/>
        <v>6_1</v>
      </c>
      <c r="D35" s="371"/>
      <c r="E35" s="99"/>
      <c r="F35" s="102"/>
      <c r="G35" s="102"/>
      <c r="H35" s="103"/>
      <c r="I35" s="194"/>
      <c r="J35" s="264"/>
      <c r="K35" s="369"/>
      <c r="L35" s="266"/>
      <c r="M35" s="104"/>
      <c r="N35" s="100"/>
      <c r="O35" s="77"/>
      <c r="P35" s="368">
        <f>COUNTA($D$8:D35)</f>
        <v>6</v>
      </c>
      <c r="Q35" s="368" t="str">
        <f t="shared" ca="1" si="3"/>
        <v>民生・業務その他(その他)</v>
      </c>
      <c r="R35" s="368" t="str" cm="1">
        <f t="array" ref="R35">IFERROR(INDEX($E$8:$E$92, SMALL(IF($E$8:$E$92&lt;&gt;"", ROW($E$8:$E$92)-ROW($E$8)+1), ROW()-ROW($E$8)+1)), "")</f>
        <v/>
      </c>
      <c r="S35" s="368" t="str">
        <f>IF(COUNTIF('2.4需要家合意形成状況(住宅)'!$D:$D,'2.4民生電力需要量'!R35)&gt;0,"",'2.4民生電力需要量'!R35)</f>
        <v/>
      </c>
      <c r="T35" s="368" t="str">
        <f>IF(COUNTIF('2.4需要家合意形成状況(民生・業務その他)'!$D:$D,'2.4民生電力需要量'!R35)&gt;0,"",'2.4民生電力需要量'!R35)</f>
        <v/>
      </c>
      <c r="U35" s="368" t="str">
        <f>IF(COUNTIF('2.4需要家合意形成状況(公共)'!$D:$D,'2.4民生電力需要量'!R35)&gt;0,"",'2.4民生電力需要量'!R35)</f>
        <v/>
      </c>
      <c r="V35" s="368"/>
      <c r="W35" s="368">
        <f>COUNTIF($D$8:$D35,"?*")</f>
        <v>6</v>
      </c>
      <c r="X35" s="368">
        <f>IF(COUNTIF($W$8:$W35,W35)-2&lt;1,"",COUNTIF($W$8:$W35,W35)-2)</f>
        <v>1</v>
      </c>
    </row>
    <row r="36" spans="1:24" s="76" customFormat="1" x14ac:dyDescent="0.55000000000000004">
      <c r="A36" s="100"/>
      <c r="B36" s="101"/>
      <c r="C36" s="370" t="str">
        <f t="shared" si="1"/>
        <v>6_2</v>
      </c>
      <c r="D36" s="371"/>
      <c r="E36" s="99"/>
      <c r="F36" s="102"/>
      <c r="G36" s="102"/>
      <c r="H36" s="103"/>
      <c r="I36" s="194"/>
      <c r="J36" s="264"/>
      <c r="K36" s="369"/>
      <c r="L36" s="266"/>
      <c r="M36" s="104"/>
      <c r="N36" s="100"/>
      <c r="O36" s="77"/>
      <c r="P36" s="368">
        <f>COUNTA($D$8:D36)</f>
        <v>6</v>
      </c>
      <c r="Q36" s="368" t="str">
        <f t="shared" ca="1" si="3"/>
        <v>民生・業務その他(その他)</v>
      </c>
      <c r="R36" s="368" t="str" cm="1">
        <f t="array" ref="R36">IFERROR(INDEX($E$8:$E$92, SMALL(IF($E$8:$E$92&lt;&gt;"", ROW($E$8:$E$92)-ROW($E$8)+1), ROW()-ROW($E$8)+1)), "")</f>
        <v/>
      </c>
      <c r="S36" s="368" t="str">
        <f>IF(COUNTIF('2.4需要家合意形成状況(住宅)'!$D:$D,'2.4民生電力需要量'!R36)&gt;0,"",'2.4民生電力需要量'!R36)</f>
        <v/>
      </c>
      <c r="T36" s="368" t="str">
        <f>IF(COUNTIF('2.4需要家合意形成状況(民生・業務その他)'!$D:$D,'2.4民生電力需要量'!R36)&gt;0,"",'2.4民生電力需要量'!R36)</f>
        <v/>
      </c>
      <c r="U36" s="368" t="str">
        <f>IF(COUNTIF('2.4需要家合意形成状況(公共)'!$D:$D,'2.4民生電力需要量'!R36)&gt;0,"",'2.4民生電力需要量'!R36)</f>
        <v/>
      </c>
      <c r="V36" s="368"/>
      <c r="W36" s="368">
        <f>COUNTIF($D$8:$D36,"?*")</f>
        <v>6</v>
      </c>
      <c r="X36" s="368">
        <f>IF(COUNTIF($W$8:$W36,W36)-2&lt;1,"",COUNTIF($W$8:$W36,W36)-2)</f>
        <v>2</v>
      </c>
    </row>
    <row r="37" spans="1:24" s="76" customFormat="1" x14ac:dyDescent="0.55000000000000004">
      <c r="A37" s="100"/>
      <c r="B37" s="101"/>
      <c r="C37" s="370" t="str">
        <f t="shared" si="1"/>
        <v>6_3</v>
      </c>
      <c r="D37" s="371"/>
      <c r="E37" s="99"/>
      <c r="F37" s="102"/>
      <c r="G37" s="102"/>
      <c r="H37" s="103"/>
      <c r="I37" s="194"/>
      <c r="J37" s="264"/>
      <c r="K37" s="369"/>
      <c r="L37" s="266"/>
      <c r="M37" s="104"/>
      <c r="N37" s="100"/>
      <c r="O37" s="77"/>
      <c r="P37" s="368">
        <f>COUNTA($D$8:D37)</f>
        <v>6</v>
      </c>
      <c r="Q37" s="368" t="str">
        <f t="shared" ca="1" si="3"/>
        <v>民生・業務その他(その他)</v>
      </c>
      <c r="R37" s="368" t="str" cm="1">
        <f t="array" ref="R37">IFERROR(INDEX($E$8:$E$92, SMALL(IF($E$8:$E$92&lt;&gt;"", ROW($E$8:$E$92)-ROW($E$8)+1), ROW()-ROW($E$8)+1)), "")</f>
        <v/>
      </c>
      <c r="S37" s="368" t="str">
        <f>IF(COUNTIF('2.4需要家合意形成状況(住宅)'!$D:$D,'2.4民生電力需要量'!R37)&gt;0,"",'2.4民生電力需要量'!R37)</f>
        <v/>
      </c>
      <c r="T37" s="368" t="str">
        <f>IF(COUNTIF('2.4需要家合意形成状況(民生・業務その他)'!$D:$D,'2.4民生電力需要量'!R37)&gt;0,"",'2.4民生電力需要量'!R37)</f>
        <v/>
      </c>
      <c r="U37" s="368" t="str">
        <f>IF(COUNTIF('2.4需要家合意形成状況(公共)'!$D:$D,'2.4民生電力需要量'!R37)&gt;0,"",'2.4民生電力需要量'!R37)</f>
        <v/>
      </c>
      <c r="V37" s="368"/>
      <c r="W37" s="368">
        <f>COUNTIF($D$8:$D37,"?*")</f>
        <v>6</v>
      </c>
      <c r="X37" s="368">
        <f>IF(COUNTIF($W$8:$W37,W37)-2&lt;1,"",COUNTIF($W$8:$W37,W37)-2)</f>
        <v>3</v>
      </c>
    </row>
    <row r="38" spans="1:24" x14ac:dyDescent="0.55000000000000004">
      <c r="B38" s="94"/>
      <c r="C38" s="370" t="str">
        <f t="shared" si="1"/>
        <v>7</v>
      </c>
      <c r="D38" s="350" t="s">
        <v>56</v>
      </c>
      <c r="E38" s="173"/>
      <c r="F38" s="345"/>
      <c r="G38" s="345"/>
      <c r="H38" s="346"/>
      <c r="I38" s="347"/>
      <c r="J38" s="348"/>
      <c r="K38" s="352" t="str">
        <f>IF(AND(COUNTBLANK($I38:$I43)=3,COUNTA($I38:$I43)=0),0,IF(SUM($I38:$I43)=0,"",SUM($I38:$I43)))</f>
        <v/>
      </c>
      <c r="L38" s="348"/>
      <c r="M38" s="98"/>
      <c r="P38" s="335">
        <f>COUNTA($D$8:D38)</f>
        <v>7</v>
      </c>
      <c r="Q38" s="335" t="str">
        <f t="shared" ca="1" si="3"/>
        <v>公共(公共施設)</v>
      </c>
      <c r="R38" s="335" t="str" cm="1">
        <f t="array" ref="R38">IFERROR(INDEX($E$8:$E$92, SMALL(IF($E$8:$E$92&lt;&gt;"", ROW($E$8:$E$92)-ROW($E$8)+1), ROW()-ROW($E$8)+1)), "")</f>
        <v/>
      </c>
      <c r="S38" s="335" t="str">
        <f>IF(COUNTIF('2.4需要家合意形成状況(住宅)'!$D:$D,'2.4民生電力需要量'!R38)&gt;0,"",'2.4民生電力需要量'!R38)</f>
        <v/>
      </c>
      <c r="T38" s="335" t="str">
        <f>IF(COUNTIF('2.4需要家合意形成状況(民生・業務その他)'!$D:$D,'2.4民生電力需要量'!R38)&gt;0,"",'2.4民生電力需要量'!R38)</f>
        <v/>
      </c>
      <c r="U38" s="335" t="str">
        <f>IF(COUNTIF('2.4需要家合意形成状況(公共)'!$D:$D,'2.4民生電力需要量'!R38)&gt;0,"",'2.4民生電力需要量'!R38)</f>
        <v/>
      </c>
      <c r="W38" s="335">
        <f>COUNTIF($D$8:$D38,"?*")</f>
        <v>7</v>
      </c>
      <c r="X38" s="335" t="str">
        <f>IF(COUNTIF($W$8:$W38,W38)-2&lt;1,"",COUNTIF($W$8:$W38,W38)-2)</f>
        <v/>
      </c>
    </row>
    <row r="39" spans="1:24" s="76" customFormat="1" hidden="1" x14ac:dyDescent="0.55000000000000004">
      <c r="A39" s="100"/>
      <c r="B39" s="101"/>
      <c r="C39" s="187" t="str">
        <f t="shared" si="1"/>
        <v>7</v>
      </c>
      <c r="D39" s="171"/>
      <c r="E39" s="99"/>
      <c r="F39" s="102"/>
      <c r="G39" s="102"/>
      <c r="H39" s="103"/>
      <c r="I39" s="194"/>
      <c r="J39" s="264"/>
      <c r="K39" s="367"/>
      <c r="L39" s="266"/>
      <c r="M39" s="104"/>
      <c r="N39" s="100"/>
      <c r="O39" s="77"/>
      <c r="P39" s="368">
        <f>COUNTA($D$8:D39)</f>
        <v>7</v>
      </c>
      <c r="Q39" s="368" t="str">
        <f t="shared" ca="1" si="3"/>
        <v>公共(公共施設)</v>
      </c>
      <c r="R39" s="368" t="str" cm="1">
        <f t="array" ref="R39">IFERROR(INDEX($E$8:$E$92, SMALL(IF($E$8:$E$92&lt;&gt;"", ROW($E$8:$E$92)-ROW($E$8)+1), ROW()-ROW($E$8)+1)), "")</f>
        <v/>
      </c>
      <c r="S39" s="368" t="str">
        <f>IF(COUNTIF('2.4需要家合意形成状況(住宅)'!$D:$D,'2.4民生電力需要量'!R39)&gt;0,"",'2.4民生電力需要量'!R39)</f>
        <v/>
      </c>
      <c r="T39" s="368" t="str">
        <f>IF(COUNTIF('2.4需要家合意形成状況(民生・業務その他)'!$D:$D,'2.4民生電力需要量'!R39)&gt;0,"",'2.4民生電力需要量'!R39)</f>
        <v/>
      </c>
      <c r="U39" s="368" t="str">
        <f>IF(COUNTIF('2.4需要家合意形成状況(公共)'!$D:$D,'2.4民生電力需要量'!R39)&gt;0,"",'2.4民生電力需要量'!R39)</f>
        <v/>
      </c>
      <c r="V39" s="368"/>
      <c r="W39" s="368">
        <f>COUNTIF($D$8:$D39,"?*")</f>
        <v>7</v>
      </c>
      <c r="X39" s="368" t="str">
        <f>IF(COUNTIF($W$8:$W39,W39)-2&lt;1,"",COUNTIF($W$8:$W39,W39)-2)</f>
        <v/>
      </c>
    </row>
    <row r="40" spans="1:24" s="76" customFormat="1" x14ac:dyDescent="0.55000000000000004">
      <c r="A40" s="100"/>
      <c r="B40" s="101"/>
      <c r="C40" s="187" t="str">
        <f t="shared" si="1"/>
        <v>7_1</v>
      </c>
      <c r="D40" s="372"/>
      <c r="E40" s="99"/>
      <c r="F40" s="102"/>
      <c r="G40" s="102"/>
      <c r="H40" s="103"/>
      <c r="I40" s="194"/>
      <c r="J40" s="264"/>
      <c r="K40" s="369"/>
      <c r="L40" s="266"/>
      <c r="M40" s="104"/>
      <c r="N40" s="100"/>
      <c r="O40" s="77"/>
      <c r="P40" s="368">
        <f>COUNTA($D$8:D40)</f>
        <v>7</v>
      </c>
      <c r="Q40" s="368" t="str">
        <f t="shared" ca="1" si="3"/>
        <v>公共(公共施設)</v>
      </c>
      <c r="R40" s="368" t="str" cm="1">
        <f t="array" ref="R40">IFERROR(INDEX($E$8:$E$92, SMALL(IF($E$8:$E$92&lt;&gt;"", ROW($E$8:$E$92)-ROW($E$8)+1), ROW()-ROW($E$8)+1)), "")</f>
        <v/>
      </c>
      <c r="S40" s="368" t="str">
        <f>IF(COUNTIF('2.4需要家合意形成状況(住宅)'!$D:$D,'2.4民生電力需要量'!R40)&gt;0,"",'2.4民生電力需要量'!R40)</f>
        <v/>
      </c>
      <c r="T40" s="368" t="str">
        <f>IF(COUNTIF('2.4需要家合意形成状況(民生・業務その他)'!$D:$D,'2.4民生電力需要量'!R40)&gt;0,"",'2.4民生電力需要量'!R40)</f>
        <v/>
      </c>
      <c r="U40" s="368" t="str">
        <f>IF(COUNTIF('2.4需要家合意形成状況(公共)'!$D:$D,'2.4民生電力需要量'!R40)&gt;0,"",'2.4民生電力需要量'!R40)</f>
        <v/>
      </c>
      <c r="V40" s="368"/>
      <c r="W40" s="368">
        <f>COUNTIF($D$8:$D40,"?*")</f>
        <v>7</v>
      </c>
      <c r="X40" s="368">
        <f>IF(COUNTIF($W$8:$W40,W40)-2&lt;1,"",COUNTIF($W$8:$W40,W40)-2)</f>
        <v>1</v>
      </c>
    </row>
    <row r="41" spans="1:24" s="76" customFormat="1" x14ac:dyDescent="0.55000000000000004">
      <c r="A41" s="100"/>
      <c r="B41" s="101"/>
      <c r="C41" s="187" t="str">
        <f t="shared" si="1"/>
        <v>7_2</v>
      </c>
      <c r="D41" s="171"/>
      <c r="E41" s="99"/>
      <c r="F41" s="102"/>
      <c r="G41" s="102"/>
      <c r="H41" s="103"/>
      <c r="I41" s="194"/>
      <c r="J41" s="264"/>
      <c r="K41" s="369"/>
      <c r="L41" s="266"/>
      <c r="M41" s="104"/>
      <c r="N41" s="100"/>
      <c r="O41" s="77"/>
      <c r="P41" s="368">
        <f>COUNTA($D$8:D41)</f>
        <v>7</v>
      </c>
      <c r="Q41" s="368" t="str">
        <f t="shared" ca="1" si="3"/>
        <v>公共(公共施設)</v>
      </c>
      <c r="R41" s="368" t="str" cm="1">
        <f t="array" ref="R41">IFERROR(INDEX($E$8:$E$92, SMALL(IF($E$8:$E$92&lt;&gt;"", ROW($E$8:$E$92)-ROW($E$8)+1), ROW()-ROW($E$8)+1)), "")</f>
        <v/>
      </c>
      <c r="S41" s="368" t="str">
        <f>IF(COUNTIF('2.4需要家合意形成状況(住宅)'!$D:$D,'2.4民生電力需要量'!R41)&gt;0,"",'2.4民生電力需要量'!R41)</f>
        <v/>
      </c>
      <c r="T41" s="368" t="str">
        <f>IF(COUNTIF('2.4需要家合意形成状況(民生・業務その他)'!$D:$D,'2.4民生電力需要量'!R41)&gt;0,"",'2.4民生電力需要量'!R41)</f>
        <v/>
      </c>
      <c r="U41" s="368" t="str">
        <f>IF(COUNTIF('2.4需要家合意形成状況(公共)'!$D:$D,'2.4民生電力需要量'!R41)&gt;0,"",'2.4民生電力需要量'!R41)</f>
        <v/>
      </c>
      <c r="V41" s="368"/>
      <c r="W41" s="368">
        <f>COUNTIF($D$8:$D41,"?*")</f>
        <v>7</v>
      </c>
      <c r="X41" s="368">
        <f>IF(COUNTIF($W$8:$W41,W41)-2&lt;1,"",COUNTIF($W$8:$W41,W41)-2)</f>
        <v>2</v>
      </c>
    </row>
    <row r="42" spans="1:24" s="76" customFormat="1" x14ac:dyDescent="0.55000000000000004">
      <c r="A42" s="100"/>
      <c r="B42" s="101"/>
      <c r="C42" s="187" t="str">
        <f t="shared" si="1"/>
        <v>7_3</v>
      </c>
      <c r="D42" s="171"/>
      <c r="E42" s="99"/>
      <c r="F42" s="102"/>
      <c r="G42" s="102"/>
      <c r="H42" s="103"/>
      <c r="I42" s="194"/>
      <c r="J42" s="264"/>
      <c r="K42" s="369"/>
      <c r="L42" s="266"/>
      <c r="M42" s="104"/>
      <c r="N42" s="100"/>
      <c r="O42" s="77"/>
      <c r="P42" s="368">
        <f>COUNTA($D$8:D42)</f>
        <v>7</v>
      </c>
      <c r="Q42" s="368" t="str">
        <f t="shared" ca="1" si="3"/>
        <v>公共(公共施設)</v>
      </c>
      <c r="R42" s="368" t="str" cm="1">
        <f t="array" ref="R42">IFERROR(INDEX($E$8:$E$92, SMALL(IF($E$8:$E$92&lt;&gt;"", ROW($E$8:$E$92)-ROW($E$8)+1), ROW()-ROW($E$8)+1)), "")</f>
        <v/>
      </c>
      <c r="S42" s="368" t="str">
        <f>IF(COUNTIF('2.4需要家合意形成状況(住宅)'!$D:$D,'2.4民生電力需要量'!R42)&gt;0,"",'2.4民生電力需要量'!R42)</f>
        <v/>
      </c>
      <c r="T42" s="368" t="str">
        <f>IF(COUNTIF('2.4需要家合意形成状況(民生・業務その他)'!$D:$D,'2.4民生電力需要量'!R42)&gt;0,"",'2.4民生電力需要量'!R42)</f>
        <v/>
      </c>
      <c r="U42" s="368" t="str">
        <f>IF(COUNTIF('2.4需要家合意形成状況(公共)'!$D:$D,'2.4民生電力需要量'!R42)&gt;0,"",'2.4民生電力需要量'!R42)</f>
        <v/>
      </c>
      <c r="V42" s="368"/>
      <c r="W42" s="368">
        <f>COUNTIF($D$8:$D42,"?*")</f>
        <v>7</v>
      </c>
      <c r="X42" s="368">
        <f>IF(COUNTIF($W$8:$W42,W42)-2&lt;1,"",COUNTIF($W$8:$W42,W42)-2)</f>
        <v>3</v>
      </c>
    </row>
    <row r="43" spans="1:24" x14ac:dyDescent="0.55000000000000004">
      <c r="B43" s="94"/>
      <c r="C43" s="187" t="str">
        <f t="shared" si="1"/>
        <v>8</v>
      </c>
      <c r="D43" s="350" t="s">
        <v>28</v>
      </c>
      <c r="E43" s="173"/>
      <c r="F43" s="345"/>
      <c r="G43" s="345"/>
      <c r="H43" s="346"/>
      <c r="I43" s="347"/>
      <c r="J43" s="348"/>
      <c r="K43" s="352" t="str">
        <f>IF(AND(COUNTBLANK($I43:$I49)=3,COUNTA($I43:$I49)=0),0,IF(SUM($I43:$I49)=0,"",SUM($I43:$I49)))</f>
        <v/>
      </c>
      <c r="L43" s="348"/>
      <c r="M43" s="98"/>
      <c r="P43" s="335">
        <f>COUNTA($D$8:D43)</f>
        <v>8</v>
      </c>
      <c r="Q43" s="335" t="str">
        <f t="shared" ca="1" si="3"/>
        <v>公共(その他)</v>
      </c>
      <c r="R43" s="335" t="str" cm="1">
        <f t="array" ref="R43">IFERROR(INDEX($E$8:$E$92, SMALL(IF($E$8:$E$92&lt;&gt;"", ROW($E$8:$E$92)-ROW($E$8)+1), ROW()-ROW($E$8)+1)), "")</f>
        <v/>
      </c>
      <c r="S43" s="335" t="str">
        <f>IF(COUNTIF('2.4需要家合意形成状況(住宅)'!$D:$D,'2.4民生電力需要量'!R43)&gt;0,"",'2.4民生電力需要量'!R43)</f>
        <v/>
      </c>
      <c r="T43" s="335" t="str">
        <f>IF(COUNTIF('2.4需要家合意形成状況(民生・業務その他)'!$D:$D,'2.4民生電力需要量'!R43)&gt;0,"",'2.4民生電力需要量'!R43)</f>
        <v/>
      </c>
      <c r="U43" s="335" t="str">
        <f>IF(COUNTIF('2.4需要家合意形成状況(公共)'!$D:$D,'2.4民生電力需要量'!R43)&gt;0,"",'2.4民生電力需要量'!R43)</f>
        <v/>
      </c>
      <c r="W43" s="335">
        <f>COUNTIF($D$8:$D43,"?*")</f>
        <v>8</v>
      </c>
      <c r="X43" s="335" t="str">
        <f>IF(COUNTIF($W$8:$W43,W43)-2&lt;1,"",COUNTIF($W$8:$W43,W43)-2)</f>
        <v/>
      </c>
    </row>
    <row r="44" spans="1:24" s="76" customFormat="1" hidden="1" x14ac:dyDescent="0.55000000000000004">
      <c r="A44" s="100"/>
      <c r="B44" s="101"/>
      <c r="C44" s="187" t="str">
        <f t="shared" si="1"/>
        <v>8</v>
      </c>
      <c r="D44" s="171"/>
      <c r="E44" s="99"/>
      <c r="F44" s="102"/>
      <c r="G44" s="102"/>
      <c r="H44" s="103"/>
      <c r="I44" s="194"/>
      <c r="J44" s="264"/>
      <c r="K44" s="367"/>
      <c r="L44" s="266"/>
      <c r="M44" s="104"/>
      <c r="N44" s="100"/>
      <c r="O44" s="77"/>
      <c r="P44" s="368">
        <f>COUNTA($D$8:D44)</f>
        <v>8</v>
      </c>
      <c r="Q44" s="368" t="str">
        <f t="shared" ca="1" si="3"/>
        <v>公共(その他)</v>
      </c>
      <c r="R44" s="368" t="str" cm="1">
        <f t="array" ref="R44">IFERROR(INDEX($E$8:$E$92, SMALL(IF($E$8:$E$92&lt;&gt;"", ROW($E$8:$E$92)-ROW($E$8)+1), ROW()-ROW($E$8)+1)), "")</f>
        <v/>
      </c>
      <c r="S44" s="368" t="str">
        <f>IF(COUNTIF('2.4需要家合意形成状況(住宅)'!$D:$D,'2.4民生電力需要量'!R44)&gt;0,"",'2.4民生電力需要量'!R44)</f>
        <v/>
      </c>
      <c r="T44" s="368" t="str">
        <f>IF(COUNTIF('2.4需要家合意形成状況(民生・業務その他)'!$D:$D,'2.4民生電力需要量'!R44)&gt;0,"",'2.4民生電力需要量'!R44)</f>
        <v/>
      </c>
      <c r="U44" s="368" t="str">
        <f>IF(COUNTIF('2.4需要家合意形成状況(公共)'!$D:$D,'2.4民生電力需要量'!R44)&gt;0,"",'2.4民生電力需要量'!R44)</f>
        <v/>
      </c>
      <c r="V44" s="368"/>
      <c r="W44" s="368">
        <f>COUNTIF($D$8:$D44,"?*")</f>
        <v>8</v>
      </c>
      <c r="X44" s="368" t="str">
        <f>IF(COUNTIF($W$8:$W44,W44)-2&lt;1,"",COUNTIF($W$8:$W44,W44)-2)</f>
        <v/>
      </c>
    </row>
    <row r="45" spans="1:24" s="76" customFormat="1" x14ac:dyDescent="0.55000000000000004">
      <c r="A45" s="100"/>
      <c r="B45" s="101"/>
      <c r="C45" s="187" t="str">
        <f t="shared" si="1"/>
        <v>8_1</v>
      </c>
      <c r="D45" s="171"/>
      <c r="E45" s="99"/>
      <c r="F45" s="102"/>
      <c r="G45" s="102"/>
      <c r="H45" s="103"/>
      <c r="I45" s="194"/>
      <c r="J45" s="264"/>
      <c r="K45" s="369"/>
      <c r="L45" s="266"/>
      <c r="M45" s="104"/>
      <c r="N45" s="100"/>
      <c r="O45" s="77"/>
      <c r="P45" s="368">
        <f>COUNTA($D$8:D45)</f>
        <v>8</v>
      </c>
      <c r="Q45" s="368" t="str">
        <f t="shared" ca="1" si="3"/>
        <v>公共(その他)</v>
      </c>
      <c r="R45" s="368" t="str" cm="1">
        <f t="array" ref="R45">IFERROR(INDEX($E$8:$E$92, SMALL(IF($E$8:$E$92&lt;&gt;"", ROW($E$8:$E$92)-ROW($E$8)+1), ROW()-ROW($E$8)+1)), "")</f>
        <v/>
      </c>
      <c r="S45" s="368" t="str">
        <f>IF(COUNTIF('2.4需要家合意形成状況(住宅)'!$D:$D,'2.4民生電力需要量'!R45)&gt;0,"",'2.4民生電力需要量'!R45)</f>
        <v/>
      </c>
      <c r="T45" s="368" t="str">
        <f>IF(COUNTIF('2.4需要家合意形成状況(民生・業務その他)'!$D:$D,'2.4民生電力需要量'!R45)&gt;0,"",'2.4民生電力需要量'!R45)</f>
        <v/>
      </c>
      <c r="U45" s="368" t="str">
        <f>IF(COUNTIF('2.4需要家合意形成状況(公共)'!$D:$D,'2.4民生電力需要量'!R45)&gt;0,"",'2.4民生電力需要量'!R45)</f>
        <v/>
      </c>
      <c r="V45" s="368"/>
      <c r="W45" s="368">
        <f>COUNTIF($D$8:$D45,"?*")</f>
        <v>8</v>
      </c>
      <c r="X45" s="368">
        <f>IF(COUNTIF($W$8:$W45,W45)-2&lt;1,"",COUNTIF($W$8:$W45,W45)-2)</f>
        <v>1</v>
      </c>
    </row>
    <row r="46" spans="1:24" s="76" customFormat="1" x14ac:dyDescent="0.55000000000000004">
      <c r="A46" s="100"/>
      <c r="B46" s="101"/>
      <c r="C46" s="187" t="str">
        <f t="shared" si="1"/>
        <v>8_2</v>
      </c>
      <c r="D46" s="171"/>
      <c r="E46" s="99"/>
      <c r="F46" s="102"/>
      <c r="G46" s="102"/>
      <c r="H46" s="103"/>
      <c r="I46" s="194"/>
      <c r="J46" s="264"/>
      <c r="K46" s="369"/>
      <c r="L46" s="266"/>
      <c r="M46" s="104"/>
      <c r="N46" s="100"/>
      <c r="O46" s="77"/>
      <c r="P46" s="368">
        <f>COUNTA($D$8:D46)</f>
        <v>8</v>
      </c>
      <c r="Q46" s="368" t="str">
        <f t="shared" ca="1" si="3"/>
        <v>公共(その他)</v>
      </c>
      <c r="R46" s="368" t="str" cm="1">
        <f t="array" ref="R46">IFERROR(INDEX($E$8:$E$92, SMALL(IF($E$8:$E$92&lt;&gt;"", ROW($E$8:$E$92)-ROW($E$8)+1), ROW()-ROW($E$8)+1)), "")</f>
        <v/>
      </c>
      <c r="S46" s="368" t="str">
        <f>IF(COUNTIF('2.4需要家合意形成状況(住宅)'!$D:$D,'2.4民生電力需要量'!R46)&gt;0,"",'2.4民生電力需要量'!R46)</f>
        <v/>
      </c>
      <c r="T46" s="368" t="str">
        <f>IF(COUNTIF('2.4需要家合意形成状況(民生・業務その他)'!$D:$D,'2.4民生電力需要量'!R46)&gt;0,"",'2.4民生電力需要量'!R46)</f>
        <v/>
      </c>
      <c r="U46" s="368" t="str">
        <f>IF(COUNTIF('2.4需要家合意形成状況(公共)'!$D:$D,'2.4民生電力需要量'!R46)&gt;0,"",'2.4民生電力需要量'!R46)</f>
        <v/>
      </c>
      <c r="V46" s="368"/>
      <c r="W46" s="368">
        <f>COUNTIF($D$8:$D46,"?*")</f>
        <v>8</v>
      </c>
      <c r="X46" s="368">
        <f>IF(COUNTIF($W$8:$W46,W46)-2&lt;1,"",COUNTIF($W$8:$W46,W46)-2)</f>
        <v>2</v>
      </c>
    </row>
    <row r="47" spans="1:24" s="76" customFormat="1" x14ac:dyDescent="0.55000000000000004">
      <c r="A47" s="100"/>
      <c r="B47" s="101"/>
      <c r="C47" s="187" t="str">
        <f>_xlfn.TEXTJOIN("_",1,$W47:$X47)</f>
        <v>8_3</v>
      </c>
      <c r="D47" s="171"/>
      <c r="E47" s="105"/>
      <c r="F47" s="163"/>
      <c r="G47" s="163"/>
      <c r="H47" s="106"/>
      <c r="I47" s="195"/>
      <c r="J47" s="265"/>
      <c r="K47" s="373"/>
      <c r="L47" s="374"/>
      <c r="M47" s="104"/>
      <c r="N47" s="100"/>
      <c r="O47" s="77"/>
      <c r="P47" s="368">
        <f>COUNTA($D$8:D47)</f>
        <v>8</v>
      </c>
      <c r="Q47" s="368" t="str">
        <f t="shared" ca="1" si="3"/>
        <v>公共(その他)</v>
      </c>
      <c r="R47" s="368" t="str" cm="1">
        <f t="array" ref="R47">IFERROR(INDEX($E$8:$E$92, SMALL(IF($E$8:$E$92&lt;&gt;"", ROW($E$8:$E$92)-ROW($E$8)+1), ROW()-ROW($E$8)+1)), "")</f>
        <v/>
      </c>
      <c r="S47" s="368" t="str">
        <f>IF(COUNTIF('2.4需要家合意形成状況(住宅)'!$D:$D,'2.4民生電力需要量'!R47)&gt;0,"",'2.4民生電力需要量'!R47)</f>
        <v/>
      </c>
      <c r="T47" s="368" t="str">
        <f>IF(COUNTIF('2.4需要家合意形成状況(民生・業務その他)'!$D:$D,'2.4民生電力需要量'!R47)&gt;0,"",'2.4民生電力需要量'!R47)</f>
        <v/>
      </c>
      <c r="U47" s="368" t="str">
        <f>IF(COUNTIF('2.4需要家合意形成状況(公共)'!$D:$D,'2.4民生電力需要量'!R47)&gt;0,"",'2.4民生電力需要量'!R47)</f>
        <v/>
      </c>
      <c r="V47" s="368"/>
      <c r="W47" s="368">
        <f>COUNTIF($D$8:$D47,"?*")</f>
        <v>8</v>
      </c>
      <c r="X47" s="368">
        <f>IF(COUNTIF($W$8:$W47,W47)-2&lt;1,"",COUNTIF($W$8:$W47,W47)-2)</f>
        <v>3</v>
      </c>
    </row>
    <row r="48" spans="1:24" s="76" customFormat="1" x14ac:dyDescent="0.55000000000000004">
      <c r="A48" s="100"/>
      <c r="B48" s="101"/>
      <c r="C48" s="187" t="str">
        <f>_xlfn.TEXTJOIN("_",1,$W48:$X48)</f>
        <v>8_4</v>
      </c>
      <c r="D48" s="171"/>
      <c r="E48" s="105"/>
      <c r="F48" s="163"/>
      <c r="G48" s="163"/>
      <c r="H48" s="106"/>
      <c r="I48" s="195"/>
      <c r="J48" s="265"/>
      <c r="K48" s="373"/>
      <c r="L48" s="374"/>
      <c r="M48" s="104"/>
      <c r="N48" s="100"/>
      <c r="O48" s="77"/>
      <c r="P48" s="368">
        <f>COUNTA($D$8:D48)</f>
        <v>8</v>
      </c>
      <c r="Q48" s="368" t="str">
        <f t="shared" ca="1" si="3"/>
        <v>公共(その他)</v>
      </c>
      <c r="R48" s="368" t="str" cm="1">
        <f t="array" ref="R48">IFERROR(INDEX($E$8:$E$92, SMALL(IF($E$8:$E$92&lt;&gt;"", ROW($E$8:$E$92)-ROW($E$8)+1), ROW()-ROW($E$8)+1)), "")</f>
        <v/>
      </c>
      <c r="S48" s="368" t="str">
        <f>IF(COUNTIF('2.4需要家合意形成状況(住宅)'!$D:$D,'2.4民生電力需要量'!R48)&gt;0,"",'2.4民生電力需要量'!R48)</f>
        <v/>
      </c>
      <c r="T48" s="368" t="str">
        <f>IF(COUNTIF('2.4需要家合意形成状況(民生・業務その他)'!$D:$D,'2.4民生電力需要量'!R48)&gt;0,"",'2.4民生電力需要量'!R48)</f>
        <v/>
      </c>
      <c r="U48" s="368" t="str">
        <f>IF(COUNTIF('2.4需要家合意形成状況(公共)'!$D:$D,'2.4民生電力需要量'!R48)&gt;0,"",'2.4民生電力需要量'!R48)</f>
        <v/>
      </c>
      <c r="V48" s="368"/>
      <c r="W48" s="368">
        <f>COUNTIF($D$8:$D48,"?*")</f>
        <v>8</v>
      </c>
      <c r="X48" s="368">
        <f>IF(COUNTIF($W$8:$W48,W48)-2&lt;1,"",COUNTIF($W$8:$W48,W48)-2)</f>
        <v>4</v>
      </c>
    </row>
    <row r="49" spans="1:24" x14ac:dyDescent="0.55000000000000004">
      <c r="B49" s="94"/>
      <c r="C49" s="708"/>
      <c r="D49" s="354" t="s">
        <v>33</v>
      </c>
      <c r="E49" s="355"/>
      <c r="F49" s="356"/>
      <c r="G49" s="356"/>
      <c r="H49" s="357"/>
      <c r="I49" s="358"/>
      <c r="J49" s="359"/>
      <c r="K49" s="301">
        <f>SUM(K8,K13,K18,K23,K28,K33,K38,K43)</f>
        <v>0</v>
      </c>
      <c r="L49" s="360"/>
      <c r="M49" s="98"/>
      <c r="S49" s="335">
        <f>IF(COUNTIF('2.4需要家合意形成状況(住宅)'!$D:$D,'2.4民生電力需要量'!R49)&gt;0,"",'2.4民生電力需要量'!R49)</f>
        <v>0</v>
      </c>
      <c r="T49" s="335">
        <f>IF(COUNTIF('2.4需要家合意形成状況(民生・業務その他)'!$D:$D,'2.4民生電力需要量'!R49)&gt;0,"",'2.4民生電力需要量'!R49)</f>
        <v>0</v>
      </c>
      <c r="U49" s="335">
        <f>IF(COUNTIF('2.4需要家合意形成状況(公共)'!$D:$D,'2.4民生電力需要量'!R49)&gt;0,"",'2.4民生電力需要量'!R49)</f>
        <v>0</v>
      </c>
      <c r="W49" s="335">
        <f>COUNTIF($D$8:$D49,"?*")</f>
        <v>9</v>
      </c>
      <c r="X49" s="335" t="str">
        <f>IF(COUNTIF($W$8:$W49,W49)-2&lt;1,"",COUNTIF($W$8:$W49,W49)-2)</f>
        <v/>
      </c>
    </row>
    <row r="50" spans="1:24" ht="7.5" customHeight="1" x14ac:dyDescent="0.55000000000000004">
      <c r="A50"/>
      <c r="B50" s="174"/>
      <c r="C50" s="709"/>
      <c r="D50" s="107"/>
      <c r="E50" s="361"/>
      <c r="F50" s="107"/>
      <c r="G50" s="107"/>
      <c r="H50" s="361"/>
      <c r="I50" s="107"/>
      <c r="J50" s="331"/>
      <c r="K50" s="107"/>
      <c r="L50" s="362"/>
      <c r="M50" s="108"/>
      <c r="S50"/>
      <c r="T50"/>
      <c r="U50"/>
      <c r="V50"/>
      <c r="W50"/>
      <c r="X50"/>
    </row>
    <row r="51" spans="1:24" ht="27" customHeight="1" x14ac:dyDescent="0.55000000000000004">
      <c r="A51"/>
      <c r="D51" s="175" t="s">
        <v>212</v>
      </c>
      <c r="E51" s="363"/>
      <c r="F51" s="363"/>
      <c r="G51" s="363"/>
      <c r="H51" s="363"/>
      <c r="I51" s="363"/>
      <c r="J51" s="364"/>
      <c r="K51" s="363"/>
      <c r="L51" s="364"/>
      <c r="M51" s="363"/>
      <c r="S51"/>
      <c r="T51"/>
      <c r="U51"/>
      <c r="V51"/>
      <c r="W51"/>
      <c r="X51"/>
    </row>
    <row r="52" spans="1:24" x14ac:dyDescent="0.55000000000000004">
      <c r="A52"/>
      <c r="D52" s="89" t="s">
        <v>213</v>
      </c>
      <c r="S52"/>
      <c r="T52"/>
      <c r="U52"/>
      <c r="V52"/>
      <c r="W52"/>
      <c r="X52"/>
    </row>
    <row r="53" spans="1:24" x14ac:dyDescent="0.55000000000000004">
      <c r="A53"/>
      <c r="S53"/>
      <c r="T53"/>
      <c r="U53"/>
      <c r="V53"/>
      <c r="W53"/>
      <c r="X53"/>
    </row>
    <row r="54" spans="1:24" x14ac:dyDescent="0.55000000000000004">
      <c r="A54"/>
      <c r="S54"/>
      <c r="T54"/>
      <c r="U54"/>
      <c r="V54"/>
      <c r="W54"/>
      <c r="X54"/>
    </row>
    <row r="55" spans="1:24" x14ac:dyDescent="0.55000000000000004">
      <c r="A55"/>
      <c r="S55"/>
      <c r="T55"/>
      <c r="U55"/>
      <c r="V55"/>
      <c r="W55"/>
      <c r="X55"/>
    </row>
    <row r="56" spans="1:24" x14ac:dyDescent="0.55000000000000004">
      <c r="A56"/>
      <c r="S56"/>
      <c r="T56"/>
      <c r="U56"/>
      <c r="V56"/>
      <c r="W56"/>
      <c r="X56"/>
    </row>
    <row r="57" spans="1:24" x14ac:dyDescent="0.55000000000000004">
      <c r="A57"/>
      <c r="S57"/>
      <c r="T57"/>
      <c r="U57"/>
      <c r="V57"/>
      <c r="W57"/>
      <c r="X57"/>
    </row>
    <row r="58" spans="1:24" x14ac:dyDescent="0.55000000000000004">
      <c r="A58"/>
      <c r="S58"/>
      <c r="T58"/>
      <c r="U58"/>
      <c r="V58"/>
      <c r="W58"/>
      <c r="X58"/>
    </row>
    <row r="59" spans="1:24" x14ac:dyDescent="0.55000000000000004">
      <c r="A59"/>
      <c r="S59"/>
      <c r="T59"/>
      <c r="U59"/>
      <c r="V59"/>
      <c r="W59"/>
      <c r="X59"/>
    </row>
  </sheetData>
  <sheetProtection algorithmName="SHA-512" hashValue="GyzghkeMM7+blRR9x29J0ktXL12nDxXDXkIVmeApWtlnmN8ElzGztGMHWd/bqyQUybZq6ghBhRFEYTDT4m4a0Q==" saltValue="TxqzlJgq6MovMud1s0lHOQ==" spinCount="100000" sheet="1" formatCells="0" insertRows="0" deleteRows="0"/>
  <phoneticPr fontId="1"/>
  <conditionalFormatting sqref="C8:C49">
    <cfRule type="expression" dxfId="1389" priority="1">
      <formula>LEN($C8)&lt;2</formula>
    </cfRule>
  </conditionalFormatting>
  <conditionalFormatting sqref="D8:D48">
    <cfRule type="notContainsBlanks" dxfId="1388" priority="11">
      <formula>LEN(TRIM(D8))&gt;0</formula>
    </cfRule>
  </conditionalFormatting>
  <conditionalFormatting sqref="D8:D49">
    <cfRule type="expression" dxfId="1387" priority="15">
      <formula>COUNTIF($D$8:$D$49,$D8)&gt;1</formula>
    </cfRule>
  </conditionalFormatting>
  <conditionalFormatting sqref="E7">
    <cfRule type="expression" dxfId="1386" priority="3153">
      <formula>COUNTA($E8:$E$47)=0</formula>
    </cfRule>
    <cfRule type="expression" dxfId="1385" priority="3152">
      <formula>$D$8&lt;&gt;""</formula>
    </cfRule>
  </conditionalFormatting>
  <conditionalFormatting sqref="E8:E48">
    <cfRule type="expression" dxfId="1384" priority="6">
      <formula>$D8&lt;&gt;""</formula>
    </cfRule>
    <cfRule type="expression" dxfId="1383" priority="8">
      <formula>$D8="*"</formula>
    </cfRule>
  </conditionalFormatting>
  <conditionalFormatting sqref="E8:J48 L44:L48">
    <cfRule type="containsBlanks" dxfId="1382" priority="10">
      <formula>LEN(TRIM(E8))=0</formula>
    </cfRule>
  </conditionalFormatting>
  <conditionalFormatting sqref="F8:J48">
    <cfRule type="notContainsBlanks" dxfId="1381" priority="7">
      <formula>LEN(TRIM(F8))&gt;0</formula>
    </cfRule>
    <cfRule type="expression" dxfId="1380" priority="9" stopIfTrue="1">
      <formula>$D8&lt;&gt;""</formula>
    </cfRule>
    <cfRule type="expression" dxfId="1379" priority="12">
      <formula>$E8=""</formula>
    </cfRule>
  </conditionalFormatting>
  <conditionalFormatting sqref="H18:H32 L18:L32">
    <cfRule type="expression" dxfId="1378" priority="173">
      <formula>$E18=""</formula>
    </cfRule>
    <cfRule type="containsBlanks" dxfId="1377" priority="172">
      <formula>LEN(TRIM(H18))=0</formula>
    </cfRule>
    <cfRule type="expression" dxfId="1376" priority="171" stopIfTrue="1">
      <formula>$D18&lt;&gt;""</formula>
    </cfRule>
  </conditionalFormatting>
  <conditionalFormatting sqref="K8:K10 K12:K15 K23:K32">
    <cfRule type="containsBlanks" dxfId="1375" priority="174">
      <formula>LEN(TRIM(K8))=0</formula>
    </cfRule>
    <cfRule type="expression" dxfId="1374" priority="169">
      <formula>$D8&lt;&gt;""</formula>
    </cfRule>
  </conditionalFormatting>
  <conditionalFormatting sqref="K11">
    <cfRule type="containsBlanks" dxfId="1373" priority="60">
      <formula>LEN(TRIM(K11))=0</formula>
    </cfRule>
    <cfRule type="expression" dxfId="1372" priority="59">
      <formula>$D11&lt;&gt;""</formula>
    </cfRule>
    <cfRule type="expression" dxfId="1371" priority="58">
      <formula>$K11&lt;&gt;0</formula>
    </cfRule>
  </conditionalFormatting>
  <conditionalFormatting sqref="K13 K33 K38 K43 K8">
    <cfRule type="containsBlanks" dxfId="1370" priority="164">
      <formula>LEN(TRIM(K8))=0</formula>
    </cfRule>
  </conditionalFormatting>
  <conditionalFormatting sqref="K13">
    <cfRule type="cellIs" dxfId="1369" priority="163" operator="equal">
      <formula>0</formula>
    </cfRule>
  </conditionalFormatting>
  <conditionalFormatting sqref="K16:K22">
    <cfRule type="expression" dxfId="1368" priority="20">
      <formula>$K16&lt;&gt;0</formula>
    </cfRule>
    <cfRule type="expression" dxfId="1367" priority="21">
      <formula>$D16&lt;&gt;""</formula>
    </cfRule>
    <cfRule type="containsBlanks" dxfId="1366" priority="22">
      <formula>LEN(TRIM(K16))=0</formula>
    </cfRule>
  </conditionalFormatting>
  <conditionalFormatting sqref="K18">
    <cfRule type="cellIs" dxfId="1365" priority="18" operator="equal">
      <formula>0</formula>
    </cfRule>
    <cfRule type="containsBlanks" dxfId="1364" priority="19">
      <formula>LEN(TRIM(K18))=0</formula>
    </cfRule>
  </conditionalFormatting>
  <conditionalFormatting sqref="K23">
    <cfRule type="containsBlanks" dxfId="1363" priority="147">
      <formula>LEN(TRIM(K23))=0</formula>
    </cfRule>
    <cfRule type="cellIs" dxfId="1362" priority="146" operator="equal">
      <formula>0</formula>
    </cfRule>
  </conditionalFormatting>
  <conditionalFormatting sqref="K23:K27">
    <cfRule type="expression" dxfId="1361" priority="148">
      <formula>$K23&lt;&gt;0</formula>
    </cfRule>
  </conditionalFormatting>
  <conditionalFormatting sqref="K28">
    <cfRule type="expression" dxfId="1360" priority="143">
      <formula>$K28&lt;&gt;0</formula>
    </cfRule>
    <cfRule type="containsBlanks" dxfId="1359" priority="142">
      <formula>LEN(TRIM(K28))=0</formula>
    </cfRule>
    <cfRule type="cellIs" dxfId="1358" priority="141" operator="equal">
      <formula>0</formula>
    </cfRule>
  </conditionalFormatting>
  <conditionalFormatting sqref="K29:K47 K8:K10 K12:K15 K49">
    <cfRule type="expression" dxfId="1357" priority="168">
      <formula>$K8&lt;&gt;0</formula>
    </cfRule>
  </conditionalFormatting>
  <conditionalFormatting sqref="K33">
    <cfRule type="cellIs" dxfId="1356" priority="140" operator="equal">
      <formula>0</formula>
    </cfRule>
  </conditionalFormatting>
  <conditionalFormatting sqref="K33:K47">
    <cfRule type="containsBlanks" dxfId="1355" priority="167">
      <formula>LEN(TRIM(K33))=0</formula>
    </cfRule>
  </conditionalFormatting>
  <conditionalFormatting sqref="K38">
    <cfRule type="cellIs" dxfId="1354" priority="139" operator="equal">
      <formula>0</formula>
    </cfRule>
  </conditionalFormatting>
  <conditionalFormatting sqref="K43">
    <cfRule type="cellIs" dxfId="1353" priority="138" operator="equal">
      <formula>0</formula>
    </cfRule>
  </conditionalFormatting>
  <conditionalFormatting sqref="K48">
    <cfRule type="containsBlanks" dxfId="1352" priority="13">
      <formula>LEN(TRIM(K48))=0</formula>
    </cfRule>
    <cfRule type="expression" dxfId="1351" priority="14">
      <formula>$K48&lt;&gt;0</formula>
    </cfRule>
  </conditionalFormatting>
  <conditionalFormatting sqref="K49">
    <cfRule type="cellIs" dxfId="1350" priority="137" operator="equal">
      <formula>0</formula>
    </cfRule>
  </conditionalFormatting>
  <conditionalFormatting sqref="L8">
    <cfRule type="notContainsBlanks" dxfId="1349" priority="44">
      <formula>LEN(TRIM(L8))&gt;0</formula>
    </cfRule>
    <cfRule type="expression" dxfId="1348" priority="45" stopIfTrue="1">
      <formula>$D8&lt;&gt;""</formula>
    </cfRule>
    <cfRule type="expression" dxfId="1347" priority="46">
      <formula>$E8=""</formula>
    </cfRule>
  </conditionalFormatting>
  <conditionalFormatting sqref="L8:L47">
    <cfRule type="notContainsBlanks" dxfId="1346" priority="48">
      <formula>LEN(TRIM(L8))&gt;0</formula>
    </cfRule>
    <cfRule type="expression" dxfId="1345" priority="49" stopIfTrue="1">
      <formula>$D8&lt;&gt;""</formula>
    </cfRule>
    <cfRule type="expression" dxfId="1344" priority="50">
      <formula>$E8=""</formula>
    </cfRule>
    <cfRule type="containsBlanks" dxfId="1343" priority="55">
      <formula>LEN(TRIM(L8))=0</formula>
    </cfRule>
  </conditionalFormatting>
  <conditionalFormatting sqref="L9:L12 L14:L17 L19:L22 L24:L27 L29:L32 L34:L37 L39:L42">
    <cfRule type="containsBlanks" dxfId="1342" priority="17">
      <formula>LEN(TRIM(L9))=0</formula>
    </cfRule>
  </conditionalFormatting>
  <conditionalFormatting sqref="L13">
    <cfRule type="notContainsBlanks" dxfId="1341" priority="41">
      <formula>LEN(TRIM(L13))&gt;0</formula>
    </cfRule>
    <cfRule type="expression" dxfId="1340" priority="42" stopIfTrue="1">
      <formula>$D13&lt;&gt;""</formula>
    </cfRule>
    <cfRule type="expression" dxfId="1339" priority="43">
      <formula>$E13=""</formula>
    </cfRule>
  </conditionalFormatting>
  <conditionalFormatting sqref="L18">
    <cfRule type="expression" dxfId="1338" priority="40">
      <formula>$E18=""</formula>
    </cfRule>
    <cfRule type="notContainsBlanks" dxfId="1337" priority="38">
      <formula>LEN(TRIM(L18))&gt;0</formula>
    </cfRule>
    <cfRule type="expression" dxfId="1336" priority="39" stopIfTrue="1">
      <formula>$D18&lt;&gt;""</formula>
    </cfRule>
  </conditionalFormatting>
  <conditionalFormatting sqref="L18:L32 H18:H32">
    <cfRule type="notContainsBlanks" dxfId="1335" priority="170">
      <formula>LEN(TRIM(H18))&gt;0</formula>
    </cfRule>
  </conditionalFormatting>
  <conditionalFormatting sqref="L23">
    <cfRule type="expression" dxfId="1334" priority="36" stopIfTrue="1">
      <formula>$D23&lt;&gt;""</formula>
    </cfRule>
    <cfRule type="notContainsBlanks" dxfId="1333" priority="35">
      <formula>LEN(TRIM(L23))&gt;0</formula>
    </cfRule>
    <cfRule type="expression" dxfId="1332" priority="37">
      <formula>$E23=""</formula>
    </cfRule>
  </conditionalFormatting>
  <conditionalFormatting sqref="L28">
    <cfRule type="expression" dxfId="1331" priority="33" stopIfTrue="1">
      <formula>$D28&lt;&gt;""</formula>
    </cfRule>
    <cfRule type="notContainsBlanks" dxfId="1330" priority="32">
      <formula>LEN(TRIM(L28))&gt;0</formula>
    </cfRule>
    <cfRule type="expression" dxfId="1329" priority="34">
      <formula>$E28=""</formula>
    </cfRule>
  </conditionalFormatting>
  <conditionalFormatting sqref="L33">
    <cfRule type="notContainsBlanks" dxfId="1328" priority="29">
      <formula>LEN(TRIM(L33))&gt;0</formula>
    </cfRule>
    <cfRule type="expression" dxfId="1327" priority="31">
      <formula>$E33=""</formula>
    </cfRule>
    <cfRule type="expression" dxfId="1326" priority="30" stopIfTrue="1">
      <formula>$D33&lt;&gt;""</formula>
    </cfRule>
  </conditionalFormatting>
  <conditionalFormatting sqref="L38">
    <cfRule type="expression" dxfId="1325" priority="28">
      <formula>$E38=""</formula>
    </cfRule>
    <cfRule type="expression" dxfId="1324" priority="27" stopIfTrue="1">
      <formula>$D38&lt;&gt;""</formula>
    </cfRule>
    <cfRule type="notContainsBlanks" dxfId="1323" priority="26">
      <formula>LEN(TRIM(L38))&gt;0</formula>
    </cfRule>
  </conditionalFormatting>
  <conditionalFormatting sqref="L43">
    <cfRule type="expression" dxfId="1322" priority="25">
      <formula>$E43=""</formula>
    </cfRule>
    <cfRule type="expression" dxfId="1321" priority="24" stopIfTrue="1">
      <formula>$D43&lt;&gt;""</formula>
    </cfRule>
    <cfRule type="notContainsBlanks" dxfId="1320" priority="23">
      <formula>LEN(TRIM(L43))&gt;0</formula>
    </cfRule>
  </conditionalFormatting>
  <conditionalFormatting sqref="L48">
    <cfRule type="notContainsBlanks" dxfId="1319" priority="3">
      <formula>LEN(TRIM(L48))&gt;0</formula>
    </cfRule>
    <cfRule type="expression" dxfId="1318" priority="4" stopIfTrue="1">
      <formula>$D48&lt;&gt;""</formula>
    </cfRule>
    <cfRule type="expression" dxfId="1317" priority="5">
      <formula>$E48=""</formula>
    </cfRule>
    <cfRule type="containsBlanks" dxfId="1316" priority="2">
      <formula>LEN(TRIM(L48))=0</formula>
    </cfRule>
  </conditionalFormatting>
  <dataValidations count="8">
    <dataValidation type="list" allowBlank="1" showInputMessage="1" showErrorMessage="1" sqref="G49:H49 L49" xr:uid="{EF1FE8D9-FD5D-4B0D-9177-4B1044946847}">
      <formula1>OFFSET(#REF!,MATCH($F49,#REF!,0),1,1,COUNTA(OFFSET(#REF!,MATCH($F49,#REF!,0),1,1,10)))</formula1>
    </dataValidation>
    <dataValidation type="list" allowBlank="1" showInputMessage="1" showErrorMessage="1" sqref="F49" xr:uid="{4B325B3F-5C07-4235-8FD7-15A804D267DF}">
      <formula1>#REF!</formula1>
    </dataValidation>
    <dataValidation type="list" allowBlank="1" showInputMessage="1" showErrorMessage="1" sqref="P7" xr:uid="{6AB92DBD-946C-418F-83F8-48C26D933630}">
      <formula1>"　"</formula1>
    </dataValidation>
    <dataValidation type="custom" allowBlank="1" showInputMessage="1" showErrorMessage="1" sqref="I49:J49 H8:H49 L49" xr:uid="{0BED9AE4-AC8D-413A-BE5A-2150B10D9793}">
      <formula1>$D8="*"</formula1>
    </dataValidation>
    <dataValidation type="decimal" operator="greaterThanOrEqual" allowBlank="1" showInputMessage="1" showErrorMessage="1" error="数値で入力してください" sqref="J33 J28 J23 J18 J13 J8 I8:I48 J38 L8 L13 L18 L23 L28 L33 L38 L43 J43" xr:uid="{0B62C6EC-49BD-4790-AD21-4F8B4DCDE12F}">
      <formula1>0</formula1>
    </dataValidation>
    <dataValidation type="list" operator="greaterThanOrEqual" allowBlank="1" showInputMessage="1" showErrorMessage="1" error="数値で入力してください" sqref="J29:J32 J9:J12 J44:J48 J19:J22 J24:J27 J34:J37 J39:J42 J14:J17" xr:uid="{DAD7AD23-7127-48BE-9B0D-923E61761225}">
      <formula1>"範囲内,範囲外"</formula1>
    </dataValidation>
    <dataValidation type="list" allowBlank="1" showInputMessage="1" showErrorMessage="1" sqref="L29:L32 L9:L12 L14:L17 L19:L22 L24:L27 L34:L37 L39:L42 L44:L48" xr:uid="{6626DADE-F00E-49B6-B9E7-18259F4D6E7F}">
      <formula1>"A,B,C,D"</formula1>
    </dataValidation>
    <dataValidation type="textLength" operator="lessThan" allowBlank="1" showInputMessage="1" showErrorMessage="1" sqref="D8:D48 K8:K48" xr:uid="{D7F1173F-E307-4E3A-B3FC-4B8FA1C8A824}">
      <formula1>1</formula1>
    </dataValidation>
  </dataValidations>
  <pageMargins left="0.7" right="0.7" top="0.75" bottom="0.75" header="0.3" footer="0.3"/>
  <pageSetup paperSize="8" scale="7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xr:uid="{B5311876-60A7-414D-AC8C-A8A4C883F439}">
          <x14:formula1>
            <xm:f>OFFSET(実質ゼロ分類!$B$1,MATCH($Q8,実質ゼロ分類!$B$2:$B$10,0),3,1,COUNTA(実質ゼロ分類!$E$2:$G$2))</xm:f>
          </x14:formula1>
          <xm:sqref>F13:F14 F8:F9 F33:F34 F38:F39 F43:F44</xm:sqref>
        </x14:dataValidation>
        <x14:dataValidation type="list" allowBlank="1" showInputMessage="1" showErrorMessage="1" xr:uid="{93DEC94E-88C9-42D1-9F8F-5A0FC60F097A}">
          <x14:formula1>
            <xm:f>OFFSET(実質ゼロ分類!$B$1,MATCH($Q18,実質ゼロ分類!$B$2:$B$10,0),3,1,2)</xm:f>
          </x14:formula1>
          <xm:sqref>F28:F29 F18:F19 F23:F24</xm:sqref>
        </x14:dataValidation>
        <x14:dataValidation type="list" allowBlank="1" showInputMessage="1" showErrorMessage="1" xr:uid="{FD5D5EC7-46FA-42DA-82F8-9CCDC633AB56}">
          <x14:formula1>
            <xm:f>OFFSET(実質ゼロ分類!$B$1,MATCH($Q10,実質ゼロ分類!$B$2:$B$10,0),3,1,COUNTA(OFFSET(実質ゼロ分類!$B$1,MATCH($Q10,実質ゼロ分類!$B$2:$B$10,0),3,1,COUNTA(OFFSET(実質ゼロ分類!$B$1,MATCH($Q10,実質ゼロ分類!$B$2:$B$10,0),3,1,3)))))</xm:f>
          </x14:formula1>
          <xm:sqref>F30:F32 F10:F12 F15:F17 F20:F22 F25:F27 F35:F37 F40:F42 F45:F48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1674-8BFE-4B21-BA3D-7680079DB9CA}">
  <sheetPr codeName="Sheet32">
    <tabColor rgb="FF00B0F0"/>
    <pageSetUpPr fitToPage="1"/>
  </sheetPr>
  <dimension ref="A1:U573"/>
  <sheetViews>
    <sheetView showGridLines="0" zoomScale="70" zoomScaleNormal="70" zoomScaleSheetLayoutView="55" workbookViewId="0"/>
  </sheetViews>
  <sheetFormatPr defaultColWidth="9" defaultRowHeight="18" x14ac:dyDescent="0.55000000000000004"/>
  <cols>
    <col min="1" max="1" width="2.08203125" style="76" customWidth="1"/>
    <col min="2" max="2" width="2" style="76" customWidth="1"/>
    <col min="3" max="3" width="7.08203125" style="76" customWidth="1"/>
    <col min="4" max="4" width="21.5" style="76" customWidth="1"/>
    <col min="5" max="5" width="24.58203125" style="647" bestFit="1" customWidth="1"/>
    <col min="6" max="6" width="32.83203125" style="76" customWidth="1"/>
    <col min="7" max="8" width="29.33203125" style="76" customWidth="1"/>
    <col min="9" max="9" width="2" style="76" customWidth="1"/>
    <col min="10" max="10" width="4.08203125" style="386" customWidth="1"/>
    <col min="11" max="11" width="27.58203125" style="386" bestFit="1" customWidth="1"/>
    <col min="12" max="12" width="20.25" style="386" customWidth="1"/>
    <col min="13" max="13" width="27.58203125" style="76" bestFit="1" customWidth="1"/>
    <col min="14" max="14" width="20.25" style="76" customWidth="1"/>
    <col min="15" max="16" width="4.75" style="76" customWidth="1"/>
    <col min="17" max="19" width="43.33203125" style="76" customWidth="1"/>
    <col min="20" max="16384" width="9" style="76"/>
  </cols>
  <sheetData>
    <row r="1" spans="1:21" customFormat="1" x14ac:dyDescent="0.55000000000000004">
      <c r="A1" s="172" t="s">
        <v>386</v>
      </c>
      <c r="B1" s="1"/>
      <c r="C1" s="1"/>
      <c r="J1" s="3"/>
      <c r="K1" s="3"/>
      <c r="L1" s="3"/>
      <c r="U1" s="213"/>
    </row>
    <row r="2" spans="1:21" customFormat="1" ht="64.5" customHeight="1" x14ac:dyDescent="0.55000000000000004">
      <c r="B2" s="901" t="s">
        <v>388</v>
      </c>
      <c r="C2" s="901"/>
      <c r="D2" s="901"/>
      <c r="E2" s="901"/>
      <c r="F2" s="901"/>
      <c r="G2" s="901"/>
      <c r="H2" s="901"/>
      <c r="I2" s="901"/>
      <c r="J2" s="901"/>
      <c r="K2" s="901"/>
      <c r="L2" s="901"/>
      <c r="M2" s="901"/>
      <c r="U2" s="213"/>
    </row>
    <row r="3" spans="1:21" customFormat="1" x14ac:dyDescent="0.55000000000000004">
      <c r="E3" s="14"/>
      <c r="J3" s="3"/>
      <c r="K3" s="3"/>
      <c r="L3" s="3"/>
    </row>
    <row r="4" spans="1:21" customFormat="1" ht="26.5" x14ac:dyDescent="0.55000000000000004">
      <c r="B4" s="232" t="e">
        <f ca="1">IF(COUNTIF(OFFSET('2.4民生電力需要量'!$S$8,0,0,'2.4民生電力需要量'!$R$2,1),"?*")=0,"","あと "&amp;COUNTIF(OFFSET('2.4民生電力需要量'!$S$8,0,0,'2.4民生電力需要量'!$R$2,1),"?*")&amp;" 施設分 入力が必要です")</f>
        <v>#REF!</v>
      </c>
      <c r="E4" s="14"/>
      <c r="J4" s="3"/>
      <c r="K4" s="3"/>
      <c r="L4" s="3"/>
    </row>
    <row r="5" spans="1:21" customFormat="1" x14ac:dyDescent="0.55000000000000004">
      <c r="E5" s="14"/>
      <c r="J5" s="3"/>
      <c r="K5" s="3"/>
      <c r="L5" s="3"/>
    </row>
    <row r="6" spans="1:21" customFormat="1" ht="9" customHeight="1" x14ac:dyDescent="0.55000000000000004">
      <c r="B6" s="51"/>
      <c r="C6" s="29"/>
      <c r="D6" s="29"/>
      <c r="E6" s="85"/>
      <c r="F6" s="29"/>
      <c r="G6" s="29"/>
      <c r="H6" s="29"/>
      <c r="I6" s="47"/>
    </row>
    <row r="7" spans="1:21" customFormat="1" x14ac:dyDescent="0.55000000000000004">
      <c r="B7" s="48"/>
      <c r="C7" s="236" t="str">
        <f ca="1">IFERROR(OFFSET('2.4民生電力需要量'!$C$7,MATCH(D7,'2.4民生電力需要量'!$E$8:$E$49,0),0),"")</f>
        <v/>
      </c>
      <c r="D7" s="375" t="s">
        <v>238</v>
      </c>
      <c r="E7" s="231" t="s">
        <v>239</v>
      </c>
      <c r="F7" s="905" t="str">
        <f ca="1">IFERROR(OFFSET('2.4民生電力需要量'!$G$7,MATCH($D7,'2.4民生電力需要量'!$E$8:$E$990,0),0),"")</f>
        <v/>
      </c>
      <c r="G7" s="906"/>
      <c r="H7" s="907"/>
      <c r="I7" s="49"/>
    </row>
    <row r="8" spans="1:21" customFormat="1" x14ac:dyDescent="0.55000000000000004">
      <c r="B8" s="48"/>
      <c r="C8" s="233"/>
      <c r="D8" s="216"/>
      <c r="E8" s="231" t="s">
        <v>349</v>
      </c>
      <c r="F8" s="908" t="str">
        <f ca="1">IFERROR(OFFSET('2.4民生電力需要量'!$I$7,MATCH($D7,'2.4民生電力需要量'!$E$8:$E$990,0),0),"")</f>
        <v/>
      </c>
      <c r="G8" s="909"/>
      <c r="H8" s="910"/>
      <c r="I8" s="49"/>
    </row>
    <row r="9" spans="1:21" customFormat="1" x14ac:dyDescent="0.55000000000000004">
      <c r="B9" s="48"/>
      <c r="C9" s="233"/>
      <c r="D9" s="216"/>
      <c r="E9" s="231" t="s">
        <v>297</v>
      </c>
      <c r="F9" s="905" t="str">
        <f ca="1">IFERROR(OFFSET('2.4民生電力需要量'!$L$7,MATCH($D7,'2.4民生電力需要量'!$E$8:$E$990,0),0),"")</f>
        <v/>
      </c>
      <c r="G9" s="906"/>
      <c r="H9" s="907"/>
      <c r="I9" s="49"/>
    </row>
    <row r="10" spans="1:21" s="386" customFormat="1" x14ac:dyDescent="0.55000000000000004">
      <c r="A10" s="76"/>
      <c r="B10" s="379"/>
      <c r="C10" s="380"/>
      <c r="D10" s="381"/>
      <c r="E10" s="382" t="s">
        <v>245</v>
      </c>
      <c r="F10" s="383" t="s">
        <v>360</v>
      </c>
      <c r="G10" s="384"/>
      <c r="H10" s="384"/>
      <c r="I10" s="385"/>
      <c r="J10" s="76"/>
      <c r="M10" s="76"/>
      <c r="N10" s="76"/>
      <c r="O10" s="76"/>
      <c r="P10" s="76"/>
      <c r="Q10" s="76"/>
      <c r="R10" s="76"/>
      <c r="S10" s="76"/>
      <c r="T10" s="76"/>
      <c r="U10" s="76"/>
    </row>
    <row r="11" spans="1:21" x14ac:dyDescent="0.55000000000000004">
      <c r="B11" s="379"/>
      <c r="C11" s="380"/>
      <c r="D11" s="381"/>
      <c r="E11" s="387"/>
      <c r="F11" s="902"/>
      <c r="G11" s="903"/>
      <c r="H11" s="904"/>
      <c r="I11" s="385"/>
      <c r="J11" s="76"/>
    </row>
    <row r="12" spans="1:21" s="386" customFormat="1" x14ac:dyDescent="0.55000000000000004">
      <c r="A12" s="76"/>
      <c r="B12" s="379"/>
      <c r="C12" s="380"/>
      <c r="D12" s="381"/>
      <c r="E12" s="388" t="s">
        <v>210</v>
      </c>
      <c r="F12" s="389" t="s">
        <v>211</v>
      </c>
      <c r="G12" s="389" t="s">
        <v>361</v>
      </c>
      <c r="H12" s="389" t="s">
        <v>246</v>
      </c>
      <c r="I12" s="385"/>
      <c r="J12" s="76"/>
      <c r="M12" s="76"/>
      <c r="N12" s="76"/>
      <c r="O12" s="76"/>
      <c r="P12" s="76"/>
      <c r="Q12" s="76"/>
      <c r="R12" s="76"/>
      <c r="S12" s="76"/>
      <c r="T12" s="76"/>
      <c r="U12" s="76"/>
    </row>
    <row r="13" spans="1:21" s="386" customFormat="1" x14ac:dyDescent="0.55000000000000004">
      <c r="A13" s="76"/>
      <c r="B13" s="379"/>
      <c r="C13" s="380"/>
      <c r="D13" s="381"/>
      <c r="E13" s="382"/>
      <c r="F13" s="376"/>
      <c r="G13" s="377"/>
      <c r="H13" s="378"/>
      <c r="I13" s="385"/>
      <c r="J13" s="76"/>
      <c r="M13" s="76"/>
      <c r="N13" s="76"/>
      <c r="O13" s="76"/>
      <c r="P13" s="76"/>
      <c r="Q13" s="76"/>
      <c r="R13" s="76"/>
      <c r="S13" s="76"/>
      <c r="T13" s="76"/>
      <c r="U13" s="76"/>
    </row>
    <row r="14" spans="1:21" s="386" customFormat="1" x14ac:dyDescent="0.55000000000000004">
      <c r="A14" s="76"/>
      <c r="B14" s="379"/>
      <c r="C14" s="380"/>
      <c r="D14" s="381"/>
      <c r="E14" s="382"/>
      <c r="F14" s="376"/>
      <c r="G14" s="377"/>
      <c r="H14" s="378"/>
      <c r="I14" s="385"/>
      <c r="J14" s="76"/>
      <c r="M14" s="76"/>
      <c r="N14" s="76"/>
      <c r="O14" s="76"/>
      <c r="P14" s="76"/>
      <c r="Q14" s="76"/>
      <c r="R14" s="76"/>
      <c r="S14" s="76"/>
      <c r="T14" s="76"/>
      <c r="U14" s="76"/>
    </row>
    <row r="15" spans="1:21" s="386" customFormat="1" x14ac:dyDescent="0.55000000000000004">
      <c r="A15" s="76"/>
      <c r="B15" s="379"/>
      <c r="C15" s="380"/>
      <c r="D15" s="381"/>
      <c r="E15" s="382"/>
      <c r="F15" s="376"/>
      <c r="G15" s="377"/>
      <c r="H15" s="378"/>
      <c r="I15" s="385"/>
      <c r="J15" s="76"/>
      <c r="M15" s="76"/>
      <c r="N15" s="76"/>
      <c r="O15" s="76"/>
      <c r="P15" s="76"/>
      <c r="Q15" s="76"/>
      <c r="R15" s="76"/>
      <c r="S15" s="76"/>
      <c r="T15" s="76"/>
      <c r="U15" s="76"/>
    </row>
    <row r="16" spans="1:21" s="386" customFormat="1" x14ac:dyDescent="0.55000000000000004">
      <c r="A16" s="76"/>
      <c r="B16" s="379"/>
      <c r="C16" s="380"/>
      <c r="D16" s="381"/>
      <c r="E16" s="382"/>
      <c r="F16" s="376"/>
      <c r="G16" s="377"/>
      <c r="H16" s="378"/>
      <c r="I16" s="385"/>
      <c r="J16" s="76"/>
      <c r="M16" s="76"/>
      <c r="N16" s="76"/>
      <c r="O16" s="76"/>
      <c r="P16" s="76"/>
      <c r="Q16" s="76"/>
      <c r="R16" s="76"/>
      <c r="S16" s="76"/>
      <c r="T16" s="76"/>
      <c r="U16" s="76"/>
    </row>
    <row r="17" spans="1:21" s="386" customFormat="1" x14ac:dyDescent="0.55000000000000004">
      <c r="A17" s="76"/>
      <c r="B17" s="379"/>
      <c r="C17" s="380"/>
      <c r="D17" s="381"/>
      <c r="E17" s="382"/>
      <c r="F17" s="376"/>
      <c r="G17" s="377"/>
      <c r="H17" s="378"/>
      <c r="I17" s="385"/>
      <c r="J17" s="76"/>
      <c r="M17" s="76"/>
      <c r="N17" s="76"/>
      <c r="O17" s="76"/>
      <c r="P17" s="76"/>
      <c r="Q17" s="76"/>
      <c r="R17" s="76"/>
      <c r="S17" s="76"/>
      <c r="T17" s="76"/>
      <c r="U17" s="76"/>
    </row>
    <row r="18" spans="1:21" s="386" customFormat="1" x14ac:dyDescent="0.55000000000000004">
      <c r="A18" s="76"/>
      <c r="B18" s="379"/>
      <c r="C18" s="390"/>
      <c r="D18" s="391"/>
      <c r="E18" s="392"/>
      <c r="F18" s="376"/>
      <c r="G18" s="377"/>
      <c r="H18" s="378"/>
      <c r="I18" s="385"/>
      <c r="J18" s="76"/>
      <c r="M18" s="76"/>
      <c r="N18" s="76"/>
      <c r="O18" s="76"/>
      <c r="P18" s="76"/>
      <c r="Q18" s="76"/>
      <c r="R18" s="76"/>
      <c r="S18" s="76"/>
      <c r="T18" s="76"/>
      <c r="U18" s="76"/>
    </row>
    <row r="19" spans="1:21" s="3" customFormat="1" ht="9" customHeight="1" x14ac:dyDescent="0.55000000000000004">
      <c r="A19"/>
      <c r="B19" s="211"/>
      <c r="C19" s="28"/>
      <c r="D19" s="237"/>
      <c r="E19" s="238"/>
      <c r="F19" s="238"/>
      <c r="G19" s="238"/>
      <c r="H19" s="238"/>
      <c r="I19" s="50"/>
      <c r="J19"/>
      <c r="M19"/>
      <c r="N19"/>
      <c r="O19"/>
      <c r="P19"/>
      <c r="Q19"/>
      <c r="R19"/>
      <c r="S19"/>
      <c r="T19"/>
      <c r="U19"/>
    </row>
    <row r="20" spans="1:21" s="3" customFormat="1" ht="6" customHeight="1" x14ac:dyDescent="0.55000000000000004">
      <c r="A20"/>
      <c r="B20"/>
      <c r="C20"/>
      <c r="D20" s="239"/>
      <c r="E20" s="240"/>
      <c r="F20" s="240"/>
      <c r="G20" s="240"/>
      <c r="H20" s="240"/>
      <c r="I20"/>
      <c r="J20"/>
      <c r="M20"/>
      <c r="N20"/>
      <c r="O20"/>
      <c r="P20"/>
      <c r="Q20"/>
      <c r="R20"/>
      <c r="S20"/>
      <c r="T20"/>
      <c r="U20"/>
    </row>
    <row r="21" spans="1:21" customFormat="1" ht="96" customHeight="1" x14ac:dyDescent="0.55000000000000004">
      <c r="C21" s="241"/>
      <c r="D21" s="242"/>
      <c r="E21" s="231" t="s">
        <v>425</v>
      </c>
      <c r="F21" s="911"/>
      <c r="G21" s="911"/>
      <c r="H21" s="911"/>
      <c r="I21" s="244" t="s">
        <v>240</v>
      </c>
      <c r="J21" s="243"/>
      <c r="K21" s="3"/>
      <c r="L21" s="3"/>
    </row>
    <row r="22" spans="1:21" customFormat="1" ht="96" customHeight="1" x14ac:dyDescent="0.55000000000000004">
      <c r="C22" s="234"/>
      <c r="D22" s="224"/>
      <c r="E22" s="231" t="s">
        <v>426</v>
      </c>
      <c r="F22" s="911"/>
      <c r="G22" s="911"/>
      <c r="H22" s="911"/>
      <c r="J22" s="3"/>
      <c r="K22" s="3"/>
      <c r="L22" s="3"/>
    </row>
    <row r="23" spans="1:21" customFormat="1" ht="18.5" thickBot="1" x14ac:dyDescent="0.6">
      <c r="A23" s="245"/>
      <c r="B23" s="245"/>
      <c r="C23" s="245"/>
      <c r="D23" s="245"/>
      <c r="E23" s="246"/>
      <c r="F23" s="245"/>
      <c r="G23" s="245"/>
      <c r="H23" s="245"/>
      <c r="I23" s="245"/>
      <c r="J23" s="247"/>
      <c r="K23" s="3"/>
      <c r="L23" s="3"/>
    </row>
    <row r="24" spans="1:21" customFormat="1" x14ac:dyDescent="0.55000000000000004">
      <c r="A24" s="248"/>
      <c r="B24" s="248"/>
      <c r="C24" s="248"/>
      <c r="D24" s="248"/>
      <c r="E24" s="249"/>
      <c r="F24" s="248"/>
      <c r="G24" s="248"/>
      <c r="H24" s="248"/>
      <c r="I24" s="248"/>
      <c r="J24" s="250"/>
      <c r="K24" s="3"/>
      <c r="L24" s="3"/>
    </row>
    <row r="25" spans="1:21" customFormat="1" ht="9" customHeight="1" x14ac:dyDescent="0.55000000000000004">
      <c r="B25" s="51"/>
      <c r="C25" s="29"/>
      <c r="D25" s="29"/>
      <c r="E25" s="85"/>
      <c r="F25" s="29"/>
      <c r="G25" s="29"/>
      <c r="H25" s="29"/>
      <c r="I25" s="47"/>
    </row>
    <row r="26" spans="1:21" customFormat="1" x14ac:dyDescent="0.55000000000000004">
      <c r="B26" s="48"/>
      <c r="C26" s="236" t="str">
        <f ca="1">IFERROR(OFFSET('2.4民生電力需要量'!$C$7,MATCH(D26,'2.4民生電力需要量'!$E$8:$E$49,0),0),"")</f>
        <v/>
      </c>
      <c r="D26" s="375" t="s">
        <v>238</v>
      </c>
      <c r="E26" s="231" t="s">
        <v>239</v>
      </c>
      <c r="F26" s="905" t="str">
        <f ca="1">IFERROR(OFFSET('2.4民生電力需要量'!$G$7,MATCH($D26,'2.4民生電力需要量'!$E$8:$E$990,0),0),"")</f>
        <v/>
      </c>
      <c r="G26" s="906"/>
      <c r="H26" s="907"/>
      <c r="I26" s="49"/>
    </row>
    <row r="27" spans="1:21" customFormat="1" x14ac:dyDescent="0.55000000000000004">
      <c r="B27" s="48"/>
      <c r="C27" s="233"/>
      <c r="D27" s="216"/>
      <c r="E27" s="231" t="s">
        <v>349</v>
      </c>
      <c r="F27" s="908" t="str">
        <f ca="1">IFERROR(OFFSET('2.4民生電力需要量'!$I$7,MATCH($D26,'2.4民生電力需要量'!$E$8:$E$990,0),0),"")</f>
        <v/>
      </c>
      <c r="G27" s="909"/>
      <c r="H27" s="910"/>
      <c r="I27" s="49"/>
    </row>
    <row r="28" spans="1:21" customFormat="1" x14ac:dyDescent="0.55000000000000004">
      <c r="B28" s="48"/>
      <c r="C28" s="233"/>
      <c r="D28" s="216"/>
      <c r="E28" s="231" t="s">
        <v>297</v>
      </c>
      <c r="F28" s="905" t="str">
        <f ca="1">IFERROR(OFFSET('2.4民生電力需要量'!$L$7,MATCH($D26,'2.4民生電力需要量'!$E$8:$E$990,0),0),"")</f>
        <v/>
      </c>
      <c r="G28" s="906"/>
      <c r="H28" s="907"/>
      <c r="I28" s="49"/>
    </row>
    <row r="29" spans="1:21" s="386" customFormat="1" x14ac:dyDescent="0.55000000000000004">
      <c r="A29" s="76"/>
      <c r="B29" s="379"/>
      <c r="C29" s="380"/>
      <c r="D29" s="381"/>
      <c r="E29" s="382" t="s">
        <v>245</v>
      </c>
      <c r="F29" s="383" t="s">
        <v>360</v>
      </c>
      <c r="G29" s="384"/>
      <c r="H29" s="384"/>
      <c r="I29" s="385"/>
      <c r="J29" s="76"/>
      <c r="M29" s="76"/>
      <c r="N29" s="76"/>
      <c r="O29" s="76"/>
      <c r="P29" s="76"/>
      <c r="Q29" s="76"/>
      <c r="R29" s="76"/>
      <c r="S29" s="76"/>
      <c r="T29" s="76"/>
      <c r="U29" s="76"/>
    </row>
    <row r="30" spans="1:21" x14ac:dyDescent="0.55000000000000004">
      <c r="B30" s="379"/>
      <c r="C30" s="380"/>
      <c r="D30" s="381"/>
      <c r="E30" s="387"/>
      <c r="F30" s="902"/>
      <c r="G30" s="903"/>
      <c r="H30" s="904"/>
      <c r="I30" s="385"/>
      <c r="J30" s="76"/>
    </row>
    <row r="31" spans="1:21" s="386" customFormat="1" x14ac:dyDescent="0.55000000000000004">
      <c r="A31" s="76"/>
      <c r="B31" s="379"/>
      <c r="C31" s="380"/>
      <c r="D31" s="381"/>
      <c r="E31" s="388" t="s">
        <v>210</v>
      </c>
      <c r="F31" s="389" t="s">
        <v>211</v>
      </c>
      <c r="G31" s="389" t="s">
        <v>360</v>
      </c>
      <c r="H31" s="389" t="s">
        <v>246</v>
      </c>
      <c r="I31" s="385"/>
      <c r="J31" s="76"/>
      <c r="M31" s="76"/>
      <c r="N31" s="76"/>
      <c r="O31" s="76"/>
      <c r="P31" s="76"/>
      <c r="Q31" s="76"/>
      <c r="R31" s="76"/>
      <c r="S31" s="76"/>
      <c r="T31" s="76"/>
      <c r="U31" s="76"/>
    </row>
    <row r="32" spans="1:21" s="386" customFormat="1" x14ac:dyDescent="0.55000000000000004">
      <c r="A32" s="76"/>
      <c r="B32" s="379"/>
      <c r="C32" s="380"/>
      <c r="D32" s="381"/>
      <c r="E32" s="382"/>
      <c r="F32" s="376"/>
      <c r="G32" s="377"/>
      <c r="H32" s="378"/>
      <c r="I32" s="385"/>
      <c r="J32" s="76"/>
      <c r="M32" s="76"/>
      <c r="N32" s="76"/>
      <c r="O32" s="76"/>
      <c r="P32" s="76"/>
      <c r="Q32" s="76"/>
      <c r="R32" s="76"/>
      <c r="S32" s="76"/>
      <c r="T32" s="76"/>
      <c r="U32" s="76"/>
    </row>
    <row r="33" spans="1:21" s="386" customFormat="1" x14ac:dyDescent="0.55000000000000004">
      <c r="A33" s="76"/>
      <c r="B33" s="379"/>
      <c r="C33" s="380"/>
      <c r="D33" s="381"/>
      <c r="E33" s="382"/>
      <c r="F33" s="376"/>
      <c r="G33" s="377"/>
      <c r="H33" s="378"/>
      <c r="I33" s="385"/>
      <c r="J33" s="76"/>
      <c r="M33" s="76"/>
      <c r="N33" s="76"/>
      <c r="O33" s="76"/>
      <c r="P33" s="76"/>
      <c r="Q33" s="76"/>
      <c r="R33" s="76"/>
      <c r="S33" s="76"/>
      <c r="T33" s="76"/>
      <c r="U33" s="76"/>
    </row>
    <row r="34" spans="1:21" s="386" customFormat="1" x14ac:dyDescent="0.55000000000000004">
      <c r="A34" s="76"/>
      <c r="B34" s="379"/>
      <c r="C34" s="380"/>
      <c r="D34" s="381"/>
      <c r="E34" s="382"/>
      <c r="F34" s="376"/>
      <c r="G34" s="377"/>
      <c r="H34" s="378"/>
      <c r="I34" s="385"/>
      <c r="J34" s="76"/>
      <c r="M34" s="76"/>
      <c r="N34" s="76"/>
      <c r="O34" s="76"/>
      <c r="P34" s="76"/>
      <c r="Q34" s="76"/>
      <c r="R34" s="76"/>
      <c r="S34" s="76"/>
      <c r="T34" s="76"/>
      <c r="U34" s="76"/>
    </row>
    <row r="35" spans="1:21" s="386" customFormat="1" x14ac:dyDescent="0.55000000000000004">
      <c r="A35" s="76"/>
      <c r="B35" s="379"/>
      <c r="C35" s="380"/>
      <c r="D35" s="381"/>
      <c r="E35" s="382"/>
      <c r="F35" s="376"/>
      <c r="G35" s="377"/>
      <c r="H35" s="378"/>
      <c r="I35" s="385"/>
      <c r="J35" s="76"/>
      <c r="M35" s="76"/>
      <c r="N35" s="76"/>
      <c r="O35" s="76"/>
      <c r="P35" s="76"/>
      <c r="Q35" s="76"/>
      <c r="R35" s="76"/>
      <c r="S35" s="76"/>
      <c r="T35" s="76"/>
      <c r="U35" s="76"/>
    </row>
    <row r="36" spans="1:21" s="386" customFormat="1" x14ac:dyDescent="0.55000000000000004">
      <c r="A36" s="76"/>
      <c r="B36" s="379"/>
      <c r="C36" s="380"/>
      <c r="D36" s="381"/>
      <c r="E36" s="382"/>
      <c r="F36" s="376"/>
      <c r="G36" s="377"/>
      <c r="H36" s="378"/>
      <c r="I36" s="385"/>
      <c r="J36" s="76"/>
      <c r="M36" s="76"/>
      <c r="N36" s="76"/>
      <c r="O36" s="76"/>
      <c r="P36" s="76"/>
      <c r="Q36" s="76"/>
      <c r="R36" s="76"/>
      <c r="S36" s="76"/>
      <c r="T36" s="76"/>
      <c r="U36" s="76"/>
    </row>
    <row r="37" spans="1:21" s="386" customFormat="1" x14ac:dyDescent="0.55000000000000004">
      <c r="A37" s="76"/>
      <c r="B37" s="379"/>
      <c r="C37" s="390"/>
      <c r="D37" s="391"/>
      <c r="E37" s="392"/>
      <c r="F37" s="376"/>
      <c r="G37" s="377"/>
      <c r="H37" s="378"/>
      <c r="I37" s="385"/>
      <c r="J37" s="76"/>
      <c r="M37" s="76"/>
      <c r="N37" s="76"/>
      <c r="O37" s="76"/>
      <c r="P37" s="76"/>
      <c r="Q37" s="76"/>
      <c r="R37" s="76"/>
      <c r="S37" s="76"/>
      <c r="T37" s="76"/>
      <c r="U37" s="76"/>
    </row>
    <row r="38" spans="1:21" s="3" customFormat="1" ht="9" customHeight="1" x14ac:dyDescent="0.55000000000000004">
      <c r="A38"/>
      <c r="B38" s="211"/>
      <c r="C38" s="28"/>
      <c r="D38" s="237"/>
      <c r="E38" s="238"/>
      <c r="F38" s="238"/>
      <c r="G38" s="238"/>
      <c r="H38" s="238"/>
      <c r="I38" s="50"/>
      <c r="J38"/>
      <c r="M38"/>
      <c r="N38"/>
      <c r="O38"/>
      <c r="P38"/>
      <c r="Q38"/>
      <c r="R38"/>
      <c r="S38"/>
      <c r="T38"/>
      <c r="U38"/>
    </row>
    <row r="39" spans="1:21" s="3" customFormat="1" ht="6" customHeight="1" x14ac:dyDescent="0.55000000000000004">
      <c r="A39"/>
      <c r="B39"/>
      <c r="C39"/>
      <c r="D39" s="239"/>
      <c r="E39" s="240"/>
      <c r="F39" s="240"/>
      <c r="G39" s="240"/>
      <c r="H39" s="240"/>
      <c r="I39"/>
      <c r="J39"/>
      <c r="M39"/>
      <c r="N39"/>
      <c r="O39"/>
      <c r="P39"/>
      <c r="Q39"/>
      <c r="R39"/>
      <c r="S39"/>
      <c r="T39"/>
      <c r="U39"/>
    </row>
    <row r="40" spans="1:21" customFormat="1" ht="96" customHeight="1" x14ac:dyDescent="0.55000000000000004">
      <c r="C40" s="241"/>
      <c r="D40" s="242"/>
      <c r="E40" s="231" t="s">
        <v>425</v>
      </c>
      <c r="F40" s="911"/>
      <c r="G40" s="911"/>
      <c r="H40" s="911"/>
      <c r="I40" s="244" t="s">
        <v>240</v>
      </c>
      <c r="J40" s="243"/>
      <c r="K40" s="3"/>
      <c r="L40" s="3"/>
    </row>
    <row r="41" spans="1:21" customFormat="1" ht="96" customHeight="1" x14ac:dyDescent="0.55000000000000004">
      <c r="C41" s="234"/>
      <c r="D41" s="224"/>
      <c r="E41" s="231" t="s">
        <v>426</v>
      </c>
      <c r="F41" s="911"/>
      <c r="G41" s="911"/>
      <c r="H41" s="911"/>
      <c r="J41" s="3"/>
      <c r="K41" s="3"/>
      <c r="L41" s="3"/>
    </row>
    <row r="42" spans="1:21" customFormat="1" ht="18.5" thickBot="1" x14ac:dyDescent="0.6">
      <c r="E42" s="14"/>
      <c r="J42" s="3"/>
      <c r="K42" s="3"/>
      <c r="L42" s="3"/>
    </row>
    <row r="43" spans="1:21" customFormat="1" x14ac:dyDescent="0.55000000000000004">
      <c r="A43" s="248"/>
      <c r="B43" s="248"/>
      <c r="C43" s="248"/>
      <c r="D43" s="248"/>
      <c r="E43" s="249"/>
      <c r="F43" s="248"/>
      <c r="G43" s="248"/>
      <c r="H43" s="248"/>
      <c r="I43" s="248"/>
      <c r="J43" s="250"/>
      <c r="K43" s="3"/>
      <c r="L43" s="3"/>
    </row>
    <row r="44" spans="1:21" customFormat="1" ht="9" customHeight="1" x14ac:dyDescent="0.55000000000000004">
      <c r="B44" s="51"/>
      <c r="C44" s="29"/>
      <c r="D44" s="29"/>
      <c r="E44" s="85"/>
      <c r="F44" s="29"/>
      <c r="G44" s="29"/>
      <c r="H44" s="29"/>
      <c r="I44" s="47"/>
      <c r="K44" s="3"/>
    </row>
    <row r="45" spans="1:21" customFormat="1" x14ac:dyDescent="0.55000000000000004">
      <c r="B45" s="48"/>
      <c r="C45" s="236" t="str">
        <f ca="1">IFERROR(OFFSET('2.4民生電力需要量'!$C$7,MATCH(D45,'2.4民生電力需要量'!$E$8:$E$49,0),0),"")</f>
        <v/>
      </c>
      <c r="D45" s="375" t="s">
        <v>238</v>
      </c>
      <c r="E45" s="231" t="s">
        <v>239</v>
      </c>
      <c r="F45" s="905" t="str">
        <f ca="1">IFERROR(OFFSET('2.4民生電力需要量'!$G$7,MATCH($D45,'2.4民生電力需要量'!$E$8:$E$990,0),0),"")</f>
        <v/>
      </c>
      <c r="G45" s="906"/>
      <c r="H45" s="907"/>
      <c r="I45" s="49"/>
      <c r="K45" s="3"/>
    </row>
    <row r="46" spans="1:21" customFormat="1" x14ac:dyDescent="0.55000000000000004">
      <c r="B46" s="48"/>
      <c r="C46" s="233"/>
      <c r="D46" s="216"/>
      <c r="E46" s="231" t="s">
        <v>349</v>
      </c>
      <c r="F46" s="908" t="str">
        <f ca="1">IFERROR(OFFSET('2.4民生電力需要量'!$I$7,MATCH($D45,'2.4民生電力需要量'!$E$8:$E$990,0),0),"")</f>
        <v/>
      </c>
      <c r="G46" s="909"/>
      <c r="H46" s="910"/>
      <c r="I46" s="49"/>
      <c r="K46" s="3"/>
    </row>
    <row r="47" spans="1:21" customFormat="1" x14ac:dyDescent="0.55000000000000004">
      <c r="B47" s="48"/>
      <c r="C47" s="233"/>
      <c r="D47" s="216"/>
      <c r="E47" s="231" t="s">
        <v>297</v>
      </c>
      <c r="F47" s="905" t="str">
        <f ca="1">IFERROR(OFFSET('2.4民生電力需要量'!$L$7,MATCH($D45,'2.4民生電力需要量'!$E$8:$E$990,0),0),"")</f>
        <v/>
      </c>
      <c r="G47" s="906"/>
      <c r="H47" s="907"/>
      <c r="I47" s="49"/>
      <c r="K47" s="3"/>
    </row>
    <row r="48" spans="1:21" s="386" customFormat="1" x14ac:dyDescent="0.55000000000000004">
      <c r="A48" s="76"/>
      <c r="B48" s="379"/>
      <c r="C48" s="380"/>
      <c r="D48" s="381"/>
      <c r="E48" s="382" t="s">
        <v>245</v>
      </c>
      <c r="F48" s="383" t="s">
        <v>360</v>
      </c>
      <c r="G48" s="384"/>
      <c r="H48" s="384"/>
      <c r="I48" s="385"/>
      <c r="J48" s="76"/>
      <c r="M48" s="76"/>
      <c r="N48" s="76"/>
      <c r="O48" s="76"/>
      <c r="P48" s="76"/>
      <c r="Q48" s="76"/>
      <c r="R48" s="76"/>
      <c r="S48" s="76"/>
      <c r="T48" s="76"/>
      <c r="U48" s="76"/>
    </row>
    <row r="49" spans="1:21" x14ac:dyDescent="0.55000000000000004">
      <c r="B49" s="379"/>
      <c r="C49" s="380"/>
      <c r="D49" s="381"/>
      <c r="E49" s="387"/>
      <c r="F49" s="902"/>
      <c r="G49" s="903"/>
      <c r="H49" s="904"/>
      <c r="I49" s="385"/>
      <c r="J49" s="76"/>
    </row>
    <row r="50" spans="1:21" s="386" customFormat="1" x14ac:dyDescent="0.55000000000000004">
      <c r="A50" s="76"/>
      <c r="B50" s="379"/>
      <c r="C50" s="380"/>
      <c r="D50" s="381"/>
      <c r="E50" s="388" t="s">
        <v>210</v>
      </c>
      <c r="F50" s="389" t="s">
        <v>211</v>
      </c>
      <c r="G50" s="389" t="s">
        <v>360</v>
      </c>
      <c r="H50" s="389" t="s">
        <v>246</v>
      </c>
      <c r="I50" s="385"/>
      <c r="J50" s="76"/>
      <c r="M50" s="76"/>
      <c r="N50" s="76"/>
      <c r="O50" s="76"/>
      <c r="P50" s="76"/>
      <c r="Q50" s="76"/>
      <c r="R50" s="76"/>
      <c r="S50" s="76"/>
      <c r="T50" s="76"/>
      <c r="U50" s="76"/>
    </row>
    <row r="51" spans="1:21" s="386" customFormat="1" x14ac:dyDescent="0.55000000000000004">
      <c r="A51" s="76"/>
      <c r="B51" s="379"/>
      <c r="C51" s="380"/>
      <c r="D51" s="381"/>
      <c r="E51" s="382"/>
      <c r="F51" s="376"/>
      <c r="G51" s="377"/>
      <c r="H51" s="378"/>
      <c r="I51" s="385"/>
      <c r="J51" s="76"/>
      <c r="M51" s="76"/>
      <c r="N51" s="76"/>
      <c r="O51" s="76"/>
      <c r="P51" s="76"/>
      <c r="Q51" s="76"/>
      <c r="R51" s="76"/>
      <c r="S51" s="76"/>
      <c r="T51" s="76"/>
      <c r="U51" s="76"/>
    </row>
    <row r="52" spans="1:21" s="386" customFormat="1" x14ac:dyDescent="0.55000000000000004">
      <c r="A52" s="76"/>
      <c r="B52" s="379"/>
      <c r="C52" s="380"/>
      <c r="D52" s="381"/>
      <c r="E52" s="382"/>
      <c r="F52" s="376"/>
      <c r="G52" s="377"/>
      <c r="H52" s="378"/>
      <c r="I52" s="385"/>
      <c r="J52" s="76"/>
      <c r="M52" s="76"/>
      <c r="N52" s="76"/>
      <c r="O52" s="76"/>
      <c r="P52" s="76"/>
      <c r="Q52" s="76"/>
      <c r="R52" s="76"/>
      <c r="S52" s="76"/>
      <c r="T52" s="76"/>
      <c r="U52" s="76"/>
    </row>
    <row r="53" spans="1:21" s="386" customFormat="1" x14ac:dyDescent="0.55000000000000004">
      <c r="A53" s="76"/>
      <c r="B53" s="379"/>
      <c r="C53" s="380"/>
      <c r="D53" s="381"/>
      <c r="E53" s="382"/>
      <c r="F53" s="376"/>
      <c r="G53" s="377"/>
      <c r="H53" s="378"/>
      <c r="I53" s="385"/>
      <c r="J53" s="76"/>
      <c r="M53" s="76"/>
      <c r="N53" s="76"/>
      <c r="O53" s="76"/>
      <c r="P53" s="76"/>
      <c r="Q53" s="76"/>
      <c r="R53" s="76"/>
      <c r="S53" s="76"/>
      <c r="T53" s="76"/>
      <c r="U53" s="76"/>
    </row>
    <row r="54" spans="1:21" s="386" customFormat="1" x14ac:dyDescent="0.55000000000000004">
      <c r="A54" s="76"/>
      <c r="B54" s="379"/>
      <c r="C54" s="380"/>
      <c r="D54" s="381"/>
      <c r="E54" s="382"/>
      <c r="F54" s="376"/>
      <c r="G54" s="377"/>
      <c r="H54" s="378"/>
      <c r="I54" s="385"/>
      <c r="J54" s="76"/>
      <c r="M54" s="76"/>
      <c r="N54" s="76"/>
      <c r="O54" s="76"/>
      <c r="P54" s="76"/>
      <c r="Q54" s="76"/>
      <c r="R54" s="76"/>
      <c r="S54" s="76"/>
      <c r="T54" s="76"/>
      <c r="U54" s="76"/>
    </row>
    <row r="55" spans="1:21" s="386" customFormat="1" x14ac:dyDescent="0.55000000000000004">
      <c r="A55" s="76"/>
      <c r="B55" s="379"/>
      <c r="C55" s="380"/>
      <c r="D55" s="381"/>
      <c r="E55" s="382"/>
      <c r="F55" s="376"/>
      <c r="G55" s="377"/>
      <c r="H55" s="378"/>
      <c r="I55" s="385"/>
      <c r="J55" s="76"/>
      <c r="M55" s="76"/>
      <c r="N55" s="76"/>
      <c r="O55" s="76"/>
      <c r="P55" s="76"/>
      <c r="Q55" s="76"/>
      <c r="R55" s="76"/>
      <c r="S55" s="76"/>
      <c r="T55" s="76"/>
      <c r="U55" s="76"/>
    </row>
    <row r="56" spans="1:21" s="386" customFormat="1" x14ac:dyDescent="0.55000000000000004">
      <c r="A56" s="76"/>
      <c r="B56" s="379"/>
      <c r="C56" s="390"/>
      <c r="D56" s="391"/>
      <c r="E56" s="392"/>
      <c r="F56" s="376"/>
      <c r="G56" s="377"/>
      <c r="H56" s="378"/>
      <c r="I56" s="385"/>
      <c r="J56" s="76"/>
      <c r="M56" s="76"/>
      <c r="N56" s="76"/>
      <c r="O56" s="76"/>
      <c r="P56" s="76"/>
      <c r="Q56" s="76"/>
      <c r="R56" s="76"/>
      <c r="S56" s="76"/>
      <c r="T56" s="76"/>
      <c r="U56" s="76"/>
    </row>
    <row r="57" spans="1:21" s="3" customFormat="1" ht="9" customHeight="1" x14ac:dyDescent="0.55000000000000004">
      <c r="A57"/>
      <c r="B57" s="211"/>
      <c r="C57" s="28"/>
      <c r="D57" s="237"/>
      <c r="E57" s="238"/>
      <c r="F57" s="238"/>
      <c r="G57" s="238"/>
      <c r="H57" s="238"/>
      <c r="I57" s="50"/>
      <c r="J57"/>
      <c r="M57"/>
      <c r="N57"/>
      <c r="O57"/>
      <c r="P57"/>
      <c r="Q57"/>
      <c r="R57"/>
      <c r="S57"/>
      <c r="T57"/>
      <c r="U57"/>
    </row>
    <row r="58" spans="1:21" s="3" customFormat="1" ht="6" customHeight="1" x14ac:dyDescent="0.55000000000000004">
      <c r="A58"/>
      <c r="B58"/>
      <c r="C58"/>
      <c r="D58" s="239"/>
      <c r="E58" s="240"/>
      <c r="F58" s="240"/>
      <c r="G58" s="240"/>
      <c r="H58" s="240"/>
      <c r="I58"/>
      <c r="J58"/>
      <c r="M58"/>
      <c r="N58"/>
      <c r="O58"/>
      <c r="P58"/>
      <c r="Q58"/>
      <c r="R58"/>
      <c r="S58"/>
      <c r="T58"/>
      <c r="U58"/>
    </row>
    <row r="59" spans="1:21" customFormat="1" ht="96" customHeight="1" x14ac:dyDescent="0.55000000000000004">
      <c r="C59" s="241"/>
      <c r="D59" s="242"/>
      <c r="E59" s="231" t="s">
        <v>425</v>
      </c>
      <c r="F59" s="911"/>
      <c r="G59" s="911"/>
      <c r="H59" s="911"/>
      <c r="I59" s="244" t="s">
        <v>240</v>
      </c>
      <c r="J59" s="243"/>
      <c r="K59" s="3"/>
      <c r="L59" s="3"/>
    </row>
    <row r="60" spans="1:21" customFormat="1" ht="96" customHeight="1" x14ac:dyDescent="0.55000000000000004">
      <c r="C60" s="234"/>
      <c r="D60" s="224"/>
      <c r="E60" s="231" t="s">
        <v>426</v>
      </c>
      <c r="F60" s="911"/>
      <c r="G60" s="911"/>
      <c r="H60" s="911"/>
      <c r="J60" s="3"/>
      <c r="K60" s="3"/>
      <c r="L60" s="3"/>
    </row>
    <row r="61" spans="1:21" customFormat="1" ht="18.5" thickBot="1" x14ac:dyDescent="0.6">
      <c r="E61" s="14"/>
      <c r="J61" s="3"/>
      <c r="K61" s="3"/>
      <c r="L61" s="3"/>
    </row>
    <row r="62" spans="1:21" customFormat="1" x14ac:dyDescent="0.55000000000000004">
      <c r="A62" s="248"/>
      <c r="B62" s="248"/>
      <c r="C62" s="248"/>
      <c r="D62" s="248"/>
      <c r="E62" s="249"/>
      <c r="F62" s="248"/>
      <c r="G62" s="248"/>
      <c r="H62" s="248"/>
      <c r="I62" s="248"/>
      <c r="J62" s="250"/>
      <c r="K62" s="3"/>
      <c r="L62" s="3"/>
    </row>
    <row r="63" spans="1:21" customFormat="1" ht="9" customHeight="1" x14ac:dyDescent="0.55000000000000004">
      <c r="B63" s="51"/>
      <c r="C63" s="29"/>
      <c r="D63" s="29"/>
      <c r="E63" s="85"/>
      <c r="F63" s="29"/>
      <c r="G63" s="29"/>
      <c r="H63" s="29"/>
      <c r="I63" s="47"/>
      <c r="K63" s="3"/>
    </row>
    <row r="64" spans="1:21" customFormat="1" x14ac:dyDescent="0.55000000000000004">
      <c r="B64" s="48"/>
      <c r="C64" s="236" t="str">
        <f ca="1">IFERROR(OFFSET('2.4民生電力需要量'!$C$7,MATCH(D64,'2.4民生電力需要量'!$E$8:$E$49,0),0),"")</f>
        <v/>
      </c>
      <c r="D64" s="375" t="s">
        <v>238</v>
      </c>
      <c r="E64" s="231" t="s">
        <v>239</v>
      </c>
      <c r="F64" s="905" t="str">
        <f ca="1">IFERROR(OFFSET('2.4民生電力需要量'!$G$7,MATCH($D64,'2.4民生電力需要量'!$E$8:$E$990,0),0),"")</f>
        <v/>
      </c>
      <c r="G64" s="906"/>
      <c r="H64" s="907"/>
      <c r="I64" s="49"/>
      <c r="K64" s="3"/>
    </row>
    <row r="65" spans="1:21" customFormat="1" x14ac:dyDescent="0.55000000000000004">
      <c r="B65" s="48"/>
      <c r="C65" s="233"/>
      <c r="D65" s="216"/>
      <c r="E65" s="231" t="s">
        <v>349</v>
      </c>
      <c r="F65" s="908" t="str">
        <f ca="1">IFERROR(OFFSET('2.4民生電力需要量'!$I$7,MATCH($D64,'2.4民生電力需要量'!$E$8:$E$990,0),0),"")</f>
        <v/>
      </c>
      <c r="G65" s="909"/>
      <c r="H65" s="910"/>
      <c r="I65" s="49"/>
      <c r="K65" s="3"/>
    </row>
    <row r="66" spans="1:21" customFormat="1" x14ac:dyDescent="0.55000000000000004">
      <c r="B66" s="48"/>
      <c r="C66" s="233"/>
      <c r="D66" s="216"/>
      <c r="E66" s="231" t="s">
        <v>297</v>
      </c>
      <c r="F66" s="905" t="str">
        <f ca="1">IFERROR(OFFSET('2.4民生電力需要量'!$L$7,MATCH($D64,'2.4民生電力需要量'!$E$8:$E$990,0),0),"")</f>
        <v/>
      </c>
      <c r="G66" s="906"/>
      <c r="H66" s="907"/>
      <c r="I66" s="49"/>
      <c r="K66" s="3"/>
    </row>
    <row r="67" spans="1:21" s="386" customFormat="1" x14ac:dyDescent="0.55000000000000004">
      <c r="A67" s="76"/>
      <c r="B67" s="379"/>
      <c r="C67" s="380"/>
      <c r="D67" s="381"/>
      <c r="E67" s="382" t="s">
        <v>245</v>
      </c>
      <c r="F67" s="383" t="s">
        <v>360</v>
      </c>
      <c r="G67" s="384"/>
      <c r="H67" s="384"/>
      <c r="I67" s="385"/>
      <c r="J67" s="76"/>
      <c r="M67" s="76"/>
      <c r="N67" s="76"/>
      <c r="O67" s="76"/>
      <c r="P67" s="76"/>
      <c r="Q67" s="76"/>
      <c r="R67" s="76"/>
      <c r="S67" s="76"/>
      <c r="T67" s="76"/>
      <c r="U67" s="76"/>
    </row>
    <row r="68" spans="1:21" x14ac:dyDescent="0.55000000000000004">
      <c r="B68" s="379"/>
      <c r="C68" s="380"/>
      <c r="D68" s="381"/>
      <c r="E68" s="387"/>
      <c r="F68" s="902"/>
      <c r="G68" s="903"/>
      <c r="H68" s="904"/>
      <c r="I68" s="385"/>
      <c r="J68" s="76"/>
    </row>
    <row r="69" spans="1:21" s="386" customFormat="1" x14ac:dyDescent="0.55000000000000004">
      <c r="A69" s="76"/>
      <c r="B69" s="379"/>
      <c r="C69" s="380"/>
      <c r="D69" s="381"/>
      <c r="E69" s="388" t="s">
        <v>210</v>
      </c>
      <c r="F69" s="389" t="s">
        <v>211</v>
      </c>
      <c r="G69" s="389" t="s">
        <v>360</v>
      </c>
      <c r="H69" s="389" t="s">
        <v>246</v>
      </c>
      <c r="I69" s="385"/>
      <c r="J69" s="76"/>
      <c r="M69" s="76"/>
      <c r="N69" s="76"/>
      <c r="O69" s="76"/>
      <c r="P69" s="76"/>
      <c r="Q69" s="76"/>
      <c r="R69" s="76"/>
      <c r="S69" s="76"/>
      <c r="T69" s="76"/>
      <c r="U69" s="76"/>
    </row>
    <row r="70" spans="1:21" s="386" customFormat="1" x14ac:dyDescent="0.55000000000000004">
      <c r="A70" s="76"/>
      <c r="B70" s="379"/>
      <c r="C70" s="380"/>
      <c r="D70" s="381"/>
      <c r="E70" s="382"/>
      <c r="F70" s="376"/>
      <c r="G70" s="377"/>
      <c r="H70" s="378"/>
      <c r="I70" s="385"/>
      <c r="J70" s="76"/>
      <c r="M70" s="76"/>
      <c r="N70" s="76"/>
      <c r="O70" s="76"/>
      <c r="P70" s="76"/>
      <c r="Q70" s="76"/>
      <c r="R70" s="76"/>
      <c r="S70" s="76"/>
      <c r="T70" s="76"/>
      <c r="U70" s="76"/>
    </row>
    <row r="71" spans="1:21" s="386" customFormat="1" x14ac:dyDescent="0.55000000000000004">
      <c r="A71" s="76"/>
      <c r="B71" s="379"/>
      <c r="C71" s="380"/>
      <c r="D71" s="381"/>
      <c r="E71" s="382"/>
      <c r="F71" s="376"/>
      <c r="G71" s="377"/>
      <c r="H71" s="378"/>
      <c r="I71" s="385"/>
      <c r="J71" s="76"/>
      <c r="M71" s="76"/>
      <c r="N71" s="76"/>
      <c r="O71" s="76"/>
      <c r="P71" s="76"/>
      <c r="Q71" s="76"/>
      <c r="R71" s="76"/>
      <c r="S71" s="76"/>
      <c r="T71" s="76"/>
      <c r="U71" s="76"/>
    </row>
    <row r="72" spans="1:21" s="386" customFormat="1" x14ac:dyDescent="0.55000000000000004">
      <c r="A72" s="76"/>
      <c r="B72" s="379"/>
      <c r="C72" s="380"/>
      <c r="D72" s="381"/>
      <c r="E72" s="382"/>
      <c r="F72" s="376"/>
      <c r="G72" s="377"/>
      <c r="H72" s="378"/>
      <c r="I72" s="385"/>
      <c r="J72" s="76"/>
      <c r="M72" s="76"/>
      <c r="N72" s="76"/>
      <c r="O72" s="76"/>
      <c r="P72" s="76"/>
      <c r="Q72" s="76"/>
      <c r="R72" s="76"/>
      <c r="S72" s="76"/>
      <c r="T72" s="76"/>
      <c r="U72" s="76"/>
    </row>
    <row r="73" spans="1:21" s="386" customFormat="1" x14ac:dyDescent="0.55000000000000004">
      <c r="A73" s="76"/>
      <c r="B73" s="379"/>
      <c r="C73" s="380"/>
      <c r="D73" s="381"/>
      <c r="E73" s="382"/>
      <c r="F73" s="376"/>
      <c r="G73" s="377"/>
      <c r="H73" s="378"/>
      <c r="I73" s="385"/>
      <c r="J73" s="76"/>
      <c r="M73" s="76"/>
      <c r="N73" s="76"/>
      <c r="O73" s="76"/>
      <c r="P73" s="76"/>
      <c r="Q73" s="76"/>
      <c r="R73" s="76"/>
      <c r="S73" s="76"/>
      <c r="T73" s="76"/>
      <c r="U73" s="76"/>
    </row>
    <row r="74" spans="1:21" s="386" customFormat="1" x14ac:dyDescent="0.55000000000000004">
      <c r="A74" s="76"/>
      <c r="B74" s="379"/>
      <c r="C74" s="380"/>
      <c r="D74" s="381"/>
      <c r="E74" s="382"/>
      <c r="F74" s="376"/>
      <c r="G74" s="377"/>
      <c r="H74" s="378"/>
      <c r="I74" s="385"/>
      <c r="J74" s="76"/>
      <c r="M74" s="76"/>
      <c r="N74" s="76"/>
      <c r="O74" s="76"/>
      <c r="P74" s="76"/>
      <c r="Q74" s="76"/>
      <c r="R74" s="76"/>
      <c r="S74" s="76"/>
      <c r="T74" s="76"/>
      <c r="U74" s="76"/>
    </row>
    <row r="75" spans="1:21" s="386" customFormat="1" x14ac:dyDescent="0.55000000000000004">
      <c r="A75" s="76"/>
      <c r="B75" s="379"/>
      <c r="C75" s="390"/>
      <c r="D75" s="391"/>
      <c r="E75" s="392"/>
      <c r="F75" s="376"/>
      <c r="G75" s="377"/>
      <c r="H75" s="378"/>
      <c r="I75" s="385"/>
      <c r="J75" s="76"/>
      <c r="M75" s="76"/>
      <c r="N75" s="76"/>
      <c r="O75" s="76"/>
      <c r="P75" s="76"/>
      <c r="Q75" s="76"/>
      <c r="R75" s="76"/>
      <c r="S75" s="76"/>
      <c r="T75" s="76"/>
      <c r="U75" s="76"/>
    </row>
    <row r="76" spans="1:21" s="3" customFormat="1" ht="9" customHeight="1" x14ac:dyDescent="0.55000000000000004">
      <c r="A76"/>
      <c r="B76" s="211"/>
      <c r="C76" s="28"/>
      <c r="D76" s="237"/>
      <c r="E76" s="238"/>
      <c r="F76" s="238"/>
      <c r="G76" s="238"/>
      <c r="H76" s="238"/>
      <c r="I76" s="50"/>
      <c r="J76"/>
      <c r="M76"/>
      <c r="N76"/>
      <c r="O76"/>
      <c r="P76"/>
      <c r="Q76"/>
      <c r="R76"/>
      <c r="S76"/>
      <c r="T76"/>
      <c r="U76"/>
    </row>
    <row r="77" spans="1:21" s="3" customFormat="1" ht="6" customHeight="1" x14ac:dyDescent="0.55000000000000004">
      <c r="A77"/>
      <c r="B77"/>
      <c r="C77"/>
      <c r="D77" s="239"/>
      <c r="E77" s="240"/>
      <c r="F77" s="240"/>
      <c r="G77" s="240"/>
      <c r="H77" s="240"/>
      <c r="I77"/>
      <c r="J77"/>
      <c r="M77"/>
      <c r="N77"/>
      <c r="O77"/>
      <c r="P77"/>
      <c r="Q77"/>
      <c r="R77"/>
      <c r="S77"/>
      <c r="T77"/>
      <c r="U77"/>
    </row>
    <row r="78" spans="1:21" customFormat="1" ht="96" customHeight="1" x14ac:dyDescent="0.55000000000000004">
      <c r="C78" s="241"/>
      <c r="D78" s="242"/>
      <c r="E78" s="231" t="s">
        <v>425</v>
      </c>
      <c r="F78" s="911"/>
      <c r="G78" s="911"/>
      <c r="H78" s="911"/>
      <c r="I78" s="244" t="s">
        <v>240</v>
      </c>
      <c r="J78" s="243"/>
      <c r="K78" s="3"/>
      <c r="L78" s="3"/>
    </row>
    <row r="79" spans="1:21" customFormat="1" ht="96" customHeight="1" x14ac:dyDescent="0.55000000000000004">
      <c r="C79" s="234"/>
      <c r="D79" s="224"/>
      <c r="E79" s="231" t="s">
        <v>426</v>
      </c>
      <c r="F79" s="911"/>
      <c r="G79" s="911"/>
      <c r="H79" s="911"/>
      <c r="J79" s="3"/>
      <c r="K79" s="3"/>
      <c r="L79" s="3"/>
    </row>
    <row r="80" spans="1:21" customFormat="1" ht="18.5" thickBot="1" x14ac:dyDescent="0.6">
      <c r="E80" s="14"/>
      <c r="J80" s="3"/>
      <c r="K80" s="3"/>
      <c r="L80" s="3"/>
    </row>
    <row r="81" spans="1:21" customFormat="1" x14ac:dyDescent="0.55000000000000004">
      <c r="A81" s="248"/>
      <c r="B81" s="248"/>
      <c r="C81" s="248"/>
      <c r="D81" s="248"/>
      <c r="E81" s="249"/>
      <c r="F81" s="248"/>
      <c r="G81" s="248"/>
      <c r="H81" s="248"/>
      <c r="I81" s="248"/>
      <c r="J81" s="250"/>
      <c r="K81" s="3"/>
      <c r="L81" s="3"/>
    </row>
    <row r="82" spans="1:21" customFormat="1" ht="9" customHeight="1" x14ac:dyDescent="0.55000000000000004">
      <c r="B82" s="51"/>
      <c r="C82" s="29"/>
      <c r="D82" s="29"/>
      <c r="E82" s="85"/>
      <c r="F82" s="29"/>
      <c r="G82" s="29"/>
      <c r="H82" s="29"/>
      <c r="I82" s="47"/>
      <c r="K82" s="3"/>
    </row>
    <row r="83" spans="1:21" customFormat="1" x14ac:dyDescent="0.55000000000000004">
      <c r="B83" s="48"/>
      <c r="C83" s="236" t="str">
        <f ca="1">IFERROR(OFFSET('2.4民生電力需要量'!$C$7,MATCH(D83,'2.4民生電力需要量'!$E$8:$E$49,0),0),"")</f>
        <v/>
      </c>
      <c r="D83" s="375" t="s">
        <v>238</v>
      </c>
      <c r="E83" s="231" t="s">
        <v>239</v>
      </c>
      <c r="F83" s="905" t="str">
        <f ca="1">IFERROR(OFFSET('2.4民生電力需要量'!$G$7,MATCH($D83,'2.4民生電力需要量'!$E$8:$E$990,0),0),"")</f>
        <v/>
      </c>
      <c r="G83" s="906"/>
      <c r="H83" s="907"/>
      <c r="I83" s="49"/>
      <c r="K83" s="3"/>
    </row>
    <row r="84" spans="1:21" customFormat="1" x14ac:dyDescent="0.55000000000000004">
      <c r="B84" s="48"/>
      <c r="C84" s="233"/>
      <c r="D84" s="216"/>
      <c r="E84" s="231" t="s">
        <v>349</v>
      </c>
      <c r="F84" s="908" t="str">
        <f ca="1">IFERROR(OFFSET('2.4民生電力需要量'!$I$7,MATCH($D83,'2.4民生電力需要量'!$E$8:$E$990,0),0),"")</f>
        <v/>
      </c>
      <c r="G84" s="909"/>
      <c r="H84" s="910"/>
      <c r="I84" s="49"/>
      <c r="K84" s="3"/>
    </row>
    <row r="85" spans="1:21" customFormat="1" x14ac:dyDescent="0.55000000000000004">
      <c r="B85" s="48"/>
      <c r="C85" s="233"/>
      <c r="D85" s="216"/>
      <c r="E85" s="231" t="s">
        <v>297</v>
      </c>
      <c r="F85" s="905" t="str">
        <f ca="1">IFERROR(OFFSET('2.4民生電力需要量'!$L$7,MATCH($D83,'2.4民生電力需要量'!$E$8:$E$990,0),0),"")</f>
        <v/>
      </c>
      <c r="G85" s="906"/>
      <c r="H85" s="907"/>
      <c r="I85" s="49"/>
      <c r="K85" s="3"/>
    </row>
    <row r="86" spans="1:21" s="386" customFormat="1" x14ac:dyDescent="0.55000000000000004">
      <c r="A86" s="76"/>
      <c r="B86" s="379"/>
      <c r="C86" s="380"/>
      <c r="D86" s="381"/>
      <c r="E86" s="382" t="s">
        <v>245</v>
      </c>
      <c r="F86" s="383" t="s">
        <v>360</v>
      </c>
      <c r="G86" s="384"/>
      <c r="H86" s="384"/>
      <c r="I86" s="385"/>
      <c r="J86" s="76"/>
      <c r="M86" s="76"/>
      <c r="N86" s="76"/>
      <c r="O86" s="76"/>
      <c r="P86" s="76"/>
      <c r="Q86" s="76"/>
      <c r="R86" s="76"/>
      <c r="S86" s="76"/>
      <c r="T86" s="76"/>
      <c r="U86" s="76"/>
    </row>
    <row r="87" spans="1:21" x14ac:dyDescent="0.55000000000000004">
      <c r="B87" s="379"/>
      <c r="C87" s="380"/>
      <c r="D87" s="381"/>
      <c r="E87" s="387"/>
      <c r="F87" s="902"/>
      <c r="G87" s="903"/>
      <c r="H87" s="904"/>
      <c r="I87" s="385"/>
      <c r="J87" s="76"/>
    </row>
    <row r="88" spans="1:21" s="386" customFormat="1" x14ac:dyDescent="0.55000000000000004">
      <c r="A88" s="76"/>
      <c r="B88" s="379"/>
      <c r="C88" s="380"/>
      <c r="D88" s="381"/>
      <c r="E88" s="388" t="s">
        <v>210</v>
      </c>
      <c r="F88" s="389" t="s">
        <v>211</v>
      </c>
      <c r="G88" s="389" t="s">
        <v>360</v>
      </c>
      <c r="H88" s="389" t="s">
        <v>246</v>
      </c>
      <c r="I88" s="385"/>
      <c r="J88" s="76"/>
      <c r="M88" s="76"/>
      <c r="N88" s="76"/>
      <c r="O88" s="76"/>
      <c r="P88" s="76"/>
      <c r="Q88" s="76"/>
      <c r="R88" s="76"/>
      <c r="S88" s="76"/>
      <c r="T88" s="76"/>
      <c r="U88" s="76"/>
    </row>
    <row r="89" spans="1:21" s="386" customFormat="1" x14ac:dyDescent="0.55000000000000004">
      <c r="A89" s="76"/>
      <c r="B89" s="379"/>
      <c r="C89" s="380"/>
      <c r="D89" s="381"/>
      <c r="E89" s="382"/>
      <c r="F89" s="376"/>
      <c r="G89" s="377"/>
      <c r="H89" s="378"/>
      <c r="I89" s="385"/>
      <c r="J89" s="76"/>
      <c r="M89" s="76"/>
      <c r="N89" s="76"/>
      <c r="O89" s="76"/>
      <c r="P89" s="76"/>
      <c r="Q89" s="76"/>
      <c r="R89" s="76"/>
      <c r="S89" s="76"/>
      <c r="T89" s="76"/>
      <c r="U89" s="76"/>
    </row>
    <row r="90" spans="1:21" s="386" customFormat="1" x14ac:dyDescent="0.55000000000000004">
      <c r="A90" s="76"/>
      <c r="B90" s="379"/>
      <c r="C90" s="380"/>
      <c r="D90" s="381"/>
      <c r="E90" s="382"/>
      <c r="F90" s="376"/>
      <c r="G90" s="377"/>
      <c r="H90" s="378"/>
      <c r="I90" s="385"/>
      <c r="J90" s="76"/>
      <c r="M90" s="76"/>
      <c r="N90" s="76"/>
      <c r="O90" s="76"/>
      <c r="P90" s="76"/>
      <c r="Q90" s="76"/>
      <c r="R90" s="76"/>
      <c r="S90" s="76"/>
      <c r="T90" s="76"/>
      <c r="U90" s="76"/>
    </row>
    <row r="91" spans="1:21" s="386" customFormat="1" x14ac:dyDescent="0.55000000000000004">
      <c r="A91" s="76"/>
      <c r="B91" s="379"/>
      <c r="C91" s="380"/>
      <c r="D91" s="381"/>
      <c r="E91" s="382"/>
      <c r="F91" s="376"/>
      <c r="G91" s="377"/>
      <c r="H91" s="378"/>
      <c r="I91" s="385"/>
      <c r="J91" s="76"/>
      <c r="M91" s="76"/>
      <c r="N91" s="76"/>
      <c r="O91" s="76"/>
      <c r="P91" s="76"/>
      <c r="Q91" s="76"/>
      <c r="R91" s="76"/>
      <c r="S91" s="76"/>
      <c r="T91" s="76"/>
      <c r="U91" s="76"/>
    </row>
    <row r="92" spans="1:21" s="386" customFormat="1" x14ac:dyDescent="0.55000000000000004">
      <c r="A92" s="76"/>
      <c r="B92" s="379"/>
      <c r="C92" s="380"/>
      <c r="D92" s="381"/>
      <c r="E92" s="382"/>
      <c r="F92" s="376"/>
      <c r="G92" s="377"/>
      <c r="H92" s="378"/>
      <c r="I92" s="385"/>
      <c r="J92" s="76"/>
      <c r="M92" s="76"/>
      <c r="N92" s="76"/>
      <c r="O92" s="76"/>
      <c r="P92" s="76"/>
      <c r="Q92" s="76"/>
      <c r="R92" s="76"/>
      <c r="S92" s="76"/>
      <c r="T92" s="76"/>
      <c r="U92" s="76"/>
    </row>
    <row r="93" spans="1:21" s="386" customFormat="1" x14ac:dyDescent="0.55000000000000004">
      <c r="A93" s="76"/>
      <c r="B93" s="379"/>
      <c r="C93" s="380"/>
      <c r="D93" s="381"/>
      <c r="E93" s="382"/>
      <c r="F93" s="376"/>
      <c r="G93" s="377"/>
      <c r="H93" s="378"/>
      <c r="I93" s="385"/>
      <c r="J93" s="76"/>
      <c r="M93" s="76"/>
      <c r="N93" s="76"/>
      <c r="O93" s="76"/>
      <c r="P93" s="76"/>
      <c r="Q93" s="76"/>
      <c r="R93" s="76"/>
      <c r="S93" s="76"/>
      <c r="T93" s="76"/>
      <c r="U93" s="76"/>
    </row>
    <row r="94" spans="1:21" s="386" customFormat="1" x14ac:dyDescent="0.55000000000000004">
      <c r="A94" s="76"/>
      <c r="B94" s="379"/>
      <c r="C94" s="390"/>
      <c r="D94" s="391"/>
      <c r="E94" s="392"/>
      <c r="F94" s="376"/>
      <c r="G94" s="377"/>
      <c r="H94" s="378"/>
      <c r="I94" s="385"/>
      <c r="J94" s="76"/>
      <c r="M94" s="76"/>
      <c r="N94" s="76"/>
      <c r="O94" s="76"/>
      <c r="P94" s="76"/>
      <c r="Q94" s="76"/>
      <c r="R94" s="76"/>
      <c r="S94" s="76"/>
      <c r="T94" s="76"/>
      <c r="U94" s="76"/>
    </row>
    <row r="95" spans="1:21" s="3" customFormat="1" ht="9" customHeight="1" x14ac:dyDescent="0.55000000000000004">
      <c r="A95"/>
      <c r="B95" s="211"/>
      <c r="C95" s="28"/>
      <c r="D95" s="237"/>
      <c r="E95" s="238"/>
      <c r="F95" s="238"/>
      <c r="G95" s="238"/>
      <c r="H95" s="238"/>
      <c r="I95" s="50"/>
      <c r="J95"/>
      <c r="M95"/>
      <c r="N95"/>
      <c r="O95"/>
      <c r="P95"/>
      <c r="Q95"/>
      <c r="R95"/>
      <c r="S95"/>
      <c r="T95"/>
      <c r="U95"/>
    </row>
    <row r="96" spans="1:21" s="3" customFormat="1" ht="6" customHeight="1" x14ac:dyDescent="0.55000000000000004">
      <c r="A96"/>
      <c r="B96"/>
      <c r="C96"/>
      <c r="D96" s="239"/>
      <c r="E96" s="240"/>
      <c r="F96" s="240"/>
      <c r="G96" s="240"/>
      <c r="H96" s="240"/>
      <c r="I96"/>
      <c r="J96"/>
      <c r="M96"/>
      <c r="N96"/>
      <c r="O96"/>
      <c r="P96"/>
      <c r="Q96"/>
      <c r="R96"/>
      <c r="S96"/>
      <c r="T96"/>
      <c r="U96"/>
    </row>
    <row r="97" spans="1:21" customFormat="1" ht="96" customHeight="1" x14ac:dyDescent="0.55000000000000004">
      <c r="C97" s="241"/>
      <c r="D97" s="242"/>
      <c r="E97" s="231" t="s">
        <v>425</v>
      </c>
      <c r="F97" s="911"/>
      <c r="G97" s="911"/>
      <c r="H97" s="911"/>
      <c r="I97" s="244" t="s">
        <v>240</v>
      </c>
      <c r="J97" s="243"/>
      <c r="K97" s="3"/>
      <c r="L97" s="3"/>
    </row>
    <row r="98" spans="1:21" customFormat="1" ht="96" customHeight="1" x14ac:dyDescent="0.55000000000000004">
      <c r="C98" s="234"/>
      <c r="D98" s="224"/>
      <c r="E98" s="231" t="s">
        <v>426</v>
      </c>
      <c r="F98" s="911"/>
      <c r="G98" s="911"/>
      <c r="H98" s="911"/>
      <c r="J98" s="3"/>
      <c r="K98" s="3"/>
      <c r="L98" s="3"/>
    </row>
    <row r="99" spans="1:21" customFormat="1" ht="18.5" thickBot="1" x14ac:dyDescent="0.6">
      <c r="E99" s="14"/>
      <c r="J99" s="3"/>
      <c r="K99" s="3"/>
      <c r="L99" s="3"/>
    </row>
    <row r="100" spans="1:21" customFormat="1" x14ac:dyDescent="0.55000000000000004">
      <c r="A100" s="248"/>
      <c r="B100" s="248"/>
      <c r="C100" s="248"/>
      <c r="D100" s="248"/>
      <c r="E100" s="249"/>
      <c r="F100" s="248"/>
      <c r="G100" s="248"/>
      <c r="H100" s="248"/>
      <c r="I100" s="248"/>
      <c r="J100" s="250"/>
      <c r="K100" s="3"/>
      <c r="L100" s="3"/>
    </row>
    <row r="101" spans="1:21" customFormat="1" ht="9" customHeight="1" x14ac:dyDescent="0.55000000000000004">
      <c r="B101" s="51"/>
      <c r="C101" s="29"/>
      <c r="D101" s="29"/>
      <c r="E101" s="85"/>
      <c r="F101" s="29"/>
      <c r="G101" s="29"/>
      <c r="H101" s="29"/>
      <c r="I101" s="47"/>
      <c r="K101" s="3"/>
    </row>
    <row r="102" spans="1:21" customFormat="1" x14ac:dyDescent="0.55000000000000004">
      <c r="B102" s="48"/>
      <c r="C102" s="236" t="str">
        <f ca="1">IFERROR(OFFSET('2.4民生電力需要量'!$C$7,MATCH(D102,'2.4民生電力需要量'!$E$8:$E$49,0),0),"")</f>
        <v/>
      </c>
      <c r="D102" s="375" t="s">
        <v>238</v>
      </c>
      <c r="E102" s="231" t="s">
        <v>239</v>
      </c>
      <c r="F102" s="905" t="str">
        <f ca="1">IFERROR(OFFSET('2.4民生電力需要量'!$G$7,MATCH($D102,'2.4民生電力需要量'!$E$8:$E$990,0),0),"")</f>
        <v/>
      </c>
      <c r="G102" s="906"/>
      <c r="H102" s="907"/>
      <c r="I102" s="49"/>
      <c r="K102" s="3"/>
    </row>
    <row r="103" spans="1:21" customFormat="1" x14ac:dyDescent="0.55000000000000004">
      <c r="B103" s="48"/>
      <c r="C103" s="233"/>
      <c r="D103" s="216"/>
      <c r="E103" s="231" t="s">
        <v>349</v>
      </c>
      <c r="F103" s="908" t="str">
        <f ca="1">IFERROR(OFFSET('2.4民生電力需要量'!$I$7,MATCH($D102,'2.4民生電力需要量'!$E$8:$E$990,0),0),"")</f>
        <v/>
      </c>
      <c r="G103" s="909"/>
      <c r="H103" s="910"/>
      <c r="I103" s="49"/>
      <c r="K103" s="3"/>
    </row>
    <row r="104" spans="1:21" customFormat="1" x14ac:dyDescent="0.55000000000000004">
      <c r="B104" s="48"/>
      <c r="C104" s="233"/>
      <c r="D104" s="216"/>
      <c r="E104" s="231" t="s">
        <v>297</v>
      </c>
      <c r="F104" s="905" t="str">
        <f ca="1">IFERROR(OFFSET('2.4民生電力需要量'!$L$7,MATCH($D102,'2.4民生電力需要量'!$E$8:$E$990,0),0),"")</f>
        <v/>
      </c>
      <c r="G104" s="906"/>
      <c r="H104" s="907"/>
      <c r="I104" s="49"/>
      <c r="K104" s="3"/>
    </row>
    <row r="105" spans="1:21" s="386" customFormat="1" x14ac:dyDescent="0.55000000000000004">
      <c r="A105" s="76"/>
      <c r="B105" s="379"/>
      <c r="C105" s="380"/>
      <c r="D105" s="381"/>
      <c r="E105" s="382" t="s">
        <v>245</v>
      </c>
      <c r="F105" s="383" t="s">
        <v>360</v>
      </c>
      <c r="G105" s="384"/>
      <c r="H105" s="384"/>
      <c r="I105" s="385"/>
      <c r="J105" s="76"/>
      <c r="M105" s="76"/>
      <c r="N105" s="76"/>
      <c r="O105" s="76"/>
      <c r="P105" s="76"/>
      <c r="Q105" s="76"/>
      <c r="R105" s="76"/>
      <c r="S105" s="76"/>
      <c r="T105" s="76"/>
      <c r="U105" s="76"/>
    </row>
    <row r="106" spans="1:21" x14ac:dyDescent="0.55000000000000004">
      <c r="B106" s="379"/>
      <c r="C106" s="380"/>
      <c r="D106" s="381"/>
      <c r="E106" s="387"/>
      <c r="F106" s="902"/>
      <c r="G106" s="903"/>
      <c r="H106" s="904"/>
      <c r="I106" s="385"/>
      <c r="J106" s="76"/>
    </row>
    <row r="107" spans="1:21" s="386" customFormat="1" x14ac:dyDescent="0.55000000000000004">
      <c r="A107" s="76"/>
      <c r="B107" s="379"/>
      <c r="C107" s="380"/>
      <c r="D107" s="381"/>
      <c r="E107" s="388" t="s">
        <v>210</v>
      </c>
      <c r="F107" s="389" t="s">
        <v>211</v>
      </c>
      <c r="G107" s="389" t="s">
        <v>360</v>
      </c>
      <c r="H107" s="389" t="s">
        <v>246</v>
      </c>
      <c r="I107" s="385"/>
      <c r="J107" s="76"/>
      <c r="M107" s="76"/>
      <c r="N107" s="76"/>
      <c r="O107" s="76"/>
      <c r="P107" s="76"/>
      <c r="Q107" s="76"/>
      <c r="R107" s="76"/>
      <c r="S107" s="76"/>
      <c r="T107" s="76"/>
      <c r="U107" s="76"/>
    </row>
    <row r="108" spans="1:21" s="386" customFormat="1" x14ac:dyDescent="0.55000000000000004">
      <c r="A108" s="76"/>
      <c r="B108" s="379"/>
      <c r="C108" s="380"/>
      <c r="D108" s="381"/>
      <c r="E108" s="382"/>
      <c r="F108" s="376"/>
      <c r="G108" s="377"/>
      <c r="H108" s="378"/>
      <c r="I108" s="385"/>
      <c r="J108" s="76"/>
      <c r="M108" s="76"/>
      <c r="N108" s="76"/>
      <c r="O108" s="76"/>
      <c r="P108" s="76"/>
      <c r="Q108" s="76"/>
      <c r="R108" s="76"/>
      <c r="S108" s="76"/>
      <c r="T108" s="76"/>
      <c r="U108" s="76"/>
    </row>
    <row r="109" spans="1:21" s="386" customFormat="1" x14ac:dyDescent="0.55000000000000004">
      <c r="A109" s="76"/>
      <c r="B109" s="379"/>
      <c r="C109" s="380"/>
      <c r="D109" s="381"/>
      <c r="E109" s="382"/>
      <c r="F109" s="376"/>
      <c r="G109" s="377"/>
      <c r="H109" s="378"/>
      <c r="I109" s="385"/>
      <c r="J109" s="76"/>
      <c r="M109" s="76"/>
      <c r="N109" s="76"/>
      <c r="O109" s="76"/>
      <c r="P109" s="76"/>
      <c r="Q109" s="76"/>
      <c r="R109" s="76"/>
      <c r="S109" s="76"/>
      <c r="T109" s="76"/>
      <c r="U109" s="76"/>
    </row>
    <row r="110" spans="1:21" s="386" customFormat="1" x14ac:dyDescent="0.55000000000000004">
      <c r="A110" s="76"/>
      <c r="B110" s="379"/>
      <c r="C110" s="380"/>
      <c r="D110" s="381"/>
      <c r="E110" s="382"/>
      <c r="F110" s="376"/>
      <c r="G110" s="377"/>
      <c r="H110" s="378"/>
      <c r="I110" s="385"/>
      <c r="J110" s="76"/>
      <c r="M110" s="76"/>
      <c r="N110" s="76"/>
      <c r="O110" s="76"/>
      <c r="P110" s="76"/>
      <c r="Q110" s="76"/>
      <c r="R110" s="76"/>
      <c r="S110" s="76"/>
      <c r="T110" s="76"/>
      <c r="U110" s="76"/>
    </row>
    <row r="111" spans="1:21" s="386" customFormat="1" x14ac:dyDescent="0.55000000000000004">
      <c r="A111" s="76"/>
      <c r="B111" s="379"/>
      <c r="C111" s="380"/>
      <c r="D111" s="381"/>
      <c r="E111" s="382"/>
      <c r="F111" s="376"/>
      <c r="G111" s="377"/>
      <c r="H111" s="378"/>
      <c r="I111" s="385"/>
      <c r="J111" s="76"/>
      <c r="M111" s="76"/>
      <c r="N111" s="76"/>
      <c r="O111" s="76"/>
      <c r="P111" s="76"/>
      <c r="Q111" s="76"/>
      <c r="R111" s="76"/>
      <c r="S111" s="76"/>
      <c r="T111" s="76"/>
      <c r="U111" s="76"/>
    </row>
    <row r="112" spans="1:21" s="386" customFormat="1" x14ac:dyDescent="0.55000000000000004">
      <c r="A112" s="76"/>
      <c r="B112" s="379"/>
      <c r="C112" s="380"/>
      <c r="D112" s="381"/>
      <c r="E112" s="382"/>
      <c r="F112" s="376"/>
      <c r="G112" s="377"/>
      <c r="H112" s="378"/>
      <c r="I112" s="385"/>
      <c r="J112" s="76"/>
      <c r="M112" s="76"/>
      <c r="N112" s="76"/>
      <c r="O112" s="76"/>
      <c r="P112" s="76"/>
      <c r="Q112" s="76"/>
      <c r="R112" s="76"/>
      <c r="S112" s="76"/>
      <c r="T112" s="76"/>
      <c r="U112" s="76"/>
    </row>
    <row r="113" spans="1:21" s="386" customFormat="1" x14ac:dyDescent="0.55000000000000004">
      <c r="A113" s="76"/>
      <c r="B113" s="379"/>
      <c r="C113" s="390"/>
      <c r="D113" s="391"/>
      <c r="E113" s="392"/>
      <c r="F113" s="376"/>
      <c r="G113" s="377"/>
      <c r="H113" s="378"/>
      <c r="I113" s="385"/>
      <c r="J113" s="76"/>
      <c r="M113" s="76"/>
      <c r="N113" s="76"/>
      <c r="O113" s="76"/>
      <c r="P113" s="76"/>
      <c r="Q113" s="76"/>
      <c r="R113" s="76"/>
      <c r="S113" s="76"/>
      <c r="T113" s="76"/>
      <c r="U113" s="76"/>
    </row>
    <row r="114" spans="1:21" s="3" customFormat="1" ht="9" customHeight="1" x14ac:dyDescent="0.55000000000000004">
      <c r="A114"/>
      <c r="B114" s="211"/>
      <c r="C114" s="28"/>
      <c r="D114" s="237"/>
      <c r="E114" s="238"/>
      <c r="F114" s="238"/>
      <c r="G114" s="238"/>
      <c r="H114" s="238"/>
      <c r="I114" s="50"/>
      <c r="J114"/>
      <c r="M114"/>
      <c r="N114"/>
      <c r="O114"/>
      <c r="P114"/>
      <c r="Q114"/>
      <c r="R114"/>
      <c r="S114"/>
      <c r="T114"/>
      <c r="U114"/>
    </row>
    <row r="115" spans="1:21" s="3" customFormat="1" ht="6" customHeight="1" x14ac:dyDescent="0.55000000000000004">
      <c r="A115"/>
      <c r="B115"/>
      <c r="C115"/>
      <c r="D115" s="239"/>
      <c r="E115" s="240"/>
      <c r="F115" s="240"/>
      <c r="G115" s="240"/>
      <c r="H115" s="240"/>
      <c r="I115"/>
      <c r="J115"/>
      <c r="M115"/>
      <c r="N115"/>
      <c r="O115"/>
      <c r="P115"/>
      <c r="Q115"/>
      <c r="R115"/>
      <c r="S115"/>
      <c r="T115"/>
      <c r="U115"/>
    </row>
    <row r="116" spans="1:21" customFormat="1" ht="96" customHeight="1" x14ac:dyDescent="0.55000000000000004">
      <c r="C116" s="241"/>
      <c r="D116" s="242"/>
      <c r="E116" s="231" t="s">
        <v>425</v>
      </c>
      <c r="F116" s="911"/>
      <c r="G116" s="911"/>
      <c r="H116" s="911"/>
      <c r="I116" s="244" t="s">
        <v>240</v>
      </c>
      <c r="J116" s="243"/>
      <c r="K116" s="3"/>
      <c r="L116" s="3"/>
    </row>
    <row r="117" spans="1:21" customFormat="1" ht="96" customHeight="1" x14ac:dyDescent="0.55000000000000004">
      <c r="C117" s="234"/>
      <c r="D117" s="224"/>
      <c r="E117" s="231" t="s">
        <v>426</v>
      </c>
      <c r="F117" s="911"/>
      <c r="G117" s="911"/>
      <c r="H117" s="911"/>
      <c r="J117" s="3"/>
      <c r="K117" s="3"/>
      <c r="L117" s="3"/>
    </row>
    <row r="118" spans="1:21" customFormat="1" ht="18.5" thickBot="1" x14ac:dyDescent="0.6">
      <c r="E118" s="14"/>
      <c r="J118" s="3"/>
      <c r="K118" s="3"/>
      <c r="L118" s="3"/>
    </row>
    <row r="119" spans="1:21" customFormat="1" x14ac:dyDescent="0.55000000000000004">
      <c r="A119" s="248"/>
      <c r="B119" s="248"/>
      <c r="C119" s="248"/>
      <c r="D119" s="248"/>
      <c r="E119" s="249"/>
      <c r="F119" s="248"/>
      <c r="G119" s="248"/>
      <c r="H119" s="248"/>
      <c r="I119" s="248"/>
      <c r="J119" s="250"/>
      <c r="K119" s="3"/>
      <c r="L119" s="3"/>
    </row>
    <row r="120" spans="1:21" customFormat="1" ht="9" customHeight="1" x14ac:dyDescent="0.55000000000000004">
      <c r="B120" s="51"/>
      <c r="C120" s="29"/>
      <c r="D120" s="29"/>
      <c r="E120" s="85"/>
      <c r="F120" s="29"/>
      <c r="G120" s="29"/>
      <c r="H120" s="29"/>
      <c r="I120" s="47"/>
      <c r="K120" s="3"/>
    </row>
    <row r="121" spans="1:21" customFormat="1" x14ac:dyDescent="0.55000000000000004">
      <c r="B121" s="48"/>
      <c r="C121" s="236" t="str">
        <f ca="1">IFERROR(OFFSET('2.4民生電力需要量'!$C$7,MATCH(D121,'2.4民生電力需要量'!$E$8:$E$49,0),0),"")</f>
        <v/>
      </c>
      <c r="D121" s="375" t="s">
        <v>238</v>
      </c>
      <c r="E121" s="231" t="s">
        <v>239</v>
      </c>
      <c r="F121" s="905" t="str">
        <f ca="1">IFERROR(OFFSET('2.4民生電力需要量'!$G$7,MATCH($D121,'2.4民生電力需要量'!$E$8:$E$990,0),0),"")</f>
        <v/>
      </c>
      <c r="G121" s="906"/>
      <c r="H121" s="907"/>
      <c r="I121" s="49"/>
      <c r="K121" s="3"/>
    </row>
    <row r="122" spans="1:21" customFormat="1" x14ac:dyDescent="0.55000000000000004">
      <c r="B122" s="48"/>
      <c r="C122" s="233"/>
      <c r="D122" s="216"/>
      <c r="E122" s="231" t="s">
        <v>349</v>
      </c>
      <c r="F122" s="908" t="str">
        <f ca="1">IFERROR(OFFSET('2.4民生電力需要量'!$I$7,MATCH($D121,'2.4民生電力需要量'!$E$8:$E$990,0),0),"")</f>
        <v/>
      </c>
      <c r="G122" s="909"/>
      <c r="H122" s="910"/>
      <c r="I122" s="49"/>
      <c r="K122" s="3"/>
    </row>
    <row r="123" spans="1:21" customFormat="1" x14ac:dyDescent="0.55000000000000004">
      <c r="B123" s="48"/>
      <c r="C123" s="233"/>
      <c r="D123" s="216"/>
      <c r="E123" s="231" t="s">
        <v>297</v>
      </c>
      <c r="F123" s="905" t="str">
        <f ca="1">IFERROR(OFFSET('2.4民生電力需要量'!$L$7,MATCH($D121,'2.4民生電力需要量'!$E$8:$E$990,0),0),"")</f>
        <v/>
      </c>
      <c r="G123" s="906"/>
      <c r="H123" s="907"/>
      <c r="I123" s="49"/>
      <c r="K123" s="3"/>
    </row>
    <row r="124" spans="1:21" s="386" customFormat="1" x14ac:dyDescent="0.55000000000000004">
      <c r="A124" s="76"/>
      <c r="B124" s="379"/>
      <c r="C124" s="380"/>
      <c r="D124" s="381"/>
      <c r="E124" s="382" t="s">
        <v>245</v>
      </c>
      <c r="F124" s="383" t="s">
        <v>360</v>
      </c>
      <c r="G124" s="384"/>
      <c r="H124" s="384"/>
      <c r="I124" s="385"/>
      <c r="J124" s="76"/>
      <c r="M124" s="76"/>
      <c r="N124" s="76"/>
      <c r="O124" s="76"/>
      <c r="P124" s="76"/>
      <c r="Q124" s="76"/>
      <c r="R124" s="76"/>
      <c r="S124" s="76"/>
      <c r="T124" s="76"/>
      <c r="U124" s="76"/>
    </row>
    <row r="125" spans="1:21" x14ac:dyDescent="0.55000000000000004">
      <c r="B125" s="379"/>
      <c r="C125" s="380"/>
      <c r="D125" s="381"/>
      <c r="E125" s="387"/>
      <c r="F125" s="902"/>
      <c r="G125" s="903"/>
      <c r="H125" s="904"/>
      <c r="I125" s="385"/>
      <c r="J125" s="76"/>
    </row>
    <row r="126" spans="1:21" s="386" customFormat="1" x14ac:dyDescent="0.55000000000000004">
      <c r="A126" s="76"/>
      <c r="B126" s="379"/>
      <c r="C126" s="380"/>
      <c r="D126" s="381"/>
      <c r="E126" s="388" t="s">
        <v>210</v>
      </c>
      <c r="F126" s="389" t="s">
        <v>211</v>
      </c>
      <c r="G126" s="389" t="s">
        <v>360</v>
      </c>
      <c r="H126" s="389" t="s">
        <v>246</v>
      </c>
      <c r="I126" s="385"/>
      <c r="J126" s="76"/>
      <c r="M126" s="76"/>
      <c r="N126" s="76"/>
      <c r="O126" s="76"/>
      <c r="P126" s="76"/>
      <c r="Q126" s="76"/>
      <c r="R126" s="76"/>
      <c r="S126" s="76"/>
      <c r="T126" s="76"/>
      <c r="U126" s="76"/>
    </row>
    <row r="127" spans="1:21" s="386" customFormat="1" x14ac:dyDescent="0.55000000000000004">
      <c r="A127" s="76"/>
      <c r="B127" s="379"/>
      <c r="C127" s="380"/>
      <c r="D127" s="381"/>
      <c r="E127" s="382"/>
      <c r="F127" s="376"/>
      <c r="G127" s="377"/>
      <c r="H127" s="378"/>
      <c r="I127" s="385"/>
      <c r="J127" s="76"/>
      <c r="M127" s="76"/>
      <c r="N127" s="76"/>
      <c r="O127" s="76"/>
      <c r="P127" s="76"/>
      <c r="Q127" s="76"/>
      <c r="R127" s="76"/>
      <c r="S127" s="76"/>
      <c r="T127" s="76"/>
      <c r="U127" s="76"/>
    </row>
    <row r="128" spans="1:21" s="386" customFormat="1" x14ac:dyDescent="0.55000000000000004">
      <c r="A128" s="76"/>
      <c r="B128" s="379"/>
      <c r="C128" s="380"/>
      <c r="D128" s="381"/>
      <c r="E128" s="382"/>
      <c r="F128" s="376"/>
      <c r="G128" s="377"/>
      <c r="H128" s="378"/>
      <c r="I128" s="385"/>
      <c r="J128" s="76"/>
      <c r="M128" s="76"/>
      <c r="N128" s="76"/>
      <c r="O128" s="76"/>
      <c r="P128" s="76"/>
      <c r="Q128" s="76"/>
      <c r="R128" s="76"/>
      <c r="S128" s="76"/>
      <c r="T128" s="76"/>
      <c r="U128" s="76"/>
    </row>
    <row r="129" spans="1:21" s="386" customFormat="1" x14ac:dyDescent="0.55000000000000004">
      <c r="A129" s="76"/>
      <c r="B129" s="379"/>
      <c r="C129" s="380"/>
      <c r="D129" s="381"/>
      <c r="E129" s="382"/>
      <c r="F129" s="376"/>
      <c r="G129" s="377"/>
      <c r="H129" s="378"/>
      <c r="I129" s="385"/>
      <c r="J129" s="76"/>
      <c r="M129" s="76"/>
      <c r="N129" s="76"/>
      <c r="O129" s="76"/>
      <c r="P129" s="76"/>
      <c r="Q129" s="76"/>
      <c r="R129" s="76"/>
      <c r="S129" s="76"/>
      <c r="T129" s="76"/>
      <c r="U129" s="76"/>
    </row>
    <row r="130" spans="1:21" s="386" customFormat="1" x14ac:dyDescent="0.55000000000000004">
      <c r="A130" s="76"/>
      <c r="B130" s="379"/>
      <c r="C130" s="380"/>
      <c r="D130" s="381"/>
      <c r="E130" s="382"/>
      <c r="F130" s="376"/>
      <c r="G130" s="377"/>
      <c r="H130" s="378"/>
      <c r="I130" s="385"/>
      <c r="J130" s="76"/>
      <c r="M130" s="76"/>
      <c r="N130" s="76"/>
      <c r="O130" s="76"/>
      <c r="P130" s="76"/>
      <c r="Q130" s="76"/>
      <c r="R130" s="76"/>
      <c r="S130" s="76"/>
      <c r="T130" s="76"/>
      <c r="U130" s="76"/>
    </row>
    <row r="131" spans="1:21" s="386" customFormat="1" x14ac:dyDescent="0.55000000000000004">
      <c r="A131" s="76"/>
      <c r="B131" s="379"/>
      <c r="C131" s="380"/>
      <c r="D131" s="381"/>
      <c r="E131" s="382"/>
      <c r="F131" s="376"/>
      <c r="G131" s="377"/>
      <c r="H131" s="378"/>
      <c r="I131" s="385"/>
      <c r="J131" s="76"/>
      <c r="M131" s="76"/>
      <c r="N131" s="76"/>
      <c r="O131" s="76"/>
      <c r="P131" s="76"/>
      <c r="Q131" s="76"/>
      <c r="R131" s="76"/>
      <c r="S131" s="76"/>
      <c r="T131" s="76"/>
      <c r="U131" s="76"/>
    </row>
    <row r="132" spans="1:21" s="386" customFormat="1" x14ac:dyDescent="0.55000000000000004">
      <c r="A132" s="76"/>
      <c r="B132" s="379"/>
      <c r="C132" s="390"/>
      <c r="D132" s="391"/>
      <c r="E132" s="392"/>
      <c r="F132" s="376"/>
      <c r="G132" s="377"/>
      <c r="H132" s="378"/>
      <c r="I132" s="385"/>
      <c r="J132" s="76"/>
      <c r="M132" s="76"/>
      <c r="N132" s="76"/>
      <c r="O132" s="76"/>
      <c r="P132" s="76"/>
      <c r="Q132" s="76"/>
      <c r="R132" s="76"/>
      <c r="S132" s="76"/>
      <c r="T132" s="76"/>
      <c r="U132" s="76"/>
    </row>
    <row r="133" spans="1:21" s="3" customFormat="1" ht="9" customHeight="1" x14ac:dyDescent="0.55000000000000004">
      <c r="A133"/>
      <c r="B133" s="211"/>
      <c r="C133" s="28"/>
      <c r="D133" s="237"/>
      <c r="E133" s="238"/>
      <c r="F133" s="238"/>
      <c r="G133" s="238"/>
      <c r="H133" s="238"/>
      <c r="I133" s="50"/>
      <c r="J133"/>
      <c r="M133"/>
      <c r="N133"/>
      <c r="O133"/>
      <c r="P133"/>
      <c r="Q133"/>
      <c r="R133"/>
      <c r="S133"/>
      <c r="T133"/>
      <c r="U133"/>
    </row>
    <row r="134" spans="1:21" s="3" customFormat="1" ht="6" customHeight="1" x14ac:dyDescent="0.55000000000000004">
      <c r="A134"/>
      <c r="B134"/>
      <c r="C134"/>
      <c r="D134" s="239"/>
      <c r="E134" s="240"/>
      <c r="F134" s="240"/>
      <c r="G134" s="240"/>
      <c r="H134" s="240"/>
      <c r="I134"/>
      <c r="J134"/>
      <c r="M134"/>
      <c r="N134"/>
      <c r="O134"/>
      <c r="P134"/>
      <c r="Q134"/>
      <c r="R134"/>
      <c r="S134"/>
      <c r="T134"/>
      <c r="U134"/>
    </row>
    <row r="135" spans="1:21" customFormat="1" ht="96" customHeight="1" x14ac:dyDescent="0.55000000000000004">
      <c r="C135" s="241"/>
      <c r="D135" s="242"/>
      <c r="E135" s="231" t="s">
        <v>425</v>
      </c>
      <c r="F135" s="911"/>
      <c r="G135" s="911"/>
      <c r="H135" s="911"/>
      <c r="I135" s="244" t="s">
        <v>240</v>
      </c>
      <c r="J135" s="243"/>
      <c r="K135" s="3"/>
      <c r="L135" s="3"/>
    </row>
    <row r="136" spans="1:21" customFormat="1" ht="96" customHeight="1" x14ac:dyDescent="0.55000000000000004">
      <c r="C136" s="234"/>
      <c r="D136" s="224"/>
      <c r="E136" s="231" t="s">
        <v>426</v>
      </c>
      <c r="F136" s="911"/>
      <c r="G136" s="911"/>
      <c r="H136" s="911"/>
      <c r="J136" s="3"/>
      <c r="K136" s="3"/>
      <c r="L136" s="3"/>
    </row>
    <row r="137" spans="1:21" customFormat="1" ht="18.5" thickBot="1" x14ac:dyDescent="0.6">
      <c r="E137" s="14"/>
      <c r="J137" s="3"/>
      <c r="K137" s="3"/>
      <c r="L137" s="3"/>
    </row>
    <row r="138" spans="1:21" customFormat="1" x14ac:dyDescent="0.55000000000000004">
      <c r="A138" s="248"/>
      <c r="B138" s="248"/>
      <c r="C138" s="248"/>
      <c r="D138" s="248"/>
      <c r="E138" s="249"/>
      <c r="F138" s="248"/>
      <c r="G138" s="248"/>
      <c r="H138" s="248"/>
      <c r="I138" s="248"/>
      <c r="J138" s="250"/>
      <c r="K138" s="3"/>
      <c r="L138" s="3"/>
    </row>
    <row r="139" spans="1:21" customFormat="1" ht="9" customHeight="1" x14ac:dyDescent="0.55000000000000004">
      <c r="B139" s="51"/>
      <c r="C139" s="29"/>
      <c r="D139" s="29"/>
      <c r="E139" s="85"/>
      <c r="F139" s="29"/>
      <c r="G139" s="29"/>
      <c r="H139" s="29"/>
      <c r="I139" s="47"/>
      <c r="K139" s="3"/>
    </row>
    <row r="140" spans="1:21" customFormat="1" x14ac:dyDescent="0.55000000000000004">
      <c r="B140" s="48"/>
      <c r="C140" s="236" t="str">
        <f ca="1">IFERROR(OFFSET('2.4民生電力需要量'!$C$7,MATCH(D140,'2.4民生電力需要量'!$E$8:$E$49,0),0),"")</f>
        <v/>
      </c>
      <c r="D140" s="375" t="s">
        <v>238</v>
      </c>
      <c r="E140" s="231" t="s">
        <v>239</v>
      </c>
      <c r="F140" s="905" t="str">
        <f ca="1">IFERROR(OFFSET('2.4民生電力需要量'!$G$7,MATCH($D140,'2.4民生電力需要量'!$E$8:$E$990,0),0),"")</f>
        <v/>
      </c>
      <c r="G140" s="906"/>
      <c r="H140" s="907"/>
      <c r="I140" s="49"/>
      <c r="K140" s="3"/>
    </row>
    <row r="141" spans="1:21" customFormat="1" x14ac:dyDescent="0.55000000000000004">
      <c r="B141" s="48"/>
      <c r="C141" s="233"/>
      <c r="D141" s="216"/>
      <c r="E141" s="231" t="s">
        <v>349</v>
      </c>
      <c r="F141" s="908" t="str">
        <f ca="1">IFERROR(OFFSET('2.4民生電力需要量'!$I$7,MATCH($D140,'2.4民生電力需要量'!$E$8:$E$990,0),0),"")</f>
        <v/>
      </c>
      <c r="G141" s="909"/>
      <c r="H141" s="910"/>
      <c r="I141" s="49"/>
      <c r="K141" s="3"/>
    </row>
    <row r="142" spans="1:21" customFormat="1" x14ac:dyDescent="0.55000000000000004">
      <c r="B142" s="48"/>
      <c r="C142" s="233"/>
      <c r="D142" s="216"/>
      <c r="E142" s="231" t="s">
        <v>297</v>
      </c>
      <c r="F142" s="905" t="str">
        <f ca="1">IFERROR(OFFSET('2.4民生電力需要量'!$L$7,MATCH($D140,'2.4民生電力需要量'!$E$8:$E$990,0),0),"")</f>
        <v/>
      </c>
      <c r="G142" s="906"/>
      <c r="H142" s="907"/>
      <c r="I142" s="49"/>
      <c r="K142" s="3"/>
    </row>
    <row r="143" spans="1:21" s="386" customFormat="1" x14ac:dyDescent="0.55000000000000004">
      <c r="A143" s="76"/>
      <c r="B143" s="379"/>
      <c r="C143" s="380"/>
      <c r="D143" s="381"/>
      <c r="E143" s="382" t="s">
        <v>245</v>
      </c>
      <c r="F143" s="383" t="s">
        <v>360</v>
      </c>
      <c r="G143" s="384"/>
      <c r="H143" s="384"/>
      <c r="I143" s="385"/>
      <c r="J143" s="76"/>
      <c r="M143" s="76"/>
      <c r="N143" s="76"/>
      <c r="O143" s="76"/>
      <c r="P143" s="76"/>
      <c r="Q143" s="76"/>
      <c r="R143" s="76"/>
      <c r="S143" s="76"/>
      <c r="T143" s="76"/>
      <c r="U143" s="76"/>
    </row>
    <row r="144" spans="1:21" x14ac:dyDescent="0.55000000000000004">
      <c r="B144" s="379"/>
      <c r="C144" s="380"/>
      <c r="D144" s="381"/>
      <c r="E144" s="387"/>
      <c r="F144" s="902"/>
      <c r="G144" s="903"/>
      <c r="H144" s="904"/>
      <c r="I144" s="385"/>
      <c r="J144" s="76"/>
    </row>
    <row r="145" spans="1:21" s="386" customFormat="1" x14ac:dyDescent="0.55000000000000004">
      <c r="A145" s="76"/>
      <c r="B145" s="379"/>
      <c r="C145" s="380"/>
      <c r="D145" s="381"/>
      <c r="E145" s="388" t="s">
        <v>210</v>
      </c>
      <c r="F145" s="389" t="s">
        <v>211</v>
      </c>
      <c r="G145" s="389" t="s">
        <v>360</v>
      </c>
      <c r="H145" s="389" t="s">
        <v>246</v>
      </c>
      <c r="I145" s="385"/>
      <c r="J145" s="76"/>
      <c r="M145" s="76"/>
      <c r="N145" s="76"/>
      <c r="O145" s="76"/>
      <c r="P145" s="76"/>
      <c r="Q145" s="76"/>
      <c r="R145" s="76"/>
      <c r="S145" s="76"/>
      <c r="T145" s="76"/>
      <c r="U145" s="76"/>
    </row>
    <row r="146" spans="1:21" s="386" customFormat="1" x14ac:dyDescent="0.55000000000000004">
      <c r="A146" s="76"/>
      <c r="B146" s="379"/>
      <c r="C146" s="380"/>
      <c r="D146" s="381"/>
      <c r="E146" s="382"/>
      <c r="F146" s="376"/>
      <c r="G146" s="377"/>
      <c r="H146" s="378"/>
      <c r="I146" s="385"/>
      <c r="J146" s="76"/>
      <c r="M146" s="76"/>
      <c r="N146" s="76"/>
      <c r="O146" s="76"/>
      <c r="P146" s="76"/>
      <c r="Q146" s="76"/>
      <c r="R146" s="76"/>
      <c r="S146" s="76"/>
      <c r="T146" s="76"/>
      <c r="U146" s="76"/>
    </row>
    <row r="147" spans="1:21" s="386" customFormat="1" x14ac:dyDescent="0.55000000000000004">
      <c r="A147" s="76"/>
      <c r="B147" s="379"/>
      <c r="C147" s="380"/>
      <c r="D147" s="381"/>
      <c r="E147" s="382"/>
      <c r="F147" s="376"/>
      <c r="G147" s="377"/>
      <c r="H147" s="378"/>
      <c r="I147" s="385"/>
      <c r="J147" s="76"/>
      <c r="M147" s="76"/>
      <c r="N147" s="76"/>
      <c r="O147" s="76"/>
      <c r="P147" s="76"/>
      <c r="Q147" s="76"/>
      <c r="R147" s="76"/>
      <c r="S147" s="76"/>
      <c r="T147" s="76"/>
      <c r="U147" s="76"/>
    </row>
    <row r="148" spans="1:21" s="386" customFormat="1" x14ac:dyDescent="0.55000000000000004">
      <c r="A148" s="76"/>
      <c r="B148" s="379"/>
      <c r="C148" s="380"/>
      <c r="D148" s="381"/>
      <c r="E148" s="382"/>
      <c r="F148" s="376"/>
      <c r="G148" s="377"/>
      <c r="H148" s="378"/>
      <c r="I148" s="385"/>
      <c r="J148" s="76"/>
      <c r="M148" s="76"/>
      <c r="N148" s="76"/>
      <c r="O148" s="76"/>
      <c r="P148" s="76"/>
      <c r="Q148" s="76"/>
      <c r="R148" s="76"/>
      <c r="S148" s="76"/>
      <c r="T148" s="76"/>
      <c r="U148" s="76"/>
    </row>
    <row r="149" spans="1:21" s="386" customFormat="1" x14ac:dyDescent="0.55000000000000004">
      <c r="A149" s="76"/>
      <c r="B149" s="379"/>
      <c r="C149" s="380"/>
      <c r="D149" s="381"/>
      <c r="E149" s="382"/>
      <c r="F149" s="376"/>
      <c r="G149" s="377"/>
      <c r="H149" s="378"/>
      <c r="I149" s="385"/>
      <c r="J149" s="76"/>
      <c r="M149" s="76"/>
      <c r="N149" s="76"/>
      <c r="O149" s="76"/>
      <c r="P149" s="76"/>
      <c r="Q149" s="76"/>
      <c r="R149" s="76"/>
      <c r="S149" s="76"/>
      <c r="T149" s="76"/>
      <c r="U149" s="76"/>
    </row>
    <row r="150" spans="1:21" s="386" customFormat="1" x14ac:dyDescent="0.55000000000000004">
      <c r="A150" s="76"/>
      <c r="B150" s="379"/>
      <c r="C150" s="380"/>
      <c r="D150" s="381"/>
      <c r="E150" s="382"/>
      <c r="F150" s="376"/>
      <c r="G150" s="377"/>
      <c r="H150" s="378"/>
      <c r="I150" s="385"/>
      <c r="J150" s="76"/>
      <c r="M150" s="76"/>
      <c r="N150" s="76"/>
      <c r="O150" s="76"/>
      <c r="P150" s="76"/>
      <c r="Q150" s="76"/>
      <c r="R150" s="76"/>
      <c r="S150" s="76"/>
      <c r="T150" s="76"/>
      <c r="U150" s="76"/>
    </row>
    <row r="151" spans="1:21" s="386" customFormat="1" x14ac:dyDescent="0.55000000000000004">
      <c r="A151" s="76"/>
      <c r="B151" s="379"/>
      <c r="C151" s="390"/>
      <c r="D151" s="391"/>
      <c r="E151" s="392"/>
      <c r="F151" s="376"/>
      <c r="G151" s="377"/>
      <c r="H151" s="378"/>
      <c r="I151" s="385"/>
      <c r="J151" s="76"/>
      <c r="M151" s="76"/>
      <c r="N151" s="76"/>
      <c r="O151" s="76"/>
      <c r="P151" s="76"/>
      <c r="Q151" s="76"/>
      <c r="R151" s="76"/>
      <c r="S151" s="76"/>
      <c r="T151" s="76"/>
      <c r="U151" s="76"/>
    </row>
    <row r="152" spans="1:21" s="3" customFormat="1" ht="9" customHeight="1" x14ac:dyDescent="0.55000000000000004">
      <c r="A152"/>
      <c r="B152" s="211"/>
      <c r="C152" s="28"/>
      <c r="D152" s="237"/>
      <c r="E152" s="238"/>
      <c r="F152" s="238"/>
      <c r="G152" s="238"/>
      <c r="H152" s="238"/>
      <c r="I152" s="50"/>
      <c r="J152"/>
      <c r="M152"/>
      <c r="N152"/>
      <c r="O152"/>
      <c r="P152"/>
      <c r="Q152"/>
      <c r="R152"/>
      <c r="S152"/>
      <c r="T152"/>
      <c r="U152"/>
    </row>
    <row r="153" spans="1:21" s="3" customFormat="1" ht="6" customHeight="1" x14ac:dyDescent="0.55000000000000004">
      <c r="A153"/>
      <c r="B153"/>
      <c r="C153"/>
      <c r="D153" s="239"/>
      <c r="E153" s="240"/>
      <c r="F153" s="240"/>
      <c r="G153" s="240"/>
      <c r="H153" s="240"/>
      <c r="I153"/>
      <c r="J153"/>
      <c r="M153"/>
      <c r="N153"/>
      <c r="O153"/>
      <c r="P153"/>
      <c r="Q153"/>
      <c r="R153"/>
      <c r="S153"/>
      <c r="T153"/>
      <c r="U153"/>
    </row>
    <row r="154" spans="1:21" customFormat="1" ht="96" customHeight="1" x14ac:dyDescent="0.55000000000000004">
      <c r="C154" s="241"/>
      <c r="D154" s="242"/>
      <c r="E154" s="231" t="s">
        <v>425</v>
      </c>
      <c r="F154" s="911"/>
      <c r="G154" s="911"/>
      <c r="H154" s="911"/>
      <c r="I154" s="251" t="s">
        <v>240</v>
      </c>
      <c r="J154" s="243"/>
      <c r="K154" s="3"/>
      <c r="L154" s="3"/>
    </row>
    <row r="155" spans="1:21" customFormat="1" ht="96" customHeight="1" x14ac:dyDescent="0.55000000000000004">
      <c r="C155" s="234"/>
      <c r="D155" s="224"/>
      <c r="E155" s="231" t="s">
        <v>426</v>
      </c>
      <c r="F155" s="911"/>
      <c r="G155" s="911"/>
      <c r="H155" s="911"/>
      <c r="J155" s="3"/>
      <c r="K155" s="3"/>
      <c r="L155" s="3"/>
    </row>
    <row r="156" spans="1:21" customFormat="1" ht="18.5" thickBot="1" x14ac:dyDescent="0.6">
      <c r="E156" s="14"/>
      <c r="J156" s="3"/>
      <c r="K156" s="3"/>
      <c r="L156" s="3"/>
    </row>
    <row r="157" spans="1:21" customFormat="1" x14ac:dyDescent="0.55000000000000004">
      <c r="A157" s="248"/>
      <c r="B157" s="248"/>
      <c r="C157" s="248"/>
      <c r="D157" s="248"/>
      <c r="E157" s="249"/>
      <c r="F157" s="248"/>
      <c r="G157" s="248"/>
      <c r="H157" s="248"/>
      <c r="I157" s="248"/>
      <c r="J157" s="250"/>
      <c r="K157" s="3"/>
      <c r="L157" s="3"/>
    </row>
    <row r="158" spans="1:21" customFormat="1" ht="9" customHeight="1" x14ac:dyDescent="0.55000000000000004">
      <c r="B158" s="51"/>
      <c r="C158" s="29"/>
      <c r="D158" s="29"/>
      <c r="E158" s="85"/>
      <c r="F158" s="29"/>
      <c r="G158" s="29"/>
      <c r="H158" s="29"/>
      <c r="I158" s="47"/>
      <c r="K158" s="3"/>
    </row>
    <row r="159" spans="1:21" customFormat="1" x14ac:dyDescent="0.55000000000000004">
      <c r="B159" s="48"/>
      <c r="C159" s="236" t="str">
        <f ca="1">IFERROR(OFFSET('2.4民生電力需要量'!$C$7,MATCH(D159,'2.4民生電力需要量'!$E$8:$E$49,0),0),"")</f>
        <v/>
      </c>
      <c r="D159" s="375" t="s">
        <v>238</v>
      </c>
      <c r="E159" s="231" t="s">
        <v>239</v>
      </c>
      <c r="F159" s="905" t="str">
        <f ca="1">IFERROR(OFFSET('2.4民生電力需要量'!$G$7,MATCH($D159,'2.4民生電力需要量'!$E$8:$E$990,0),0),"")</f>
        <v/>
      </c>
      <c r="G159" s="906"/>
      <c r="H159" s="907"/>
      <c r="I159" s="49"/>
      <c r="K159" s="3"/>
    </row>
    <row r="160" spans="1:21" customFormat="1" x14ac:dyDescent="0.55000000000000004">
      <c r="B160" s="48"/>
      <c r="C160" s="233"/>
      <c r="D160" s="216"/>
      <c r="E160" s="231" t="s">
        <v>349</v>
      </c>
      <c r="F160" s="908" t="str">
        <f ca="1">IFERROR(OFFSET('2.4民生電力需要量'!$I$7,MATCH($D159,'2.4民生電力需要量'!$E$8:$E$990,0),0),"")</f>
        <v/>
      </c>
      <c r="G160" s="909"/>
      <c r="H160" s="910"/>
      <c r="I160" s="49"/>
      <c r="K160" s="3"/>
    </row>
    <row r="161" spans="1:21" customFormat="1" x14ac:dyDescent="0.55000000000000004">
      <c r="B161" s="48"/>
      <c r="C161" s="233"/>
      <c r="D161" s="216"/>
      <c r="E161" s="231" t="s">
        <v>297</v>
      </c>
      <c r="F161" s="905" t="str">
        <f ca="1">IFERROR(OFFSET('2.4民生電力需要量'!$L$7,MATCH($D159,'2.4民生電力需要量'!$E$8:$E$990,0),0),"")</f>
        <v/>
      </c>
      <c r="G161" s="906"/>
      <c r="H161" s="907"/>
      <c r="I161" s="49"/>
      <c r="K161" s="3"/>
    </row>
    <row r="162" spans="1:21" s="386" customFormat="1" x14ac:dyDescent="0.55000000000000004">
      <c r="A162" s="76"/>
      <c r="B162" s="379"/>
      <c r="C162" s="380"/>
      <c r="D162" s="381"/>
      <c r="E162" s="382" t="s">
        <v>245</v>
      </c>
      <c r="F162" s="383" t="s">
        <v>360</v>
      </c>
      <c r="G162" s="384"/>
      <c r="H162" s="384"/>
      <c r="I162" s="385"/>
      <c r="J162" s="76"/>
      <c r="M162" s="76"/>
      <c r="N162" s="76"/>
      <c r="O162" s="76"/>
      <c r="P162" s="76"/>
      <c r="Q162" s="76"/>
      <c r="R162" s="76"/>
      <c r="S162" s="76"/>
      <c r="T162" s="76"/>
      <c r="U162" s="76"/>
    </row>
    <row r="163" spans="1:21" x14ac:dyDescent="0.55000000000000004">
      <c r="B163" s="379"/>
      <c r="C163" s="380"/>
      <c r="D163" s="381"/>
      <c r="E163" s="387"/>
      <c r="F163" s="902"/>
      <c r="G163" s="903"/>
      <c r="H163" s="904"/>
      <c r="I163" s="385"/>
      <c r="J163" s="76"/>
    </row>
    <row r="164" spans="1:21" s="386" customFormat="1" x14ac:dyDescent="0.55000000000000004">
      <c r="A164" s="76"/>
      <c r="B164" s="379"/>
      <c r="C164" s="380"/>
      <c r="D164" s="381"/>
      <c r="E164" s="388" t="s">
        <v>210</v>
      </c>
      <c r="F164" s="389" t="s">
        <v>211</v>
      </c>
      <c r="G164" s="389" t="s">
        <v>360</v>
      </c>
      <c r="H164" s="389" t="s">
        <v>246</v>
      </c>
      <c r="I164" s="385"/>
      <c r="J164" s="76"/>
      <c r="M164" s="76"/>
      <c r="N164" s="76"/>
      <c r="O164" s="76"/>
      <c r="P164" s="76"/>
      <c r="Q164" s="76"/>
      <c r="R164" s="76"/>
      <c r="S164" s="76"/>
      <c r="T164" s="76"/>
      <c r="U164" s="76"/>
    </row>
    <row r="165" spans="1:21" s="386" customFormat="1" x14ac:dyDescent="0.55000000000000004">
      <c r="A165" s="76"/>
      <c r="B165" s="379"/>
      <c r="C165" s="380"/>
      <c r="D165" s="381"/>
      <c r="E165" s="382"/>
      <c r="F165" s="376"/>
      <c r="G165" s="377"/>
      <c r="H165" s="378"/>
      <c r="I165" s="385"/>
      <c r="J165" s="76"/>
      <c r="M165" s="76"/>
      <c r="N165" s="76"/>
      <c r="O165" s="76"/>
      <c r="P165" s="76"/>
      <c r="Q165" s="76"/>
      <c r="R165" s="76"/>
      <c r="S165" s="76"/>
      <c r="T165" s="76"/>
      <c r="U165" s="76"/>
    </row>
    <row r="166" spans="1:21" s="386" customFormat="1" x14ac:dyDescent="0.55000000000000004">
      <c r="A166" s="76"/>
      <c r="B166" s="379"/>
      <c r="C166" s="380"/>
      <c r="D166" s="381"/>
      <c r="E166" s="382"/>
      <c r="F166" s="376"/>
      <c r="G166" s="377"/>
      <c r="H166" s="378"/>
      <c r="I166" s="385"/>
      <c r="J166" s="76"/>
      <c r="M166" s="76"/>
      <c r="N166" s="76"/>
      <c r="O166" s="76"/>
      <c r="P166" s="76"/>
      <c r="Q166" s="76"/>
      <c r="R166" s="76"/>
      <c r="S166" s="76"/>
      <c r="T166" s="76"/>
      <c r="U166" s="76"/>
    </row>
    <row r="167" spans="1:21" s="386" customFormat="1" x14ac:dyDescent="0.55000000000000004">
      <c r="A167" s="76"/>
      <c r="B167" s="379"/>
      <c r="C167" s="380"/>
      <c r="D167" s="381"/>
      <c r="E167" s="382"/>
      <c r="F167" s="376"/>
      <c r="G167" s="377"/>
      <c r="H167" s="378"/>
      <c r="I167" s="385"/>
      <c r="J167" s="76"/>
      <c r="M167" s="76"/>
      <c r="N167" s="76"/>
      <c r="O167" s="76"/>
      <c r="P167" s="76"/>
      <c r="Q167" s="76"/>
      <c r="R167" s="76"/>
      <c r="S167" s="76"/>
      <c r="T167" s="76"/>
      <c r="U167" s="76"/>
    </row>
    <row r="168" spans="1:21" s="386" customFormat="1" x14ac:dyDescent="0.55000000000000004">
      <c r="A168" s="76"/>
      <c r="B168" s="379"/>
      <c r="C168" s="380"/>
      <c r="D168" s="381"/>
      <c r="E168" s="382"/>
      <c r="F168" s="376"/>
      <c r="G168" s="377"/>
      <c r="H168" s="378"/>
      <c r="I168" s="385"/>
      <c r="J168" s="76"/>
      <c r="M168" s="76"/>
      <c r="N168" s="76"/>
      <c r="O168" s="76"/>
      <c r="P168" s="76"/>
      <c r="Q168" s="76"/>
      <c r="R168" s="76"/>
      <c r="S168" s="76"/>
      <c r="T168" s="76"/>
      <c r="U168" s="76"/>
    </row>
    <row r="169" spans="1:21" s="386" customFormat="1" x14ac:dyDescent="0.55000000000000004">
      <c r="A169" s="76"/>
      <c r="B169" s="379"/>
      <c r="C169" s="380"/>
      <c r="D169" s="381"/>
      <c r="E169" s="382"/>
      <c r="F169" s="376"/>
      <c r="G169" s="377"/>
      <c r="H169" s="378"/>
      <c r="I169" s="385"/>
      <c r="J169" s="76"/>
      <c r="M169" s="76"/>
      <c r="N169" s="76"/>
      <c r="O169" s="76"/>
      <c r="P169" s="76"/>
      <c r="Q169" s="76"/>
      <c r="R169" s="76"/>
      <c r="S169" s="76"/>
      <c r="T169" s="76"/>
      <c r="U169" s="76"/>
    </row>
    <row r="170" spans="1:21" s="386" customFormat="1" x14ac:dyDescent="0.55000000000000004">
      <c r="A170" s="76"/>
      <c r="B170" s="379"/>
      <c r="C170" s="390"/>
      <c r="D170" s="391"/>
      <c r="E170" s="392"/>
      <c r="F170" s="376"/>
      <c r="G170" s="377"/>
      <c r="H170" s="378"/>
      <c r="I170" s="385"/>
      <c r="J170" s="76"/>
      <c r="M170" s="76"/>
      <c r="N170" s="76"/>
      <c r="O170" s="76"/>
      <c r="P170" s="76"/>
      <c r="Q170" s="76"/>
      <c r="R170" s="76"/>
      <c r="S170" s="76"/>
      <c r="T170" s="76"/>
      <c r="U170" s="76"/>
    </row>
    <row r="171" spans="1:21" s="3" customFormat="1" ht="9" customHeight="1" x14ac:dyDescent="0.55000000000000004">
      <c r="A171"/>
      <c r="B171" s="211"/>
      <c r="C171" s="28"/>
      <c r="D171" s="237"/>
      <c r="E171" s="238"/>
      <c r="F171" s="238"/>
      <c r="G171" s="238"/>
      <c r="H171" s="238"/>
      <c r="I171" s="50"/>
      <c r="J171"/>
      <c r="M171"/>
      <c r="N171"/>
      <c r="O171"/>
      <c r="P171"/>
      <c r="Q171"/>
      <c r="R171"/>
      <c r="S171"/>
      <c r="T171"/>
      <c r="U171"/>
    </row>
    <row r="172" spans="1:21" s="3" customFormat="1" ht="6" customHeight="1" x14ac:dyDescent="0.55000000000000004">
      <c r="A172"/>
      <c r="B172"/>
      <c r="C172"/>
      <c r="D172" s="239"/>
      <c r="E172" s="240"/>
      <c r="F172" s="240"/>
      <c r="G172" s="240"/>
      <c r="H172" s="240"/>
      <c r="I172"/>
      <c r="J172"/>
      <c r="M172"/>
      <c r="N172"/>
      <c r="O172"/>
      <c r="P172"/>
      <c r="Q172"/>
      <c r="R172"/>
      <c r="S172"/>
      <c r="T172"/>
      <c r="U172"/>
    </row>
    <row r="173" spans="1:21" customFormat="1" ht="96" customHeight="1" x14ac:dyDescent="0.55000000000000004">
      <c r="C173" s="241"/>
      <c r="D173" s="242"/>
      <c r="E173" s="231" t="s">
        <v>425</v>
      </c>
      <c r="F173" s="911"/>
      <c r="G173" s="911"/>
      <c r="H173" s="911"/>
      <c r="I173" s="251" t="s">
        <v>240</v>
      </c>
      <c r="J173" s="243"/>
      <c r="K173" s="3"/>
      <c r="L173" s="3"/>
    </row>
    <row r="174" spans="1:21" customFormat="1" ht="96" customHeight="1" x14ac:dyDescent="0.55000000000000004">
      <c r="C174" s="234"/>
      <c r="D174" s="224"/>
      <c r="E174" s="231" t="s">
        <v>426</v>
      </c>
      <c r="F174" s="911"/>
      <c r="G174" s="911"/>
      <c r="H174" s="911"/>
      <c r="J174" s="3"/>
      <c r="K174" s="3"/>
      <c r="L174" s="3"/>
    </row>
    <row r="175" spans="1:21" customFormat="1" ht="18.5" thickBot="1" x14ac:dyDescent="0.6">
      <c r="E175" s="14"/>
      <c r="J175" s="3"/>
      <c r="K175" s="3"/>
      <c r="L175" s="3"/>
    </row>
    <row r="176" spans="1:21" customFormat="1" x14ac:dyDescent="0.55000000000000004">
      <c r="A176" s="248"/>
      <c r="B176" s="248"/>
      <c r="C176" s="248"/>
      <c r="D176" s="248"/>
      <c r="E176" s="249"/>
      <c r="F176" s="248"/>
      <c r="G176" s="248"/>
      <c r="H176" s="248"/>
      <c r="I176" s="248"/>
      <c r="J176" s="250"/>
      <c r="K176" s="3"/>
      <c r="L176" s="3"/>
    </row>
    <row r="177" spans="1:21" customFormat="1" ht="9" customHeight="1" x14ac:dyDescent="0.55000000000000004">
      <c r="B177" s="51"/>
      <c r="C177" s="29"/>
      <c r="D177" s="29"/>
      <c r="E177" s="85"/>
      <c r="F177" s="29"/>
      <c r="G177" s="29"/>
      <c r="H177" s="29"/>
      <c r="I177" s="47"/>
      <c r="K177" s="3"/>
    </row>
    <row r="178" spans="1:21" customFormat="1" x14ac:dyDescent="0.55000000000000004">
      <c r="B178" s="48"/>
      <c r="C178" s="236" t="str">
        <f ca="1">IFERROR(OFFSET('2.4民生電力需要量'!$C$7,MATCH(D178,'2.4民生電力需要量'!$E$8:$E$49,0),0),"")</f>
        <v/>
      </c>
      <c r="D178" s="375" t="s">
        <v>238</v>
      </c>
      <c r="E178" s="231" t="s">
        <v>239</v>
      </c>
      <c r="F178" s="905" t="str">
        <f ca="1">IFERROR(OFFSET('2.4民生電力需要量'!$G$7,MATCH($D178,'2.4民生電力需要量'!$E$8:$E$990,0),0),"")</f>
        <v/>
      </c>
      <c r="G178" s="906"/>
      <c r="H178" s="907"/>
      <c r="I178" s="49"/>
      <c r="K178" s="3"/>
    </row>
    <row r="179" spans="1:21" customFormat="1" x14ac:dyDescent="0.55000000000000004">
      <c r="B179" s="48"/>
      <c r="C179" s="233"/>
      <c r="D179" s="216"/>
      <c r="E179" s="231" t="s">
        <v>349</v>
      </c>
      <c r="F179" s="908" t="str">
        <f ca="1">IFERROR(OFFSET('2.4民生電力需要量'!$I$7,MATCH($D178,'2.4民生電力需要量'!$E$8:$E$990,0),0),"")</f>
        <v/>
      </c>
      <c r="G179" s="909"/>
      <c r="H179" s="910"/>
      <c r="I179" s="49"/>
      <c r="K179" s="3"/>
    </row>
    <row r="180" spans="1:21" customFormat="1" x14ac:dyDescent="0.55000000000000004">
      <c r="B180" s="48"/>
      <c r="C180" s="233"/>
      <c r="D180" s="216"/>
      <c r="E180" s="231" t="s">
        <v>297</v>
      </c>
      <c r="F180" s="905" t="str">
        <f ca="1">IFERROR(OFFSET('2.4民生電力需要量'!$L$7,MATCH($D178,'2.4民生電力需要量'!$E$8:$E$990,0),0),"")</f>
        <v/>
      </c>
      <c r="G180" s="906"/>
      <c r="H180" s="907"/>
      <c r="I180" s="49"/>
      <c r="K180" s="3"/>
    </row>
    <row r="181" spans="1:21" s="386" customFormat="1" x14ac:dyDescent="0.55000000000000004">
      <c r="A181" s="76"/>
      <c r="B181" s="379"/>
      <c r="C181" s="380"/>
      <c r="D181" s="381"/>
      <c r="E181" s="382" t="s">
        <v>245</v>
      </c>
      <c r="F181" s="383" t="s">
        <v>360</v>
      </c>
      <c r="G181" s="384"/>
      <c r="H181" s="384"/>
      <c r="I181" s="385"/>
      <c r="J181" s="76"/>
      <c r="M181" s="76"/>
      <c r="N181" s="76"/>
      <c r="O181" s="76"/>
      <c r="P181" s="76"/>
      <c r="Q181" s="76"/>
      <c r="R181" s="76"/>
      <c r="S181" s="76"/>
      <c r="T181" s="76"/>
      <c r="U181" s="76"/>
    </row>
    <row r="182" spans="1:21" x14ac:dyDescent="0.55000000000000004">
      <c r="B182" s="379"/>
      <c r="C182" s="380"/>
      <c r="D182" s="381"/>
      <c r="E182" s="387"/>
      <c r="F182" s="902"/>
      <c r="G182" s="903"/>
      <c r="H182" s="904"/>
      <c r="I182" s="385"/>
      <c r="J182" s="76"/>
    </row>
    <row r="183" spans="1:21" s="386" customFormat="1" x14ac:dyDescent="0.55000000000000004">
      <c r="A183" s="76"/>
      <c r="B183" s="379"/>
      <c r="C183" s="380"/>
      <c r="D183" s="381"/>
      <c r="E183" s="388" t="s">
        <v>210</v>
      </c>
      <c r="F183" s="389" t="s">
        <v>211</v>
      </c>
      <c r="G183" s="389" t="s">
        <v>360</v>
      </c>
      <c r="H183" s="389" t="s">
        <v>246</v>
      </c>
      <c r="I183" s="385"/>
      <c r="J183" s="76"/>
      <c r="M183" s="76"/>
      <c r="N183" s="76"/>
      <c r="O183" s="76"/>
      <c r="P183" s="76"/>
      <c r="Q183" s="76"/>
      <c r="R183" s="76"/>
      <c r="S183" s="76"/>
      <c r="T183" s="76"/>
      <c r="U183" s="76"/>
    </row>
    <row r="184" spans="1:21" s="386" customFormat="1" x14ac:dyDescent="0.55000000000000004">
      <c r="A184" s="76"/>
      <c r="B184" s="379"/>
      <c r="C184" s="380"/>
      <c r="D184" s="381"/>
      <c r="E184" s="382"/>
      <c r="F184" s="376"/>
      <c r="G184" s="377"/>
      <c r="H184" s="378"/>
      <c r="I184" s="385"/>
      <c r="J184" s="76"/>
      <c r="M184" s="76"/>
      <c r="N184" s="76"/>
      <c r="O184" s="76"/>
      <c r="P184" s="76"/>
      <c r="Q184" s="76"/>
      <c r="R184" s="76"/>
      <c r="S184" s="76"/>
      <c r="T184" s="76"/>
      <c r="U184" s="76"/>
    </row>
    <row r="185" spans="1:21" s="386" customFormat="1" x14ac:dyDescent="0.55000000000000004">
      <c r="A185" s="76"/>
      <c r="B185" s="379"/>
      <c r="C185" s="380"/>
      <c r="D185" s="381"/>
      <c r="E185" s="382"/>
      <c r="F185" s="376"/>
      <c r="G185" s="377"/>
      <c r="H185" s="378"/>
      <c r="I185" s="385"/>
      <c r="J185" s="76"/>
      <c r="M185" s="76"/>
      <c r="N185" s="76"/>
      <c r="O185" s="76"/>
      <c r="P185" s="76"/>
      <c r="Q185" s="76"/>
      <c r="R185" s="76"/>
      <c r="S185" s="76"/>
      <c r="T185" s="76"/>
      <c r="U185" s="76"/>
    </row>
    <row r="186" spans="1:21" s="386" customFormat="1" x14ac:dyDescent="0.55000000000000004">
      <c r="A186" s="76"/>
      <c r="B186" s="379"/>
      <c r="C186" s="380"/>
      <c r="D186" s="381"/>
      <c r="E186" s="382"/>
      <c r="F186" s="376"/>
      <c r="G186" s="377"/>
      <c r="H186" s="378"/>
      <c r="I186" s="385"/>
      <c r="J186" s="76"/>
      <c r="M186" s="76"/>
      <c r="N186" s="76"/>
      <c r="O186" s="76"/>
      <c r="P186" s="76"/>
      <c r="Q186" s="76"/>
      <c r="R186" s="76"/>
      <c r="S186" s="76"/>
      <c r="T186" s="76"/>
      <c r="U186" s="76"/>
    </row>
    <row r="187" spans="1:21" s="386" customFormat="1" x14ac:dyDescent="0.55000000000000004">
      <c r="A187" s="76"/>
      <c r="B187" s="379"/>
      <c r="C187" s="380"/>
      <c r="D187" s="381"/>
      <c r="E187" s="382"/>
      <c r="F187" s="376"/>
      <c r="G187" s="377"/>
      <c r="H187" s="378"/>
      <c r="I187" s="385"/>
      <c r="J187" s="76"/>
      <c r="M187" s="76"/>
      <c r="N187" s="76"/>
      <c r="O187" s="76"/>
      <c r="P187" s="76"/>
      <c r="Q187" s="76"/>
      <c r="R187" s="76"/>
      <c r="S187" s="76"/>
      <c r="T187" s="76"/>
      <c r="U187" s="76"/>
    </row>
    <row r="188" spans="1:21" s="386" customFormat="1" x14ac:dyDescent="0.55000000000000004">
      <c r="A188" s="76"/>
      <c r="B188" s="379"/>
      <c r="C188" s="380"/>
      <c r="D188" s="381"/>
      <c r="E188" s="382"/>
      <c r="F188" s="376"/>
      <c r="G188" s="377"/>
      <c r="H188" s="378"/>
      <c r="I188" s="385"/>
      <c r="J188" s="76"/>
      <c r="M188" s="76"/>
      <c r="N188" s="76"/>
      <c r="O188" s="76"/>
      <c r="P188" s="76"/>
      <c r="Q188" s="76"/>
      <c r="R188" s="76"/>
      <c r="S188" s="76"/>
      <c r="T188" s="76"/>
      <c r="U188" s="76"/>
    </row>
    <row r="189" spans="1:21" s="386" customFormat="1" x14ac:dyDescent="0.55000000000000004">
      <c r="A189" s="76"/>
      <c r="B189" s="379"/>
      <c r="C189" s="390"/>
      <c r="D189" s="391"/>
      <c r="E189" s="392"/>
      <c r="F189" s="376"/>
      <c r="G189" s="377"/>
      <c r="H189" s="378"/>
      <c r="I189" s="385"/>
      <c r="J189" s="76"/>
      <c r="M189" s="76"/>
      <c r="N189" s="76"/>
      <c r="O189" s="76"/>
      <c r="P189" s="76"/>
      <c r="Q189" s="76"/>
      <c r="R189" s="76"/>
      <c r="S189" s="76"/>
      <c r="T189" s="76"/>
      <c r="U189" s="76"/>
    </row>
    <row r="190" spans="1:21" s="3" customFormat="1" ht="9" customHeight="1" x14ac:dyDescent="0.55000000000000004">
      <c r="A190"/>
      <c r="B190" s="211"/>
      <c r="C190" s="28"/>
      <c r="D190" s="237"/>
      <c r="E190" s="238"/>
      <c r="F190" s="238"/>
      <c r="G190" s="238"/>
      <c r="H190" s="238"/>
      <c r="I190" s="50"/>
      <c r="J190"/>
      <c r="M190"/>
      <c r="N190"/>
      <c r="O190"/>
      <c r="P190"/>
      <c r="Q190"/>
      <c r="R190"/>
      <c r="S190"/>
      <c r="T190"/>
      <c r="U190"/>
    </row>
    <row r="191" spans="1:21" s="3" customFormat="1" ht="6" customHeight="1" x14ac:dyDescent="0.55000000000000004">
      <c r="A191"/>
      <c r="B191"/>
      <c r="C191"/>
      <c r="D191" s="239"/>
      <c r="E191" s="240"/>
      <c r="F191" s="240"/>
      <c r="G191" s="240"/>
      <c r="H191" s="240"/>
      <c r="I191"/>
      <c r="J191"/>
      <c r="M191"/>
      <c r="N191"/>
      <c r="O191"/>
      <c r="P191"/>
      <c r="Q191"/>
      <c r="R191"/>
      <c r="S191"/>
      <c r="T191"/>
      <c r="U191"/>
    </row>
    <row r="192" spans="1:21" customFormat="1" ht="96" customHeight="1" x14ac:dyDescent="0.55000000000000004">
      <c r="C192" s="241"/>
      <c r="D192" s="242"/>
      <c r="E192" s="231" t="s">
        <v>425</v>
      </c>
      <c r="F192" s="911"/>
      <c r="G192" s="911"/>
      <c r="H192" s="911"/>
      <c r="I192" s="251" t="s">
        <v>240</v>
      </c>
      <c r="J192" s="243"/>
      <c r="K192" s="3"/>
      <c r="L192" s="3"/>
    </row>
    <row r="193" spans="1:21" customFormat="1" ht="96" customHeight="1" x14ac:dyDescent="0.55000000000000004">
      <c r="C193" s="234"/>
      <c r="D193" s="224"/>
      <c r="E193" s="231" t="s">
        <v>426</v>
      </c>
      <c r="F193" s="911"/>
      <c r="G193" s="911"/>
      <c r="H193" s="911"/>
      <c r="J193" s="3"/>
      <c r="K193" s="3"/>
      <c r="L193" s="3"/>
    </row>
    <row r="194" spans="1:21" customFormat="1" ht="18.5" thickBot="1" x14ac:dyDescent="0.6">
      <c r="E194" s="14"/>
      <c r="J194" s="3"/>
      <c r="K194" s="3"/>
      <c r="L194" s="3"/>
    </row>
    <row r="195" spans="1:21" customFormat="1" x14ac:dyDescent="0.55000000000000004">
      <c r="A195" s="248"/>
      <c r="B195" s="248"/>
      <c r="C195" s="248"/>
      <c r="D195" s="248"/>
      <c r="E195" s="249"/>
      <c r="F195" s="248"/>
      <c r="G195" s="248"/>
      <c r="H195" s="248"/>
      <c r="I195" s="248"/>
      <c r="J195" s="250"/>
      <c r="K195" s="3"/>
      <c r="L195" s="3"/>
    </row>
    <row r="196" spans="1:21" customFormat="1" ht="9" customHeight="1" x14ac:dyDescent="0.55000000000000004">
      <c r="B196" s="51"/>
      <c r="C196" s="29"/>
      <c r="D196" s="29"/>
      <c r="E196" s="85"/>
      <c r="F196" s="29"/>
      <c r="G196" s="29"/>
      <c r="H196" s="29"/>
      <c r="I196" s="47"/>
      <c r="K196" s="3"/>
    </row>
    <row r="197" spans="1:21" customFormat="1" x14ac:dyDescent="0.55000000000000004">
      <c r="B197" s="48"/>
      <c r="C197" s="236" t="str">
        <f ca="1">IFERROR(OFFSET('2.4民生電力需要量'!$C$7,MATCH(D197,'2.4民生電力需要量'!$E$8:$E$49,0),0),"")</f>
        <v/>
      </c>
      <c r="D197" s="375" t="s">
        <v>238</v>
      </c>
      <c r="E197" s="231" t="s">
        <v>239</v>
      </c>
      <c r="F197" s="905" t="str">
        <f ca="1">IFERROR(OFFSET('2.4民生電力需要量'!$G$7,MATCH($D197,'2.4民生電力需要量'!$E$8:$E$990,0),0),"")</f>
        <v/>
      </c>
      <c r="G197" s="906"/>
      <c r="H197" s="907"/>
      <c r="I197" s="49"/>
      <c r="K197" s="3"/>
    </row>
    <row r="198" spans="1:21" customFormat="1" x14ac:dyDescent="0.55000000000000004">
      <c r="B198" s="48"/>
      <c r="C198" s="233"/>
      <c r="D198" s="216"/>
      <c r="E198" s="231" t="s">
        <v>349</v>
      </c>
      <c r="F198" s="908" t="str">
        <f ca="1">IFERROR(OFFSET('2.4民生電力需要量'!$I$7,MATCH($D197,'2.4民生電力需要量'!$E$8:$E$990,0),0),"")</f>
        <v/>
      </c>
      <c r="G198" s="909"/>
      <c r="H198" s="910"/>
      <c r="I198" s="49"/>
      <c r="K198" s="3"/>
    </row>
    <row r="199" spans="1:21" customFormat="1" x14ac:dyDescent="0.55000000000000004">
      <c r="B199" s="48"/>
      <c r="C199" s="233"/>
      <c r="D199" s="216"/>
      <c r="E199" s="231" t="s">
        <v>297</v>
      </c>
      <c r="F199" s="905" t="str">
        <f ca="1">IFERROR(OFFSET('2.4民生電力需要量'!$L$7,MATCH($D197,'2.4民生電力需要量'!$E$8:$E$990,0),0),"")</f>
        <v/>
      </c>
      <c r="G199" s="906"/>
      <c r="H199" s="907"/>
      <c r="I199" s="49"/>
      <c r="K199" s="3"/>
    </row>
    <row r="200" spans="1:21" s="386" customFormat="1" x14ac:dyDescent="0.55000000000000004">
      <c r="A200" s="76"/>
      <c r="B200" s="379"/>
      <c r="C200" s="380"/>
      <c r="D200" s="381"/>
      <c r="E200" s="382" t="s">
        <v>245</v>
      </c>
      <c r="F200" s="383" t="s">
        <v>360</v>
      </c>
      <c r="G200" s="384"/>
      <c r="H200" s="384"/>
      <c r="I200" s="385"/>
      <c r="J200" s="76"/>
      <c r="M200" s="76"/>
      <c r="N200" s="76"/>
      <c r="O200" s="76"/>
      <c r="P200" s="76"/>
      <c r="Q200" s="76"/>
      <c r="R200" s="76"/>
      <c r="S200" s="76"/>
      <c r="T200" s="76"/>
      <c r="U200" s="76"/>
    </row>
    <row r="201" spans="1:21" x14ac:dyDescent="0.55000000000000004">
      <c r="B201" s="379"/>
      <c r="C201" s="380"/>
      <c r="D201" s="381"/>
      <c r="E201" s="387"/>
      <c r="F201" s="902"/>
      <c r="G201" s="903"/>
      <c r="H201" s="904"/>
      <c r="I201" s="385"/>
      <c r="J201" s="76"/>
    </row>
    <row r="202" spans="1:21" s="386" customFormat="1" x14ac:dyDescent="0.55000000000000004">
      <c r="A202" s="76"/>
      <c r="B202" s="379"/>
      <c r="C202" s="380"/>
      <c r="D202" s="381"/>
      <c r="E202" s="388" t="s">
        <v>210</v>
      </c>
      <c r="F202" s="389" t="s">
        <v>211</v>
      </c>
      <c r="G202" s="389" t="s">
        <v>360</v>
      </c>
      <c r="H202" s="389" t="s">
        <v>246</v>
      </c>
      <c r="I202" s="385"/>
      <c r="J202" s="76"/>
      <c r="M202" s="76"/>
      <c r="N202" s="76"/>
      <c r="O202" s="76"/>
      <c r="P202" s="76"/>
      <c r="Q202" s="76"/>
      <c r="R202" s="76"/>
      <c r="S202" s="76"/>
      <c r="T202" s="76"/>
      <c r="U202" s="76"/>
    </row>
    <row r="203" spans="1:21" s="386" customFormat="1" x14ac:dyDescent="0.55000000000000004">
      <c r="A203" s="76"/>
      <c r="B203" s="379"/>
      <c r="C203" s="380"/>
      <c r="D203" s="381"/>
      <c r="E203" s="382"/>
      <c r="F203" s="376"/>
      <c r="G203" s="377"/>
      <c r="H203" s="378"/>
      <c r="I203" s="385"/>
      <c r="J203" s="76"/>
      <c r="M203" s="76"/>
      <c r="N203" s="76"/>
      <c r="O203" s="76"/>
      <c r="P203" s="76"/>
      <c r="Q203" s="76"/>
      <c r="R203" s="76"/>
      <c r="S203" s="76"/>
      <c r="T203" s="76"/>
      <c r="U203" s="76"/>
    </row>
    <row r="204" spans="1:21" s="386" customFormat="1" x14ac:dyDescent="0.55000000000000004">
      <c r="A204" s="76"/>
      <c r="B204" s="379"/>
      <c r="C204" s="380"/>
      <c r="D204" s="381"/>
      <c r="E204" s="382"/>
      <c r="F204" s="376"/>
      <c r="G204" s="377"/>
      <c r="H204" s="378"/>
      <c r="I204" s="385"/>
      <c r="J204" s="76"/>
      <c r="M204" s="76"/>
      <c r="N204" s="76"/>
      <c r="O204" s="76"/>
      <c r="P204" s="76"/>
      <c r="Q204" s="76"/>
      <c r="R204" s="76"/>
      <c r="S204" s="76"/>
      <c r="T204" s="76"/>
      <c r="U204" s="76"/>
    </row>
    <row r="205" spans="1:21" s="386" customFormat="1" x14ac:dyDescent="0.55000000000000004">
      <c r="A205" s="76"/>
      <c r="B205" s="379"/>
      <c r="C205" s="380"/>
      <c r="D205" s="381"/>
      <c r="E205" s="382"/>
      <c r="F205" s="376"/>
      <c r="G205" s="377"/>
      <c r="H205" s="378"/>
      <c r="I205" s="385"/>
      <c r="J205" s="76"/>
      <c r="M205" s="76"/>
      <c r="N205" s="76"/>
      <c r="O205" s="76"/>
      <c r="P205" s="76"/>
      <c r="Q205" s="76"/>
      <c r="R205" s="76"/>
      <c r="S205" s="76"/>
      <c r="T205" s="76"/>
      <c r="U205" s="76"/>
    </row>
    <row r="206" spans="1:21" s="386" customFormat="1" x14ac:dyDescent="0.55000000000000004">
      <c r="A206" s="76"/>
      <c r="B206" s="379"/>
      <c r="C206" s="380"/>
      <c r="D206" s="381"/>
      <c r="E206" s="382"/>
      <c r="F206" s="376"/>
      <c r="G206" s="377"/>
      <c r="H206" s="378"/>
      <c r="I206" s="385"/>
      <c r="J206" s="76"/>
      <c r="M206" s="76"/>
      <c r="N206" s="76"/>
      <c r="O206" s="76"/>
      <c r="P206" s="76"/>
      <c r="Q206" s="76"/>
      <c r="R206" s="76"/>
      <c r="S206" s="76"/>
      <c r="T206" s="76"/>
      <c r="U206" s="76"/>
    </row>
    <row r="207" spans="1:21" s="386" customFormat="1" x14ac:dyDescent="0.55000000000000004">
      <c r="A207" s="76"/>
      <c r="B207" s="379"/>
      <c r="C207" s="380"/>
      <c r="D207" s="381"/>
      <c r="E207" s="382"/>
      <c r="F207" s="376"/>
      <c r="G207" s="377"/>
      <c r="H207" s="378"/>
      <c r="I207" s="385"/>
      <c r="J207" s="76"/>
      <c r="M207" s="76"/>
      <c r="N207" s="76"/>
      <c r="O207" s="76"/>
      <c r="P207" s="76"/>
      <c r="Q207" s="76"/>
      <c r="R207" s="76"/>
      <c r="S207" s="76"/>
      <c r="T207" s="76"/>
      <c r="U207" s="76"/>
    </row>
    <row r="208" spans="1:21" s="386" customFormat="1" x14ac:dyDescent="0.55000000000000004">
      <c r="A208" s="76"/>
      <c r="B208" s="379"/>
      <c r="C208" s="390"/>
      <c r="D208" s="391"/>
      <c r="E208" s="392"/>
      <c r="F208" s="376"/>
      <c r="G208" s="377"/>
      <c r="H208" s="378"/>
      <c r="I208" s="385"/>
      <c r="J208" s="76"/>
      <c r="M208" s="76"/>
      <c r="N208" s="76"/>
      <c r="O208" s="76"/>
      <c r="P208" s="76"/>
      <c r="Q208" s="76"/>
      <c r="R208" s="76"/>
      <c r="S208" s="76"/>
      <c r="T208" s="76"/>
      <c r="U208" s="76"/>
    </row>
    <row r="209" spans="1:21" s="3" customFormat="1" ht="9" customHeight="1" x14ac:dyDescent="0.55000000000000004">
      <c r="A209"/>
      <c r="B209" s="211"/>
      <c r="C209" s="28"/>
      <c r="D209" s="237"/>
      <c r="E209" s="238"/>
      <c r="F209" s="238"/>
      <c r="G209" s="238"/>
      <c r="H209" s="238"/>
      <c r="I209" s="50"/>
      <c r="J209"/>
      <c r="M209"/>
      <c r="N209"/>
      <c r="O209"/>
      <c r="P209"/>
      <c r="Q209"/>
      <c r="R209"/>
      <c r="S209"/>
      <c r="T209"/>
      <c r="U209"/>
    </row>
    <row r="210" spans="1:21" s="3" customFormat="1" ht="6" customHeight="1" x14ac:dyDescent="0.55000000000000004">
      <c r="A210"/>
      <c r="B210"/>
      <c r="C210"/>
      <c r="D210" s="239"/>
      <c r="E210" s="240"/>
      <c r="F210" s="240"/>
      <c r="G210" s="240"/>
      <c r="H210" s="240"/>
      <c r="I210"/>
      <c r="J210"/>
      <c r="M210"/>
      <c r="N210"/>
      <c r="O210"/>
      <c r="P210"/>
      <c r="Q210"/>
      <c r="R210"/>
      <c r="S210"/>
      <c r="T210"/>
      <c r="U210"/>
    </row>
    <row r="211" spans="1:21" customFormat="1" ht="96" customHeight="1" x14ac:dyDescent="0.55000000000000004">
      <c r="C211" s="241"/>
      <c r="D211" s="242"/>
      <c r="E211" s="231" t="s">
        <v>425</v>
      </c>
      <c r="F211" s="911"/>
      <c r="G211" s="911"/>
      <c r="H211" s="911"/>
      <c r="I211" s="251" t="s">
        <v>240</v>
      </c>
      <c r="J211" s="243"/>
      <c r="K211" s="3"/>
      <c r="L211" s="3"/>
    </row>
    <row r="212" spans="1:21" customFormat="1" ht="96" customHeight="1" x14ac:dyDescent="0.55000000000000004">
      <c r="C212" s="234"/>
      <c r="D212" s="224"/>
      <c r="E212" s="231" t="s">
        <v>426</v>
      </c>
      <c r="F212" s="911"/>
      <c r="G212" s="911"/>
      <c r="H212" s="911"/>
      <c r="J212" s="3"/>
      <c r="K212" s="3"/>
      <c r="L212" s="3"/>
    </row>
    <row r="213" spans="1:21" customFormat="1" ht="18.5" thickBot="1" x14ac:dyDescent="0.6">
      <c r="E213" s="14"/>
      <c r="J213" s="3"/>
      <c r="K213" s="3"/>
      <c r="L213" s="3"/>
    </row>
    <row r="214" spans="1:21" customFormat="1" x14ac:dyDescent="0.55000000000000004">
      <c r="A214" s="248"/>
      <c r="B214" s="248"/>
      <c r="C214" s="248"/>
      <c r="D214" s="248"/>
      <c r="E214" s="249"/>
      <c r="F214" s="248"/>
      <c r="G214" s="248"/>
      <c r="H214" s="248"/>
      <c r="I214" s="248"/>
      <c r="J214" s="250"/>
      <c r="K214" s="3"/>
      <c r="L214" s="3"/>
    </row>
    <row r="215" spans="1:21" customFormat="1" ht="9" customHeight="1" x14ac:dyDescent="0.55000000000000004">
      <c r="B215" s="51"/>
      <c r="C215" s="29"/>
      <c r="D215" s="29"/>
      <c r="E215" s="85"/>
      <c r="F215" s="29"/>
      <c r="G215" s="29"/>
      <c r="H215" s="29"/>
      <c r="I215" s="47"/>
      <c r="K215" s="3"/>
    </row>
    <row r="216" spans="1:21" customFormat="1" x14ac:dyDescent="0.55000000000000004">
      <c r="B216" s="48"/>
      <c r="C216" s="236" t="str">
        <f ca="1">IFERROR(OFFSET('2.4民生電力需要量'!$C$7,MATCH(D216,'2.4民生電力需要量'!$E$8:$E$49,0),0),"")</f>
        <v/>
      </c>
      <c r="D216" s="375" t="s">
        <v>238</v>
      </c>
      <c r="E216" s="231" t="s">
        <v>239</v>
      </c>
      <c r="F216" s="905" t="str">
        <f ca="1">IFERROR(OFFSET('2.4民生電力需要量'!$G$7,MATCH($D216,'2.4民生電力需要量'!$E$8:$E$990,0),0),"")</f>
        <v/>
      </c>
      <c r="G216" s="906"/>
      <c r="H216" s="907"/>
      <c r="I216" s="49"/>
      <c r="K216" s="3"/>
    </row>
    <row r="217" spans="1:21" customFormat="1" x14ac:dyDescent="0.55000000000000004">
      <c r="B217" s="48"/>
      <c r="C217" s="233"/>
      <c r="D217" s="216"/>
      <c r="E217" s="231" t="s">
        <v>349</v>
      </c>
      <c r="F217" s="908" t="str">
        <f ca="1">IFERROR(OFFSET('2.4民生電力需要量'!$I$7,MATCH($D216,'2.4民生電力需要量'!$E$8:$E$990,0),0),"")</f>
        <v/>
      </c>
      <c r="G217" s="909"/>
      <c r="H217" s="910"/>
      <c r="I217" s="49"/>
      <c r="K217" s="3"/>
    </row>
    <row r="218" spans="1:21" customFormat="1" x14ac:dyDescent="0.55000000000000004">
      <c r="B218" s="48"/>
      <c r="C218" s="233"/>
      <c r="D218" s="216"/>
      <c r="E218" s="231" t="s">
        <v>297</v>
      </c>
      <c r="F218" s="905" t="str">
        <f ca="1">IFERROR(OFFSET('2.4民生電力需要量'!$L$7,MATCH($D216,'2.4民生電力需要量'!$E$8:$E$990,0),0),"")</f>
        <v/>
      </c>
      <c r="G218" s="906"/>
      <c r="H218" s="907"/>
      <c r="I218" s="49"/>
      <c r="K218" s="3"/>
    </row>
    <row r="219" spans="1:21" s="386" customFormat="1" x14ac:dyDescent="0.55000000000000004">
      <c r="A219" s="76"/>
      <c r="B219" s="379"/>
      <c r="C219" s="380"/>
      <c r="D219" s="381"/>
      <c r="E219" s="382" t="s">
        <v>245</v>
      </c>
      <c r="F219" s="383" t="s">
        <v>360</v>
      </c>
      <c r="G219" s="384"/>
      <c r="H219" s="384"/>
      <c r="I219" s="385"/>
      <c r="J219" s="76"/>
      <c r="M219" s="76"/>
      <c r="N219" s="76"/>
      <c r="O219" s="76"/>
      <c r="P219" s="76"/>
      <c r="Q219" s="76"/>
      <c r="R219" s="76"/>
      <c r="S219" s="76"/>
      <c r="T219" s="76"/>
      <c r="U219" s="76"/>
    </row>
    <row r="220" spans="1:21" x14ac:dyDescent="0.55000000000000004">
      <c r="B220" s="379"/>
      <c r="C220" s="380"/>
      <c r="D220" s="381"/>
      <c r="E220" s="387"/>
      <c r="F220" s="902"/>
      <c r="G220" s="903"/>
      <c r="H220" s="904"/>
      <c r="I220" s="385"/>
      <c r="J220" s="76"/>
    </row>
    <row r="221" spans="1:21" s="386" customFormat="1" x14ac:dyDescent="0.55000000000000004">
      <c r="A221" s="76"/>
      <c r="B221" s="379"/>
      <c r="C221" s="380"/>
      <c r="D221" s="381"/>
      <c r="E221" s="388" t="s">
        <v>210</v>
      </c>
      <c r="F221" s="389" t="s">
        <v>211</v>
      </c>
      <c r="G221" s="389" t="s">
        <v>360</v>
      </c>
      <c r="H221" s="389" t="s">
        <v>246</v>
      </c>
      <c r="I221" s="385"/>
      <c r="J221" s="76"/>
      <c r="M221" s="76"/>
      <c r="N221" s="76"/>
      <c r="O221" s="76"/>
      <c r="P221" s="76"/>
      <c r="Q221" s="76"/>
      <c r="R221" s="76"/>
      <c r="S221" s="76"/>
      <c r="T221" s="76"/>
      <c r="U221" s="76"/>
    </row>
    <row r="222" spans="1:21" s="386" customFormat="1" x14ac:dyDescent="0.55000000000000004">
      <c r="A222" s="76"/>
      <c r="B222" s="379"/>
      <c r="C222" s="380"/>
      <c r="D222" s="381"/>
      <c r="E222" s="382"/>
      <c r="F222" s="376"/>
      <c r="G222" s="377"/>
      <c r="H222" s="378"/>
      <c r="I222" s="385"/>
      <c r="J222" s="76"/>
      <c r="M222" s="76"/>
      <c r="N222" s="76"/>
      <c r="O222" s="76"/>
      <c r="P222" s="76"/>
      <c r="Q222" s="76"/>
      <c r="R222" s="76"/>
      <c r="S222" s="76"/>
      <c r="T222" s="76"/>
      <c r="U222" s="76"/>
    </row>
    <row r="223" spans="1:21" s="386" customFormat="1" x14ac:dyDescent="0.55000000000000004">
      <c r="A223" s="76"/>
      <c r="B223" s="379"/>
      <c r="C223" s="380"/>
      <c r="D223" s="381"/>
      <c r="E223" s="382"/>
      <c r="F223" s="376"/>
      <c r="G223" s="377"/>
      <c r="H223" s="378"/>
      <c r="I223" s="385"/>
      <c r="J223" s="76"/>
      <c r="M223" s="76"/>
      <c r="N223" s="76"/>
      <c r="O223" s="76"/>
      <c r="P223" s="76"/>
      <c r="Q223" s="76"/>
      <c r="R223" s="76"/>
      <c r="S223" s="76"/>
      <c r="T223" s="76"/>
      <c r="U223" s="76"/>
    </row>
    <row r="224" spans="1:21" s="386" customFormat="1" x14ac:dyDescent="0.55000000000000004">
      <c r="A224" s="76"/>
      <c r="B224" s="379"/>
      <c r="C224" s="380"/>
      <c r="D224" s="381"/>
      <c r="E224" s="382"/>
      <c r="F224" s="376"/>
      <c r="G224" s="377"/>
      <c r="H224" s="378"/>
      <c r="I224" s="385"/>
      <c r="J224" s="76"/>
      <c r="M224" s="76"/>
      <c r="N224" s="76"/>
      <c r="O224" s="76"/>
      <c r="P224" s="76"/>
      <c r="Q224" s="76"/>
      <c r="R224" s="76"/>
      <c r="S224" s="76"/>
      <c r="T224" s="76"/>
      <c r="U224" s="76"/>
    </row>
    <row r="225" spans="1:21" s="386" customFormat="1" x14ac:dyDescent="0.55000000000000004">
      <c r="A225" s="76"/>
      <c r="B225" s="379"/>
      <c r="C225" s="380"/>
      <c r="D225" s="381"/>
      <c r="E225" s="382"/>
      <c r="F225" s="376"/>
      <c r="G225" s="377"/>
      <c r="H225" s="378"/>
      <c r="I225" s="385"/>
      <c r="J225" s="76"/>
      <c r="M225" s="76"/>
      <c r="N225" s="76"/>
      <c r="O225" s="76"/>
      <c r="P225" s="76"/>
      <c r="Q225" s="76"/>
      <c r="R225" s="76"/>
      <c r="S225" s="76"/>
      <c r="T225" s="76"/>
      <c r="U225" s="76"/>
    </row>
    <row r="226" spans="1:21" s="386" customFormat="1" x14ac:dyDescent="0.55000000000000004">
      <c r="A226" s="76"/>
      <c r="B226" s="379"/>
      <c r="C226" s="380"/>
      <c r="D226" s="381"/>
      <c r="E226" s="382"/>
      <c r="F226" s="376"/>
      <c r="G226" s="377"/>
      <c r="H226" s="378"/>
      <c r="I226" s="385"/>
      <c r="J226" s="76"/>
      <c r="M226" s="76"/>
      <c r="N226" s="76"/>
      <c r="O226" s="76"/>
      <c r="P226" s="76"/>
      <c r="Q226" s="76"/>
      <c r="R226" s="76"/>
      <c r="S226" s="76"/>
      <c r="T226" s="76"/>
      <c r="U226" s="76"/>
    </row>
    <row r="227" spans="1:21" s="386" customFormat="1" x14ac:dyDescent="0.55000000000000004">
      <c r="A227" s="76"/>
      <c r="B227" s="379"/>
      <c r="C227" s="390"/>
      <c r="D227" s="391"/>
      <c r="E227" s="392"/>
      <c r="F227" s="376"/>
      <c r="G227" s="377"/>
      <c r="H227" s="378"/>
      <c r="I227" s="385"/>
      <c r="J227" s="76"/>
      <c r="M227" s="76"/>
      <c r="N227" s="76"/>
      <c r="O227" s="76"/>
      <c r="P227" s="76"/>
      <c r="Q227" s="76"/>
      <c r="R227" s="76"/>
      <c r="S227" s="76"/>
      <c r="T227" s="76"/>
      <c r="U227" s="76"/>
    </row>
    <row r="228" spans="1:21" s="3" customFormat="1" ht="9" customHeight="1" x14ac:dyDescent="0.55000000000000004">
      <c r="A228"/>
      <c r="B228" s="211"/>
      <c r="C228" s="28"/>
      <c r="D228" s="237"/>
      <c r="E228" s="238"/>
      <c r="F228" s="238"/>
      <c r="G228" s="238"/>
      <c r="H228" s="238"/>
      <c r="I228" s="50"/>
      <c r="J228"/>
      <c r="M228"/>
      <c r="N228"/>
      <c r="O228"/>
      <c r="P228"/>
      <c r="Q228"/>
      <c r="R228"/>
      <c r="S228"/>
      <c r="T228"/>
      <c r="U228"/>
    </row>
    <row r="229" spans="1:21" s="3" customFormat="1" ht="6" customHeight="1" x14ac:dyDescent="0.55000000000000004">
      <c r="A229"/>
      <c r="B229"/>
      <c r="C229"/>
      <c r="D229" s="239"/>
      <c r="E229" s="240"/>
      <c r="F229" s="240"/>
      <c r="G229" s="240"/>
      <c r="H229" s="240"/>
      <c r="I229"/>
      <c r="J229"/>
      <c r="M229"/>
      <c r="N229"/>
      <c r="O229"/>
      <c r="P229"/>
      <c r="Q229"/>
      <c r="R229"/>
      <c r="S229"/>
      <c r="T229"/>
      <c r="U229"/>
    </row>
    <row r="230" spans="1:21" customFormat="1" ht="96" customHeight="1" x14ac:dyDescent="0.55000000000000004">
      <c r="C230" s="241"/>
      <c r="D230" s="242"/>
      <c r="E230" s="231" t="s">
        <v>425</v>
      </c>
      <c r="F230" s="911"/>
      <c r="G230" s="911"/>
      <c r="H230" s="911"/>
      <c r="I230" s="251" t="s">
        <v>240</v>
      </c>
      <c r="J230" s="243"/>
      <c r="K230" s="3"/>
      <c r="L230" s="3"/>
    </row>
    <row r="231" spans="1:21" customFormat="1" ht="96" customHeight="1" x14ac:dyDescent="0.55000000000000004">
      <c r="C231" s="234"/>
      <c r="D231" s="224"/>
      <c r="E231" s="231" t="s">
        <v>426</v>
      </c>
      <c r="F231" s="911"/>
      <c r="G231" s="911"/>
      <c r="H231" s="911"/>
      <c r="J231" s="3"/>
      <c r="K231" s="3"/>
      <c r="L231" s="3"/>
    </row>
    <row r="232" spans="1:21" customFormat="1" ht="18.5" thickBot="1" x14ac:dyDescent="0.6">
      <c r="E232" s="14"/>
      <c r="J232" s="3"/>
      <c r="K232" s="3"/>
      <c r="L232" s="3"/>
    </row>
    <row r="233" spans="1:21" customFormat="1" x14ac:dyDescent="0.55000000000000004">
      <c r="A233" s="248"/>
      <c r="B233" s="248"/>
      <c r="C233" s="248"/>
      <c r="D233" s="248"/>
      <c r="E233" s="249"/>
      <c r="F233" s="248"/>
      <c r="G233" s="248"/>
      <c r="H233" s="248"/>
      <c r="I233" s="248"/>
      <c r="J233" s="250"/>
      <c r="K233" s="3"/>
      <c r="L233" s="3"/>
    </row>
    <row r="234" spans="1:21" customFormat="1" ht="9" customHeight="1" x14ac:dyDescent="0.55000000000000004">
      <c r="B234" s="51"/>
      <c r="C234" s="29"/>
      <c r="D234" s="29"/>
      <c r="E234" s="85"/>
      <c r="F234" s="29"/>
      <c r="G234" s="29"/>
      <c r="H234" s="29"/>
      <c r="I234" s="47"/>
      <c r="K234" s="3"/>
    </row>
    <row r="235" spans="1:21" customFormat="1" x14ac:dyDescent="0.55000000000000004">
      <c r="B235" s="48"/>
      <c r="C235" s="236" t="str">
        <f ca="1">IFERROR(OFFSET('2.4民生電力需要量'!$C$7,MATCH(D235,'2.4民生電力需要量'!$E$8:$E$49,0),0),"")</f>
        <v/>
      </c>
      <c r="D235" s="375" t="s">
        <v>238</v>
      </c>
      <c r="E235" s="231" t="s">
        <v>239</v>
      </c>
      <c r="F235" s="905" t="str">
        <f ca="1">IFERROR(OFFSET('2.4民生電力需要量'!$G$7,MATCH($D235,'2.4民生電力需要量'!$E$8:$E$990,0),0),"")</f>
        <v/>
      </c>
      <c r="G235" s="906"/>
      <c r="H235" s="907"/>
      <c r="I235" s="49"/>
      <c r="K235" s="3"/>
    </row>
    <row r="236" spans="1:21" customFormat="1" x14ac:dyDescent="0.55000000000000004">
      <c r="B236" s="48"/>
      <c r="C236" s="233"/>
      <c r="D236" s="216"/>
      <c r="E236" s="231" t="s">
        <v>349</v>
      </c>
      <c r="F236" s="908" t="str">
        <f ca="1">IFERROR(OFFSET('2.4民生電力需要量'!$I$7,MATCH($D235,'2.4民生電力需要量'!$E$8:$E$990,0),0),"")</f>
        <v/>
      </c>
      <c r="G236" s="909"/>
      <c r="H236" s="910"/>
      <c r="I236" s="49"/>
      <c r="K236" s="3"/>
    </row>
    <row r="237" spans="1:21" customFormat="1" x14ac:dyDescent="0.55000000000000004">
      <c r="B237" s="48"/>
      <c r="C237" s="233"/>
      <c r="D237" s="216"/>
      <c r="E237" s="231" t="s">
        <v>297</v>
      </c>
      <c r="F237" s="905" t="str">
        <f ca="1">IFERROR(OFFSET('2.4民生電力需要量'!$L$7,MATCH($D235,'2.4民生電力需要量'!$E$8:$E$990,0),0),"")</f>
        <v/>
      </c>
      <c r="G237" s="906"/>
      <c r="H237" s="907"/>
      <c r="I237" s="49"/>
      <c r="K237" s="3"/>
    </row>
    <row r="238" spans="1:21" s="386" customFormat="1" x14ac:dyDescent="0.55000000000000004">
      <c r="A238" s="76"/>
      <c r="B238" s="379"/>
      <c r="C238" s="380"/>
      <c r="D238" s="381"/>
      <c r="E238" s="382" t="s">
        <v>245</v>
      </c>
      <c r="F238" s="383" t="s">
        <v>360</v>
      </c>
      <c r="G238" s="384"/>
      <c r="H238" s="384"/>
      <c r="I238" s="385"/>
      <c r="J238" s="76"/>
      <c r="M238" s="76"/>
      <c r="N238" s="76"/>
      <c r="O238" s="76"/>
      <c r="P238" s="76"/>
      <c r="Q238" s="76"/>
      <c r="R238" s="76"/>
      <c r="S238" s="76"/>
      <c r="T238" s="76"/>
      <c r="U238" s="76"/>
    </row>
    <row r="239" spans="1:21" x14ac:dyDescent="0.55000000000000004">
      <c r="B239" s="379"/>
      <c r="C239" s="380"/>
      <c r="D239" s="381"/>
      <c r="E239" s="387"/>
      <c r="F239" s="902"/>
      <c r="G239" s="903"/>
      <c r="H239" s="904"/>
      <c r="I239" s="385"/>
      <c r="J239" s="76"/>
    </row>
    <row r="240" spans="1:21" s="386" customFormat="1" x14ac:dyDescent="0.55000000000000004">
      <c r="A240" s="76"/>
      <c r="B240" s="379"/>
      <c r="C240" s="380"/>
      <c r="D240" s="381"/>
      <c r="E240" s="388" t="s">
        <v>210</v>
      </c>
      <c r="F240" s="389" t="s">
        <v>211</v>
      </c>
      <c r="G240" s="389" t="s">
        <v>360</v>
      </c>
      <c r="H240" s="389" t="s">
        <v>246</v>
      </c>
      <c r="I240" s="385"/>
      <c r="J240" s="76"/>
      <c r="M240" s="76"/>
      <c r="N240" s="76"/>
      <c r="O240" s="76"/>
      <c r="P240" s="76"/>
      <c r="Q240" s="76"/>
      <c r="R240" s="76"/>
      <c r="S240" s="76"/>
      <c r="T240" s="76"/>
      <c r="U240" s="76"/>
    </row>
    <row r="241" spans="1:21" s="386" customFormat="1" x14ac:dyDescent="0.55000000000000004">
      <c r="A241" s="76"/>
      <c r="B241" s="379"/>
      <c r="C241" s="380"/>
      <c r="D241" s="381"/>
      <c r="E241" s="382"/>
      <c r="F241" s="376"/>
      <c r="G241" s="377"/>
      <c r="H241" s="378"/>
      <c r="I241" s="385"/>
      <c r="J241" s="76"/>
      <c r="M241" s="76"/>
      <c r="N241" s="76"/>
      <c r="O241" s="76"/>
      <c r="P241" s="76"/>
      <c r="Q241" s="76"/>
      <c r="R241" s="76"/>
      <c r="S241" s="76"/>
      <c r="T241" s="76"/>
      <c r="U241" s="76"/>
    </row>
    <row r="242" spans="1:21" s="386" customFormat="1" x14ac:dyDescent="0.55000000000000004">
      <c r="A242" s="76"/>
      <c r="B242" s="379"/>
      <c r="C242" s="380"/>
      <c r="D242" s="381"/>
      <c r="E242" s="382"/>
      <c r="F242" s="376"/>
      <c r="G242" s="377"/>
      <c r="H242" s="378"/>
      <c r="I242" s="385"/>
      <c r="J242" s="76"/>
      <c r="M242" s="76"/>
      <c r="N242" s="76"/>
      <c r="O242" s="76"/>
      <c r="P242" s="76"/>
      <c r="Q242" s="76"/>
      <c r="R242" s="76"/>
      <c r="S242" s="76"/>
      <c r="T242" s="76"/>
      <c r="U242" s="76"/>
    </row>
    <row r="243" spans="1:21" s="386" customFormat="1" x14ac:dyDescent="0.55000000000000004">
      <c r="A243" s="76"/>
      <c r="B243" s="379"/>
      <c r="C243" s="380"/>
      <c r="D243" s="381"/>
      <c r="E243" s="382"/>
      <c r="F243" s="376"/>
      <c r="G243" s="377"/>
      <c r="H243" s="378"/>
      <c r="I243" s="385"/>
      <c r="J243" s="76"/>
      <c r="M243" s="76"/>
      <c r="N243" s="76"/>
      <c r="O243" s="76"/>
      <c r="P243" s="76"/>
      <c r="Q243" s="76"/>
      <c r="R243" s="76"/>
      <c r="S243" s="76"/>
      <c r="T243" s="76"/>
      <c r="U243" s="76"/>
    </row>
    <row r="244" spans="1:21" s="386" customFormat="1" x14ac:dyDescent="0.55000000000000004">
      <c r="A244" s="76"/>
      <c r="B244" s="379"/>
      <c r="C244" s="380"/>
      <c r="D244" s="381"/>
      <c r="E244" s="382"/>
      <c r="F244" s="376"/>
      <c r="G244" s="377"/>
      <c r="H244" s="378"/>
      <c r="I244" s="385"/>
      <c r="J244" s="76"/>
      <c r="M244" s="76"/>
      <c r="N244" s="76"/>
      <c r="O244" s="76"/>
      <c r="P244" s="76"/>
      <c r="Q244" s="76"/>
      <c r="R244" s="76"/>
      <c r="S244" s="76"/>
      <c r="T244" s="76"/>
      <c r="U244" s="76"/>
    </row>
    <row r="245" spans="1:21" s="386" customFormat="1" x14ac:dyDescent="0.55000000000000004">
      <c r="A245" s="76"/>
      <c r="B245" s="379"/>
      <c r="C245" s="380"/>
      <c r="D245" s="381"/>
      <c r="E245" s="382"/>
      <c r="F245" s="376"/>
      <c r="G245" s="377"/>
      <c r="H245" s="378"/>
      <c r="I245" s="385"/>
      <c r="J245" s="76"/>
      <c r="M245" s="76"/>
      <c r="N245" s="76"/>
      <c r="O245" s="76"/>
      <c r="P245" s="76"/>
      <c r="Q245" s="76"/>
      <c r="R245" s="76"/>
      <c r="S245" s="76"/>
      <c r="T245" s="76"/>
      <c r="U245" s="76"/>
    </row>
    <row r="246" spans="1:21" s="386" customFormat="1" x14ac:dyDescent="0.55000000000000004">
      <c r="A246" s="76"/>
      <c r="B246" s="379"/>
      <c r="C246" s="390"/>
      <c r="D246" s="391"/>
      <c r="E246" s="392"/>
      <c r="F246" s="376"/>
      <c r="G246" s="377"/>
      <c r="H246" s="378"/>
      <c r="I246" s="385"/>
      <c r="J246" s="76"/>
      <c r="M246" s="76"/>
      <c r="N246" s="76"/>
      <c r="O246" s="76"/>
      <c r="P246" s="76"/>
      <c r="Q246" s="76"/>
      <c r="R246" s="76"/>
      <c r="S246" s="76"/>
      <c r="T246" s="76"/>
      <c r="U246" s="76"/>
    </row>
    <row r="247" spans="1:21" s="3" customFormat="1" ht="9" customHeight="1" x14ac:dyDescent="0.55000000000000004">
      <c r="A247"/>
      <c r="B247" s="211"/>
      <c r="C247" s="28"/>
      <c r="D247" s="237"/>
      <c r="E247" s="238"/>
      <c r="F247" s="238"/>
      <c r="G247" s="238"/>
      <c r="H247" s="238"/>
      <c r="I247" s="50"/>
      <c r="J247"/>
      <c r="M247"/>
      <c r="N247"/>
      <c r="O247"/>
      <c r="P247"/>
      <c r="Q247"/>
      <c r="R247"/>
      <c r="S247"/>
      <c r="T247"/>
      <c r="U247"/>
    </row>
    <row r="248" spans="1:21" s="3" customFormat="1" ht="6" customHeight="1" x14ac:dyDescent="0.55000000000000004">
      <c r="A248"/>
      <c r="B248"/>
      <c r="C248"/>
      <c r="D248" s="239"/>
      <c r="E248" s="240"/>
      <c r="F248" s="240"/>
      <c r="G248" s="240"/>
      <c r="H248" s="240"/>
      <c r="I248"/>
      <c r="J248"/>
      <c r="M248"/>
      <c r="N248"/>
      <c r="O248"/>
      <c r="P248"/>
      <c r="Q248"/>
      <c r="R248"/>
      <c r="S248"/>
      <c r="T248"/>
      <c r="U248"/>
    </row>
    <row r="249" spans="1:21" customFormat="1" ht="96" customHeight="1" x14ac:dyDescent="0.55000000000000004">
      <c r="C249" s="241"/>
      <c r="D249" s="242"/>
      <c r="E249" s="231" t="s">
        <v>425</v>
      </c>
      <c r="F249" s="911"/>
      <c r="G249" s="911"/>
      <c r="H249" s="911"/>
      <c r="I249" s="251" t="s">
        <v>240</v>
      </c>
      <c r="J249" s="243"/>
      <c r="K249" s="3"/>
      <c r="L249" s="3"/>
    </row>
    <row r="250" spans="1:21" customFormat="1" ht="96" customHeight="1" x14ac:dyDescent="0.55000000000000004">
      <c r="C250" s="234"/>
      <c r="D250" s="224"/>
      <c r="E250" s="231" t="s">
        <v>426</v>
      </c>
      <c r="F250" s="911"/>
      <c r="G250" s="911"/>
      <c r="H250" s="911"/>
      <c r="J250" s="3"/>
      <c r="K250" s="3"/>
      <c r="L250" s="3"/>
    </row>
    <row r="251" spans="1:21" ht="18.5" thickBot="1" x14ac:dyDescent="0.6"/>
    <row r="252" spans="1:21" customFormat="1" x14ac:dyDescent="0.55000000000000004">
      <c r="A252" s="248"/>
      <c r="B252" s="248"/>
      <c r="C252" s="248"/>
      <c r="D252" s="248"/>
      <c r="E252" s="249"/>
      <c r="F252" s="248"/>
      <c r="G252" s="248"/>
      <c r="H252" s="248"/>
      <c r="I252" s="248"/>
      <c r="J252" s="250"/>
      <c r="K252" s="3"/>
      <c r="L252" s="3"/>
    </row>
    <row r="253" spans="1:21" customFormat="1" ht="9" customHeight="1" x14ac:dyDescent="0.55000000000000004">
      <c r="B253" s="51"/>
      <c r="C253" s="29"/>
      <c r="D253" s="29"/>
      <c r="E253" s="85"/>
      <c r="F253" s="29"/>
      <c r="G253" s="29"/>
      <c r="H253" s="29"/>
      <c r="I253" s="47"/>
      <c r="K253" s="3"/>
    </row>
    <row r="254" spans="1:21" customFormat="1" x14ac:dyDescent="0.55000000000000004">
      <c r="B254" s="48"/>
      <c r="C254" s="236" t="str">
        <f ca="1">IFERROR(OFFSET('2.4民生電力需要量'!$C$7,MATCH(D254,'2.4民生電力需要量'!$E$8:$E$49,0),0),"")</f>
        <v/>
      </c>
      <c r="D254" s="375" t="s">
        <v>238</v>
      </c>
      <c r="E254" s="231" t="s">
        <v>239</v>
      </c>
      <c r="F254" s="905" t="str">
        <f ca="1">IFERROR(OFFSET('2.4民生電力需要量'!$G$7,MATCH($D254,'2.4民生電力需要量'!$E$8:$E$990,0),0),"")</f>
        <v/>
      </c>
      <c r="G254" s="906"/>
      <c r="H254" s="907"/>
      <c r="I254" s="49"/>
      <c r="K254" s="3"/>
    </row>
    <row r="255" spans="1:21" customFormat="1" x14ac:dyDescent="0.55000000000000004">
      <c r="B255" s="48"/>
      <c r="C255" s="233"/>
      <c r="D255" s="216"/>
      <c r="E255" s="231" t="s">
        <v>349</v>
      </c>
      <c r="F255" s="908" t="str">
        <f ca="1">IFERROR(OFFSET('2.4民生電力需要量'!$I$7,MATCH($D254,'2.4民生電力需要量'!$E$8:$E$990,0),0),"")</f>
        <v/>
      </c>
      <c r="G255" s="909"/>
      <c r="H255" s="910"/>
      <c r="I255" s="49"/>
      <c r="K255" s="3"/>
    </row>
    <row r="256" spans="1:21" customFormat="1" x14ac:dyDescent="0.55000000000000004">
      <c r="B256" s="48"/>
      <c r="C256" s="233"/>
      <c r="D256" s="216"/>
      <c r="E256" s="231" t="s">
        <v>297</v>
      </c>
      <c r="F256" s="905" t="str">
        <f ca="1">IFERROR(OFFSET('2.4民生電力需要量'!$L$7,MATCH($D254,'2.4民生電力需要量'!$E$8:$E$990,0),0),"")</f>
        <v/>
      </c>
      <c r="G256" s="906"/>
      <c r="H256" s="907"/>
      <c r="I256" s="49"/>
      <c r="K256" s="3"/>
    </row>
    <row r="257" spans="1:21" s="386" customFormat="1" x14ac:dyDescent="0.55000000000000004">
      <c r="A257" s="76"/>
      <c r="B257" s="379"/>
      <c r="C257" s="380"/>
      <c r="D257" s="381"/>
      <c r="E257" s="382" t="s">
        <v>245</v>
      </c>
      <c r="F257" s="383" t="s">
        <v>360</v>
      </c>
      <c r="G257" s="384"/>
      <c r="H257" s="384"/>
      <c r="I257" s="385"/>
      <c r="J257" s="76"/>
      <c r="M257" s="76"/>
      <c r="N257" s="76"/>
      <c r="O257" s="76"/>
      <c r="P257" s="76"/>
      <c r="Q257" s="76"/>
      <c r="R257" s="76"/>
      <c r="S257" s="76"/>
      <c r="T257" s="76"/>
      <c r="U257" s="76"/>
    </row>
    <row r="258" spans="1:21" x14ac:dyDescent="0.55000000000000004">
      <c r="B258" s="379"/>
      <c r="C258" s="380"/>
      <c r="D258" s="381"/>
      <c r="E258" s="387"/>
      <c r="F258" s="902"/>
      <c r="G258" s="903"/>
      <c r="H258" s="904"/>
      <c r="I258" s="385"/>
      <c r="J258" s="76"/>
    </row>
    <row r="259" spans="1:21" s="386" customFormat="1" x14ac:dyDescent="0.55000000000000004">
      <c r="A259" s="76"/>
      <c r="B259" s="379"/>
      <c r="C259" s="380"/>
      <c r="D259" s="381"/>
      <c r="E259" s="388" t="s">
        <v>210</v>
      </c>
      <c r="F259" s="389" t="s">
        <v>211</v>
      </c>
      <c r="G259" s="389" t="s">
        <v>360</v>
      </c>
      <c r="H259" s="389" t="s">
        <v>246</v>
      </c>
      <c r="I259" s="385"/>
      <c r="J259" s="76"/>
      <c r="M259" s="76"/>
      <c r="N259" s="76"/>
      <c r="O259" s="76"/>
      <c r="P259" s="76"/>
      <c r="Q259" s="76"/>
      <c r="R259" s="76"/>
      <c r="S259" s="76"/>
      <c r="T259" s="76"/>
      <c r="U259" s="76"/>
    </row>
    <row r="260" spans="1:21" s="386" customFormat="1" x14ac:dyDescent="0.55000000000000004">
      <c r="A260" s="76"/>
      <c r="B260" s="379"/>
      <c r="C260" s="380"/>
      <c r="D260" s="381"/>
      <c r="E260" s="382"/>
      <c r="F260" s="376"/>
      <c r="G260" s="377"/>
      <c r="H260" s="378"/>
      <c r="I260" s="385"/>
      <c r="J260" s="76"/>
      <c r="M260" s="76"/>
      <c r="N260" s="76"/>
      <c r="O260" s="76"/>
      <c r="P260" s="76"/>
      <c r="Q260" s="76"/>
      <c r="R260" s="76"/>
      <c r="S260" s="76"/>
      <c r="T260" s="76"/>
      <c r="U260" s="76"/>
    </row>
    <row r="261" spans="1:21" s="386" customFormat="1" x14ac:dyDescent="0.55000000000000004">
      <c r="A261" s="76"/>
      <c r="B261" s="379"/>
      <c r="C261" s="380"/>
      <c r="D261" s="381"/>
      <c r="E261" s="382"/>
      <c r="F261" s="376"/>
      <c r="G261" s="377"/>
      <c r="H261" s="378"/>
      <c r="I261" s="385"/>
      <c r="J261" s="76"/>
      <c r="M261" s="76"/>
      <c r="N261" s="76"/>
      <c r="O261" s="76"/>
      <c r="P261" s="76"/>
      <c r="Q261" s="76"/>
      <c r="R261" s="76"/>
      <c r="S261" s="76"/>
      <c r="T261" s="76"/>
      <c r="U261" s="76"/>
    </row>
    <row r="262" spans="1:21" s="386" customFormat="1" x14ac:dyDescent="0.55000000000000004">
      <c r="A262" s="76"/>
      <c r="B262" s="379"/>
      <c r="C262" s="380"/>
      <c r="D262" s="381"/>
      <c r="E262" s="382"/>
      <c r="F262" s="376"/>
      <c r="G262" s="377"/>
      <c r="H262" s="378"/>
      <c r="I262" s="385"/>
      <c r="J262" s="76"/>
      <c r="M262" s="76"/>
      <c r="N262" s="76"/>
      <c r="O262" s="76"/>
      <c r="P262" s="76"/>
      <c r="Q262" s="76"/>
      <c r="R262" s="76"/>
      <c r="S262" s="76"/>
      <c r="T262" s="76"/>
      <c r="U262" s="76"/>
    </row>
    <row r="263" spans="1:21" s="386" customFormat="1" x14ac:dyDescent="0.55000000000000004">
      <c r="A263" s="76"/>
      <c r="B263" s="379"/>
      <c r="C263" s="380"/>
      <c r="D263" s="381"/>
      <c r="E263" s="382"/>
      <c r="F263" s="376"/>
      <c r="G263" s="377"/>
      <c r="H263" s="378"/>
      <c r="I263" s="385"/>
      <c r="J263" s="76"/>
      <c r="M263" s="76"/>
      <c r="N263" s="76"/>
      <c r="O263" s="76"/>
      <c r="P263" s="76"/>
      <c r="Q263" s="76"/>
      <c r="R263" s="76"/>
      <c r="S263" s="76"/>
      <c r="T263" s="76"/>
      <c r="U263" s="76"/>
    </row>
    <row r="264" spans="1:21" s="386" customFormat="1" x14ac:dyDescent="0.55000000000000004">
      <c r="A264" s="76"/>
      <c r="B264" s="379"/>
      <c r="C264" s="380"/>
      <c r="D264" s="381"/>
      <c r="E264" s="382"/>
      <c r="F264" s="376"/>
      <c r="G264" s="377"/>
      <c r="H264" s="378"/>
      <c r="I264" s="385"/>
      <c r="J264" s="76"/>
      <c r="M264" s="76"/>
      <c r="N264" s="76"/>
      <c r="O264" s="76"/>
      <c r="P264" s="76"/>
      <c r="Q264" s="76"/>
      <c r="R264" s="76"/>
      <c r="S264" s="76"/>
      <c r="T264" s="76"/>
      <c r="U264" s="76"/>
    </row>
    <row r="265" spans="1:21" s="386" customFormat="1" x14ac:dyDescent="0.55000000000000004">
      <c r="A265" s="76"/>
      <c r="B265" s="379"/>
      <c r="C265" s="390"/>
      <c r="D265" s="391"/>
      <c r="E265" s="392"/>
      <c r="F265" s="376"/>
      <c r="G265" s="377"/>
      <c r="H265" s="378"/>
      <c r="I265" s="385"/>
      <c r="J265" s="76"/>
      <c r="M265" s="76"/>
      <c r="N265" s="76"/>
      <c r="O265" s="76"/>
      <c r="P265" s="76"/>
      <c r="Q265" s="76"/>
      <c r="R265" s="76"/>
      <c r="S265" s="76"/>
      <c r="T265" s="76"/>
      <c r="U265" s="76"/>
    </row>
    <row r="266" spans="1:21" s="3" customFormat="1" ht="9" customHeight="1" x14ac:dyDescent="0.55000000000000004">
      <c r="A266"/>
      <c r="B266" s="211"/>
      <c r="C266" s="28"/>
      <c r="D266" s="237"/>
      <c r="E266" s="238"/>
      <c r="F266" s="238"/>
      <c r="G266" s="238"/>
      <c r="H266" s="238"/>
      <c r="I266" s="50"/>
      <c r="J266"/>
      <c r="M266"/>
      <c r="N266"/>
      <c r="O266"/>
      <c r="P266"/>
      <c r="Q266"/>
      <c r="R266"/>
      <c r="S266"/>
      <c r="T266"/>
      <c r="U266"/>
    </row>
    <row r="267" spans="1:21" s="3" customFormat="1" ht="6" customHeight="1" x14ac:dyDescent="0.55000000000000004">
      <c r="A267"/>
      <c r="B267"/>
      <c r="C267"/>
      <c r="D267" s="239"/>
      <c r="E267" s="240"/>
      <c r="F267" s="240"/>
      <c r="G267" s="240"/>
      <c r="H267" s="240"/>
      <c r="I267"/>
      <c r="J267"/>
      <c r="M267"/>
      <c r="N267"/>
      <c r="O267"/>
      <c r="P267"/>
      <c r="Q267"/>
      <c r="R267"/>
      <c r="S267"/>
      <c r="T267"/>
      <c r="U267"/>
    </row>
    <row r="268" spans="1:21" customFormat="1" ht="96" customHeight="1" x14ac:dyDescent="0.55000000000000004">
      <c r="C268" s="241"/>
      <c r="D268" s="242"/>
      <c r="E268" s="231" t="s">
        <v>425</v>
      </c>
      <c r="F268" s="911"/>
      <c r="G268" s="911"/>
      <c r="H268" s="911"/>
      <c r="I268" s="244" t="s">
        <v>240</v>
      </c>
      <c r="J268" s="243"/>
      <c r="K268" s="3"/>
      <c r="L268" s="3"/>
    </row>
    <row r="269" spans="1:21" customFormat="1" ht="96" customHeight="1" x14ac:dyDescent="0.55000000000000004">
      <c r="C269" s="234"/>
      <c r="D269" s="224"/>
      <c r="E269" s="231" t="s">
        <v>426</v>
      </c>
      <c r="F269" s="911"/>
      <c r="G269" s="911"/>
      <c r="H269" s="911"/>
      <c r="J269" s="3"/>
      <c r="K269" s="3"/>
      <c r="L269" s="3"/>
    </row>
    <row r="270" spans="1:21" customFormat="1" ht="18.5" thickBot="1" x14ac:dyDescent="0.6">
      <c r="E270" s="14"/>
      <c r="J270" s="3"/>
      <c r="K270" s="3"/>
      <c r="L270" s="3"/>
    </row>
    <row r="271" spans="1:21" customFormat="1" x14ac:dyDescent="0.55000000000000004">
      <c r="A271" s="248"/>
      <c r="B271" s="248"/>
      <c r="C271" s="248"/>
      <c r="D271" s="248"/>
      <c r="E271" s="249"/>
      <c r="F271" s="248"/>
      <c r="G271" s="248"/>
      <c r="H271" s="248"/>
      <c r="I271" s="248"/>
      <c r="J271" s="250"/>
      <c r="K271" s="3"/>
      <c r="L271" s="3"/>
    </row>
    <row r="272" spans="1:21" customFormat="1" ht="9" customHeight="1" x14ac:dyDescent="0.55000000000000004">
      <c r="B272" s="51"/>
      <c r="C272" s="29"/>
      <c r="D272" s="29"/>
      <c r="E272" s="85"/>
      <c r="F272" s="29"/>
      <c r="G272" s="29"/>
      <c r="H272" s="29"/>
      <c r="I272" s="47"/>
      <c r="K272" s="3"/>
    </row>
    <row r="273" spans="1:21" customFormat="1" x14ac:dyDescent="0.55000000000000004">
      <c r="B273" s="48"/>
      <c r="C273" s="236" t="str">
        <f ca="1">IFERROR(OFFSET('2.4民生電力需要量'!$C$7,MATCH(D273,'2.4民生電力需要量'!$E$8:$E$49,0),0),"")</f>
        <v/>
      </c>
      <c r="D273" s="375" t="s">
        <v>238</v>
      </c>
      <c r="E273" s="231" t="s">
        <v>239</v>
      </c>
      <c r="F273" s="905" t="str">
        <f ca="1">IFERROR(OFFSET('2.4民生電力需要量'!$G$7,MATCH($D273,'2.4民生電力需要量'!$E$8:$E$990,0),0),"")</f>
        <v/>
      </c>
      <c r="G273" s="906"/>
      <c r="H273" s="907"/>
      <c r="I273" s="49"/>
      <c r="K273" s="3"/>
    </row>
    <row r="274" spans="1:21" customFormat="1" x14ac:dyDescent="0.55000000000000004">
      <c r="B274" s="48"/>
      <c r="C274" s="233"/>
      <c r="D274" s="216"/>
      <c r="E274" s="231" t="s">
        <v>349</v>
      </c>
      <c r="F274" s="908" t="str">
        <f ca="1">IFERROR(OFFSET('2.4民生電力需要量'!$I$7,MATCH($D273,'2.4民生電力需要量'!$E$8:$E$990,0),0),"")</f>
        <v/>
      </c>
      <c r="G274" s="909"/>
      <c r="H274" s="910"/>
      <c r="I274" s="49"/>
      <c r="K274" s="3"/>
    </row>
    <row r="275" spans="1:21" customFormat="1" x14ac:dyDescent="0.55000000000000004">
      <c r="B275" s="48"/>
      <c r="C275" s="233"/>
      <c r="D275" s="216"/>
      <c r="E275" s="231" t="s">
        <v>297</v>
      </c>
      <c r="F275" s="905" t="str">
        <f ca="1">IFERROR(OFFSET('2.4民生電力需要量'!$L$7,MATCH($D273,'2.4民生電力需要量'!$E$8:$E$990,0),0),"")</f>
        <v/>
      </c>
      <c r="G275" s="906"/>
      <c r="H275" s="907"/>
      <c r="I275" s="49"/>
      <c r="K275" s="3"/>
    </row>
    <row r="276" spans="1:21" s="386" customFormat="1" x14ac:dyDescent="0.55000000000000004">
      <c r="A276" s="76"/>
      <c r="B276" s="379"/>
      <c r="C276" s="380"/>
      <c r="D276" s="381"/>
      <c r="E276" s="382" t="s">
        <v>245</v>
      </c>
      <c r="F276" s="383" t="s">
        <v>360</v>
      </c>
      <c r="G276" s="384"/>
      <c r="H276" s="384"/>
      <c r="I276" s="385"/>
      <c r="J276" s="76"/>
      <c r="M276" s="76"/>
      <c r="N276" s="76"/>
      <c r="O276" s="76"/>
      <c r="P276" s="76"/>
      <c r="Q276" s="76"/>
      <c r="R276" s="76"/>
      <c r="S276" s="76"/>
      <c r="T276" s="76"/>
      <c r="U276" s="76"/>
    </row>
    <row r="277" spans="1:21" x14ac:dyDescent="0.55000000000000004">
      <c r="B277" s="379"/>
      <c r="C277" s="380"/>
      <c r="D277" s="381"/>
      <c r="E277" s="387"/>
      <c r="F277" s="902"/>
      <c r="G277" s="903"/>
      <c r="H277" s="904"/>
      <c r="I277" s="385"/>
      <c r="J277" s="76"/>
    </row>
    <row r="278" spans="1:21" s="386" customFormat="1" x14ac:dyDescent="0.55000000000000004">
      <c r="A278" s="76"/>
      <c r="B278" s="379"/>
      <c r="C278" s="380"/>
      <c r="D278" s="381"/>
      <c r="E278" s="388" t="s">
        <v>210</v>
      </c>
      <c r="F278" s="389" t="s">
        <v>211</v>
      </c>
      <c r="G278" s="389" t="s">
        <v>360</v>
      </c>
      <c r="H278" s="389" t="s">
        <v>246</v>
      </c>
      <c r="I278" s="385"/>
      <c r="J278" s="76"/>
      <c r="M278" s="76"/>
      <c r="N278" s="76"/>
      <c r="O278" s="76"/>
      <c r="P278" s="76"/>
      <c r="Q278" s="76"/>
      <c r="R278" s="76"/>
      <c r="S278" s="76"/>
      <c r="T278" s="76"/>
      <c r="U278" s="76"/>
    </row>
    <row r="279" spans="1:21" s="386" customFormat="1" x14ac:dyDescent="0.55000000000000004">
      <c r="A279" s="76"/>
      <c r="B279" s="379"/>
      <c r="C279" s="380"/>
      <c r="D279" s="381"/>
      <c r="E279" s="382"/>
      <c r="F279" s="376"/>
      <c r="G279" s="377"/>
      <c r="H279" s="378"/>
      <c r="I279" s="385"/>
      <c r="J279" s="76"/>
      <c r="M279" s="76"/>
      <c r="N279" s="76"/>
      <c r="O279" s="76"/>
      <c r="P279" s="76"/>
      <c r="Q279" s="76"/>
      <c r="R279" s="76"/>
      <c r="S279" s="76"/>
      <c r="T279" s="76"/>
      <c r="U279" s="76"/>
    </row>
    <row r="280" spans="1:21" s="386" customFormat="1" x14ac:dyDescent="0.55000000000000004">
      <c r="A280" s="76"/>
      <c r="B280" s="379"/>
      <c r="C280" s="380"/>
      <c r="D280" s="381"/>
      <c r="E280" s="382"/>
      <c r="F280" s="376"/>
      <c r="G280" s="377"/>
      <c r="H280" s="378"/>
      <c r="I280" s="385"/>
      <c r="J280" s="76"/>
      <c r="M280" s="76"/>
      <c r="N280" s="76"/>
      <c r="O280" s="76"/>
      <c r="P280" s="76"/>
      <c r="Q280" s="76"/>
      <c r="R280" s="76"/>
      <c r="S280" s="76"/>
      <c r="T280" s="76"/>
      <c r="U280" s="76"/>
    </row>
    <row r="281" spans="1:21" s="386" customFormat="1" x14ac:dyDescent="0.55000000000000004">
      <c r="A281" s="76"/>
      <c r="B281" s="379"/>
      <c r="C281" s="380"/>
      <c r="D281" s="381"/>
      <c r="E281" s="382"/>
      <c r="F281" s="376"/>
      <c r="G281" s="377"/>
      <c r="H281" s="378"/>
      <c r="I281" s="385"/>
      <c r="J281" s="76"/>
      <c r="M281" s="76"/>
      <c r="N281" s="76"/>
      <c r="O281" s="76"/>
      <c r="P281" s="76"/>
      <c r="Q281" s="76"/>
      <c r="R281" s="76"/>
      <c r="S281" s="76"/>
      <c r="T281" s="76"/>
      <c r="U281" s="76"/>
    </row>
    <row r="282" spans="1:21" s="386" customFormat="1" x14ac:dyDescent="0.55000000000000004">
      <c r="A282" s="76"/>
      <c r="B282" s="379"/>
      <c r="C282" s="380"/>
      <c r="D282" s="381"/>
      <c r="E282" s="382"/>
      <c r="F282" s="376"/>
      <c r="G282" s="377"/>
      <c r="H282" s="378"/>
      <c r="I282" s="385"/>
      <c r="J282" s="76"/>
      <c r="M282" s="76"/>
      <c r="N282" s="76"/>
      <c r="O282" s="76"/>
      <c r="P282" s="76"/>
      <c r="Q282" s="76"/>
      <c r="R282" s="76"/>
      <c r="S282" s="76"/>
      <c r="T282" s="76"/>
      <c r="U282" s="76"/>
    </row>
    <row r="283" spans="1:21" s="386" customFormat="1" x14ac:dyDescent="0.55000000000000004">
      <c r="A283" s="76"/>
      <c r="B283" s="379"/>
      <c r="C283" s="380"/>
      <c r="D283" s="381"/>
      <c r="E283" s="382"/>
      <c r="F283" s="376"/>
      <c r="G283" s="377"/>
      <c r="H283" s="378"/>
      <c r="I283" s="385"/>
      <c r="J283" s="76"/>
      <c r="M283" s="76"/>
      <c r="N283" s="76"/>
      <c r="O283" s="76"/>
      <c r="P283" s="76"/>
      <c r="Q283" s="76"/>
      <c r="R283" s="76"/>
      <c r="S283" s="76"/>
      <c r="T283" s="76"/>
      <c r="U283" s="76"/>
    </row>
    <row r="284" spans="1:21" s="386" customFormat="1" x14ac:dyDescent="0.55000000000000004">
      <c r="A284" s="76"/>
      <c r="B284" s="379"/>
      <c r="C284" s="390"/>
      <c r="D284" s="391"/>
      <c r="E284" s="392"/>
      <c r="F284" s="376"/>
      <c r="G284" s="377"/>
      <c r="H284" s="378"/>
      <c r="I284" s="385"/>
      <c r="J284" s="76"/>
      <c r="M284" s="76"/>
      <c r="N284" s="76"/>
      <c r="O284" s="76"/>
      <c r="P284" s="76"/>
      <c r="Q284" s="76"/>
      <c r="R284" s="76"/>
      <c r="S284" s="76"/>
      <c r="T284" s="76"/>
      <c r="U284" s="76"/>
    </row>
    <row r="285" spans="1:21" s="3" customFormat="1" ht="9" customHeight="1" x14ac:dyDescent="0.55000000000000004">
      <c r="A285"/>
      <c r="B285" s="211"/>
      <c r="C285" s="28"/>
      <c r="D285" s="237"/>
      <c r="E285" s="238"/>
      <c r="F285" s="238"/>
      <c r="G285" s="238"/>
      <c r="H285" s="238"/>
      <c r="I285" s="50"/>
      <c r="J285"/>
      <c r="M285"/>
      <c r="N285"/>
      <c r="O285"/>
      <c r="P285"/>
      <c r="Q285"/>
      <c r="R285"/>
      <c r="S285"/>
      <c r="T285"/>
      <c r="U285"/>
    </row>
    <row r="286" spans="1:21" s="3" customFormat="1" ht="6" customHeight="1" x14ac:dyDescent="0.55000000000000004">
      <c r="A286"/>
      <c r="B286"/>
      <c r="C286"/>
      <c r="D286" s="239"/>
      <c r="E286" s="240"/>
      <c r="F286" s="240"/>
      <c r="G286" s="240"/>
      <c r="H286" s="240"/>
      <c r="I286"/>
      <c r="J286"/>
      <c r="M286"/>
      <c r="N286"/>
      <c r="O286"/>
      <c r="P286"/>
      <c r="Q286"/>
      <c r="R286"/>
      <c r="S286"/>
      <c r="T286"/>
      <c r="U286"/>
    </row>
    <row r="287" spans="1:21" customFormat="1" ht="96" customHeight="1" x14ac:dyDescent="0.55000000000000004">
      <c r="C287" s="241"/>
      <c r="D287" s="242"/>
      <c r="E287" s="231" t="s">
        <v>425</v>
      </c>
      <c r="F287" s="911"/>
      <c r="G287" s="911"/>
      <c r="H287" s="911"/>
      <c r="I287" s="244" t="s">
        <v>240</v>
      </c>
      <c r="J287" s="243"/>
      <c r="K287" s="3"/>
      <c r="L287" s="3"/>
    </row>
    <row r="288" spans="1:21" customFormat="1" ht="96" customHeight="1" x14ac:dyDescent="0.55000000000000004">
      <c r="C288" s="234"/>
      <c r="D288" s="224"/>
      <c r="E288" s="231" t="s">
        <v>426</v>
      </c>
      <c r="F288" s="911"/>
      <c r="G288" s="911"/>
      <c r="H288" s="911"/>
      <c r="J288" s="3"/>
      <c r="K288" s="3"/>
      <c r="L288" s="3"/>
    </row>
    <row r="289" spans="1:21" customFormat="1" ht="18.5" thickBot="1" x14ac:dyDescent="0.6">
      <c r="E289" s="14"/>
      <c r="J289" s="3"/>
      <c r="K289" s="3"/>
      <c r="L289" s="3"/>
    </row>
    <row r="290" spans="1:21" customFormat="1" x14ac:dyDescent="0.55000000000000004">
      <c r="A290" s="248"/>
      <c r="B290" s="248"/>
      <c r="C290" s="248"/>
      <c r="D290" s="248"/>
      <c r="E290" s="249"/>
      <c r="F290" s="248"/>
      <c r="G290" s="248"/>
      <c r="H290" s="248"/>
      <c r="I290" s="248"/>
      <c r="J290" s="250"/>
      <c r="K290" s="3"/>
      <c r="L290" s="3"/>
    </row>
    <row r="291" spans="1:21" customFormat="1" ht="9" customHeight="1" x14ac:dyDescent="0.55000000000000004">
      <c r="B291" s="51"/>
      <c r="C291" s="29"/>
      <c r="D291" s="29"/>
      <c r="E291" s="85"/>
      <c r="F291" s="29"/>
      <c r="G291" s="29"/>
      <c r="H291" s="29"/>
      <c r="I291" s="47"/>
      <c r="K291" s="3"/>
    </row>
    <row r="292" spans="1:21" customFormat="1" x14ac:dyDescent="0.55000000000000004">
      <c r="B292" s="48"/>
      <c r="C292" s="236" t="str">
        <f ca="1">IFERROR(OFFSET('2.4民生電力需要量'!$C$7,MATCH(D292,'2.4民生電力需要量'!$E$8:$E$49,0),0),"")</f>
        <v/>
      </c>
      <c r="D292" s="375" t="s">
        <v>238</v>
      </c>
      <c r="E292" s="231" t="s">
        <v>239</v>
      </c>
      <c r="F292" s="905" t="str">
        <f ca="1">IFERROR(OFFSET('2.4民生電力需要量'!$G$7,MATCH($D292,'2.4民生電力需要量'!$E$8:$E$990,0),0),"")</f>
        <v/>
      </c>
      <c r="G292" s="906"/>
      <c r="H292" s="907"/>
      <c r="I292" s="49"/>
      <c r="K292" s="3"/>
    </row>
    <row r="293" spans="1:21" customFormat="1" x14ac:dyDescent="0.55000000000000004">
      <c r="B293" s="48"/>
      <c r="C293" s="233"/>
      <c r="D293" s="216"/>
      <c r="E293" s="231" t="s">
        <v>349</v>
      </c>
      <c r="F293" s="908" t="str">
        <f ca="1">IFERROR(OFFSET('2.4民生電力需要量'!$I$7,MATCH($D292,'2.4民生電力需要量'!$E$8:$E$990,0),0),"")</f>
        <v/>
      </c>
      <c r="G293" s="909"/>
      <c r="H293" s="910"/>
      <c r="I293" s="49"/>
      <c r="K293" s="3"/>
    </row>
    <row r="294" spans="1:21" customFormat="1" x14ac:dyDescent="0.55000000000000004">
      <c r="B294" s="48"/>
      <c r="C294" s="233"/>
      <c r="D294" s="216"/>
      <c r="E294" s="231" t="s">
        <v>297</v>
      </c>
      <c r="F294" s="905" t="str">
        <f ca="1">IFERROR(OFFSET('2.4民生電力需要量'!$L$7,MATCH($D292,'2.4民生電力需要量'!$E$8:$E$990,0),0),"")</f>
        <v/>
      </c>
      <c r="G294" s="906"/>
      <c r="H294" s="907"/>
      <c r="I294" s="49"/>
      <c r="K294" s="3"/>
    </row>
    <row r="295" spans="1:21" s="386" customFormat="1" x14ac:dyDescent="0.55000000000000004">
      <c r="A295" s="76"/>
      <c r="B295" s="379"/>
      <c r="C295" s="380"/>
      <c r="D295" s="381"/>
      <c r="E295" s="382" t="s">
        <v>245</v>
      </c>
      <c r="F295" s="383" t="s">
        <v>360</v>
      </c>
      <c r="G295" s="384"/>
      <c r="H295" s="384"/>
      <c r="I295" s="385"/>
      <c r="J295" s="76"/>
      <c r="M295" s="76"/>
      <c r="N295" s="76"/>
      <c r="O295" s="76"/>
      <c r="P295" s="76"/>
      <c r="Q295" s="76"/>
      <c r="R295" s="76"/>
      <c r="S295" s="76"/>
      <c r="T295" s="76"/>
      <c r="U295" s="76"/>
    </row>
    <row r="296" spans="1:21" x14ac:dyDescent="0.55000000000000004">
      <c r="B296" s="379"/>
      <c r="C296" s="380"/>
      <c r="D296" s="381"/>
      <c r="E296" s="387"/>
      <c r="F296" s="902"/>
      <c r="G296" s="903"/>
      <c r="H296" s="904"/>
      <c r="I296" s="385"/>
      <c r="J296" s="76"/>
    </row>
    <row r="297" spans="1:21" s="386" customFormat="1" x14ac:dyDescent="0.55000000000000004">
      <c r="A297" s="76"/>
      <c r="B297" s="379"/>
      <c r="C297" s="380"/>
      <c r="D297" s="381"/>
      <c r="E297" s="388" t="s">
        <v>210</v>
      </c>
      <c r="F297" s="389" t="s">
        <v>211</v>
      </c>
      <c r="G297" s="389" t="s">
        <v>360</v>
      </c>
      <c r="H297" s="389" t="s">
        <v>246</v>
      </c>
      <c r="I297" s="385"/>
      <c r="J297" s="76"/>
      <c r="M297" s="76"/>
      <c r="N297" s="76"/>
      <c r="O297" s="76"/>
      <c r="P297" s="76"/>
      <c r="Q297" s="76"/>
      <c r="R297" s="76"/>
      <c r="S297" s="76"/>
      <c r="T297" s="76"/>
      <c r="U297" s="76"/>
    </row>
    <row r="298" spans="1:21" s="386" customFormat="1" x14ac:dyDescent="0.55000000000000004">
      <c r="A298" s="76"/>
      <c r="B298" s="379"/>
      <c r="C298" s="380"/>
      <c r="D298" s="381"/>
      <c r="E298" s="382"/>
      <c r="F298" s="376"/>
      <c r="G298" s="377"/>
      <c r="H298" s="378"/>
      <c r="I298" s="385"/>
      <c r="J298" s="76"/>
      <c r="M298" s="76"/>
      <c r="N298" s="76"/>
      <c r="O298" s="76"/>
      <c r="P298" s="76"/>
      <c r="Q298" s="76"/>
      <c r="R298" s="76"/>
      <c r="S298" s="76"/>
      <c r="T298" s="76"/>
      <c r="U298" s="76"/>
    </row>
    <row r="299" spans="1:21" s="386" customFormat="1" x14ac:dyDescent="0.55000000000000004">
      <c r="A299" s="76"/>
      <c r="B299" s="379"/>
      <c r="C299" s="380"/>
      <c r="D299" s="381"/>
      <c r="E299" s="382"/>
      <c r="F299" s="376"/>
      <c r="G299" s="377"/>
      <c r="H299" s="378"/>
      <c r="I299" s="385"/>
      <c r="J299" s="76"/>
      <c r="M299" s="76"/>
      <c r="N299" s="76"/>
      <c r="O299" s="76"/>
      <c r="P299" s="76"/>
      <c r="Q299" s="76"/>
      <c r="R299" s="76"/>
      <c r="S299" s="76"/>
      <c r="T299" s="76"/>
      <c r="U299" s="76"/>
    </row>
    <row r="300" spans="1:21" s="386" customFormat="1" x14ac:dyDescent="0.55000000000000004">
      <c r="A300" s="76"/>
      <c r="B300" s="379"/>
      <c r="C300" s="380"/>
      <c r="D300" s="381"/>
      <c r="E300" s="382"/>
      <c r="F300" s="376"/>
      <c r="G300" s="377"/>
      <c r="H300" s="378"/>
      <c r="I300" s="385"/>
      <c r="J300" s="76"/>
      <c r="M300" s="76"/>
      <c r="N300" s="76"/>
      <c r="O300" s="76"/>
      <c r="P300" s="76"/>
      <c r="Q300" s="76"/>
      <c r="R300" s="76"/>
      <c r="S300" s="76"/>
      <c r="T300" s="76"/>
      <c r="U300" s="76"/>
    </row>
    <row r="301" spans="1:21" s="386" customFormat="1" x14ac:dyDescent="0.55000000000000004">
      <c r="A301" s="76"/>
      <c r="B301" s="379"/>
      <c r="C301" s="380"/>
      <c r="D301" s="381"/>
      <c r="E301" s="382"/>
      <c r="F301" s="376"/>
      <c r="G301" s="377"/>
      <c r="H301" s="378"/>
      <c r="I301" s="385"/>
      <c r="J301" s="76"/>
      <c r="M301" s="76"/>
      <c r="N301" s="76"/>
      <c r="O301" s="76"/>
      <c r="P301" s="76"/>
      <c r="Q301" s="76"/>
      <c r="R301" s="76"/>
      <c r="S301" s="76"/>
      <c r="T301" s="76"/>
      <c r="U301" s="76"/>
    </row>
    <row r="302" spans="1:21" s="386" customFormat="1" x14ac:dyDescent="0.55000000000000004">
      <c r="A302" s="76"/>
      <c r="B302" s="379"/>
      <c r="C302" s="380"/>
      <c r="D302" s="381"/>
      <c r="E302" s="382"/>
      <c r="F302" s="376"/>
      <c r="G302" s="377"/>
      <c r="H302" s="378"/>
      <c r="I302" s="385"/>
      <c r="J302" s="76"/>
      <c r="M302" s="76"/>
      <c r="N302" s="76"/>
      <c r="O302" s="76"/>
      <c r="P302" s="76"/>
      <c r="Q302" s="76"/>
      <c r="R302" s="76"/>
      <c r="S302" s="76"/>
      <c r="T302" s="76"/>
      <c r="U302" s="76"/>
    </row>
    <row r="303" spans="1:21" s="386" customFormat="1" x14ac:dyDescent="0.55000000000000004">
      <c r="A303" s="76"/>
      <c r="B303" s="379"/>
      <c r="C303" s="390"/>
      <c r="D303" s="391"/>
      <c r="E303" s="392"/>
      <c r="F303" s="376"/>
      <c r="G303" s="377"/>
      <c r="H303" s="378"/>
      <c r="I303" s="385"/>
      <c r="J303" s="76"/>
      <c r="M303" s="76"/>
      <c r="N303" s="76"/>
      <c r="O303" s="76"/>
      <c r="P303" s="76"/>
      <c r="Q303" s="76"/>
      <c r="R303" s="76"/>
      <c r="S303" s="76"/>
      <c r="T303" s="76"/>
      <c r="U303" s="76"/>
    </row>
    <row r="304" spans="1:21" s="3" customFormat="1" ht="9" customHeight="1" x14ac:dyDescent="0.55000000000000004">
      <c r="A304"/>
      <c r="B304" s="211"/>
      <c r="C304" s="28"/>
      <c r="D304" s="237"/>
      <c r="E304" s="238"/>
      <c r="F304" s="238"/>
      <c r="G304" s="238"/>
      <c r="H304" s="238"/>
      <c r="I304" s="50"/>
      <c r="J304"/>
      <c r="M304"/>
      <c r="N304"/>
      <c r="O304"/>
      <c r="P304"/>
      <c r="Q304"/>
      <c r="R304"/>
      <c r="S304"/>
      <c r="T304"/>
      <c r="U304"/>
    </row>
    <row r="305" spans="1:21" s="3" customFormat="1" ht="6" customHeight="1" x14ac:dyDescent="0.55000000000000004">
      <c r="A305"/>
      <c r="B305"/>
      <c r="C305"/>
      <c r="D305" s="239"/>
      <c r="E305" s="240"/>
      <c r="F305" s="240"/>
      <c r="G305" s="240"/>
      <c r="H305" s="240"/>
      <c r="I305"/>
      <c r="J305"/>
      <c r="M305"/>
      <c r="N305"/>
      <c r="O305"/>
      <c r="P305"/>
      <c r="Q305"/>
      <c r="R305"/>
      <c r="S305"/>
      <c r="T305"/>
      <c r="U305"/>
    </row>
    <row r="306" spans="1:21" customFormat="1" ht="96" customHeight="1" x14ac:dyDescent="0.55000000000000004">
      <c r="C306" s="241"/>
      <c r="D306" s="242"/>
      <c r="E306" s="231" t="s">
        <v>425</v>
      </c>
      <c r="F306" s="911"/>
      <c r="G306" s="911"/>
      <c r="H306" s="911"/>
      <c r="I306" s="244" t="s">
        <v>240</v>
      </c>
      <c r="J306" s="243"/>
      <c r="K306" s="3"/>
      <c r="L306" s="3"/>
    </row>
    <row r="307" spans="1:21" customFormat="1" ht="96" customHeight="1" x14ac:dyDescent="0.55000000000000004">
      <c r="C307" s="234"/>
      <c r="D307" s="224"/>
      <c r="E307" s="231" t="s">
        <v>426</v>
      </c>
      <c r="F307" s="911"/>
      <c r="G307" s="911"/>
      <c r="H307" s="911"/>
      <c r="J307" s="3"/>
      <c r="K307" s="3"/>
      <c r="L307" s="3"/>
    </row>
    <row r="308" spans="1:21" customFormat="1" ht="18.5" thickBot="1" x14ac:dyDescent="0.6">
      <c r="E308" s="14"/>
      <c r="J308" s="3"/>
      <c r="K308" s="3"/>
      <c r="L308" s="3"/>
    </row>
    <row r="309" spans="1:21" customFormat="1" x14ac:dyDescent="0.55000000000000004">
      <c r="A309" s="248"/>
      <c r="B309" s="248"/>
      <c r="C309" s="248"/>
      <c r="D309" s="248"/>
      <c r="E309" s="249"/>
      <c r="F309" s="248"/>
      <c r="G309" s="248"/>
      <c r="H309" s="248"/>
      <c r="I309" s="248"/>
      <c r="J309" s="250"/>
      <c r="K309" s="3"/>
      <c r="L309" s="3"/>
    </row>
    <row r="310" spans="1:21" customFormat="1" ht="9" customHeight="1" x14ac:dyDescent="0.55000000000000004">
      <c r="B310" s="51"/>
      <c r="C310" s="29"/>
      <c r="D310" s="29"/>
      <c r="E310" s="85"/>
      <c r="F310" s="29"/>
      <c r="G310" s="29"/>
      <c r="H310" s="29"/>
      <c r="I310" s="47"/>
      <c r="K310" s="3"/>
    </row>
    <row r="311" spans="1:21" customFormat="1" x14ac:dyDescent="0.55000000000000004">
      <c r="B311" s="48"/>
      <c r="C311" s="236" t="str">
        <f ca="1">IFERROR(OFFSET('2.4民生電力需要量'!$C$7,MATCH(D311,'2.4民生電力需要量'!$E$8:$E$49,0),0),"")</f>
        <v/>
      </c>
      <c r="D311" s="375" t="s">
        <v>238</v>
      </c>
      <c r="E311" s="231" t="s">
        <v>239</v>
      </c>
      <c r="F311" s="905" t="str">
        <f ca="1">IFERROR(OFFSET('2.4民生電力需要量'!$G$7,MATCH($D311,'2.4民生電力需要量'!$E$8:$E$990,0),0),"")</f>
        <v/>
      </c>
      <c r="G311" s="906"/>
      <c r="H311" s="907"/>
      <c r="I311" s="49"/>
      <c r="K311" s="3"/>
    </row>
    <row r="312" spans="1:21" customFormat="1" x14ac:dyDescent="0.55000000000000004">
      <c r="B312" s="48"/>
      <c r="C312" s="233"/>
      <c r="D312" s="216"/>
      <c r="E312" s="231" t="s">
        <v>349</v>
      </c>
      <c r="F312" s="908" t="str">
        <f ca="1">IFERROR(OFFSET('2.4民生電力需要量'!$I$7,MATCH($D311,'2.4民生電力需要量'!$E$8:$E$990,0),0),"")</f>
        <v/>
      </c>
      <c r="G312" s="909"/>
      <c r="H312" s="910"/>
      <c r="I312" s="49"/>
      <c r="K312" s="3"/>
    </row>
    <row r="313" spans="1:21" customFormat="1" x14ac:dyDescent="0.55000000000000004">
      <c r="B313" s="48"/>
      <c r="C313" s="233"/>
      <c r="D313" s="216"/>
      <c r="E313" s="231" t="s">
        <v>297</v>
      </c>
      <c r="F313" s="905" t="str">
        <f ca="1">IFERROR(OFFSET('2.4民生電力需要量'!$L$7,MATCH($D311,'2.4民生電力需要量'!$E$8:$E$990,0),0),"")</f>
        <v/>
      </c>
      <c r="G313" s="906"/>
      <c r="H313" s="907"/>
      <c r="I313" s="49"/>
      <c r="K313" s="3"/>
    </row>
    <row r="314" spans="1:21" s="386" customFormat="1" x14ac:dyDescent="0.55000000000000004">
      <c r="A314" s="76"/>
      <c r="B314" s="379"/>
      <c r="C314" s="380"/>
      <c r="D314" s="381"/>
      <c r="E314" s="382" t="s">
        <v>245</v>
      </c>
      <c r="F314" s="383" t="s">
        <v>360</v>
      </c>
      <c r="G314" s="384"/>
      <c r="H314" s="384"/>
      <c r="I314" s="385"/>
      <c r="J314" s="76"/>
      <c r="M314" s="76"/>
      <c r="N314" s="76"/>
      <c r="O314" s="76"/>
      <c r="P314" s="76"/>
      <c r="Q314" s="76"/>
      <c r="R314" s="76"/>
      <c r="S314" s="76"/>
      <c r="T314" s="76"/>
      <c r="U314" s="76"/>
    </row>
    <row r="315" spans="1:21" x14ac:dyDescent="0.55000000000000004">
      <c r="B315" s="379"/>
      <c r="C315" s="380"/>
      <c r="D315" s="381"/>
      <c r="E315" s="387"/>
      <c r="F315" s="902"/>
      <c r="G315" s="903"/>
      <c r="H315" s="904"/>
      <c r="I315" s="385"/>
      <c r="J315" s="76"/>
    </row>
    <row r="316" spans="1:21" s="386" customFormat="1" x14ac:dyDescent="0.55000000000000004">
      <c r="A316" s="76"/>
      <c r="B316" s="379"/>
      <c r="C316" s="380"/>
      <c r="D316" s="381"/>
      <c r="E316" s="388" t="s">
        <v>210</v>
      </c>
      <c r="F316" s="389" t="s">
        <v>211</v>
      </c>
      <c r="G316" s="389" t="s">
        <v>360</v>
      </c>
      <c r="H316" s="389" t="s">
        <v>246</v>
      </c>
      <c r="I316" s="385"/>
      <c r="J316" s="76"/>
      <c r="M316" s="76"/>
      <c r="N316" s="76"/>
      <c r="O316" s="76"/>
      <c r="P316" s="76"/>
      <c r="Q316" s="76"/>
      <c r="R316" s="76"/>
      <c r="S316" s="76"/>
      <c r="T316" s="76"/>
      <c r="U316" s="76"/>
    </row>
    <row r="317" spans="1:21" s="386" customFormat="1" x14ac:dyDescent="0.55000000000000004">
      <c r="A317" s="76"/>
      <c r="B317" s="379"/>
      <c r="C317" s="380"/>
      <c r="D317" s="381"/>
      <c r="E317" s="382"/>
      <c r="F317" s="376"/>
      <c r="G317" s="377"/>
      <c r="H317" s="378"/>
      <c r="I317" s="385"/>
      <c r="J317" s="76"/>
      <c r="M317" s="76"/>
      <c r="N317" s="76"/>
      <c r="O317" s="76"/>
      <c r="P317" s="76"/>
      <c r="Q317" s="76"/>
      <c r="R317" s="76"/>
      <c r="S317" s="76"/>
      <c r="T317" s="76"/>
      <c r="U317" s="76"/>
    </row>
    <row r="318" spans="1:21" s="386" customFormat="1" x14ac:dyDescent="0.55000000000000004">
      <c r="A318" s="76"/>
      <c r="B318" s="379"/>
      <c r="C318" s="380"/>
      <c r="D318" s="381"/>
      <c r="E318" s="382"/>
      <c r="F318" s="376"/>
      <c r="G318" s="377"/>
      <c r="H318" s="378"/>
      <c r="I318" s="385"/>
      <c r="J318" s="76"/>
      <c r="M318" s="76"/>
      <c r="N318" s="76"/>
      <c r="O318" s="76"/>
      <c r="P318" s="76"/>
      <c r="Q318" s="76"/>
      <c r="R318" s="76"/>
      <c r="S318" s="76"/>
      <c r="T318" s="76"/>
      <c r="U318" s="76"/>
    </row>
    <row r="319" spans="1:21" s="386" customFormat="1" x14ac:dyDescent="0.55000000000000004">
      <c r="A319" s="76"/>
      <c r="B319" s="379"/>
      <c r="C319" s="380"/>
      <c r="D319" s="381"/>
      <c r="E319" s="382"/>
      <c r="F319" s="376"/>
      <c r="G319" s="377"/>
      <c r="H319" s="378"/>
      <c r="I319" s="385"/>
      <c r="J319" s="76"/>
      <c r="M319" s="76"/>
      <c r="N319" s="76"/>
      <c r="O319" s="76"/>
      <c r="P319" s="76"/>
      <c r="Q319" s="76"/>
      <c r="R319" s="76"/>
      <c r="S319" s="76"/>
      <c r="T319" s="76"/>
      <c r="U319" s="76"/>
    </row>
    <row r="320" spans="1:21" s="386" customFormat="1" x14ac:dyDescent="0.55000000000000004">
      <c r="A320" s="76"/>
      <c r="B320" s="379"/>
      <c r="C320" s="380"/>
      <c r="D320" s="381"/>
      <c r="E320" s="382"/>
      <c r="F320" s="376"/>
      <c r="G320" s="377"/>
      <c r="H320" s="378"/>
      <c r="I320" s="385"/>
      <c r="J320" s="76"/>
      <c r="M320" s="76"/>
      <c r="N320" s="76"/>
      <c r="O320" s="76"/>
      <c r="P320" s="76"/>
      <c r="Q320" s="76"/>
      <c r="R320" s="76"/>
      <c r="S320" s="76"/>
      <c r="T320" s="76"/>
      <c r="U320" s="76"/>
    </row>
    <row r="321" spans="1:21" s="386" customFormat="1" x14ac:dyDescent="0.55000000000000004">
      <c r="A321" s="76"/>
      <c r="B321" s="379"/>
      <c r="C321" s="380"/>
      <c r="D321" s="381"/>
      <c r="E321" s="382"/>
      <c r="F321" s="376"/>
      <c r="G321" s="377"/>
      <c r="H321" s="378"/>
      <c r="I321" s="385"/>
      <c r="J321" s="76"/>
      <c r="M321" s="76"/>
      <c r="N321" s="76"/>
      <c r="O321" s="76"/>
      <c r="P321" s="76"/>
      <c r="Q321" s="76"/>
      <c r="R321" s="76"/>
      <c r="S321" s="76"/>
      <c r="T321" s="76"/>
      <c r="U321" s="76"/>
    </row>
    <row r="322" spans="1:21" s="386" customFormat="1" x14ac:dyDescent="0.55000000000000004">
      <c r="A322" s="76"/>
      <c r="B322" s="379"/>
      <c r="C322" s="390"/>
      <c r="D322" s="391"/>
      <c r="E322" s="392"/>
      <c r="F322" s="376"/>
      <c r="G322" s="377"/>
      <c r="H322" s="378"/>
      <c r="I322" s="385"/>
      <c r="J322" s="76"/>
      <c r="M322" s="76"/>
      <c r="N322" s="76"/>
      <c r="O322" s="76"/>
      <c r="P322" s="76"/>
      <c r="Q322" s="76"/>
      <c r="R322" s="76"/>
      <c r="S322" s="76"/>
      <c r="T322" s="76"/>
      <c r="U322" s="76"/>
    </row>
    <row r="323" spans="1:21" s="3" customFormat="1" ht="9" customHeight="1" x14ac:dyDescent="0.55000000000000004">
      <c r="A323"/>
      <c r="B323" s="211"/>
      <c r="C323" s="28"/>
      <c r="D323" s="237"/>
      <c r="E323" s="238"/>
      <c r="F323" s="238"/>
      <c r="G323" s="238"/>
      <c r="H323" s="238"/>
      <c r="I323" s="50"/>
      <c r="J323"/>
      <c r="M323"/>
      <c r="N323"/>
      <c r="O323"/>
      <c r="P323"/>
      <c r="Q323"/>
      <c r="R323"/>
      <c r="S323"/>
      <c r="T323"/>
      <c r="U323"/>
    </row>
    <row r="324" spans="1:21" s="3" customFormat="1" ht="6" customHeight="1" x14ac:dyDescent="0.55000000000000004">
      <c r="A324"/>
      <c r="B324"/>
      <c r="C324"/>
      <c r="D324" s="239"/>
      <c r="E324" s="240"/>
      <c r="F324" s="240"/>
      <c r="G324" s="240"/>
      <c r="H324" s="240"/>
      <c r="I324"/>
      <c r="J324"/>
      <c r="M324"/>
      <c r="N324"/>
      <c r="O324"/>
      <c r="P324"/>
      <c r="Q324"/>
      <c r="R324"/>
      <c r="S324"/>
      <c r="T324"/>
      <c r="U324"/>
    </row>
    <row r="325" spans="1:21" customFormat="1" ht="96" customHeight="1" x14ac:dyDescent="0.55000000000000004">
      <c r="C325" s="241"/>
      <c r="D325" s="242"/>
      <c r="E325" s="231" t="s">
        <v>425</v>
      </c>
      <c r="F325" s="911"/>
      <c r="G325" s="911"/>
      <c r="H325" s="911"/>
      <c r="I325" s="251" t="s">
        <v>240</v>
      </c>
      <c r="J325" s="243"/>
      <c r="K325" s="3"/>
      <c r="L325" s="3"/>
    </row>
    <row r="326" spans="1:21" customFormat="1" ht="96" customHeight="1" x14ac:dyDescent="0.55000000000000004">
      <c r="C326" s="234"/>
      <c r="D326" s="224"/>
      <c r="E326" s="231" t="s">
        <v>426</v>
      </c>
      <c r="F326" s="911"/>
      <c r="G326" s="911"/>
      <c r="H326" s="911"/>
      <c r="J326" s="3"/>
      <c r="K326" s="3"/>
      <c r="L326" s="3"/>
    </row>
    <row r="327" spans="1:21" customFormat="1" ht="18.5" thickBot="1" x14ac:dyDescent="0.6">
      <c r="E327" s="14"/>
      <c r="J327" s="3"/>
      <c r="K327" s="3"/>
      <c r="L327" s="3"/>
    </row>
    <row r="328" spans="1:21" customFormat="1" x14ac:dyDescent="0.55000000000000004">
      <c r="A328" s="248"/>
      <c r="B328" s="248"/>
      <c r="C328" s="248"/>
      <c r="D328" s="248"/>
      <c r="E328" s="249"/>
      <c r="F328" s="248"/>
      <c r="G328" s="248"/>
      <c r="H328" s="248"/>
      <c r="I328" s="248"/>
      <c r="J328" s="250"/>
      <c r="K328" s="3"/>
      <c r="L328" s="3"/>
    </row>
    <row r="329" spans="1:21" customFormat="1" ht="9" customHeight="1" x14ac:dyDescent="0.55000000000000004">
      <c r="B329" s="51"/>
      <c r="C329" s="29"/>
      <c r="D329" s="29"/>
      <c r="E329" s="85"/>
      <c r="F329" s="29"/>
      <c r="G329" s="29"/>
      <c r="H329" s="29"/>
      <c r="I329" s="47"/>
      <c r="K329" s="3"/>
    </row>
    <row r="330" spans="1:21" customFormat="1" x14ac:dyDescent="0.55000000000000004">
      <c r="B330" s="48"/>
      <c r="C330" s="236" t="str">
        <f ca="1">IFERROR(OFFSET('2.4民生電力需要量'!$C$7,MATCH(D330,'2.4民生電力需要量'!$E$8:$E$49,0),0),"")</f>
        <v/>
      </c>
      <c r="D330" s="375" t="s">
        <v>238</v>
      </c>
      <c r="E330" s="231" t="s">
        <v>239</v>
      </c>
      <c r="F330" s="905" t="str">
        <f ca="1">IFERROR(OFFSET('2.4民生電力需要量'!$G$7,MATCH($D330,'2.4民生電力需要量'!$E$8:$E$990,0),0),"")</f>
        <v/>
      </c>
      <c r="G330" s="906"/>
      <c r="H330" s="907"/>
      <c r="I330" s="49"/>
      <c r="K330" s="3"/>
    </row>
    <row r="331" spans="1:21" customFormat="1" x14ac:dyDescent="0.55000000000000004">
      <c r="B331" s="48"/>
      <c r="C331" s="233"/>
      <c r="D331" s="216"/>
      <c r="E331" s="231" t="s">
        <v>349</v>
      </c>
      <c r="F331" s="908" t="str">
        <f ca="1">IFERROR(OFFSET('2.4民生電力需要量'!$I$7,MATCH($D330,'2.4民生電力需要量'!$E$8:$E$990,0),0),"")</f>
        <v/>
      </c>
      <c r="G331" s="909"/>
      <c r="H331" s="910"/>
      <c r="I331" s="49"/>
      <c r="K331" s="3"/>
    </row>
    <row r="332" spans="1:21" customFormat="1" x14ac:dyDescent="0.55000000000000004">
      <c r="B332" s="48"/>
      <c r="C332" s="233"/>
      <c r="D332" s="216"/>
      <c r="E332" s="231" t="s">
        <v>297</v>
      </c>
      <c r="F332" s="905" t="str">
        <f ca="1">IFERROR(OFFSET('2.4民生電力需要量'!$L$7,MATCH($D330,'2.4民生電力需要量'!$E$8:$E$990,0),0),"")</f>
        <v/>
      </c>
      <c r="G332" s="906"/>
      <c r="H332" s="907"/>
      <c r="I332" s="49"/>
      <c r="K332" s="3"/>
    </row>
    <row r="333" spans="1:21" s="386" customFormat="1" x14ac:dyDescent="0.55000000000000004">
      <c r="A333" s="76"/>
      <c r="B333" s="379"/>
      <c r="C333" s="380"/>
      <c r="D333" s="381"/>
      <c r="E333" s="382" t="s">
        <v>245</v>
      </c>
      <c r="F333" s="383" t="s">
        <v>360</v>
      </c>
      <c r="G333" s="384"/>
      <c r="H333" s="384"/>
      <c r="I333" s="385"/>
      <c r="J333" s="76"/>
      <c r="M333" s="76"/>
      <c r="N333" s="76"/>
      <c r="O333" s="76"/>
      <c r="P333" s="76"/>
      <c r="Q333" s="76"/>
      <c r="R333" s="76"/>
      <c r="S333" s="76"/>
      <c r="T333" s="76"/>
      <c r="U333" s="76"/>
    </row>
    <row r="334" spans="1:21" x14ac:dyDescent="0.55000000000000004">
      <c r="B334" s="379"/>
      <c r="C334" s="380"/>
      <c r="D334" s="381"/>
      <c r="E334" s="387"/>
      <c r="F334" s="902"/>
      <c r="G334" s="903"/>
      <c r="H334" s="904"/>
      <c r="I334" s="385"/>
      <c r="J334" s="76"/>
    </row>
    <row r="335" spans="1:21" s="386" customFormat="1" x14ac:dyDescent="0.55000000000000004">
      <c r="A335" s="76"/>
      <c r="B335" s="379"/>
      <c r="C335" s="380"/>
      <c r="D335" s="381"/>
      <c r="E335" s="388" t="s">
        <v>210</v>
      </c>
      <c r="F335" s="389" t="s">
        <v>211</v>
      </c>
      <c r="G335" s="389" t="s">
        <v>360</v>
      </c>
      <c r="H335" s="389" t="s">
        <v>246</v>
      </c>
      <c r="I335" s="385"/>
      <c r="J335" s="76"/>
      <c r="M335" s="76"/>
      <c r="N335" s="76"/>
      <c r="O335" s="76"/>
      <c r="P335" s="76"/>
      <c r="Q335" s="76"/>
      <c r="R335" s="76"/>
      <c r="S335" s="76"/>
      <c r="T335" s="76"/>
      <c r="U335" s="76"/>
    </row>
    <row r="336" spans="1:21" s="386" customFormat="1" x14ac:dyDescent="0.55000000000000004">
      <c r="A336" s="76"/>
      <c r="B336" s="379"/>
      <c r="C336" s="380"/>
      <c r="D336" s="381"/>
      <c r="E336" s="382"/>
      <c r="F336" s="376"/>
      <c r="G336" s="377"/>
      <c r="H336" s="378"/>
      <c r="I336" s="385"/>
      <c r="J336" s="76"/>
      <c r="M336" s="76"/>
      <c r="N336" s="76"/>
      <c r="O336" s="76"/>
      <c r="P336" s="76"/>
      <c r="Q336" s="76"/>
      <c r="R336" s="76"/>
      <c r="S336" s="76"/>
      <c r="T336" s="76"/>
      <c r="U336" s="76"/>
    </row>
    <row r="337" spans="1:21" s="386" customFormat="1" x14ac:dyDescent="0.55000000000000004">
      <c r="A337" s="76"/>
      <c r="B337" s="379"/>
      <c r="C337" s="380"/>
      <c r="D337" s="381"/>
      <c r="E337" s="382"/>
      <c r="F337" s="376"/>
      <c r="G337" s="377"/>
      <c r="H337" s="378"/>
      <c r="I337" s="385"/>
      <c r="J337" s="76"/>
      <c r="M337" s="76"/>
      <c r="N337" s="76"/>
      <c r="O337" s="76"/>
      <c r="P337" s="76"/>
      <c r="Q337" s="76"/>
      <c r="R337" s="76"/>
      <c r="S337" s="76"/>
      <c r="T337" s="76"/>
      <c r="U337" s="76"/>
    </row>
    <row r="338" spans="1:21" s="386" customFormat="1" x14ac:dyDescent="0.55000000000000004">
      <c r="A338" s="76"/>
      <c r="B338" s="379"/>
      <c r="C338" s="380"/>
      <c r="D338" s="381"/>
      <c r="E338" s="382"/>
      <c r="F338" s="376"/>
      <c r="G338" s="377"/>
      <c r="H338" s="378"/>
      <c r="I338" s="385"/>
      <c r="J338" s="76"/>
      <c r="M338" s="76"/>
      <c r="N338" s="76"/>
      <c r="O338" s="76"/>
      <c r="P338" s="76"/>
      <c r="Q338" s="76"/>
      <c r="R338" s="76"/>
      <c r="S338" s="76"/>
      <c r="T338" s="76"/>
      <c r="U338" s="76"/>
    </row>
    <row r="339" spans="1:21" s="386" customFormat="1" x14ac:dyDescent="0.55000000000000004">
      <c r="A339" s="76"/>
      <c r="B339" s="379"/>
      <c r="C339" s="380"/>
      <c r="D339" s="381"/>
      <c r="E339" s="382"/>
      <c r="F339" s="376"/>
      <c r="G339" s="377"/>
      <c r="H339" s="378"/>
      <c r="I339" s="385"/>
      <c r="J339" s="76"/>
      <c r="M339" s="76"/>
      <c r="N339" s="76"/>
      <c r="O339" s="76"/>
      <c r="P339" s="76"/>
      <c r="Q339" s="76"/>
      <c r="R339" s="76"/>
      <c r="S339" s="76"/>
      <c r="T339" s="76"/>
      <c r="U339" s="76"/>
    </row>
    <row r="340" spans="1:21" s="386" customFormat="1" x14ac:dyDescent="0.55000000000000004">
      <c r="A340" s="76"/>
      <c r="B340" s="379"/>
      <c r="C340" s="380"/>
      <c r="D340" s="381"/>
      <c r="E340" s="382"/>
      <c r="F340" s="376"/>
      <c r="G340" s="377"/>
      <c r="H340" s="378"/>
      <c r="I340" s="385"/>
      <c r="J340" s="76"/>
      <c r="M340" s="76"/>
      <c r="N340" s="76"/>
      <c r="O340" s="76"/>
      <c r="P340" s="76"/>
      <c r="Q340" s="76"/>
      <c r="R340" s="76"/>
      <c r="S340" s="76"/>
      <c r="T340" s="76"/>
      <c r="U340" s="76"/>
    </row>
    <row r="341" spans="1:21" s="386" customFormat="1" x14ac:dyDescent="0.55000000000000004">
      <c r="A341" s="76"/>
      <c r="B341" s="379"/>
      <c r="C341" s="390"/>
      <c r="D341" s="391"/>
      <c r="E341" s="392"/>
      <c r="F341" s="376"/>
      <c r="G341" s="377"/>
      <c r="H341" s="378"/>
      <c r="I341" s="385"/>
      <c r="J341" s="76"/>
      <c r="M341" s="76"/>
      <c r="N341" s="76"/>
      <c r="O341" s="76"/>
      <c r="P341" s="76"/>
      <c r="Q341" s="76"/>
      <c r="R341" s="76"/>
      <c r="S341" s="76"/>
      <c r="T341" s="76"/>
      <c r="U341" s="76"/>
    </row>
    <row r="342" spans="1:21" s="3" customFormat="1" ht="9" customHeight="1" x14ac:dyDescent="0.55000000000000004">
      <c r="A342"/>
      <c r="B342" s="211"/>
      <c r="C342" s="28"/>
      <c r="D342" s="237"/>
      <c r="E342" s="238"/>
      <c r="F342" s="238"/>
      <c r="G342" s="238"/>
      <c r="H342" s="238"/>
      <c r="I342" s="50"/>
      <c r="J342"/>
      <c r="M342"/>
      <c r="N342"/>
      <c r="O342"/>
      <c r="P342"/>
      <c r="Q342"/>
      <c r="R342"/>
      <c r="S342"/>
      <c r="T342"/>
      <c r="U342"/>
    </row>
    <row r="343" spans="1:21" s="3" customFormat="1" ht="6" customHeight="1" x14ac:dyDescent="0.55000000000000004">
      <c r="A343"/>
      <c r="B343"/>
      <c r="C343"/>
      <c r="D343" s="239"/>
      <c r="E343" s="240"/>
      <c r="F343" s="240"/>
      <c r="G343" s="240"/>
      <c r="H343" s="240"/>
      <c r="I343"/>
      <c r="J343"/>
      <c r="M343"/>
      <c r="N343"/>
      <c r="O343"/>
      <c r="P343"/>
      <c r="Q343"/>
      <c r="R343"/>
      <c r="S343"/>
      <c r="T343"/>
      <c r="U343"/>
    </row>
    <row r="344" spans="1:21" customFormat="1" ht="96" customHeight="1" x14ac:dyDescent="0.55000000000000004">
      <c r="C344" s="241"/>
      <c r="D344" s="242"/>
      <c r="E344" s="231" t="s">
        <v>425</v>
      </c>
      <c r="F344" s="911"/>
      <c r="G344" s="911"/>
      <c r="H344" s="911"/>
      <c r="I344" s="251" t="s">
        <v>240</v>
      </c>
      <c r="J344" s="243"/>
      <c r="K344" s="3"/>
      <c r="L344" s="3"/>
    </row>
    <row r="345" spans="1:21" customFormat="1" ht="96" customHeight="1" x14ac:dyDescent="0.55000000000000004">
      <c r="C345" s="234"/>
      <c r="D345" s="224"/>
      <c r="E345" s="231" t="s">
        <v>426</v>
      </c>
      <c r="F345" s="911"/>
      <c r="G345" s="911"/>
      <c r="H345" s="911"/>
      <c r="J345" s="3"/>
      <c r="K345" s="3"/>
      <c r="L345" s="3"/>
    </row>
    <row r="346" spans="1:21" customFormat="1" ht="18.5" thickBot="1" x14ac:dyDescent="0.6">
      <c r="E346" s="14"/>
      <c r="J346" s="3"/>
      <c r="K346" s="3"/>
      <c r="L346" s="3"/>
    </row>
    <row r="347" spans="1:21" customFormat="1" x14ac:dyDescent="0.55000000000000004">
      <c r="A347" s="248"/>
      <c r="B347" s="248"/>
      <c r="C347" s="248"/>
      <c r="D347" s="248"/>
      <c r="E347" s="249"/>
      <c r="F347" s="248"/>
      <c r="G347" s="248"/>
      <c r="H347" s="248"/>
      <c r="I347" s="248"/>
      <c r="J347" s="250"/>
      <c r="K347" s="3"/>
      <c r="L347" s="3"/>
    </row>
    <row r="348" spans="1:21" customFormat="1" ht="9" customHeight="1" x14ac:dyDescent="0.55000000000000004">
      <c r="B348" s="51"/>
      <c r="C348" s="29"/>
      <c r="D348" s="29"/>
      <c r="E348" s="85"/>
      <c r="F348" s="29"/>
      <c r="G348" s="29"/>
      <c r="H348" s="29"/>
      <c r="I348" s="47"/>
      <c r="K348" s="3"/>
    </row>
    <row r="349" spans="1:21" customFormat="1" x14ac:dyDescent="0.55000000000000004">
      <c r="B349" s="48"/>
      <c r="C349" s="236" t="str">
        <f ca="1">IFERROR(OFFSET('2.4民生電力需要量'!$C$7,MATCH(D349,'2.4民生電力需要量'!$E$8:$E$49,0),0),"")</f>
        <v/>
      </c>
      <c r="D349" s="375" t="s">
        <v>238</v>
      </c>
      <c r="E349" s="231" t="s">
        <v>239</v>
      </c>
      <c r="F349" s="905" t="str">
        <f ca="1">IFERROR(OFFSET('2.4民生電力需要量'!$G$7,MATCH($D349,'2.4民生電力需要量'!$E$8:$E$990,0),0),"")</f>
        <v/>
      </c>
      <c r="G349" s="906"/>
      <c r="H349" s="907"/>
      <c r="I349" s="49"/>
      <c r="K349" s="3"/>
    </row>
    <row r="350" spans="1:21" customFormat="1" x14ac:dyDescent="0.55000000000000004">
      <c r="B350" s="48"/>
      <c r="C350" s="233"/>
      <c r="D350" s="216"/>
      <c r="E350" s="231" t="s">
        <v>349</v>
      </c>
      <c r="F350" s="908" t="str">
        <f ca="1">IFERROR(OFFSET('2.4民生電力需要量'!$I$7,MATCH($D349,'2.4民生電力需要量'!$E$8:$E$990,0),0),"")</f>
        <v/>
      </c>
      <c r="G350" s="909"/>
      <c r="H350" s="910"/>
      <c r="I350" s="49"/>
      <c r="K350" s="3"/>
    </row>
    <row r="351" spans="1:21" customFormat="1" x14ac:dyDescent="0.55000000000000004">
      <c r="B351" s="48"/>
      <c r="C351" s="233"/>
      <c r="D351" s="216"/>
      <c r="E351" s="231" t="s">
        <v>297</v>
      </c>
      <c r="F351" s="905" t="str">
        <f ca="1">IFERROR(OFFSET('2.4民生電力需要量'!$L$7,MATCH($D349,'2.4民生電力需要量'!$E$8:$E$990,0),0),"")</f>
        <v/>
      </c>
      <c r="G351" s="906"/>
      <c r="H351" s="907"/>
      <c r="I351" s="49"/>
      <c r="K351" s="3"/>
    </row>
    <row r="352" spans="1:21" s="386" customFormat="1" x14ac:dyDescent="0.55000000000000004">
      <c r="A352" s="76"/>
      <c r="B352" s="379"/>
      <c r="C352" s="380"/>
      <c r="D352" s="381"/>
      <c r="E352" s="382" t="s">
        <v>245</v>
      </c>
      <c r="F352" s="383" t="s">
        <v>360</v>
      </c>
      <c r="G352" s="384"/>
      <c r="H352" s="384"/>
      <c r="I352" s="385"/>
      <c r="J352" s="76"/>
      <c r="M352" s="76"/>
      <c r="N352" s="76"/>
      <c r="O352" s="76"/>
      <c r="P352" s="76"/>
      <c r="Q352" s="76"/>
      <c r="R352" s="76"/>
      <c r="S352" s="76"/>
      <c r="T352" s="76"/>
      <c r="U352" s="76"/>
    </row>
    <row r="353" spans="1:21" x14ac:dyDescent="0.55000000000000004">
      <c r="B353" s="379"/>
      <c r="C353" s="380"/>
      <c r="D353" s="381"/>
      <c r="E353" s="387"/>
      <c r="F353" s="902"/>
      <c r="G353" s="903"/>
      <c r="H353" s="904"/>
      <c r="I353" s="385"/>
      <c r="J353" s="76"/>
    </row>
    <row r="354" spans="1:21" s="386" customFormat="1" x14ac:dyDescent="0.55000000000000004">
      <c r="A354" s="76"/>
      <c r="B354" s="379"/>
      <c r="C354" s="380"/>
      <c r="D354" s="381"/>
      <c r="E354" s="388" t="s">
        <v>210</v>
      </c>
      <c r="F354" s="389" t="s">
        <v>211</v>
      </c>
      <c r="G354" s="389" t="s">
        <v>360</v>
      </c>
      <c r="H354" s="389" t="s">
        <v>246</v>
      </c>
      <c r="I354" s="385"/>
      <c r="J354" s="76"/>
      <c r="M354" s="76"/>
      <c r="N354" s="76"/>
      <c r="O354" s="76"/>
      <c r="P354" s="76"/>
      <c r="Q354" s="76"/>
      <c r="R354" s="76"/>
      <c r="S354" s="76"/>
      <c r="T354" s="76"/>
      <c r="U354" s="76"/>
    </row>
    <row r="355" spans="1:21" s="386" customFormat="1" x14ac:dyDescent="0.55000000000000004">
      <c r="A355" s="76"/>
      <c r="B355" s="379"/>
      <c r="C355" s="380"/>
      <c r="D355" s="381"/>
      <c r="E355" s="382"/>
      <c r="F355" s="376"/>
      <c r="G355" s="377"/>
      <c r="H355" s="378"/>
      <c r="I355" s="385"/>
      <c r="J355" s="76"/>
      <c r="M355" s="76"/>
      <c r="N355" s="76"/>
      <c r="O355" s="76"/>
      <c r="P355" s="76"/>
      <c r="Q355" s="76"/>
      <c r="R355" s="76"/>
      <c r="S355" s="76"/>
      <c r="T355" s="76"/>
      <c r="U355" s="76"/>
    </row>
    <row r="356" spans="1:21" s="386" customFormat="1" x14ac:dyDescent="0.55000000000000004">
      <c r="A356" s="76"/>
      <c r="B356" s="379"/>
      <c r="C356" s="380"/>
      <c r="D356" s="381"/>
      <c r="E356" s="382"/>
      <c r="F356" s="376"/>
      <c r="G356" s="377"/>
      <c r="H356" s="378"/>
      <c r="I356" s="385"/>
      <c r="J356" s="76"/>
      <c r="M356" s="76"/>
      <c r="N356" s="76"/>
      <c r="O356" s="76"/>
      <c r="P356" s="76"/>
      <c r="Q356" s="76"/>
      <c r="R356" s="76"/>
      <c r="S356" s="76"/>
      <c r="T356" s="76"/>
      <c r="U356" s="76"/>
    </row>
    <row r="357" spans="1:21" s="386" customFormat="1" x14ac:dyDescent="0.55000000000000004">
      <c r="A357" s="76"/>
      <c r="B357" s="379"/>
      <c r="C357" s="380"/>
      <c r="D357" s="381"/>
      <c r="E357" s="382"/>
      <c r="F357" s="376"/>
      <c r="G357" s="377"/>
      <c r="H357" s="378"/>
      <c r="I357" s="385"/>
      <c r="J357" s="76"/>
      <c r="M357" s="76"/>
      <c r="N357" s="76"/>
      <c r="O357" s="76"/>
      <c r="P357" s="76"/>
      <c r="Q357" s="76"/>
      <c r="R357" s="76"/>
      <c r="S357" s="76"/>
      <c r="T357" s="76"/>
      <c r="U357" s="76"/>
    </row>
    <row r="358" spans="1:21" s="386" customFormat="1" x14ac:dyDescent="0.55000000000000004">
      <c r="A358" s="76"/>
      <c r="B358" s="379"/>
      <c r="C358" s="380"/>
      <c r="D358" s="381"/>
      <c r="E358" s="382"/>
      <c r="F358" s="376"/>
      <c r="G358" s="377"/>
      <c r="H358" s="378"/>
      <c r="I358" s="385"/>
      <c r="J358" s="76"/>
      <c r="M358" s="76"/>
      <c r="N358" s="76"/>
      <c r="O358" s="76"/>
      <c r="P358" s="76"/>
      <c r="Q358" s="76"/>
      <c r="R358" s="76"/>
      <c r="S358" s="76"/>
      <c r="T358" s="76"/>
      <c r="U358" s="76"/>
    </row>
    <row r="359" spans="1:21" s="386" customFormat="1" x14ac:dyDescent="0.55000000000000004">
      <c r="A359" s="76"/>
      <c r="B359" s="379"/>
      <c r="C359" s="380"/>
      <c r="D359" s="381"/>
      <c r="E359" s="382"/>
      <c r="F359" s="376"/>
      <c r="G359" s="377"/>
      <c r="H359" s="378"/>
      <c r="I359" s="385"/>
      <c r="J359" s="76"/>
      <c r="M359" s="76"/>
      <c r="N359" s="76"/>
      <c r="O359" s="76"/>
      <c r="P359" s="76"/>
      <c r="Q359" s="76"/>
      <c r="R359" s="76"/>
      <c r="S359" s="76"/>
      <c r="T359" s="76"/>
      <c r="U359" s="76"/>
    </row>
    <row r="360" spans="1:21" s="386" customFormat="1" x14ac:dyDescent="0.55000000000000004">
      <c r="A360" s="76"/>
      <c r="B360" s="379"/>
      <c r="C360" s="390"/>
      <c r="D360" s="391"/>
      <c r="E360" s="392"/>
      <c r="F360" s="376"/>
      <c r="G360" s="377"/>
      <c r="H360" s="378"/>
      <c r="I360" s="385"/>
      <c r="J360" s="76"/>
      <c r="M360" s="76"/>
      <c r="N360" s="76"/>
      <c r="O360" s="76"/>
      <c r="P360" s="76"/>
      <c r="Q360" s="76"/>
      <c r="R360" s="76"/>
      <c r="S360" s="76"/>
      <c r="T360" s="76"/>
      <c r="U360" s="76"/>
    </row>
    <row r="361" spans="1:21" s="3" customFormat="1" ht="9" customHeight="1" x14ac:dyDescent="0.55000000000000004">
      <c r="A361"/>
      <c r="B361" s="211"/>
      <c r="C361" s="28"/>
      <c r="D361" s="237"/>
      <c r="E361" s="238"/>
      <c r="F361" s="238"/>
      <c r="G361" s="238"/>
      <c r="H361" s="238"/>
      <c r="I361" s="50"/>
      <c r="J361"/>
      <c r="M361"/>
      <c r="N361"/>
      <c r="O361"/>
      <c r="P361"/>
      <c r="Q361"/>
      <c r="R361"/>
      <c r="S361"/>
      <c r="T361"/>
      <c r="U361"/>
    </row>
    <row r="362" spans="1:21" s="3" customFormat="1" ht="6" customHeight="1" x14ac:dyDescent="0.55000000000000004">
      <c r="A362"/>
      <c r="B362"/>
      <c r="C362"/>
      <c r="D362" s="239"/>
      <c r="E362" s="240"/>
      <c r="F362" s="240"/>
      <c r="G362" s="240"/>
      <c r="H362" s="240"/>
      <c r="I362"/>
      <c r="J362"/>
      <c r="M362"/>
      <c r="N362"/>
      <c r="O362"/>
      <c r="P362"/>
      <c r="Q362"/>
      <c r="R362"/>
      <c r="S362"/>
      <c r="T362"/>
      <c r="U362"/>
    </row>
    <row r="363" spans="1:21" customFormat="1" ht="96" customHeight="1" x14ac:dyDescent="0.55000000000000004">
      <c r="C363" s="241"/>
      <c r="D363" s="242"/>
      <c r="E363" s="231" t="s">
        <v>425</v>
      </c>
      <c r="F363" s="911"/>
      <c r="G363" s="911"/>
      <c r="H363" s="911"/>
      <c r="I363" s="251" t="s">
        <v>240</v>
      </c>
      <c r="J363" s="243"/>
      <c r="K363" s="3"/>
      <c r="L363" s="3"/>
    </row>
    <row r="364" spans="1:21" customFormat="1" ht="96" customHeight="1" x14ac:dyDescent="0.55000000000000004">
      <c r="C364" s="234"/>
      <c r="D364" s="224"/>
      <c r="E364" s="231" t="s">
        <v>426</v>
      </c>
      <c r="F364" s="911"/>
      <c r="G364" s="911"/>
      <c r="H364" s="911"/>
      <c r="J364" s="3"/>
      <c r="K364" s="3"/>
      <c r="L364" s="3"/>
    </row>
    <row r="365" spans="1:21" customFormat="1" ht="18.5" thickBot="1" x14ac:dyDescent="0.6">
      <c r="E365" s="14"/>
      <c r="J365" s="3"/>
      <c r="K365" s="3"/>
      <c r="L365" s="3"/>
    </row>
    <row r="366" spans="1:21" customFormat="1" x14ac:dyDescent="0.55000000000000004">
      <c r="A366" s="248"/>
      <c r="B366" s="248"/>
      <c r="C366" s="248"/>
      <c r="D366" s="248"/>
      <c r="E366" s="249"/>
      <c r="F366" s="248"/>
      <c r="G366" s="248"/>
      <c r="H366" s="248"/>
      <c r="I366" s="248"/>
      <c r="J366" s="250"/>
      <c r="K366" s="3"/>
      <c r="L366" s="3"/>
    </row>
    <row r="367" spans="1:21" customFormat="1" ht="9" customHeight="1" x14ac:dyDescent="0.55000000000000004">
      <c r="B367" s="51"/>
      <c r="C367" s="29"/>
      <c r="D367" s="29"/>
      <c r="E367" s="85"/>
      <c r="F367" s="29"/>
      <c r="G367" s="29"/>
      <c r="H367" s="29"/>
      <c r="I367" s="47"/>
      <c r="K367" s="3"/>
    </row>
    <row r="368" spans="1:21" customFormat="1" x14ac:dyDescent="0.55000000000000004">
      <c r="B368" s="48"/>
      <c r="C368" s="236" t="str">
        <f ca="1">IFERROR(OFFSET('2.4民生電力需要量'!$C$7,MATCH(D368,'2.4民生電力需要量'!$E$8:$E$49,0),0),"")</f>
        <v/>
      </c>
      <c r="D368" s="375" t="s">
        <v>238</v>
      </c>
      <c r="E368" s="231" t="s">
        <v>239</v>
      </c>
      <c r="F368" s="905" t="str">
        <f ca="1">IFERROR(OFFSET('2.4民生電力需要量'!$G$7,MATCH($D368,'2.4民生電力需要量'!$E$8:$E$990,0),0),"")</f>
        <v/>
      </c>
      <c r="G368" s="906"/>
      <c r="H368" s="907"/>
      <c r="I368" s="49"/>
      <c r="K368" s="3"/>
    </row>
    <row r="369" spans="1:21" customFormat="1" x14ac:dyDescent="0.55000000000000004">
      <c r="B369" s="48"/>
      <c r="C369" s="233"/>
      <c r="D369" s="216"/>
      <c r="E369" s="231" t="s">
        <v>349</v>
      </c>
      <c r="F369" s="908" t="str">
        <f ca="1">IFERROR(OFFSET('2.4民生電力需要量'!$I$7,MATCH($D368,'2.4民生電力需要量'!$E$8:$E$990,0),0),"")</f>
        <v/>
      </c>
      <c r="G369" s="909"/>
      <c r="H369" s="910"/>
      <c r="I369" s="49"/>
      <c r="K369" s="3"/>
    </row>
    <row r="370" spans="1:21" customFormat="1" x14ac:dyDescent="0.55000000000000004">
      <c r="B370" s="48"/>
      <c r="C370" s="233"/>
      <c r="D370" s="216"/>
      <c r="E370" s="231" t="s">
        <v>297</v>
      </c>
      <c r="F370" s="905" t="str">
        <f ca="1">IFERROR(OFFSET('2.4民生電力需要量'!$L$7,MATCH($D368,'2.4民生電力需要量'!$E$8:$E$990,0),0),"")</f>
        <v/>
      </c>
      <c r="G370" s="906"/>
      <c r="H370" s="907"/>
      <c r="I370" s="49"/>
      <c r="K370" s="3"/>
    </row>
    <row r="371" spans="1:21" s="386" customFormat="1" x14ac:dyDescent="0.55000000000000004">
      <c r="A371" s="76"/>
      <c r="B371" s="379"/>
      <c r="C371" s="380"/>
      <c r="D371" s="381"/>
      <c r="E371" s="382" t="s">
        <v>245</v>
      </c>
      <c r="F371" s="383" t="s">
        <v>360</v>
      </c>
      <c r="G371" s="384"/>
      <c r="H371" s="384"/>
      <c r="I371" s="385"/>
      <c r="J371" s="76"/>
      <c r="M371" s="76"/>
      <c r="N371" s="76"/>
      <c r="O371" s="76"/>
      <c r="P371" s="76"/>
      <c r="Q371" s="76"/>
      <c r="R371" s="76"/>
      <c r="S371" s="76"/>
      <c r="T371" s="76"/>
      <c r="U371" s="76"/>
    </row>
    <row r="372" spans="1:21" x14ac:dyDescent="0.55000000000000004">
      <c r="B372" s="379"/>
      <c r="C372" s="380"/>
      <c r="D372" s="381"/>
      <c r="E372" s="387"/>
      <c r="F372" s="902"/>
      <c r="G372" s="903"/>
      <c r="H372" s="904"/>
      <c r="I372" s="385"/>
      <c r="J372" s="76"/>
    </row>
    <row r="373" spans="1:21" s="386" customFormat="1" x14ac:dyDescent="0.55000000000000004">
      <c r="A373" s="76"/>
      <c r="B373" s="379"/>
      <c r="C373" s="380"/>
      <c r="D373" s="381"/>
      <c r="E373" s="388" t="s">
        <v>210</v>
      </c>
      <c r="F373" s="389" t="s">
        <v>211</v>
      </c>
      <c r="G373" s="389" t="s">
        <v>360</v>
      </c>
      <c r="H373" s="389" t="s">
        <v>246</v>
      </c>
      <c r="I373" s="385"/>
      <c r="J373" s="76"/>
      <c r="M373" s="76"/>
      <c r="N373" s="76"/>
      <c r="O373" s="76"/>
      <c r="P373" s="76"/>
      <c r="Q373" s="76"/>
      <c r="R373" s="76"/>
      <c r="S373" s="76"/>
      <c r="T373" s="76"/>
      <c r="U373" s="76"/>
    </row>
    <row r="374" spans="1:21" s="386" customFormat="1" x14ac:dyDescent="0.55000000000000004">
      <c r="A374" s="76"/>
      <c r="B374" s="379"/>
      <c r="C374" s="380"/>
      <c r="D374" s="381"/>
      <c r="E374" s="382"/>
      <c r="F374" s="376"/>
      <c r="G374" s="377"/>
      <c r="H374" s="378"/>
      <c r="I374" s="385"/>
      <c r="J374" s="76"/>
      <c r="M374" s="76"/>
      <c r="N374" s="76"/>
      <c r="O374" s="76"/>
      <c r="P374" s="76"/>
      <c r="Q374" s="76"/>
      <c r="R374" s="76"/>
      <c r="S374" s="76"/>
      <c r="T374" s="76"/>
      <c r="U374" s="76"/>
    </row>
    <row r="375" spans="1:21" s="386" customFormat="1" x14ac:dyDescent="0.55000000000000004">
      <c r="A375" s="76"/>
      <c r="B375" s="379"/>
      <c r="C375" s="380"/>
      <c r="D375" s="381"/>
      <c r="E375" s="382"/>
      <c r="F375" s="376"/>
      <c r="G375" s="377"/>
      <c r="H375" s="378"/>
      <c r="I375" s="385"/>
      <c r="J375" s="76"/>
      <c r="M375" s="76"/>
      <c r="N375" s="76"/>
      <c r="O375" s="76"/>
      <c r="P375" s="76"/>
      <c r="Q375" s="76"/>
      <c r="R375" s="76"/>
      <c r="S375" s="76"/>
      <c r="T375" s="76"/>
      <c r="U375" s="76"/>
    </row>
    <row r="376" spans="1:21" s="386" customFormat="1" x14ac:dyDescent="0.55000000000000004">
      <c r="A376" s="76"/>
      <c r="B376" s="379"/>
      <c r="C376" s="380"/>
      <c r="D376" s="381"/>
      <c r="E376" s="382"/>
      <c r="F376" s="376"/>
      <c r="G376" s="377"/>
      <c r="H376" s="378"/>
      <c r="I376" s="385"/>
      <c r="J376" s="76"/>
      <c r="M376" s="76"/>
      <c r="N376" s="76"/>
      <c r="O376" s="76"/>
      <c r="P376" s="76"/>
      <c r="Q376" s="76"/>
      <c r="R376" s="76"/>
      <c r="S376" s="76"/>
      <c r="T376" s="76"/>
      <c r="U376" s="76"/>
    </row>
    <row r="377" spans="1:21" s="386" customFormat="1" x14ac:dyDescent="0.55000000000000004">
      <c r="A377" s="76"/>
      <c r="B377" s="379"/>
      <c r="C377" s="380"/>
      <c r="D377" s="381"/>
      <c r="E377" s="382"/>
      <c r="F377" s="376"/>
      <c r="G377" s="377"/>
      <c r="H377" s="378"/>
      <c r="I377" s="385"/>
      <c r="J377" s="76"/>
      <c r="M377" s="76"/>
      <c r="N377" s="76"/>
      <c r="O377" s="76"/>
      <c r="P377" s="76"/>
      <c r="Q377" s="76"/>
      <c r="R377" s="76"/>
      <c r="S377" s="76"/>
      <c r="T377" s="76"/>
      <c r="U377" s="76"/>
    </row>
    <row r="378" spans="1:21" s="386" customFormat="1" x14ac:dyDescent="0.55000000000000004">
      <c r="A378" s="76"/>
      <c r="B378" s="379"/>
      <c r="C378" s="380"/>
      <c r="D378" s="381"/>
      <c r="E378" s="382"/>
      <c r="F378" s="376"/>
      <c r="G378" s="377"/>
      <c r="H378" s="378"/>
      <c r="I378" s="385"/>
      <c r="J378" s="76"/>
      <c r="M378" s="76"/>
      <c r="N378" s="76"/>
      <c r="O378" s="76"/>
      <c r="P378" s="76"/>
      <c r="Q378" s="76"/>
      <c r="R378" s="76"/>
      <c r="S378" s="76"/>
      <c r="T378" s="76"/>
      <c r="U378" s="76"/>
    </row>
    <row r="379" spans="1:21" s="386" customFormat="1" x14ac:dyDescent="0.55000000000000004">
      <c r="A379" s="76"/>
      <c r="B379" s="379"/>
      <c r="C379" s="390"/>
      <c r="D379" s="391"/>
      <c r="E379" s="392"/>
      <c r="F379" s="376"/>
      <c r="G379" s="377"/>
      <c r="H379" s="378"/>
      <c r="I379" s="385"/>
      <c r="J379" s="76"/>
      <c r="M379" s="76"/>
      <c r="N379" s="76"/>
      <c r="O379" s="76"/>
      <c r="P379" s="76"/>
      <c r="Q379" s="76"/>
      <c r="R379" s="76"/>
      <c r="S379" s="76"/>
      <c r="T379" s="76"/>
      <c r="U379" s="76"/>
    </row>
    <row r="380" spans="1:21" s="3" customFormat="1" ht="9" customHeight="1" x14ac:dyDescent="0.55000000000000004">
      <c r="A380"/>
      <c r="B380" s="211"/>
      <c r="C380" s="28"/>
      <c r="D380" s="237"/>
      <c r="E380" s="238"/>
      <c r="F380" s="238"/>
      <c r="G380" s="238"/>
      <c r="H380" s="238"/>
      <c r="I380" s="50"/>
      <c r="J380"/>
      <c r="M380"/>
      <c r="N380"/>
      <c r="O380"/>
      <c r="P380"/>
      <c r="Q380"/>
      <c r="R380"/>
      <c r="S380"/>
      <c r="T380"/>
      <c r="U380"/>
    </row>
    <row r="381" spans="1:21" s="3" customFormat="1" ht="6" customHeight="1" x14ac:dyDescent="0.55000000000000004">
      <c r="A381"/>
      <c r="B381"/>
      <c r="C381"/>
      <c r="D381" s="239"/>
      <c r="E381" s="240"/>
      <c r="F381" s="240"/>
      <c r="G381" s="240"/>
      <c r="H381" s="240"/>
      <c r="I381"/>
      <c r="J381"/>
      <c r="M381"/>
      <c r="N381"/>
      <c r="O381"/>
      <c r="P381"/>
      <c r="Q381"/>
      <c r="R381"/>
      <c r="S381"/>
      <c r="T381"/>
      <c r="U381"/>
    </row>
    <row r="382" spans="1:21" customFormat="1" ht="96" customHeight="1" x14ac:dyDescent="0.55000000000000004">
      <c r="C382" s="241"/>
      <c r="D382" s="242"/>
      <c r="E382" s="231" t="s">
        <v>425</v>
      </c>
      <c r="F382" s="911"/>
      <c r="G382" s="911"/>
      <c r="H382" s="911"/>
      <c r="I382" s="251" t="s">
        <v>240</v>
      </c>
      <c r="J382" s="243"/>
      <c r="K382" s="3"/>
      <c r="L382" s="3"/>
    </row>
    <row r="383" spans="1:21" customFormat="1" ht="96" customHeight="1" x14ac:dyDescent="0.55000000000000004">
      <c r="C383" s="234"/>
      <c r="D383" s="224"/>
      <c r="E383" s="231" t="s">
        <v>426</v>
      </c>
      <c r="F383" s="911"/>
      <c r="G383" s="911"/>
      <c r="H383" s="911"/>
      <c r="J383" s="3"/>
      <c r="K383" s="3"/>
      <c r="L383" s="3"/>
    </row>
    <row r="384" spans="1:21" customFormat="1" ht="18.5" thickBot="1" x14ac:dyDescent="0.6">
      <c r="E384" s="14"/>
      <c r="J384" s="3"/>
      <c r="K384" s="3"/>
      <c r="L384" s="3"/>
    </row>
    <row r="385" spans="1:21" customFormat="1" x14ac:dyDescent="0.55000000000000004">
      <c r="A385" s="248"/>
      <c r="B385" s="248"/>
      <c r="C385" s="248"/>
      <c r="D385" s="248"/>
      <c r="E385" s="249"/>
      <c r="F385" s="248"/>
      <c r="G385" s="248"/>
      <c r="H385" s="248"/>
      <c r="I385" s="248"/>
      <c r="J385" s="250"/>
      <c r="K385" s="3"/>
      <c r="L385" s="3"/>
    </row>
    <row r="386" spans="1:21" customFormat="1" ht="9" customHeight="1" x14ac:dyDescent="0.55000000000000004">
      <c r="B386" s="51"/>
      <c r="C386" s="29"/>
      <c r="D386" s="29"/>
      <c r="E386" s="85"/>
      <c r="F386" s="29"/>
      <c r="G386" s="29"/>
      <c r="H386" s="29"/>
      <c r="I386" s="47"/>
      <c r="K386" s="3"/>
    </row>
    <row r="387" spans="1:21" customFormat="1" x14ac:dyDescent="0.55000000000000004">
      <c r="B387" s="48"/>
      <c r="C387" s="236" t="str">
        <f ca="1">IFERROR(OFFSET('2.4民生電力需要量'!$C$7,MATCH(D387,'2.4民生電力需要量'!$E$8:$E$49,0),0),"")</f>
        <v/>
      </c>
      <c r="D387" s="375" t="s">
        <v>238</v>
      </c>
      <c r="E387" s="231" t="s">
        <v>239</v>
      </c>
      <c r="F387" s="905" t="str">
        <f ca="1">IFERROR(OFFSET('2.4民生電力需要量'!$G$7,MATCH($D387,'2.4民生電力需要量'!$E$8:$E$990,0),0),"")</f>
        <v/>
      </c>
      <c r="G387" s="906"/>
      <c r="H387" s="907"/>
      <c r="I387" s="49"/>
      <c r="K387" s="3"/>
    </row>
    <row r="388" spans="1:21" customFormat="1" x14ac:dyDescent="0.55000000000000004">
      <c r="B388" s="48"/>
      <c r="C388" s="233"/>
      <c r="D388" s="216"/>
      <c r="E388" s="231" t="s">
        <v>349</v>
      </c>
      <c r="F388" s="908" t="str">
        <f ca="1">IFERROR(OFFSET('2.4民生電力需要量'!$I$7,MATCH($D387,'2.4民生電力需要量'!$E$8:$E$990,0),0),"")</f>
        <v/>
      </c>
      <c r="G388" s="909"/>
      <c r="H388" s="910"/>
      <c r="I388" s="49"/>
      <c r="K388" s="3"/>
    </row>
    <row r="389" spans="1:21" customFormat="1" x14ac:dyDescent="0.55000000000000004">
      <c r="B389" s="48"/>
      <c r="C389" s="233"/>
      <c r="D389" s="216"/>
      <c r="E389" s="231" t="s">
        <v>297</v>
      </c>
      <c r="F389" s="905" t="str">
        <f ca="1">IFERROR(OFFSET('2.4民生電力需要量'!$L$7,MATCH($D387,'2.4民生電力需要量'!$E$8:$E$990,0),0),"")</f>
        <v/>
      </c>
      <c r="G389" s="906"/>
      <c r="H389" s="907"/>
      <c r="I389" s="49"/>
      <c r="K389" s="3"/>
    </row>
    <row r="390" spans="1:21" s="386" customFormat="1" x14ac:dyDescent="0.55000000000000004">
      <c r="A390" s="76"/>
      <c r="B390" s="379"/>
      <c r="C390" s="380"/>
      <c r="D390" s="381"/>
      <c r="E390" s="382" t="s">
        <v>245</v>
      </c>
      <c r="F390" s="383" t="s">
        <v>360</v>
      </c>
      <c r="G390" s="384"/>
      <c r="H390" s="384"/>
      <c r="I390" s="385"/>
      <c r="J390" s="76"/>
      <c r="M390" s="76"/>
      <c r="N390" s="76"/>
      <c r="O390" s="76"/>
      <c r="P390" s="76"/>
      <c r="Q390" s="76"/>
      <c r="R390" s="76"/>
      <c r="S390" s="76"/>
      <c r="T390" s="76"/>
      <c r="U390" s="76"/>
    </row>
    <row r="391" spans="1:21" x14ac:dyDescent="0.55000000000000004">
      <c r="B391" s="379"/>
      <c r="C391" s="380"/>
      <c r="D391" s="381"/>
      <c r="E391" s="387"/>
      <c r="F391" s="902"/>
      <c r="G391" s="903"/>
      <c r="H391" s="904"/>
      <c r="I391" s="385"/>
      <c r="J391" s="76"/>
    </row>
    <row r="392" spans="1:21" s="386" customFormat="1" x14ac:dyDescent="0.55000000000000004">
      <c r="A392" s="76"/>
      <c r="B392" s="379"/>
      <c r="C392" s="380"/>
      <c r="D392" s="381"/>
      <c r="E392" s="388" t="s">
        <v>210</v>
      </c>
      <c r="F392" s="389" t="s">
        <v>211</v>
      </c>
      <c r="G392" s="389" t="s">
        <v>360</v>
      </c>
      <c r="H392" s="389" t="s">
        <v>246</v>
      </c>
      <c r="I392" s="385"/>
      <c r="J392" s="76"/>
      <c r="M392" s="76"/>
      <c r="N392" s="76"/>
      <c r="O392" s="76"/>
      <c r="P392" s="76"/>
      <c r="Q392" s="76"/>
      <c r="R392" s="76"/>
      <c r="S392" s="76"/>
      <c r="T392" s="76"/>
      <c r="U392" s="76"/>
    </row>
    <row r="393" spans="1:21" s="386" customFormat="1" x14ac:dyDescent="0.55000000000000004">
      <c r="A393" s="76"/>
      <c r="B393" s="379"/>
      <c r="C393" s="380"/>
      <c r="D393" s="381"/>
      <c r="E393" s="382"/>
      <c r="F393" s="376"/>
      <c r="G393" s="377"/>
      <c r="H393" s="378"/>
      <c r="I393" s="385"/>
      <c r="J393" s="76"/>
      <c r="M393" s="76"/>
      <c r="N393" s="76"/>
      <c r="O393" s="76"/>
      <c r="P393" s="76"/>
      <c r="Q393" s="76"/>
      <c r="R393" s="76"/>
      <c r="S393" s="76"/>
      <c r="T393" s="76"/>
      <c r="U393" s="76"/>
    </row>
    <row r="394" spans="1:21" s="386" customFormat="1" x14ac:dyDescent="0.55000000000000004">
      <c r="A394" s="76"/>
      <c r="B394" s="379"/>
      <c r="C394" s="380"/>
      <c r="D394" s="381"/>
      <c r="E394" s="382"/>
      <c r="F394" s="376"/>
      <c r="G394" s="377"/>
      <c r="H394" s="378"/>
      <c r="I394" s="385"/>
      <c r="J394" s="76"/>
      <c r="M394" s="76"/>
      <c r="N394" s="76"/>
      <c r="O394" s="76"/>
      <c r="P394" s="76"/>
      <c r="Q394" s="76"/>
      <c r="R394" s="76"/>
      <c r="S394" s="76"/>
      <c r="T394" s="76"/>
      <c r="U394" s="76"/>
    </row>
    <row r="395" spans="1:21" s="386" customFormat="1" x14ac:dyDescent="0.55000000000000004">
      <c r="A395" s="76"/>
      <c r="B395" s="379"/>
      <c r="C395" s="380"/>
      <c r="D395" s="381"/>
      <c r="E395" s="382"/>
      <c r="F395" s="376"/>
      <c r="G395" s="377"/>
      <c r="H395" s="378"/>
      <c r="I395" s="385"/>
      <c r="J395" s="76"/>
      <c r="M395" s="76"/>
      <c r="N395" s="76"/>
      <c r="O395" s="76"/>
      <c r="P395" s="76"/>
      <c r="Q395" s="76"/>
      <c r="R395" s="76"/>
      <c r="S395" s="76"/>
      <c r="T395" s="76"/>
      <c r="U395" s="76"/>
    </row>
    <row r="396" spans="1:21" s="386" customFormat="1" x14ac:dyDescent="0.55000000000000004">
      <c r="A396" s="76"/>
      <c r="B396" s="379"/>
      <c r="C396" s="380"/>
      <c r="D396" s="381"/>
      <c r="E396" s="382"/>
      <c r="F396" s="376"/>
      <c r="G396" s="377"/>
      <c r="H396" s="378"/>
      <c r="I396" s="385"/>
      <c r="J396" s="76"/>
      <c r="M396" s="76"/>
      <c r="N396" s="76"/>
      <c r="O396" s="76"/>
      <c r="P396" s="76"/>
      <c r="Q396" s="76"/>
      <c r="R396" s="76"/>
      <c r="S396" s="76"/>
      <c r="T396" s="76"/>
      <c r="U396" s="76"/>
    </row>
    <row r="397" spans="1:21" s="386" customFormat="1" x14ac:dyDescent="0.55000000000000004">
      <c r="A397" s="76"/>
      <c r="B397" s="379"/>
      <c r="C397" s="380"/>
      <c r="D397" s="381"/>
      <c r="E397" s="382"/>
      <c r="F397" s="376"/>
      <c r="G397" s="377"/>
      <c r="H397" s="378"/>
      <c r="I397" s="385"/>
      <c r="J397" s="76"/>
      <c r="M397" s="76"/>
      <c r="N397" s="76"/>
      <c r="O397" s="76"/>
      <c r="P397" s="76"/>
      <c r="Q397" s="76"/>
      <c r="R397" s="76"/>
      <c r="S397" s="76"/>
      <c r="T397" s="76"/>
      <c r="U397" s="76"/>
    </row>
    <row r="398" spans="1:21" s="386" customFormat="1" x14ac:dyDescent="0.55000000000000004">
      <c r="A398" s="76"/>
      <c r="B398" s="379"/>
      <c r="C398" s="390"/>
      <c r="D398" s="391"/>
      <c r="E398" s="392"/>
      <c r="F398" s="376"/>
      <c r="G398" s="377"/>
      <c r="H398" s="378"/>
      <c r="I398" s="385"/>
      <c r="J398" s="76"/>
      <c r="M398" s="76"/>
      <c r="N398" s="76"/>
      <c r="O398" s="76"/>
      <c r="P398" s="76"/>
      <c r="Q398" s="76"/>
      <c r="R398" s="76"/>
      <c r="S398" s="76"/>
      <c r="T398" s="76"/>
      <c r="U398" s="76"/>
    </row>
    <row r="399" spans="1:21" s="3" customFormat="1" ht="9" customHeight="1" x14ac:dyDescent="0.55000000000000004">
      <c r="A399"/>
      <c r="B399" s="211"/>
      <c r="C399" s="28"/>
      <c r="D399" s="237"/>
      <c r="E399" s="238"/>
      <c r="F399" s="238"/>
      <c r="G399" s="238"/>
      <c r="H399" s="238"/>
      <c r="I399" s="50"/>
      <c r="J399"/>
      <c r="M399"/>
      <c r="N399"/>
      <c r="O399"/>
      <c r="P399"/>
      <c r="Q399"/>
      <c r="R399"/>
      <c r="S399"/>
      <c r="T399"/>
      <c r="U399"/>
    </row>
    <row r="400" spans="1:21" s="3" customFormat="1" ht="6" customHeight="1" x14ac:dyDescent="0.55000000000000004">
      <c r="A400"/>
      <c r="B400"/>
      <c r="C400"/>
      <c r="D400" s="239"/>
      <c r="E400" s="240"/>
      <c r="F400" s="240"/>
      <c r="G400" s="240"/>
      <c r="H400" s="240"/>
      <c r="I400"/>
      <c r="J400"/>
      <c r="M400"/>
      <c r="N400"/>
      <c r="O400"/>
      <c r="P400"/>
      <c r="Q400"/>
      <c r="R400"/>
      <c r="S400"/>
      <c r="T400"/>
      <c r="U400"/>
    </row>
    <row r="401" spans="1:21" customFormat="1" ht="96" customHeight="1" x14ac:dyDescent="0.55000000000000004">
      <c r="C401" s="241"/>
      <c r="D401" s="242"/>
      <c r="E401" s="231" t="s">
        <v>425</v>
      </c>
      <c r="F401" s="911"/>
      <c r="G401" s="911"/>
      <c r="H401" s="911"/>
      <c r="I401" s="251" t="s">
        <v>240</v>
      </c>
      <c r="J401" s="243"/>
      <c r="K401" s="3"/>
      <c r="L401" s="3"/>
    </row>
    <row r="402" spans="1:21" customFormat="1" ht="96" customHeight="1" x14ac:dyDescent="0.55000000000000004">
      <c r="C402" s="234"/>
      <c r="D402" s="224"/>
      <c r="E402" s="231" t="s">
        <v>426</v>
      </c>
      <c r="F402" s="911"/>
      <c r="G402" s="911"/>
      <c r="H402" s="911"/>
      <c r="J402" s="3"/>
      <c r="K402" s="3"/>
      <c r="L402" s="3"/>
    </row>
    <row r="403" spans="1:21" customFormat="1" ht="18.5" thickBot="1" x14ac:dyDescent="0.6">
      <c r="E403" s="14"/>
      <c r="J403" s="3"/>
      <c r="K403" s="3"/>
      <c r="L403" s="3"/>
    </row>
    <row r="404" spans="1:21" customFormat="1" x14ac:dyDescent="0.55000000000000004">
      <c r="A404" s="248"/>
      <c r="B404" s="248"/>
      <c r="C404" s="248"/>
      <c r="D404" s="248"/>
      <c r="E404" s="249"/>
      <c r="F404" s="248"/>
      <c r="G404" s="248"/>
      <c r="H404" s="248"/>
      <c r="I404" s="248"/>
      <c r="J404" s="250"/>
      <c r="K404" s="3"/>
      <c r="L404" s="3"/>
    </row>
    <row r="405" spans="1:21" customFormat="1" ht="9" customHeight="1" x14ac:dyDescent="0.55000000000000004">
      <c r="B405" s="51"/>
      <c r="C405" s="29"/>
      <c r="D405" s="29"/>
      <c r="E405" s="85"/>
      <c r="F405" s="29"/>
      <c r="G405" s="29"/>
      <c r="H405" s="29"/>
      <c r="I405" s="47"/>
      <c r="K405" s="3"/>
    </row>
    <row r="406" spans="1:21" customFormat="1" x14ac:dyDescent="0.55000000000000004">
      <c r="B406" s="48"/>
      <c r="C406" s="236" t="str">
        <f ca="1">IFERROR(OFFSET('2.4民生電力需要量'!$C$7,MATCH(D406,'2.4民生電力需要量'!$E$8:$E$49,0),0),"")</f>
        <v/>
      </c>
      <c r="D406" s="375" t="s">
        <v>238</v>
      </c>
      <c r="E406" s="231" t="s">
        <v>239</v>
      </c>
      <c r="F406" s="905" t="str">
        <f ca="1">IFERROR(OFFSET('2.4民生電力需要量'!$G$7,MATCH($D406,'2.4民生電力需要量'!$E$8:$E$990,0),0),"")</f>
        <v/>
      </c>
      <c r="G406" s="906"/>
      <c r="H406" s="907"/>
      <c r="I406" s="49"/>
      <c r="K406" s="3"/>
    </row>
    <row r="407" spans="1:21" customFormat="1" x14ac:dyDescent="0.55000000000000004">
      <c r="B407" s="48"/>
      <c r="C407" s="233"/>
      <c r="D407" s="216"/>
      <c r="E407" s="231" t="s">
        <v>349</v>
      </c>
      <c r="F407" s="908" t="str">
        <f ca="1">IFERROR(OFFSET('2.4民生電力需要量'!$I$7,MATCH($D406,'2.4民生電力需要量'!$E$8:$E$990,0),0),"")</f>
        <v/>
      </c>
      <c r="G407" s="909"/>
      <c r="H407" s="910"/>
      <c r="I407" s="49"/>
      <c r="K407" s="3"/>
    </row>
    <row r="408" spans="1:21" customFormat="1" x14ac:dyDescent="0.55000000000000004">
      <c r="B408" s="48"/>
      <c r="C408" s="233"/>
      <c r="D408" s="216"/>
      <c r="E408" s="231" t="s">
        <v>297</v>
      </c>
      <c r="F408" s="905" t="str">
        <f ca="1">IFERROR(OFFSET('2.4民生電力需要量'!$L$7,MATCH($D406,'2.4民生電力需要量'!$E$8:$E$990,0),0),"")</f>
        <v/>
      </c>
      <c r="G408" s="906"/>
      <c r="H408" s="907"/>
      <c r="I408" s="49"/>
      <c r="K408" s="3"/>
    </row>
    <row r="409" spans="1:21" s="386" customFormat="1" x14ac:dyDescent="0.55000000000000004">
      <c r="A409" s="76"/>
      <c r="B409" s="379"/>
      <c r="C409" s="380"/>
      <c r="D409" s="381"/>
      <c r="E409" s="382" t="s">
        <v>245</v>
      </c>
      <c r="F409" s="383" t="s">
        <v>360</v>
      </c>
      <c r="G409" s="384"/>
      <c r="H409" s="384"/>
      <c r="I409" s="385"/>
      <c r="J409" s="76"/>
      <c r="M409" s="76"/>
      <c r="N409" s="76"/>
      <c r="O409" s="76"/>
      <c r="P409" s="76"/>
      <c r="Q409" s="76"/>
      <c r="R409" s="76"/>
      <c r="S409" s="76"/>
      <c r="T409" s="76"/>
      <c r="U409" s="76"/>
    </row>
    <row r="410" spans="1:21" x14ac:dyDescent="0.55000000000000004">
      <c r="B410" s="379"/>
      <c r="C410" s="380"/>
      <c r="D410" s="381"/>
      <c r="E410" s="387"/>
      <c r="F410" s="902"/>
      <c r="G410" s="903"/>
      <c r="H410" s="904"/>
      <c r="I410" s="385"/>
      <c r="J410" s="76"/>
    </row>
    <row r="411" spans="1:21" s="386" customFormat="1" x14ac:dyDescent="0.55000000000000004">
      <c r="A411" s="76"/>
      <c r="B411" s="379"/>
      <c r="C411" s="380"/>
      <c r="D411" s="381"/>
      <c r="E411" s="388" t="s">
        <v>210</v>
      </c>
      <c r="F411" s="389" t="s">
        <v>211</v>
      </c>
      <c r="G411" s="389" t="s">
        <v>360</v>
      </c>
      <c r="H411" s="389" t="s">
        <v>246</v>
      </c>
      <c r="I411" s="385"/>
      <c r="J411" s="76"/>
      <c r="M411" s="76"/>
      <c r="N411" s="76"/>
      <c r="O411" s="76"/>
      <c r="P411" s="76"/>
      <c r="Q411" s="76"/>
      <c r="R411" s="76"/>
      <c r="S411" s="76"/>
      <c r="T411" s="76"/>
      <c r="U411" s="76"/>
    </row>
    <row r="412" spans="1:21" s="386" customFormat="1" x14ac:dyDescent="0.55000000000000004">
      <c r="A412" s="76"/>
      <c r="B412" s="379"/>
      <c r="C412" s="380"/>
      <c r="D412" s="381"/>
      <c r="E412" s="382"/>
      <c r="F412" s="376"/>
      <c r="G412" s="377"/>
      <c r="H412" s="378"/>
      <c r="I412" s="385"/>
      <c r="J412" s="76"/>
      <c r="M412" s="76"/>
      <c r="N412" s="76"/>
      <c r="O412" s="76"/>
      <c r="P412" s="76"/>
      <c r="Q412" s="76"/>
      <c r="R412" s="76"/>
      <c r="S412" s="76"/>
      <c r="T412" s="76"/>
      <c r="U412" s="76"/>
    </row>
    <row r="413" spans="1:21" s="386" customFormat="1" x14ac:dyDescent="0.55000000000000004">
      <c r="A413" s="76"/>
      <c r="B413" s="379"/>
      <c r="C413" s="380"/>
      <c r="D413" s="381"/>
      <c r="E413" s="382"/>
      <c r="F413" s="376"/>
      <c r="G413" s="377"/>
      <c r="H413" s="378"/>
      <c r="I413" s="385"/>
      <c r="J413" s="76"/>
      <c r="M413" s="76"/>
      <c r="N413" s="76"/>
      <c r="O413" s="76"/>
      <c r="P413" s="76"/>
      <c r="Q413" s="76"/>
      <c r="R413" s="76"/>
      <c r="S413" s="76"/>
      <c r="T413" s="76"/>
      <c r="U413" s="76"/>
    </row>
    <row r="414" spans="1:21" s="386" customFormat="1" x14ac:dyDescent="0.55000000000000004">
      <c r="A414" s="76"/>
      <c r="B414" s="379"/>
      <c r="C414" s="380"/>
      <c r="D414" s="381"/>
      <c r="E414" s="382"/>
      <c r="F414" s="376"/>
      <c r="G414" s="377"/>
      <c r="H414" s="378"/>
      <c r="I414" s="385"/>
      <c r="J414" s="76"/>
      <c r="M414" s="76"/>
      <c r="N414" s="76"/>
      <c r="O414" s="76"/>
      <c r="P414" s="76"/>
      <c r="Q414" s="76"/>
      <c r="R414" s="76"/>
      <c r="S414" s="76"/>
      <c r="T414" s="76"/>
      <c r="U414" s="76"/>
    </row>
    <row r="415" spans="1:21" s="386" customFormat="1" x14ac:dyDescent="0.55000000000000004">
      <c r="A415" s="76"/>
      <c r="B415" s="379"/>
      <c r="C415" s="380"/>
      <c r="D415" s="381"/>
      <c r="E415" s="382"/>
      <c r="F415" s="376"/>
      <c r="G415" s="377"/>
      <c r="H415" s="378"/>
      <c r="I415" s="385"/>
      <c r="J415" s="76"/>
      <c r="M415" s="76"/>
      <c r="N415" s="76"/>
      <c r="O415" s="76"/>
      <c r="P415" s="76"/>
      <c r="Q415" s="76"/>
      <c r="R415" s="76"/>
      <c r="S415" s="76"/>
      <c r="T415" s="76"/>
      <c r="U415" s="76"/>
    </row>
    <row r="416" spans="1:21" s="386" customFormat="1" x14ac:dyDescent="0.55000000000000004">
      <c r="A416" s="76"/>
      <c r="B416" s="379"/>
      <c r="C416" s="380"/>
      <c r="D416" s="381"/>
      <c r="E416" s="382"/>
      <c r="F416" s="376"/>
      <c r="G416" s="377"/>
      <c r="H416" s="378"/>
      <c r="I416" s="385"/>
      <c r="J416" s="76"/>
      <c r="M416" s="76"/>
      <c r="N416" s="76"/>
      <c r="O416" s="76"/>
      <c r="P416" s="76"/>
      <c r="Q416" s="76"/>
      <c r="R416" s="76"/>
      <c r="S416" s="76"/>
      <c r="T416" s="76"/>
      <c r="U416" s="76"/>
    </row>
    <row r="417" spans="1:21" s="386" customFormat="1" x14ac:dyDescent="0.55000000000000004">
      <c r="A417" s="76"/>
      <c r="B417" s="379"/>
      <c r="C417" s="390"/>
      <c r="D417" s="391"/>
      <c r="E417" s="392"/>
      <c r="F417" s="376"/>
      <c r="G417" s="377"/>
      <c r="H417" s="378"/>
      <c r="I417" s="385"/>
      <c r="J417" s="76"/>
      <c r="M417" s="76"/>
      <c r="N417" s="76"/>
      <c r="O417" s="76"/>
      <c r="P417" s="76"/>
      <c r="Q417" s="76"/>
      <c r="R417" s="76"/>
      <c r="S417" s="76"/>
      <c r="T417" s="76"/>
      <c r="U417" s="76"/>
    </row>
    <row r="418" spans="1:21" s="3" customFormat="1" ht="9" customHeight="1" x14ac:dyDescent="0.55000000000000004">
      <c r="A418"/>
      <c r="B418" s="211"/>
      <c r="C418" s="28"/>
      <c r="D418" s="237"/>
      <c r="E418" s="238"/>
      <c r="F418" s="238"/>
      <c r="G418" s="238"/>
      <c r="H418" s="238"/>
      <c r="I418" s="50"/>
      <c r="J418"/>
      <c r="M418"/>
      <c r="N418"/>
      <c r="O418"/>
      <c r="P418"/>
      <c r="Q418"/>
      <c r="R418"/>
      <c r="S418"/>
      <c r="T418"/>
      <c r="U418"/>
    </row>
    <row r="419" spans="1:21" s="3" customFormat="1" ht="6" customHeight="1" x14ac:dyDescent="0.55000000000000004">
      <c r="A419"/>
      <c r="B419"/>
      <c r="C419"/>
      <c r="D419" s="239"/>
      <c r="E419" s="240"/>
      <c r="F419" s="240"/>
      <c r="G419" s="240"/>
      <c r="H419" s="240"/>
      <c r="I419"/>
      <c r="J419"/>
      <c r="M419"/>
      <c r="N419"/>
      <c r="O419"/>
      <c r="P419"/>
      <c r="Q419"/>
      <c r="R419"/>
      <c r="S419"/>
      <c r="T419"/>
      <c r="U419"/>
    </row>
    <row r="420" spans="1:21" customFormat="1" ht="96" customHeight="1" x14ac:dyDescent="0.55000000000000004">
      <c r="C420" s="241"/>
      <c r="D420" s="242"/>
      <c r="E420" s="231" t="s">
        <v>425</v>
      </c>
      <c r="F420" s="911"/>
      <c r="G420" s="911"/>
      <c r="H420" s="911"/>
      <c r="I420" s="251" t="s">
        <v>240</v>
      </c>
      <c r="J420" s="243"/>
      <c r="K420" s="3"/>
      <c r="L420" s="3"/>
    </row>
    <row r="421" spans="1:21" customFormat="1" ht="96" customHeight="1" x14ac:dyDescent="0.55000000000000004">
      <c r="C421" s="234"/>
      <c r="D421" s="224"/>
      <c r="E421" s="231" t="s">
        <v>426</v>
      </c>
      <c r="F421" s="911"/>
      <c r="G421" s="911"/>
      <c r="H421" s="911"/>
      <c r="J421" s="3"/>
      <c r="K421" s="3"/>
      <c r="L421" s="3"/>
    </row>
    <row r="422" spans="1:21" ht="18.5" thickBot="1" x14ac:dyDescent="0.6"/>
    <row r="423" spans="1:21" customFormat="1" x14ac:dyDescent="0.55000000000000004">
      <c r="A423" s="248"/>
      <c r="B423" s="248"/>
      <c r="C423" s="248"/>
      <c r="D423" s="248"/>
      <c r="E423" s="249"/>
      <c r="F423" s="248"/>
      <c r="G423" s="248"/>
      <c r="H423" s="248"/>
      <c r="I423" s="248"/>
      <c r="J423" s="250"/>
      <c r="K423" s="3"/>
      <c r="L423" s="3"/>
    </row>
    <row r="424" spans="1:21" customFormat="1" ht="9" customHeight="1" x14ac:dyDescent="0.55000000000000004">
      <c r="B424" s="51"/>
      <c r="C424" s="29"/>
      <c r="D424" s="29"/>
      <c r="E424" s="85"/>
      <c r="F424" s="29"/>
      <c r="G424" s="29"/>
      <c r="H424" s="29"/>
      <c r="I424" s="47"/>
      <c r="K424" s="3"/>
    </row>
    <row r="425" spans="1:21" customFormat="1" x14ac:dyDescent="0.55000000000000004">
      <c r="B425" s="48"/>
      <c r="C425" s="236" t="str">
        <f ca="1">IFERROR(OFFSET('2.4民生電力需要量'!$C$7,MATCH(D425,'2.4民生電力需要量'!$E$8:$E$49,0),0),"")</f>
        <v/>
      </c>
      <c r="D425" s="375" t="s">
        <v>238</v>
      </c>
      <c r="E425" s="231" t="s">
        <v>239</v>
      </c>
      <c r="F425" s="905" t="str">
        <f ca="1">IFERROR(OFFSET('2.4民生電力需要量'!$G$7,MATCH($D425,'2.4民生電力需要量'!$E$8:$E$990,0),0),"")</f>
        <v/>
      </c>
      <c r="G425" s="906"/>
      <c r="H425" s="907"/>
      <c r="I425" s="49"/>
      <c r="K425" s="3"/>
    </row>
    <row r="426" spans="1:21" customFormat="1" x14ac:dyDescent="0.55000000000000004">
      <c r="B426" s="48"/>
      <c r="C426" s="233"/>
      <c r="D426" s="216"/>
      <c r="E426" s="231" t="s">
        <v>349</v>
      </c>
      <c r="F426" s="908" t="str">
        <f ca="1">IFERROR(OFFSET('2.4民生電力需要量'!$I$7,MATCH($D425,'2.4民生電力需要量'!$E$8:$E$990,0),0),"")</f>
        <v/>
      </c>
      <c r="G426" s="909"/>
      <c r="H426" s="910"/>
      <c r="I426" s="49"/>
      <c r="K426" s="3"/>
    </row>
    <row r="427" spans="1:21" customFormat="1" x14ac:dyDescent="0.55000000000000004">
      <c r="B427" s="48"/>
      <c r="C427" s="233"/>
      <c r="D427" s="216"/>
      <c r="E427" s="231" t="s">
        <v>297</v>
      </c>
      <c r="F427" s="905" t="str">
        <f ca="1">IFERROR(OFFSET('2.4民生電力需要量'!$L$7,MATCH($D425,'2.4民生電力需要量'!$E$8:$E$990,0),0),"")</f>
        <v/>
      </c>
      <c r="G427" s="906"/>
      <c r="H427" s="907"/>
      <c r="I427" s="49"/>
      <c r="K427" s="3"/>
    </row>
    <row r="428" spans="1:21" s="386" customFormat="1" x14ac:dyDescent="0.55000000000000004">
      <c r="A428" s="76"/>
      <c r="B428" s="379"/>
      <c r="C428" s="380"/>
      <c r="D428" s="381"/>
      <c r="E428" s="382" t="s">
        <v>245</v>
      </c>
      <c r="F428" s="383" t="s">
        <v>360</v>
      </c>
      <c r="G428" s="384"/>
      <c r="H428" s="384"/>
      <c r="I428" s="385"/>
      <c r="J428" s="76"/>
      <c r="M428" s="76"/>
      <c r="N428" s="76"/>
      <c r="O428" s="76"/>
      <c r="P428" s="76"/>
      <c r="Q428" s="76"/>
      <c r="R428" s="76"/>
      <c r="S428" s="76"/>
      <c r="T428" s="76"/>
      <c r="U428" s="76"/>
    </row>
    <row r="429" spans="1:21" x14ac:dyDescent="0.55000000000000004">
      <c r="B429" s="379"/>
      <c r="C429" s="380"/>
      <c r="D429" s="381"/>
      <c r="E429" s="387"/>
      <c r="F429" s="902"/>
      <c r="G429" s="903"/>
      <c r="H429" s="904"/>
      <c r="I429" s="385"/>
      <c r="J429" s="76"/>
    </row>
    <row r="430" spans="1:21" s="386" customFormat="1" x14ac:dyDescent="0.55000000000000004">
      <c r="A430" s="76"/>
      <c r="B430" s="379"/>
      <c r="C430" s="380"/>
      <c r="D430" s="381"/>
      <c r="E430" s="388" t="s">
        <v>210</v>
      </c>
      <c r="F430" s="389" t="s">
        <v>211</v>
      </c>
      <c r="G430" s="389" t="s">
        <v>360</v>
      </c>
      <c r="H430" s="389" t="s">
        <v>246</v>
      </c>
      <c r="I430" s="385"/>
      <c r="J430" s="76"/>
      <c r="M430" s="76"/>
      <c r="N430" s="76"/>
      <c r="O430" s="76"/>
      <c r="P430" s="76"/>
      <c r="Q430" s="76"/>
      <c r="R430" s="76"/>
      <c r="S430" s="76"/>
      <c r="T430" s="76"/>
      <c r="U430" s="76"/>
    </row>
    <row r="431" spans="1:21" s="386" customFormat="1" x14ac:dyDescent="0.55000000000000004">
      <c r="A431" s="76"/>
      <c r="B431" s="379"/>
      <c r="C431" s="380"/>
      <c r="D431" s="381"/>
      <c r="E431" s="382"/>
      <c r="F431" s="376"/>
      <c r="G431" s="377"/>
      <c r="H431" s="378"/>
      <c r="I431" s="385"/>
      <c r="J431" s="76"/>
      <c r="M431" s="76"/>
      <c r="N431" s="76"/>
      <c r="O431" s="76"/>
      <c r="P431" s="76"/>
      <c r="Q431" s="76"/>
      <c r="R431" s="76"/>
      <c r="S431" s="76"/>
      <c r="T431" s="76"/>
      <c r="U431" s="76"/>
    </row>
    <row r="432" spans="1:21" s="386" customFormat="1" x14ac:dyDescent="0.55000000000000004">
      <c r="A432" s="76"/>
      <c r="B432" s="379"/>
      <c r="C432" s="380"/>
      <c r="D432" s="381"/>
      <c r="E432" s="382"/>
      <c r="F432" s="376"/>
      <c r="G432" s="377"/>
      <c r="H432" s="378"/>
      <c r="I432" s="385"/>
      <c r="J432" s="76"/>
      <c r="M432" s="76"/>
      <c r="N432" s="76"/>
      <c r="O432" s="76"/>
      <c r="P432" s="76"/>
      <c r="Q432" s="76"/>
      <c r="R432" s="76"/>
      <c r="S432" s="76"/>
      <c r="T432" s="76"/>
      <c r="U432" s="76"/>
    </row>
    <row r="433" spans="1:21" s="386" customFormat="1" x14ac:dyDescent="0.55000000000000004">
      <c r="A433" s="76"/>
      <c r="B433" s="379"/>
      <c r="C433" s="380"/>
      <c r="D433" s="381"/>
      <c r="E433" s="382"/>
      <c r="F433" s="376"/>
      <c r="G433" s="377"/>
      <c r="H433" s="378"/>
      <c r="I433" s="385"/>
      <c r="J433" s="76"/>
      <c r="M433" s="76"/>
      <c r="N433" s="76"/>
      <c r="O433" s="76"/>
      <c r="P433" s="76"/>
      <c r="Q433" s="76"/>
      <c r="R433" s="76"/>
      <c r="S433" s="76"/>
      <c r="T433" s="76"/>
      <c r="U433" s="76"/>
    </row>
    <row r="434" spans="1:21" s="386" customFormat="1" x14ac:dyDescent="0.55000000000000004">
      <c r="A434" s="76"/>
      <c r="B434" s="379"/>
      <c r="C434" s="380"/>
      <c r="D434" s="381"/>
      <c r="E434" s="382"/>
      <c r="F434" s="376"/>
      <c r="G434" s="377"/>
      <c r="H434" s="378"/>
      <c r="I434" s="385"/>
      <c r="J434" s="76"/>
      <c r="M434" s="76"/>
      <c r="N434" s="76"/>
      <c r="O434" s="76"/>
      <c r="P434" s="76"/>
      <c r="Q434" s="76"/>
      <c r="R434" s="76"/>
      <c r="S434" s="76"/>
      <c r="T434" s="76"/>
      <c r="U434" s="76"/>
    </row>
    <row r="435" spans="1:21" s="386" customFormat="1" x14ac:dyDescent="0.55000000000000004">
      <c r="A435" s="76"/>
      <c r="B435" s="379"/>
      <c r="C435" s="380"/>
      <c r="D435" s="381"/>
      <c r="E435" s="382"/>
      <c r="F435" s="376"/>
      <c r="G435" s="377"/>
      <c r="H435" s="378"/>
      <c r="I435" s="385"/>
      <c r="J435" s="76"/>
      <c r="M435" s="76"/>
      <c r="N435" s="76"/>
      <c r="O435" s="76"/>
      <c r="P435" s="76"/>
      <c r="Q435" s="76"/>
      <c r="R435" s="76"/>
      <c r="S435" s="76"/>
      <c r="T435" s="76"/>
      <c r="U435" s="76"/>
    </row>
    <row r="436" spans="1:21" s="386" customFormat="1" x14ac:dyDescent="0.55000000000000004">
      <c r="A436" s="76"/>
      <c r="B436" s="379"/>
      <c r="C436" s="390"/>
      <c r="D436" s="391"/>
      <c r="E436" s="392"/>
      <c r="F436" s="376"/>
      <c r="G436" s="377"/>
      <c r="H436" s="378"/>
      <c r="I436" s="385"/>
      <c r="J436" s="76"/>
      <c r="M436" s="76"/>
      <c r="N436" s="76"/>
      <c r="O436" s="76"/>
      <c r="P436" s="76"/>
      <c r="Q436" s="76"/>
      <c r="R436" s="76"/>
      <c r="S436" s="76"/>
      <c r="T436" s="76"/>
      <c r="U436" s="76"/>
    </row>
    <row r="437" spans="1:21" s="3" customFormat="1" ht="9" customHeight="1" x14ac:dyDescent="0.55000000000000004">
      <c r="A437"/>
      <c r="B437" s="211"/>
      <c r="C437" s="28"/>
      <c r="D437" s="237"/>
      <c r="E437" s="238"/>
      <c r="F437" s="238"/>
      <c r="G437" s="238"/>
      <c r="H437" s="238"/>
      <c r="I437" s="50"/>
      <c r="J437"/>
      <c r="M437"/>
      <c r="N437"/>
      <c r="O437"/>
      <c r="P437"/>
      <c r="Q437"/>
      <c r="R437"/>
      <c r="S437"/>
      <c r="T437"/>
      <c r="U437"/>
    </row>
    <row r="438" spans="1:21" s="3" customFormat="1" ht="6" customHeight="1" x14ac:dyDescent="0.55000000000000004">
      <c r="A438"/>
      <c r="B438"/>
      <c r="C438"/>
      <c r="D438" s="239"/>
      <c r="E438" s="240"/>
      <c r="F438" s="240"/>
      <c r="G438" s="240"/>
      <c r="H438" s="240"/>
      <c r="I438"/>
      <c r="J438"/>
      <c r="M438"/>
      <c r="N438"/>
      <c r="O438"/>
      <c r="P438"/>
      <c r="Q438"/>
      <c r="R438"/>
      <c r="S438"/>
      <c r="T438"/>
      <c r="U438"/>
    </row>
    <row r="439" spans="1:21" customFormat="1" ht="96" customHeight="1" x14ac:dyDescent="0.55000000000000004">
      <c r="C439" s="241"/>
      <c r="D439" s="242"/>
      <c r="E439" s="231" t="s">
        <v>425</v>
      </c>
      <c r="F439" s="911"/>
      <c r="G439" s="911"/>
      <c r="H439" s="911"/>
      <c r="I439" s="244" t="s">
        <v>240</v>
      </c>
      <c r="J439" s="243"/>
      <c r="K439" s="3"/>
      <c r="L439" s="3"/>
    </row>
    <row r="440" spans="1:21" customFormat="1" ht="96" customHeight="1" x14ac:dyDescent="0.55000000000000004">
      <c r="C440" s="234"/>
      <c r="D440" s="224"/>
      <c r="E440" s="231" t="s">
        <v>426</v>
      </c>
      <c r="F440" s="911"/>
      <c r="G440" s="911"/>
      <c r="H440" s="911"/>
      <c r="J440" s="3"/>
      <c r="K440" s="3"/>
      <c r="L440" s="3"/>
    </row>
    <row r="441" spans="1:21" customFormat="1" ht="18.5" thickBot="1" x14ac:dyDescent="0.6">
      <c r="E441" s="14"/>
      <c r="J441" s="3"/>
      <c r="K441" s="3"/>
      <c r="L441" s="3"/>
    </row>
    <row r="442" spans="1:21" customFormat="1" x14ac:dyDescent="0.55000000000000004">
      <c r="A442" s="248"/>
      <c r="B442" s="248"/>
      <c r="C442" s="248"/>
      <c r="D442" s="248"/>
      <c r="E442" s="249"/>
      <c r="F442" s="248"/>
      <c r="G442" s="248"/>
      <c r="H442" s="248"/>
      <c r="I442" s="248"/>
      <c r="J442" s="250"/>
      <c r="K442" s="3"/>
      <c r="L442" s="3"/>
    </row>
    <row r="443" spans="1:21" customFormat="1" ht="9" customHeight="1" x14ac:dyDescent="0.55000000000000004">
      <c r="B443" s="51"/>
      <c r="C443" s="29"/>
      <c r="D443" s="29"/>
      <c r="E443" s="85"/>
      <c r="F443" s="29"/>
      <c r="G443" s="29"/>
      <c r="H443" s="29"/>
      <c r="I443" s="47"/>
      <c r="K443" s="3"/>
    </row>
    <row r="444" spans="1:21" customFormat="1" x14ac:dyDescent="0.55000000000000004">
      <c r="B444" s="48"/>
      <c r="C444" s="236" t="str">
        <f ca="1">IFERROR(OFFSET('2.4民生電力需要量'!$C$7,MATCH(D444,'2.4民生電力需要量'!$E$8:$E$49,0),0),"")</f>
        <v/>
      </c>
      <c r="D444" s="375" t="s">
        <v>238</v>
      </c>
      <c r="E444" s="231" t="s">
        <v>239</v>
      </c>
      <c r="F444" s="905" t="str">
        <f ca="1">IFERROR(OFFSET('2.4民生電力需要量'!$G$7,MATCH($D444,'2.4民生電力需要量'!$E$8:$E$990,0),0),"")</f>
        <v/>
      </c>
      <c r="G444" s="906"/>
      <c r="H444" s="907"/>
      <c r="I444" s="49"/>
      <c r="K444" s="3"/>
    </row>
    <row r="445" spans="1:21" customFormat="1" x14ac:dyDescent="0.55000000000000004">
      <c r="B445" s="48"/>
      <c r="C445" s="233"/>
      <c r="D445" s="216"/>
      <c r="E445" s="231" t="s">
        <v>349</v>
      </c>
      <c r="F445" s="908" t="str">
        <f ca="1">IFERROR(OFFSET('2.4民生電力需要量'!$I$7,MATCH($D444,'2.4民生電力需要量'!$E$8:$E$990,0),0),"")</f>
        <v/>
      </c>
      <c r="G445" s="909"/>
      <c r="H445" s="910"/>
      <c r="I445" s="49"/>
      <c r="K445" s="3"/>
    </row>
    <row r="446" spans="1:21" customFormat="1" x14ac:dyDescent="0.55000000000000004">
      <c r="B446" s="48"/>
      <c r="C446" s="233"/>
      <c r="D446" s="216"/>
      <c r="E446" s="231" t="s">
        <v>297</v>
      </c>
      <c r="F446" s="905" t="str">
        <f ca="1">IFERROR(OFFSET('2.4民生電力需要量'!$L$7,MATCH($D444,'2.4民生電力需要量'!$E$8:$E$990,0),0),"")</f>
        <v/>
      </c>
      <c r="G446" s="906"/>
      <c r="H446" s="907"/>
      <c r="I446" s="49"/>
      <c r="K446" s="3"/>
    </row>
    <row r="447" spans="1:21" s="386" customFormat="1" x14ac:dyDescent="0.55000000000000004">
      <c r="A447" s="76"/>
      <c r="B447" s="379"/>
      <c r="C447" s="380"/>
      <c r="D447" s="381"/>
      <c r="E447" s="382" t="s">
        <v>245</v>
      </c>
      <c r="F447" s="383" t="s">
        <v>360</v>
      </c>
      <c r="G447" s="384"/>
      <c r="H447" s="384"/>
      <c r="I447" s="385"/>
      <c r="J447" s="76"/>
      <c r="M447" s="76"/>
      <c r="N447" s="76"/>
      <c r="O447" s="76"/>
      <c r="P447" s="76"/>
      <c r="Q447" s="76"/>
      <c r="R447" s="76"/>
      <c r="S447" s="76"/>
      <c r="T447" s="76"/>
      <c r="U447" s="76"/>
    </row>
    <row r="448" spans="1:21" x14ac:dyDescent="0.55000000000000004">
      <c r="B448" s="379"/>
      <c r="C448" s="380"/>
      <c r="D448" s="381"/>
      <c r="E448" s="387"/>
      <c r="F448" s="902"/>
      <c r="G448" s="903"/>
      <c r="H448" s="904"/>
      <c r="I448" s="385"/>
      <c r="J448" s="76"/>
    </row>
    <row r="449" spans="1:21" s="386" customFormat="1" x14ac:dyDescent="0.55000000000000004">
      <c r="A449" s="76"/>
      <c r="B449" s="379"/>
      <c r="C449" s="380"/>
      <c r="D449" s="381"/>
      <c r="E449" s="388" t="s">
        <v>210</v>
      </c>
      <c r="F449" s="389" t="s">
        <v>211</v>
      </c>
      <c r="G449" s="389" t="s">
        <v>360</v>
      </c>
      <c r="H449" s="389" t="s">
        <v>246</v>
      </c>
      <c r="I449" s="385"/>
      <c r="J449" s="76"/>
      <c r="M449" s="76"/>
      <c r="N449" s="76"/>
      <c r="O449" s="76"/>
      <c r="P449" s="76"/>
      <c r="Q449" s="76"/>
      <c r="R449" s="76"/>
      <c r="S449" s="76"/>
      <c r="T449" s="76"/>
      <c r="U449" s="76"/>
    </row>
    <row r="450" spans="1:21" s="386" customFormat="1" x14ac:dyDescent="0.55000000000000004">
      <c r="A450" s="76"/>
      <c r="B450" s="379"/>
      <c r="C450" s="380"/>
      <c r="D450" s="381"/>
      <c r="E450" s="382"/>
      <c r="F450" s="376"/>
      <c r="G450" s="377"/>
      <c r="H450" s="378"/>
      <c r="I450" s="385"/>
      <c r="J450" s="76"/>
      <c r="M450" s="76"/>
      <c r="N450" s="76"/>
      <c r="O450" s="76"/>
      <c r="P450" s="76"/>
      <c r="Q450" s="76"/>
      <c r="R450" s="76"/>
      <c r="S450" s="76"/>
      <c r="T450" s="76"/>
      <c r="U450" s="76"/>
    </row>
    <row r="451" spans="1:21" s="386" customFormat="1" x14ac:dyDescent="0.55000000000000004">
      <c r="A451" s="76"/>
      <c r="B451" s="379"/>
      <c r="C451" s="380"/>
      <c r="D451" s="381"/>
      <c r="E451" s="382"/>
      <c r="F451" s="376"/>
      <c r="G451" s="377"/>
      <c r="H451" s="378"/>
      <c r="I451" s="385"/>
      <c r="J451" s="76"/>
      <c r="M451" s="76"/>
      <c r="N451" s="76"/>
      <c r="O451" s="76"/>
      <c r="P451" s="76"/>
      <c r="Q451" s="76"/>
      <c r="R451" s="76"/>
      <c r="S451" s="76"/>
      <c r="T451" s="76"/>
      <c r="U451" s="76"/>
    </row>
    <row r="452" spans="1:21" s="386" customFormat="1" x14ac:dyDescent="0.55000000000000004">
      <c r="A452" s="76"/>
      <c r="B452" s="379"/>
      <c r="C452" s="380"/>
      <c r="D452" s="381"/>
      <c r="E452" s="382"/>
      <c r="F452" s="376"/>
      <c r="G452" s="377"/>
      <c r="H452" s="378"/>
      <c r="I452" s="385"/>
      <c r="J452" s="76"/>
      <c r="M452" s="76"/>
      <c r="N452" s="76"/>
      <c r="O452" s="76"/>
      <c r="P452" s="76"/>
      <c r="Q452" s="76"/>
      <c r="R452" s="76"/>
      <c r="S452" s="76"/>
      <c r="T452" s="76"/>
      <c r="U452" s="76"/>
    </row>
    <row r="453" spans="1:21" s="386" customFormat="1" x14ac:dyDescent="0.55000000000000004">
      <c r="A453" s="76"/>
      <c r="B453" s="379"/>
      <c r="C453" s="380"/>
      <c r="D453" s="381"/>
      <c r="E453" s="382"/>
      <c r="F453" s="376"/>
      <c r="G453" s="377"/>
      <c r="H453" s="378"/>
      <c r="I453" s="385"/>
      <c r="J453" s="76"/>
      <c r="M453" s="76"/>
      <c r="N453" s="76"/>
      <c r="O453" s="76"/>
      <c r="P453" s="76"/>
      <c r="Q453" s="76"/>
      <c r="R453" s="76"/>
      <c r="S453" s="76"/>
      <c r="T453" s="76"/>
      <c r="U453" s="76"/>
    </row>
    <row r="454" spans="1:21" s="386" customFormat="1" x14ac:dyDescent="0.55000000000000004">
      <c r="A454" s="76"/>
      <c r="B454" s="379"/>
      <c r="C454" s="380"/>
      <c r="D454" s="381"/>
      <c r="E454" s="382"/>
      <c r="F454" s="376"/>
      <c r="G454" s="377"/>
      <c r="H454" s="378"/>
      <c r="I454" s="385"/>
      <c r="J454" s="76"/>
      <c r="M454" s="76"/>
      <c r="N454" s="76"/>
      <c r="O454" s="76"/>
      <c r="P454" s="76"/>
      <c r="Q454" s="76"/>
      <c r="R454" s="76"/>
      <c r="S454" s="76"/>
      <c r="T454" s="76"/>
      <c r="U454" s="76"/>
    </row>
    <row r="455" spans="1:21" s="386" customFormat="1" x14ac:dyDescent="0.55000000000000004">
      <c r="A455" s="76"/>
      <c r="B455" s="379"/>
      <c r="C455" s="390"/>
      <c r="D455" s="391"/>
      <c r="E455" s="392"/>
      <c r="F455" s="376"/>
      <c r="G455" s="377"/>
      <c r="H455" s="378"/>
      <c r="I455" s="385"/>
      <c r="J455" s="76"/>
      <c r="M455" s="76"/>
      <c r="N455" s="76"/>
      <c r="O455" s="76"/>
      <c r="P455" s="76"/>
      <c r="Q455" s="76"/>
      <c r="R455" s="76"/>
      <c r="S455" s="76"/>
      <c r="T455" s="76"/>
      <c r="U455" s="76"/>
    </row>
    <row r="456" spans="1:21" s="3" customFormat="1" ht="9" customHeight="1" x14ac:dyDescent="0.55000000000000004">
      <c r="A456"/>
      <c r="B456" s="211"/>
      <c r="C456" s="28"/>
      <c r="D456" s="237"/>
      <c r="E456" s="238"/>
      <c r="F456" s="238"/>
      <c r="G456" s="238"/>
      <c r="H456" s="238"/>
      <c r="I456" s="50"/>
      <c r="J456"/>
      <c r="M456"/>
      <c r="N456"/>
      <c r="O456"/>
      <c r="P456"/>
      <c r="Q456"/>
      <c r="R456"/>
      <c r="S456"/>
      <c r="T456"/>
      <c r="U456"/>
    </row>
    <row r="457" spans="1:21" s="3" customFormat="1" ht="6" customHeight="1" x14ac:dyDescent="0.55000000000000004">
      <c r="A457"/>
      <c r="B457"/>
      <c r="C457"/>
      <c r="D457" s="239"/>
      <c r="E457" s="240"/>
      <c r="F457" s="240"/>
      <c r="G457" s="240"/>
      <c r="H457" s="240"/>
      <c r="I457"/>
      <c r="J457"/>
      <c r="M457"/>
      <c r="N457"/>
      <c r="O457"/>
      <c r="P457"/>
      <c r="Q457"/>
      <c r="R457"/>
      <c r="S457"/>
      <c r="T457"/>
      <c r="U457"/>
    </row>
    <row r="458" spans="1:21" customFormat="1" ht="96" customHeight="1" x14ac:dyDescent="0.55000000000000004">
      <c r="C458" s="241"/>
      <c r="D458" s="242"/>
      <c r="E458" s="231" t="s">
        <v>425</v>
      </c>
      <c r="F458" s="911"/>
      <c r="G458" s="911"/>
      <c r="H458" s="911"/>
      <c r="I458" s="244" t="s">
        <v>240</v>
      </c>
      <c r="J458" s="243"/>
      <c r="K458" s="3"/>
      <c r="L458" s="3"/>
    </row>
    <row r="459" spans="1:21" customFormat="1" ht="96" customHeight="1" x14ac:dyDescent="0.55000000000000004">
      <c r="C459" s="234"/>
      <c r="D459" s="224"/>
      <c r="E459" s="231" t="s">
        <v>426</v>
      </c>
      <c r="F459" s="911"/>
      <c r="G459" s="911"/>
      <c r="H459" s="911"/>
      <c r="J459" s="3"/>
      <c r="K459" s="3"/>
      <c r="L459" s="3"/>
    </row>
    <row r="460" spans="1:21" customFormat="1" ht="18.5" thickBot="1" x14ac:dyDescent="0.6">
      <c r="E460" s="14"/>
      <c r="J460" s="3"/>
      <c r="K460" s="3"/>
      <c r="L460" s="3"/>
    </row>
    <row r="461" spans="1:21" customFormat="1" x14ac:dyDescent="0.55000000000000004">
      <c r="A461" s="248"/>
      <c r="B461" s="248"/>
      <c r="C461" s="248"/>
      <c r="D461" s="248"/>
      <c r="E461" s="249"/>
      <c r="F461" s="248"/>
      <c r="G461" s="248"/>
      <c r="H461" s="248"/>
      <c r="I461" s="248"/>
      <c r="J461" s="250"/>
      <c r="K461" s="3"/>
      <c r="L461" s="3"/>
    </row>
    <row r="462" spans="1:21" customFormat="1" ht="9" customHeight="1" x14ac:dyDescent="0.55000000000000004">
      <c r="B462" s="51"/>
      <c r="C462" s="29"/>
      <c r="D462" s="29"/>
      <c r="E462" s="85"/>
      <c r="F462" s="29"/>
      <c r="G462" s="29"/>
      <c r="H462" s="29"/>
      <c r="I462" s="47"/>
      <c r="K462" s="3"/>
    </row>
    <row r="463" spans="1:21" customFormat="1" x14ac:dyDescent="0.55000000000000004">
      <c r="B463" s="48"/>
      <c r="C463" s="236" t="str">
        <f ca="1">IFERROR(OFFSET('2.4民生電力需要量'!$C$7,MATCH(D463,'2.4民生電力需要量'!$E$8:$E$49,0),0),"")</f>
        <v/>
      </c>
      <c r="D463" s="375" t="s">
        <v>238</v>
      </c>
      <c r="E463" s="231" t="s">
        <v>239</v>
      </c>
      <c r="F463" s="905" t="str">
        <f ca="1">IFERROR(OFFSET('2.4民生電力需要量'!$G$7,MATCH($D463,'2.4民生電力需要量'!$E$8:$E$990,0),0),"")</f>
        <v/>
      </c>
      <c r="G463" s="906"/>
      <c r="H463" s="907"/>
      <c r="I463" s="49"/>
      <c r="K463" s="3"/>
    </row>
    <row r="464" spans="1:21" customFormat="1" x14ac:dyDescent="0.55000000000000004">
      <c r="B464" s="48"/>
      <c r="C464" s="233"/>
      <c r="D464" s="216"/>
      <c r="E464" s="231" t="s">
        <v>349</v>
      </c>
      <c r="F464" s="908" t="str">
        <f ca="1">IFERROR(OFFSET('2.4民生電力需要量'!$I$7,MATCH($D463,'2.4民生電力需要量'!$E$8:$E$990,0),0),"")</f>
        <v/>
      </c>
      <c r="G464" s="909"/>
      <c r="H464" s="910"/>
      <c r="I464" s="49"/>
      <c r="K464" s="3"/>
    </row>
    <row r="465" spans="1:21" customFormat="1" x14ac:dyDescent="0.55000000000000004">
      <c r="B465" s="48"/>
      <c r="C465" s="233"/>
      <c r="D465" s="216"/>
      <c r="E465" s="231" t="s">
        <v>297</v>
      </c>
      <c r="F465" s="905" t="str">
        <f ca="1">IFERROR(OFFSET('2.4民生電力需要量'!$L$7,MATCH($D463,'2.4民生電力需要量'!$E$8:$E$990,0),0),"")</f>
        <v/>
      </c>
      <c r="G465" s="906"/>
      <c r="H465" s="907"/>
      <c r="I465" s="49"/>
      <c r="K465" s="3"/>
    </row>
    <row r="466" spans="1:21" s="386" customFormat="1" x14ac:dyDescent="0.55000000000000004">
      <c r="A466" s="76"/>
      <c r="B466" s="379"/>
      <c r="C466" s="380"/>
      <c r="D466" s="381"/>
      <c r="E466" s="382" t="s">
        <v>245</v>
      </c>
      <c r="F466" s="383" t="s">
        <v>360</v>
      </c>
      <c r="G466" s="384"/>
      <c r="H466" s="384"/>
      <c r="I466" s="385"/>
      <c r="J466" s="76"/>
      <c r="M466" s="76"/>
      <c r="N466" s="76"/>
      <c r="O466" s="76"/>
      <c r="P466" s="76"/>
      <c r="Q466" s="76"/>
      <c r="R466" s="76"/>
      <c r="S466" s="76"/>
      <c r="T466" s="76"/>
      <c r="U466" s="76"/>
    </row>
    <row r="467" spans="1:21" x14ac:dyDescent="0.55000000000000004">
      <c r="B467" s="379"/>
      <c r="C467" s="380"/>
      <c r="D467" s="381"/>
      <c r="E467" s="387"/>
      <c r="F467" s="902"/>
      <c r="G467" s="903"/>
      <c r="H467" s="904"/>
      <c r="I467" s="385"/>
      <c r="J467" s="76"/>
    </row>
    <row r="468" spans="1:21" s="386" customFormat="1" x14ac:dyDescent="0.55000000000000004">
      <c r="A468" s="76"/>
      <c r="B468" s="379"/>
      <c r="C468" s="380"/>
      <c r="D468" s="381"/>
      <c r="E468" s="388" t="s">
        <v>210</v>
      </c>
      <c r="F468" s="389" t="s">
        <v>211</v>
      </c>
      <c r="G468" s="389" t="s">
        <v>360</v>
      </c>
      <c r="H468" s="389" t="s">
        <v>246</v>
      </c>
      <c r="I468" s="385"/>
      <c r="J468" s="76"/>
      <c r="M468" s="76"/>
      <c r="N468" s="76"/>
      <c r="O468" s="76"/>
      <c r="P468" s="76"/>
      <c r="Q468" s="76"/>
      <c r="R468" s="76"/>
      <c r="S468" s="76"/>
      <c r="T468" s="76"/>
      <c r="U468" s="76"/>
    </row>
    <row r="469" spans="1:21" s="386" customFormat="1" x14ac:dyDescent="0.55000000000000004">
      <c r="A469" s="76"/>
      <c r="B469" s="379"/>
      <c r="C469" s="380"/>
      <c r="D469" s="381"/>
      <c r="E469" s="382"/>
      <c r="F469" s="376"/>
      <c r="G469" s="377"/>
      <c r="H469" s="378"/>
      <c r="I469" s="385"/>
      <c r="J469" s="76"/>
      <c r="M469" s="76"/>
      <c r="N469" s="76"/>
      <c r="O469" s="76"/>
      <c r="P469" s="76"/>
      <c r="Q469" s="76"/>
      <c r="R469" s="76"/>
      <c r="S469" s="76"/>
      <c r="T469" s="76"/>
      <c r="U469" s="76"/>
    </row>
    <row r="470" spans="1:21" s="386" customFormat="1" x14ac:dyDescent="0.55000000000000004">
      <c r="A470" s="76"/>
      <c r="B470" s="379"/>
      <c r="C470" s="380"/>
      <c r="D470" s="381"/>
      <c r="E470" s="382"/>
      <c r="F470" s="376"/>
      <c r="G470" s="377"/>
      <c r="H470" s="378"/>
      <c r="I470" s="385"/>
      <c r="J470" s="76"/>
      <c r="M470" s="76"/>
      <c r="N470" s="76"/>
      <c r="O470" s="76"/>
      <c r="P470" s="76"/>
      <c r="Q470" s="76"/>
      <c r="R470" s="76"/>
      <c r="S470" s="76"/>
      <c r="T470" s="76"/>
      <c r="U470" s="76"/>
    </row>
    <row r="471" spans="1:21" s="386" customFormat="1" x14ac:dyDescent="0.55000000000000004">
      <c r="A471" s="76"/>
      <c r="B471" s="379"/>
      <c r="C471" s="380"/>
      <c r="D471" s="381"/>
      <c r="E471" s="382"/>
      <c r="F471" s="376"/>
      <c r="G471" s="377"/>
      <c r="H471" s="378"/>
      <c r="I471" s="385"/>
      <c r="J471" s="76"/>
      <c r="M471" s="76"/>
      <c r="N471" s="76"/>
      <c r="O471" s="76"/>
      <c r="P471" s="76"/>
      <c r="Q471" s="76"/>
      <c r="R471" s="76"/>
      <c r="S471" s="76"/>
      <c r="T471" s="76"/>
      <c r="U471" s="76"/>
    </row>
    <row r="472" spans="1:21" s="386" customFormat="1" x14ac:dyDescent="0.55000000000000004">
      <c r="A472" s="76"/>
      <c r="B472" s="379"/>
      <c r="C472" s="380"/>
      <c r="D472" s="381"/>
      <c r="E472" s="382"/>
      <c r="F472" s="376"/>
      <c r="G472" s="377"/>
      <c r="H472" s="378"/>
      <c r="I472" s="385"/>
      <c r="J472" s="76"/>
      <c r="M472" s="76"/>
      <c r="N472" s="76"/>
      <c r="O472" s="76"/>
      <c r="P472" s="76"/>
      <c r="Q472" s="76"/>
      <c r="R472" s="76"/>
      <c r="S472" s="76"/>
      <c r="T472" s="76"/>
      <c r="U472" s="76"/>
    </row>
    <row r="473" spans="1:21" s="386" customFormat="1" x14ac:dyDescent="0.55000000000000004">
      <c r="A473" s="76"/>
      <c r="B473" s="379"/>
      <c r="C473" s="380"/>
      <c r="D473" s="381"/>
      <c r="E473" s="382"/>
      <c r="F473" s="376"/>
      <c r="G473" s="377"/>
      <c r="H473" s="378"/>
      <c r="I473" s="385"/>
      <c r="J473" s="76"/>
      <c r="M473" s="76"/>
      <c r="N473" s="76"/>
      <c r="O473" s="76"/>
      <c r="P473" s="76"/>
      <c r="Q473" s="76"/>
      <c r="R473" s="76"/>
      <c r="S473" s="76"/>
      <c r="T473" s="76"/>
      <c r="U473" s="76"/>
    </row>
    <row r="474" spans="1:21" s="386" customFormat="1" x14ac:dyDescent="0.55000000000000004">
      <c r="A474" s="76"/>
      <c r="B474" s="379"/>
      <c r="C474" s="390"/>
      <c r="D474" s="391"/>
      <c r="E474" s="392"/>
      <c r="F474" s="376"/>
      <c r="G474" s="377"/>
      <c r="H474" s="378"/>
      <c r="I474" s="385"/>
      <c r="J474" s="76"/>
      <c r="M474" s="76"/>
      <c r="N474" s="76"/>
      <c r="O474" s="76"/>
      <c r="P474" s="76"/>
      <c r="Q474" s="76"/>
      <c r="R474" s="76"/>
      <c r="S474" s="76"/>
      <c r="T474" s="76"/>
      <c r="U474" s="76"/>
    </row>
    <row r="475" spans="1:21" s="3" customFormat="1" ht="9" customHeight="1" x14ac:dyDescent="0.55000000000000004">
      <c r="A475"/>
      <c r="B475" s="211"/>
      <c r="C475" s="28"/>
      <c r="D475" s="237"/>
      <c r="E475" s="238"/>
      <c r="F475" s="238"/>
      <c r="G475" s="238"/>
      <c r="H475" s="238"/>
      <c r="I475" s="50"/>
      <c r="J475"/>
      <c r="M475"/>
      <c r="N475"/>
      <c r="O475"/>
      <c r="P475"/>
      <c r="Q475"/>
      <c r="R475"/>
      <c r="S475"/>
      <c r="T475"/>
      <c r="U475"/>
    </row>
    <row r="476" spans="1:21" s="3" customFormat="1" ht="6" customHeight="1" x14ac:dyDescent="0.55000000000000004">
      <c r="A476"/>
      <c r="B476"/>
      <c r="C476"/>
      <c r="D476" s="239"/>
      <c r="E476" s="240"/>
      <c r="F476" s="240"/>
      <c r="G476" s="240"/>
      <c r="H476" s="240"/>
      <c r="I476"/>
      <c r="J476"/>
      <c r="M476"/>
      <c r="N476"/>
      <c r="O476"/>
      <c r="P476"/>
      <c r="Q476"/>
      <c r="R476"/>
      <c r="S476"/>
      <c r="T476"/>
      <c r="U476"/>
    </row>
    <row r="477" spans="1:21" customFormat="1" ht="96" customHeight="1" x14ac:dyDescent="0.55000000000000004">
      <c r="C477" s="241"/>
      <c r="D477" s="242"/>
      <c r="E477" s="231" t="s">
        <v>425</v>
      </c>
      <c r="F477" s="911"/>
      <c r="G477" s="911"/>
      <c r="H477" s="911"/>
      <c r="I477" s="244" t="s">
        <v>240</v>
      </c>
      <c r="J477" s="243"/>
      <c r="K477" s="3"/>
      <c r="L477" s="3"/>
    </row>
    <row r="478" spans="1:21" customFormat="1" ht="96" customHeight="1" x14ac:dyDescent="0.55000000000000004">
      <c r="C478" s="234"/>
      <c r="D478" s="224"/>
      <c r="E478" s="231" t="s">
        <v>426</v>
      </c>
      <c r="F478" s="911"/>
      <c r="G478" s="911"/>
      <c r="H478" s="911"/>
      <c r="J478" s="3"/>
      <c r="K478" s="3"/>
      <c r="L478" s="3"/>
    </row>
    <row r="479" spans="1:21" customFormat="1" ht="18.5" thickBot="1" x14ac:dyDescent="0.6">
      <c r="E479" s="14"/>
      <c r="J479" s="3"/>
      <c r="K479" s="3"/>
      <c r="L479" s="3"/>
    </row>
    <row r="480" spans="1:21" customFormat="1" x14ac:dyDescent="0.55000000000000004">
      <c r="A480" s="248"/>
      <c r="B480" s="248"/>
      <c r="C480" s="248"/>
      <c r="D480" s="248"/>
      <c r="E480" s="249"/>
      <c r="F480" s="248"/>
      <c r="G480" s="248"/>
      <c r="H480" s="248"/>
      <c r="I480" s="248"/>
      <c r="J480" s="250"/>
      <c r="K480" s="3"/>
      <c r="L480" s="3"/>
    </row>
    <row r="481" spans="1:21" customFormat="1" ht="9" customHeight="1" x14ac:dyDescent="0.55000000000000004">
      <c r="B481" s="51"/>
      <c r="C481" s="29"/>
      <c r="D481" s="29"/>
      <c r="E481" s="85"/>
      <c r="F481" s="29"/>
      <c r="G481" s="29"/>
      <c r="H481" s="29"/>
      <c r="I481" s="47"/>
      <c r="K481" s="3"/>
    </row>
    <row r="482" spans="1:21" customFormat="1" x14ac:dyDescent="0.55000000000000004">
      <c r="B482" s="48"/>
      <c r="C482" s="236" t="str">
        <f ca="1">IFERROR(OFFSET('2.4民生電力需要量'!$C$7,MATCH(D482,'2.4民生電力需要量'!$E$8:$E$49,0),0),"")</f>
        <v/>
      </c>
      <c r="D482" s="375" t="s">
        <v>238</v>
      </c>
      <c r="E482" s="231" t="s">
        <v>239</v>
      </c>
      <c r="F482" s="905" t="str">
        <f ca="1">IFERROR(OFFSET('2.4民生電力需要量'!$G$7,MATCH($D482,'2.4民生電力需要量'!$E$8:$E$990,0),0),"")</f>
        <v/>
      </c>
      <c r="G482" s="906"/>
      <c r="H482" s="907"/>
      <c r="I482" s="49"/>
      <c r="K482" s="3"/>
    </row>
    <row r="483" spans="1:21" customFormat="1" x14ac:dyDescent="0.55000000000000004">
      <c r="B483" s="48"/>
      <c r="C483" s="233"/>
      <c r="D483" s="216"/>
      <c r="E483" s="231" t="s">
        <v>349</v>
      </c>
      <c r="F483" s="908" t="str">
        <f ca="1">IFERROR(OFFSET('2.4民生電力需要量'!$I$7,MATCH($D482,'2.4民生電力需要量'!$E$8:$E$990,0),0),"")</f>
        <v/>
      </c>
      <c r="G483" s="909"/>
      <c r="H483" s="910"/>
      <c r="I483" s="49"/>
      <c r="K483" s="3"/>
    </row>
    <row r="484" spans="1:21" customFormat="1" x14ac:dyDescent="0.55000000000000004">
      <c r="B484" s="48"/>
      <c r="C484" s="233"/>
      <c r="D484" s="216"/>
      <c r="E484" s="231" t="s">
        <v>297</v>
      </c>
      <c r="F484" s="905" t="str">
        <f ca="1">IFERROR(OFFSET('2.4民生電力需要量'!$L$7,MATCH($D482,'2.4民生電力需要量'!$E$8:$E$990,0),0),"")</f>
        <v/>
      </c>
      <c r="G484" s="906"/>
      <c r="H484" s="907"/>
      <c r="I484" s="49"/>
      <c r="K484" s="3"/>
    </row>
    <row r="485" spans="1:21" s="386" customFormat="1" x14ac:dyDescent="0.55000000000000004">
      <c r="A485" s="76"/>
      <c r="B485" s="379"/>
      <c r="C485" s="380"/>
      <c r="D485" s="381"/>
      <c r="E485" s="382" t="s">
        <v>245</v>
      </c>
      <c r="F485" s="383" t="s">
        <v>360</v>
      </c>
      <c r="G485" s="384"/>
      <c r="H485" s="384"/>
      <c r="I485" s="385"/>
      <c r="J485" s="76"/>
      <c r="M485" s="76"/>
      <c r="N485" s="76"/>
      <c r="O485" s="76"/>
      <c r="P485" s="76"/>
      <c r="Q485" s="76"/>
      <c r="R485" s="76"/>
      <c r="S485" s="76"/>
      <c r="T485" s="76"/>
      <c r="U485" s="76"/>
    </row>
    <row r="486" spans="1:21" x14ac:dyDescent="0.55000000000000004">
      <c r="B486" s="379"/>
      <c r="C486" s="380"/>
      <c r="D486" s="381"/>
      <c r="E486" s="387"/>
      <c r="F486" s="902"/>
      <c r="G486" s="903"/>
      <c r="H486" s="904"/>
      <c r="I486" s="385"/>
      <c r="J486" s="76"/>
    </row>
    <row r="487" spans="1:21" s="386" customFormat="1" x14ac:dyDescent="0.55000000000000004">
      <c r="A487" s="76"/>
      <c r="B487" s="379"/>
      <c r="C487" s="380"/>
      <c r="D487" s="381"/>
      <c r="E487" s="388" t="s">
        <v>210</v>
      </c>
      <c r="F487" s="389" t="s">
        <v>211</v>
      </c>
      <c r="G487" s="389" t="s">
        <v>360</v>
      </c>
      <c r="H487" s="389" t="s">
        <v>246</v>
      </c>
      <c r="I487" s="385"/>
      <c r="J487" s="76"/>
      <c r="M487" s="76"/>
      <c r="N487" s="76"/>
      <c r="O487" s="76"/>
      <c r="P487" s="76"/>
      <c r="Q487" s="76"/>
      <c r="R487" s="76"/>
      <c r="S487" s="76"/>
      <c r="T487" s="76"/>
      <c r="U487" s="76"/>
    </row>
    <row r="488" spans="1:21" s="386" customFormat="1" x14ac:dyDescent="0.55000000000000004">
      <c r="A488" s="76"/>
      <c r="B488" s="379"/>
      <c r="C488" s="380"/>
      <c r="D488" s="381"/>
      <c r="E488" s="382"/>
      <c r="F488" s="376"/>
      <c r="G488" s="377"/>
      <c r="H488" s="378"/>
      <c r="I488" s="385"/>
      <c r="J488" s="76"/>
      <c r="M488" s="76"/>
      <c r="N488" s="76"/>
      <c r="O488" s="76"/>
      <c r="P488" s="76"/>
      <c r="Q488" s="76"/>
      <c r="R488" s="76"/>
      <c r="S488" s="76"/>
      <c r="T488" s="76"/>
      <c r="U488" s="76"/>
    </row>
    <row r="489" spans="1:21" s="386" customFormat="1" x14ac:dyDescent="0.55000000000000004">
      <c r="A489" s="76"/>
      <c r="B489" s="379"/>
      <c r="C489" s="380"/>
      <c r="D489" s="381"/>
      <c r="E489" s="382"/>
      <c r="F489" s="376"/>
      <c r="G489" s="377"/>
      <c r="H489" s="378"/>
      <c r="I489" s="385"/>
      <c r="J489" s="76"/>
      <c r="M489" s="76"/>
      <c r="N489" s="76"/>
      <c r="O489" s="76"/>
      <c r="P489" s="76"/>
      <c r="Q489" s="76"/>
      <c r="R489" s="76"/>
      <c r="S489" s="76"/>
      <c r="T489" s="76"/>
      <c r="U489" s="76"/>
    </row>
    <row r="490" spans="1:21" s="386" customFormat="1" x14ac:dyDescent="0.55000000000000004">
      <c r="A490" s="76"/>
      <c r="B490" s="379"/>
      <c r="C490" s="380"/>
      <c r="D490" s="381"/>
      <c r="E490" s="382"/>
      <c r="F490" s="376"/>
      <c r="G490" s="377"/>
      <c r="H490" s="378"/>
      <c r="I490" s="385"/>
      <c r="J490" s="76"/>
      <c r="M490" s="76"/>
      <c r="N490" s="76"/>
      <c r="O490" s="76"/>
      <c r="P490" s="76"/>
      <c r="Q490" s="76"/>
      <c r="R490" s="76"/>
      <c r="S490" s="76"/>
      <c r="T490" s="76"/>
      <c r="U490" s="76"/>
    </row>
    <row r="491" spans="1:21" s="386" customFormat="1" x14ac:dyDescent="0.55000000000000004">
      <c r="A491" s="76"/>
      <c r="B491" s="379"/>
      <c r="C491" s="380"/>
      <c r="D491" s="381"/>
      <c r="E491" s="382"/>
      <c r="F491" s="376"/>
      <c r="G491" s="377"/>
      <c r="H491" s="378"/>
      <c r="I491" s="385"/>
      <c r="J491" s="76"/>
      <c r="M491" s="76"/>
      <c r="N491" s="76"/>
      <c r="O491" s="76"/>
      <c r="P491" s="76"/>
      <c r="Q491" s="76"/>
      <c r="R491" s="76"/>
      <c r="S491" s="76"/>
      <c r="T491" s="76"/>
      <c r="U491" s="76"/>
    </row>
    <row r="492" spans="1:21" s="386" customFormat="1" x14ac:dyDescent="0.55000000000000004">
      <c r="A492" s="76"/>
      <c r="B492" s="379"/>
      <c r="C492" s="380"/>
      <c r="D492" s="381"/>
      <c r="E492" s="382"/>
      <c r="F492" s="376"/>
      <c r="G492" s="377"/>
      <c r="H492" s="378"/>
      <c r="I492" s="385"/>
      <c r="J492" s="76"/>
      <c r="M492" s="76"/>
      <c r="N492" s="76"/>
      <c r="O492" s="76"/>
      <c r="P492" s="76"/>
      <c r="Q492" s="76"/>
      <c r="R492" s="76"/>
      <c r="S492" s="76"/>
      <c r="T492" s="76"/>
      <c r="U492" s="76"/>
    </row>
    <row r="493" spans="1:21" s="386" customFormat="1" x14ac:dyDescent="0.55000000000000004">
      <c r="A493" s="76"/>
      <c r="B493" s="379"/>
      <c r="C493" s="390"/>
      <c r="D493" s="391"/>
      <c r="E493" s="392"/>
      <c r="F493" s="376"/>
      <c r="G493" s="377"/>
      <c r="H493" s="378"/>
      <c r="I493" s="385"/>
      <c r="J493" s="76"/>
      <c r="M493" s="76"/>
      <c r="N493" s="76"/>
      <c r="O493" s="76"/>
      <c r="P493" s="76"/>
      <c r="Q493" s="76"/>
      <c r="R493" s="76"/>
      <c r="S493" s="76"/>
      <c r="T493" s="76"/>
      <c r="U493" s="76"/>
    </row>
    <row r="494" spans="1:21" s="3" customFormat="1" ht="9" customHeight="1" x14ac:dyDescent="0.55000000000000004">
      <c r="A494"/>
      <c r="B494" s="211"/>
      <c r="C494" s="28"/>
      <c r="D494" s="237"/>
      <c r="E494" s="238"/>
      <c r="F494" s="238"/>
      <c r="G494" s="238"/>
      <c r="H494" s="238"/>
      <c r="I494" s="50"/>
      <c r="J494"/>
      <c r="M494"/>
      <c r="N494"/>
      <c r="O494"/>
      <c r="P494"/>
      <c r="Q494"/>
      <c r="R494"/>
      <c r="S494"/>
      <c r="T494"/>
      <c r="U494"/>
    </row>
    <row r="495" spans="1:21" s="3" customFormat="1" ht="6" customHeight="1" x14ac:dyDescent="0.55000000000000004">
      <c r="A495"/>
      <c r="B495"/>
      <c r="C495"/>
      <c r="D495" s="239"/>
      <c r="E495" s="240"/>
      <c r="F495" s="240"/>
      <c r="G495" s="240"/>
      <c r="H495" s="240"/>
      <c r="I495"/>
      <c r="J495"/>
      <c r="M495"/>
      <c r="N495"/>
      <c r="O495"/>
      <c r="P495"/>
      <c r="Q495"/>
      <c r="R495"/>
      <c r="S495"/>
      <c r="T495"/>
      <c r="U495"/>
    </row>
    <row r="496" spans="1:21" customFormat="1" ht="96" customHeight="1" x14ac:dyDescent="0.55000000000000004">
      <c r="C496" s="241"/>
      <c r="D496" s="242"/>
      <c r="E496" s="231" t="s">
        <v>425</v>
      </c>
      <c r="F496" s="911"/>
      <c r="G496" s="911"/>
      <c r="H496" s="911"/>
      <c r="I496" s="251" t="s">
        <v>240</v>
      </c>
      <c r="J496" s="243"/>
      <c r="K496" s="3"/>
      <c r="L496" s="3"/>
    </row>
    <row r="497" spans="1:21" customFormat="1" ht="96" customHeight="1" x14ac:dyDescent="0.55000000000000004">
      <c r="C497" s="234"/>
      <c r="D497" s="224"/>
      <c r="E497" s="231" t="s">
        <v>426</v>
      </c>
      <c r="F497" s="911"/>
      <c r="G497" s="911"/>
      <c r="H497" s="911"/>
      <c r="J497" s="3"/>
      <c r="K497" s="3"/>
      <c r="L497" s="3"/>
    </row>
    <row r="498" spans="1:21" customFormat="1" ht="18.5" thickBot="1" x14ac:dyDescent="0.6">
      <c r="E498" s="14"/>
      <c r="J498" s="3"/>
      <c r="K498" s="3"/>
      <c r="L498" s="3"/>
    </row>
    <row r="499" spans="1:21" customFormat="1" x14ac:dyDescent="0.55000000000000004">
      <c r="A499" s="248"/>
      <c r="B499" s="248"/>
      <c r="C499" s="248"/>
      <c r="D499" s="248"/>
      <c r="E499" s="249"/>
      <c r="F499" s="248"/>
      <c r="G499" s="248"/>
      <c r="H499" s="248"/>
      <c r="I499" s="248"/>
      <c r="J499" s="250"/>
      <c r="K499" s="3"/>
      <c r="L499" s="3"/>
    </row>
    <row r="500" spans="1:21" customFormat="1" ht="9" customHeight="1" x14ac:dyDescent="0.55000000000000004">
      <c r="B500" s="51"/>
      <c r="C500" s="29"/>
      <c r="D500" s="29"/>
      <c r="E500" s="85"/>
      <c r="F500" s="29"/>
      <c r="G500" s="29"/>
      <c r="H500" s="29"/>
      <c r="I500" s="47"/>
      <c r="K500" s="3"/>
    </row>
    <row r="501" spans="1:21" customFormat="1" x14ac:dyDescent="0.55000000000000004">
      <c r="B501" s="48"/>
      <c r="C501" s="236" t="str">
        <f ca="1">IFERROR(OFFSET('2.4民生電力需要量'!$C$7,MATCH(D501,'2.4民生電力需要量'!$E$8:$E$49,0),0),"")</f>
        <v/>
      </c>
      <c r="D501" s="375" t="s">
        <v>238</v>
      </c>
      <c r="E501" s="231" t="s">
        <v>239</v>
      </c>
      <c r="F501" s="905" t="str">
        <f ca="1">IFERROR(OFFSET('2.4民生電力需要量'!$G$7,MATCH($D501,'2.4民生電力需要量'!$E$8:$E$990,0),0),"")</f>
        <v/>
      </c>
      <c r="G501" s="906"/>
      <c r="H501" s="907"/>
      <c r="I501" s="49"/>
      <c r="K501" s="3"/>
    </row>
    <row r="502" spans="1:21" customFormat="1" x14ac:dyDescent="0.55000000000000004">
      <c r="B502" s="48"/>
      <c r="C502" s="233"/>
      <c r="D502" s="216"/>
      <c r="E502" s="231" t="s">
        <v>349</v>
      </c>
      <c r="F502" s="908" t="str">
        <f ca="1">IFERROR(OFFSET('2.4民生電力需要量'!$I$7,MATCH($D501,'2.4民生電力需要量'!$E$8:$E$990,0),0),"")</f>
        <v/>
      </c>
      <c r="G502" s="909"/>
      <c r="H502" s="910"/>
      <c r="I502" s="49"/>
      <c r="K502" s="3"/>
    </row>
    <row r="503" spans="1:21" customFormat="1" x14ac:dyDescent="0.55000000000000004">
      <c r="B503" s="48"/>
      <c r="C503" s="233"/>
      <c r="D503" s="216"/>
      <c r="E503" s="231" t="s">
        <v>297</v>
      </c>
      <c r="F503" s="905" t="str">
        <f ca="1">IFERROR(OFFSET('2.4民生電力需要量'!$L$7,MATCH($D501,'2.4民生電力需要量'!$E$8:$E$990,0),0),"")</f>
        <v/>
      </c>
      <c r="G503" s="906"/>
      <c r="H503" s="907"/>
      <c r="I503" s="49"/>
      <c r="K503" s="3"/>
    </row>
    <row r="504" spans="1:21" s="386" customFormat="1" x14ac:dyDescent="0.55000000000000004">
      <c r="A504" s="76"/>
      <c r="B504" s="379"/>
      <c r="C504" s="380"/>
      <c r="D504" s="381"/>
      <c r="E504" s="382" t="s">
        <v>245</v>
      </c>
      <c r="F504" s="383" t="s">
        <v>360</v>
      </c>
      <c r="G504" s="384"/>
      <c r="H504" s="384"/>
      <c r="I504" s="385"/>
      <c r="J504" s="76"/>
      <c r="M504" s="76"/>
      <c r="N504" s="76"/>
      <c r="O504" s="76"/>
      <c r="P504" s="76"/>
      <c r="Q504" s="76"/>
      <c r="R504" s="76"/>
      <c r="S504" s="76"/>
      <c r="T504" s="76"/>
      <c r="U504" s="76"/>
    </row>
    <row r="505" spans="1:21" x14ac:dyDescent="0.55000000000000004">
      <c r="B505" s="379"/>
      <c r="C505" s="380"/>
      <c r="D505" s="381"/>
      <c r="E505" s="387"/>
      <c r="F505" s="902"/>
      <c r="G505" s="903"/>
      <c r="H505" s="904"/>
      <c r="I505" s="385"/>
      <c r="J505" s="76"/>
    </row>
    <row r="506" spans="1:21" s="386" customFormat="1" x14ac:dyDescent="0.55000000000000004">
      <c r="A506" s="76"/>
      <c r="B506" s="379"/>
      <c r="C506" s="380"/>
      <c r="D506" s="381"/>
      <c r="E506" s="388" t="s">
        <v>210</v>
      </c>
      <c r="F506" s="389" t="s">
        <v>211</v>
      </c>
      <c r="G506" s="389" t="s">
        <v>360</v>
      </c>
      <c r="H506" s="389" t="s">
        <v>246</v>
      </c>
      <c r="I506" s="385"/>
      <c r="J506" s="76"/>
      <c r="M506" s="76"/>
      <c r="N506" s="76"/>
      <c r="O506" s="76"/>
      <c r="P506" s="76"/>
      <c r="Q506" s="76"/>
      <c r="R506" s="76"/>
      <c r="S506" s="76"/>
      <c r="T506" s="76"/>
      <c r="U506" s="76"/>
    </row>
    <row r="507" spans="1:21" s="386" customFormat="1" x14ac:dyDescent="0.55000000000000004">
      <c r="A507" s="76"/>
      <c r="B507" s="379"/>
      <c r="C507" s="380"/>
      <c r="D507" s="381"/>
      <c r="E507" s="382"/>
      <c r="F507" s="376"/>
      <c r="G507" s="377"/>
      <c r="H507" s="378"/>
      <c r="I507" s="385"/>
      <c r="J507" s="76"/>
      <c r="M507" s="76"/>
      <c r="N507" s="76"/>
      <c r="O507" s="76"/>
      <c r="P507" s="76"/>
      <c r="Q507" s="76"/>
      <c r="R507" s="76"/>
      <c r="S507" s="76"/>
      <c r="T507" s="76"/>
      <c r="U507" s="76"/>
    </row>
    <row r="508" spans="1:21" s="386" customFormat="1" x14ac:dyDescent="0.55000000000000004">
      <c r="A508" s="76"/>
      <c r="B508" s="379"/>
      <c r="C508" s="380"/>
      <c r="D508" s="381"/>
      <c r="E508" s="382"/>
      <c r="F508" s="376"/>
      <c r="G508" s="377"/>
      <c r="H508" s="378"/>
      <c r="I508" s="385"/>
      <c r="J508" s="76"/>
      <c r="M508" s="76"/>
      <c r="N508" s="76"/>
      <c r="O508" s="76"/>
      <c r="P508" s="76"/>
      <c r="Q508" s="76"/>
      <c r="R508" s="76"/>
      <c r="S508" s="76"/>
      <c r="T508" s="76"/>
      <c r="U508" s="76"/>
    </row>
    <row r="509" spans="1:21" s="386" customFormat="1" x14ac:dyDescent="0.55000000000000004">
      <c r="A509" s="76"/>
      <c r="B509" s="379"/>
      <c r="C509" s="380"/>
      <c r="D509" s="381"/>
      <c r="E509" s="382"/>
      <c r="F509" s="376"/>
      <c r="G509" s="377"/>
      <c r="H509" s="378"/>
      <c r="I509" s="385"/>
      <c r="J509" s="76"/>
      <c r="M509" s="76"/>
      <c r="N509" s="76"/>
      <c r="O509" s="76"/>
      <c r="P509" s="76"/>
      <c r="Q509" s="76"/>
      <c r="R509" s="76"/>
      <c r="S509" s="76"/>
      <c r="T509" s="76"/>
      <c r="U509" s="76"/>
    </row>
    <row r="510" spans="1:21" s="386" customFormat="1" x14ac:dyDescent="0.55000000000000004">
      <c r="A510" s="76"/>
      <c r="B510" s="379"/>
      <c r="C510" s="380"/>
      <c r="D510" s="381"/>
      <c r="E510" s="382"/>
      <c r="F510" s="376"/>
      <c r="G510" s="377"/>
      <c r="H510" s="378"/>
      <c r="I510" s="385"/>
      <c r="J510" s="76"/>
      <c r="M510" s="76"/>
      <c r="N510" s="76"/>
      <c r="O510" s="76"/>
      <c r="P510" s="76"/>
      <c r="Q510" s="76"/>
      <c r="R510" s="76"/>
      <c r="S510" s="76"/>
      <c r="T510" s="76"/>
      <c r="U510" s="76"/>
    </row>
    <row r="511" spans="1:21" s="386" customFormat="1" x14ac:dyDescent="0.55000000000000004">
      <c r="A511" s="76"/>
      <c r="B511" s="379"/>
      <c r="C511" s="380"/>
      <c r="D511" s="381"/>
      <c r="E511" s="382"/>
      <c r="F511" s="376"/>
      <c r="G511" s="377"/>
      <c r="H511" s="378"/>
      <c r="I511" s="385"/>
      <c r="J511" s="76"/>
      <c r="M511" s="76"/>
      <c r="N511" s="76"/>
      <c r="O511" s="76"/>
      <c r="P511" s="76"/>
      <c r="Q511" s="76"/>
      <c r="R511" s="76"/>
      <c r="S511" s="76"/>
      <c r="T511" s="76"/>
      <c r="U511" s="76"/>
    </row>
    <row r="512" spans="1:21" s="386" customFormat="1" x14ac:dyDescent="0.55000000000000004">
      <c r="A512" s="76"/>
      <c r="B512" s="379"/>
      <c r="C512" s="390"/>
      <c r="D512" s="391"/>
      <c r="E512" s="392"/>
      <c r="F512" s="376"/>
      <c r="G512" s="377"/>
      <c r="H512" s="378"/>
      <c r="I512" s="385"/>
      <c r="J512" s="76"/>
      <c r="M512" s="76"/>
      <c r="N512" s="76"/>
      <c r="O512" s="76"/>
      <c r="P512" s="76"/>
      <c r="Q512" s="76"/>
      <c r="R512" s="76"/>
      <c r="S512" s="76"/>
      <c r="T512" s="76"/>
      <c r="U512" s="76"/>
    </row>
    <row r="513" spans="1:21" s="3" customFormat="1" ht="9" customHeight="1" x14ac:dyDescent="0.55000000000000004">
      <c r="A513"/>
      <c r="B513" s="211"/>
      <c r="C513" s="28"/>
      <c r="D513" s="237"/>
      <c r="E513" s="238"/>
      <c r="F513" s="238"/>
      <c r="G513" s="238"/>
      <c r="H513" s="238"/>
      <c r="I513" s="50"/>
      <c r="J513"/>
      <c r="M513"/>
      <c r="N513"/>
      <c r="O513"/>
      <c r="P513"/>
      <c r="Q513"/>
      <c r="R513"/>
      <c r="S513"/>
      <c r="T513"/>
      <c r="U513"/>
    </row>
    <row r="514" spans="1:21" s="3" customFormat="1" ht="6" customHeight="1" x14ac:dyDescent="0.55000000000000004">
      <c r="A514"/>
      <c r="B514"/>
      <c r="C514"/>
      <c r="D514" s="239"/>
      <c r="E514" s="240"/>
      <c r="F514" s="240"/>
      <c r="G514" s="240"/>
      <c r="H514" s="240"/>
      <c r="I514"/>
      <c r="J514"/>
      <c r="M514"/>
      <c r="N514"/>
      <c r="O514"/>
      <c r="P514"/>
      <c r="Q514"/>
      <c r="R514"/>
      <c r="S514"/>
      <c r="T514"/>
      <c r="U514"/>
    </row>
    <row r="515" spans="1:21" customFormat="1" ht="96" customHeight="1" x14ac:dyDescent="0.55000000000000004">
      <c r="C515" s="241"/>
      <c r="D515" s="242"/>
      <c r="E515" s="231" t="s">
        <v>425</v>
      </c>
      <c r="F515" s="911"/>
      <c r="G515" s="911"/>
      <c r="H515" s="911"/>
      <c r="I515" s="251" t="s">
        <v>240</v>
      </c>
      <c r="J515" s="243"/>
      <c r="K515" s="3"/>
      <c r="L515" s="3"/>
    </row>
    <row r="516" spans="1:21" customFormat="1" ht="96" customHeight="1" x14ac:dyDescent="0.55000000000000004">
      <c r="C516" s="234"/>
      <c r="D516" s="224"/>
      <c r="E516" s="231" t="s">
        <v>426</v>
      </c>
      <c r="F516" s="911"/>
      <c r="G516" s="911"/>
      <c r="H516" s="911"/>
      <c r="J516" s="3"/>
      <c r="K516" s="3"/>
      <c r="L516" s="3"/>
    </row>
    <row r="517" spans="1:21" customFormat="1" ht="18.5" thickBot="1" x14ac:dyDescent="0.6">
      <c r="E517" s="14"/>
      <c r="J517" s="3"/>
      <c r="K517" s="3"/>
      <c r="L517" s="3"/>
    </row>
    <row r="518" spans="1:21" customFormat="1" x14ac:dyDescent="0.55000000000000004">
      <c r="A518" s="248"/>
      <c r="B518" s="248"/>
      <c r="C518" s="248"/>
      <c r="D518" s="248"/>
      <c r="E518" s="249"/>
      <c r="F518" s="248"/>
      <c r="G518" s="248"/>
      <c r="H518" s="248"/>
      <c r="I518" s="248"/>
      <c r="J518" s="250"/>
      <c r="K518" s="3"/>
      <c r="L518" s="3"/>
    </row>
    <row r="519" spans="1:21" customFormat="1" ht="9" customHeight="1" x14ac:dyDescent="0.55000000000000004">
      <c r="B519" s="51"/>
      <c r="C519" s="29"/>
      <c r="D519" s="29"/>
      <c r="E519" s="85"/>
      <c r="F519" s="29"/>
      <c r="G519" s="29"/>
      <c r="H519" s="29"/>
      <c r="I519" s="47"/>
      <c r="K519" s="3"/>
    </row>
    <row r="520" spans="1:21" customFormat="1" x14ac:dyDescent="0.55000000000000004">
      <c r="B520" s="48"/>
      <c r="C520" s="236" t="str">
        <f ca="1">IFERROR(OFFSET('2.4民生電力需要量'!$C$7,MATCH(D520,'2.4民生電力需要量'!$E$8:$E$49,0),0),"")</f>
        <v/>
      </c>
      <c r="D520" s="375" t="s">
        <v>238</v>
      </c>
      <c r="E520" s="231" t="s">
        <v>239</v>
      </c>
      <c r="F520" s="905" t="str">
        <f ca="1">IFERROR(OFFSET('2.4民生電力需要量'!$G$7,MATCH($D520,'2.4民生電力需要量'!$E$8:$E$990,0),0),"")</f>
        <v/>
      </c>
      <c r="G520" s="906"/>
      <c r="H520" s="907"/>
      <c r="I520" s="49"/>
      <c r="K520" s="3"/>
    </row>
    <row r="521" spans="1:21" customFormat="1" x14ac:dyDescent="0.55000000000000004">
      <c r="B521" s="48"/>
      <c r="C521" s="233"/>
      <c r="D521" s="216"/>
      <c r="E521" s="231" t="s">
        <v>349</v>
      </c>
      <c r="F521" s="908" t="str">
        <f ca="1">IFERROR(OFFSET('2.4民生電力需要量'!$I$7,MATCH($D520,'2.4民生電力需要量'!$E$8:$E$990,0),0),"")</f>
        <v/>
      </c>
      <c r="G521" s="909"/>
      <c r="H521" s="910"/>
      <c r="I521" s="49"/>
      <c r="K521" s="3"/>
    </row>
    <row r="522" spans="1:21" customFormat="1" x14ac:dyDescent="0.55000000000000004">
      <c r="B522" s="48"/>
      <c r="C522" s="233"/>
      <c r="D522" s="216"/>
      <c r="E522" s="231" t="s">
        <v>297</v>
      </c>
      <c r="F522" s="905" t="str">
        <f ca="1">IFERROR(OFFSET('2.4民生電力需要量'!$L$7,MATCH($D520,'2.4民生電力需要量'!$E$8:$E$990,0),0),"")</f>
        <v/>
      </c>
      <c r="G522" s="906"/>
      <c r="H522" s="907"/>
      <c r="I522" s="49"/>
      <c r="K522" s="3"/>
    </row>
    <row r="523" spans="1:21" s="386" customFormat="1" x14ac:dyDescent="0.55000000000000004">
      <c r="A523" s="76"/>
      <c r="B523" s="379"/>
      <c r="C523" s="380"/>
      <c r="D523" s="381"/>
      <c r="E523" s="382" t="s">
        <v>245</v>
      </c>
      <c r="F523" s="383" t="s">
        <v>360</v>
      </c>
      <c r="G523" s="384"/>
      <c r="H523" s="384"/>
      <c r="I523" s="385"/>
      <c r="J523" s="76"/>
      <c r="M523" s="76"/>
      <c r="N523" s="76"/>
      <c r="O523" s="76"/>
      <c r="P523" s="76"/>
      <c r="Q523" s="76"/>
      <c r="R523" s="76"/>
      <c r="S523" s="76"/>
      <c r="T523" s="76"/>
      <c r="U523" s="76"/>
    </row>
    <row r="524" spans="1:21" x14ac:dyDescent="0.55000000000000004">
      <c r="B524" s="379"/>
      <c r="C524" s="380"/>
      <c r="D524" s="381"/>
      <c r="E524" s="387"/>
      <c r="F524" s="902"/>
      <c r="G524" s="903"/>
      <c r="H524" s="904"/>
      <c r="I524" s="385"/>
      <c r="J524" s="76"/>
    </row>
    <row r="525" spans="1:21" s="386" customFormat="1" x14ac:dyDescent="0.55000000000000004">
      <c r="A525" s="76"/>
      <c r="B525" s="379"/>
      <c r="C525" s="380"/>
      <c r="D525" s="381"/>
      <c r="E525" s="388" t="s">
        <v>210</v>
      </c>
      <c r="F525" s="389" t="s">
        <v>211</v>
      </c>
      <c r="G525" s="389" t="s">
        <v>360</v>
      </c>
      <c r="H525" s="389" t="s">
        <v>246</v>
      </c>
      <c r="I525" s="385"/>
      <c r="J525" s="76"/>
      <c r="M525" s="76"/>
      <c r="N525" s="76"/>
      <c r="O525" s="76"/>
      <c r="P525" s="76"/>
      <c r="Q525" s="76"/>
      <c r="R525" s="76"/>
      <c r="S525" s="76"/>
      <c r="T525" s="76"/>
      <c r="U525" s="76"/>
    </row>
    <row r="526" spans="1:21" s="386" customFormat="1" x14ac:dyDescent="0.55000000000000004">
      <c r="A526" s="76"/>
      <c r="B526" s="379"/>
      <c r="C526" s="380"/>
      <c r="D526" s="381"/>
      <c r="E526" s="382"/>
      <c r="F526" s="376"/>
      <c r="G526" s="377"/>
      <c r="H526" s="378"/>
      <c r="I526" s="385"/>
      <c r="J526" s="76"/>
      <c r="M526" s="76"/>
      <c r="N526" s="76"/>
      <c r="O526" s="76"/>
      <c r="P526" s="76"/>
      <c r="Q526" s="76"/>
      <c r="R526" s="76"/>
      <c r="S526" s="76"/>
      <c r="T526" s="76"/>
      <c r="U526" s="76"/>
    </row>
    <row r="527" spans="1:21" s="386" customFormat="1" x14ac:dyDescent="0.55000000000000004">
      <c r="A527" s="76"/>
      <c r="B527" s="379"/>
      <c r="C527" s="380"/>
      <c r="D527" s="381"/>
      <c r="E527" s="382"/>
      <c r="F527" s="376"/>
      <c r="G527" s="377"/>
      <c r="H527" s="378"/>
      <c r="I527" s="385"/>
      <c r="J527" s="76"/>
      <c r="M527" s="76"/>
      <c r="N527" s="76"/>
      <c r="O527" s="76"/>
      <c r="P527" s="76"/>
      <c r="Q527" s="76"/>
      <c r="R527" s="76"/>
      <c r="S527" s="76"/>
      <c r="T527" s="76"/>
      <c r="U527" s="76"/>
    </row>
    <row r="528" spans="1:21" s="386" customFormat="1" x14ac:dyDescent="0.55000000000000004">
      <c r="A528" s="76"/>
      <c r="B528" s="379"/>
      <c r="C528" s="380"/>
      <c r="D528" s="381"/>
      <c r="E528" s="382"/>
      <c r="F528" s="376"/>
      <c r="G528" s="377"/>
      <c r="H528" s="378"/>
      <c r="I528" s="385"/>
      <c r="J528" s="76"/>
      <c r="M528" s="76"/>
      <c r="N528" s="76"/>
      <c r="O528" s="76"/>
      <c r="P528" s="76"/>
      <c r="Q528" s="76"/>
      <c r="R528" s="76"/>
      <c r="S528" s="76"/>
      <c r="T528" s="76"/>
      <c r="U528" s="76"/>
    </row>
    <row r="529" spans="1:21" s="386" customFormat="1" x14ac:dyDescent="0.55000000000000004">
      <c r="A529" s="76"/>
      <c r="B529" s="379"/>
      <c r="C529" s="380"/>
      <c r="D529" s="381"/>
      <c r="E529" s="382"/>
      <c r="F529" s="376"/>
      <c r="G529" s="377"/>
      <c r="H529" s="378"/>
      <c r="I529" s="385"/>
      <c r="J529" s="76"/>
      <c r="M529" s="76"/>
      <c r="N529" s="76"/>
      <c r="O529" s="76"/>
      <c r="P529" s="76"/>
      <c r="Q529" s="76"/>
      <c r="R529" s="76"/>
      <c r="S529" s="76"/>
      <c r="T529" s="76"/>
      <c r="U529" s="76"/>
    </row>
    <row r="530" spans="1:21" s="386" customFormat="1" x14ac:dyDescent="0.55000000000000004">
      <c r="A530" s="76"/>
      <c r="B530" s="379"/>
      <c r="C530" s="380"/>
      <c r="D530" s="381"/>
      <c r="E530" s="382"/>
      <c r="F530" s="376"/>
      <c r="G530" s="377"/>
      <c r="H530" s="378"/>
      <c r="I530" s="385"/>
      <c r="J530" s="76"/>
      <c r="M530" s="76"/>
      <c r="N530" s="76"/>
      <c r="O530" s="76"/>
      <c r="P530" s="76"/>
      <c r="Q530" s="76"/>
      <c r="R530" s="76"/>
      <c r="S530" s="76"/>
      <c r="T530" s="76"/>
      <c r="U530" s="76"/>
    </row>
    <row r="531" spans="1:21" s="386" customFormat="1" x14ac:dyDescent="0.55000000000000004">
      <c r="A531" s="76"/>
      <c r="B531" s="379"/>
      <c r="C531" s="390"/>
      <c r="D531" s="391"/>
      <c r="E531" s="392"/>
      <c r="F531" s="376"/>
      <c r="G531" s="377"/>
      <c r="H531" s="378"/>
      <c r="I531" s="385"/>
      <c r="J531" s="76"/>
      <c r="M531" s="76"/>
      <c r="N531" s="76"/>
      <c r="O531" s="76"/>
      <c r="P531" s="76"/>
      <c r="Q531" s="76"/>
      <c r="R531" s="76"/>
      <c r="S531" s="76"/>
      <c r="T531" s="76"/>
      <c r="U531" s="76"/>
    </row>
    <row r="532" spans="1:21" s="3" customFormat="1" ht="9" customHeight="1" x14ac:dyDescent="0.55000000000000004">
      <c r="A532"/>
      <c r="B532" s="211"/>
      <c r="C532" s="28"/>
      <c r="D532" s="237"/>
      <c r="E532" s="238"/>
      <c r="F532" s="238"/>
      <c r="G532" s="238"/>
      <c r="H532" s="238"/>
      <c r="I532" s="50"/>
      <c r="J532"/>
      <c r="M532"/>
      <c r="N532"/>
      <c r="O532"/>
      <c r="P532"/>
      <c r="Q532"/>
      <c r="R532"/>
      <c r="S532"/>
      <c r="T532"/>
      <c r="U532"/>
    </row>
    <row r="533" spans="1:21" s="3" customFormat="1" ht="6" customHeight="1" x14ac:dyDescent="0.55000000000000004">
      <c r="A533"/>
      <c r="B533"/>
      <c r="C533"/>
      <c r="D533" s="239"/>
      <c r="E533" s="240"/>
      <c r="F533" s="240"/>
      <c r="G533" s="240"/>
      <c r="H533" s="240"/>
      <c r="I533"/>
      <c r="J533"/>
      <c r="M533"/>
      <c r="N533"/>
      <c r="O533"/>
      <c r="P533"/>
      <c r="Q533"/>
      <c r="R533"/>
      <c r="S533"/>
      <c r="T533"/>
      <c r="U533"/>
    </row>
    <row r="534" spans="1:21" customFormat="1" ht="96" customHeight="1" x14ac:dyDescent="0.55000000000000004">
      <c r="C534" s="241"/>
      <c r="D534" s="242"/>
      <c r="E534" s="231" t="s">
        <v>425</v>
      </c>
      <c r="F534" s="911"/>
      <c r="G534" s="911"/>
      <c r="H534" s="911"/>
      <c r="I534" s="251" t="s">
        <v>240</v>
      </c>
      <c r="J534" s="243"/>
      <c r="K534" s="3"/>
      <c r="L534" s="3"/>
    </row>
    <row r="535" spans="1:21" customFormat="1" ht="96" customHeight="1" x14ac:dyDescent="0.55000000000000004">
      <c r="C535" s="234"/>
      <c r="D535" s="224"/>
      <c r="E535" s="231" t="s">
        <v>426</v>
      </c>
      <c r="F535" s="911"/>
      <c r="G535" s="911"/>
      <c r="H535" s="911"/>
      <c r="J535" s="3"/>
      <c r="K535" s="3"/>
      <c r="L535" s="3"/>
    </row>
    <row r="536" spans="1:21" customFormat="1" ht="18.5" thickBot="1" x14ac:dyDescent="0.6">
      <c r="E536" s="14"/>
      <c r="J536" s="3"/>
      <c r="K536" s="3"/>
      <c r="L536" s="3"/>
    </row>
    <row r="537" spans="1:21" customFormat="1" x14ac:dyDescent="0.55000000000000004">
      <c r="A537" s="248"/>
      <c r="B537" s="248"/>
      <c r="C537" s="248"/>
      <c r="D537" s="248"/>
      <c r="E537" s="249"/>
      <c r="F537" s="248"/>
      <c r="G537" s="248"/>
      <c r="H537" s="248"/>
      <c r="I537" s="248"/>
      <c r="J537" s="250"/>
      <c r="K537" s="3"/>
      <c r="L537" s="3"/>
    </row>
    <row r="538" spans="1:21" customFormat="1" ht="9" customHeight="1" x14ac:dyDescent="0.55000000000000004">
      <c r="B538" s="51"/>
      <c r="C538" s="29"/>
      <c r="D538" s="29"/>
      <c r="E538" s="85"/>
      <c r="F538" s="29"/>
      <c r="G538" s="29"/>
      <c r="H538" s="29"/>
      <c r="I538" s="47"/>
      <c r="K538" s="3"/>
    </row>
    <row r="539" spans="1:21" customFormat="1" x14ac:dyDescent="0.55000000000000004">
      <c r="B539" s="48"/>
      <c r="C539" s="236" t="str">
        <f ca="1">IFERROR(OFFSET('2.4民生電力需要量'!$C$7,MATCH(D539,'2.4民生電力需要量'!$E$8:$E$49,0),0),"")</f>
        <v/>
      </c>
      <c r="D539" s="375" t="s">
        <v>238</v>
      </c>
      <c r="E539" s="231" t="s">
        <v>239</v>
      </c>
      <c r="F539" s="905" t="str">
        <f ca="1">IFERROR(OFFSET('2.4民生電力需要量'!$G$7,MATCH($D539,'2.4民生電力需要量'!$E$8:$E$990,0),0),"")</f>
        <v/>
      </c>
      <c r="G539" s="906"/>
      <c r="H539" s="907"/>
      <c r="I539" s="49"/>
      <c r="K539" s="3"/>
    </row>
    <row r="540" spans="1:21" customFormat="1" x14ac:dyDescent="0.55000000000000004">
      <c r="B540" s="48"/>
      <c r="C540" s="233"/>
      <c r="D540" s="216"/>
      <c r="E540" s="231" t="s">
        <v>349</v>
      </c>
      <c r="F540" s="908" t="str">
        <f ca="1">IFERROR(OFFSET('2.4民生電力需要量'!$I$7,MATCH($D539,'2.4民生電力需要量'!$E$8:$E$990,0),0),"")</f>
        <v/>
      </c>
      <c r="G540" s="909"/>
      <c r="H540" s="910"/>
      <c r="I540" s="49"/>
      <c r="K540" s="3"/>
    </row>
    <row r="541" spans="1:21" customFormat="1" x14ac:dyDescent="0.55000000000000004">
      <c r="B541" s="48"/>
      <c r="C541" s="233"/>
      <c r="D541" s="216"/>
      <c r="E541" s="231" t="s">
        <v>297</v>
      </c>
      <c r="F541" s="905" t="str">
        <f ca="1">IFERROR(OFFSET('2.4民生電力需要量'!$L$7,MATCH($D539,'2.4民生電力需要量'!$E$8:$E$990,0),0),"")</f>
        <v/>
      </c>
      <c r="G541" s="906"/>
      <c r="H541" s="907"/>
      <c r="I541" s="49"/>
      <c r="K541" s="3"/>
    </row>
    <row r="542" spans="1:21" s="386" customFormat="1" x14ac:dyDescent="0.55000000000000004">
      <c r="A542" s="76"/>
      <c r="B542" s="379"/>
      <c r="C542" s="380"/>
      <c r="D542" s="381"/>
      <c r="E542" s="382" t="s">
        <v>245</v>
      </c>
      <c r="F542" s="383" t="s">
        <v>360</v>
      </c>
      <c r="G542" s="384"/>
      <c r="H542" s="384"/>
      <c r="I542" s="385"/>
      <c r="J542" s="76"/>
      <c r="M542" s="76"/>
      <c r="N542" s="76"/>
      <c r="O542" s="76"/>
      <c r="P542" s="76"/>
      <c r="Q542" s="76"/>
      <c r="R542" s="76"/>
      <c r="S542" s="76"/>
      <c r="T542" s="76"/>
      <c r="U542" s="76"/>
    </row>
    <row r="543" spans="1:21" x14ac:dyDescent="0.55000000000000004">
      <c r="B543" s="379"/>
      <c r="C543" s="380"/>
      <c r="D543" s="381"/>
      <c r="E543" s="387"/>
      <c r="F543" s="902"/>
      <c r="G543" s="903"/>
      <c r="H543" s="904"/>
      <c r="I543" s="385"/>
      <c r="J543" s="76"/>
    </row>
    <row r="544" spans="1:21" s="386" customFormat="1" x14ac:dyDescent="0.55000000000000004">
      <c r="A544" s="76"/>
      <c r="B544" s="379"/>
      <c r="C544" s="380"/>
      <c r="D544" s="381"/>
      <c r="E544" s="388" t="s">
        <v>210</v>
      </c>
      <c r="F544" s="389" t="s">
        <v>211</v>
      </c>
      <c r="G544" s="389" t="s">
        <v>360</v>
      </c>
      <c r="H544" s="389" t="s">
        <v>246</v>
      </c>
      <c r="I544" s="385"/>
      <c r="J544" s="76"/>
      <c r="M544" s="76"/>
      <c r="N544" s="76"/>
      <c r="O544" s="76"/>
      <c r="P544" s="76"/>
      <c r="Q544" s="76"/>
      <c r="R544" s="76"/>
      <c r="S544" s="76"/>
      <c r="T544" s="76"/>
      <c r="U544" s="76"/>
    </row>
    <row r="545" spans="1:21" s="386" customFormat="1" x14ac:dyDescent="0.55000000000000004">
      <c r="A545" s="76"/>
      <c r="B545" s="379"/>
      <c r="C545" s="380"/>
      <c r="D545" s="381"/>
      <c r="E545" s="382"/>
      <c r="F545" s="376"/>
      <c r="G545" s="377"/>
      <c r="H545" s="378"/>
      <c r="I545" s="385"/>
      <c r="J545" s="76"/>
      <c r="M545" s="76"/>
      <c r="N545" s="76"/>
      <c r="O545" s="76"/>
      <c r="P545" s="76"/>
      <c r="Q545" s="76"/>
      <c r="R545" s="76"/>
      <c r="S545" s="76"/>
      <c r="T545" s="76"/>
      <c r="U545" s="76"/>
    </row>
    <row r="546" spans="1:21" s="386" customFormat="1" x14ac:dyDescent="0.55000000000000004">
      <c r="A546" s="76"/>
      <c r="B546" s="379"/>
      <c r="C546" s="380"/>
      <c r="D546" s="381"/>
      <c r="E546" s="382"/>
      <c r="F546" s="376"/>
      <c r="G546" s="377"/>
      <c r="H546" s="378"/>
      <c r="I546" s="385"/>
      <c r="J546" s="76"/>
      <c r="M546" s="76"/>
      <c r="N546" s="76"/>
      <c r="O546" s="76"/>
      <c r="P546" s="76"/>
      <c r="Q546" s="76"/>
      <c r="R546" s="76"/>
      <c r="S546" s="76"/>
      <c r="T546" s="76"/>
      <c r="U546" s="76"/>
    </row>
    <row r="547" spans="1:21" s="386" customFormat="1" x14ac:dyDescent="0.55000000000000004">
      <c r="A547" s="76"/>
      <c r="B547" s="379"/>
      <c r="C547" s="380"/>
      <c r="D547" s="381"/>
      <c r="E547" s="382"/>
      <c r="F547" s="376"/>
      <c r="G547" s="377"/>
      <c r="H547" s="378"/>
      <c r="I547" s="385"/>
      <c r="J547" s="76"/>
      <c r="M547" s="76"/>
      <c r="N547" s="76"/>
      <c r="O547" s="76"/>
      <c r="P547" s="76"/>
      <c r="Q547" s="76"/>
      <c r="R547" s="76"/>
      <c r="S547" s="76"/>
      <c r="T547" s="76"/>
      <c r="U547" s="76"/>
    </row>
    <row r="548" spans="1:21" s="386" customFormat="1" x14ac:dyDescent="0.55000000000000004">
      <c r="A548" s="76"/>
      <c r="B548" s="379"/>
      <c r="C548" s="380"/>
      <c r="D548" s="381"/>
      <c r="E548" s="382"/>
      <c r="F548" s="376"/>
      <c r="G548" s="377"/>
      <c r="H548" s="378"/>
      <c r="I548" s="385"/>
      <c r="J548" s="76"/>
      <c r="M548" s="76"/>
      <c r="N548" s="76"/>
      <c r="O548" s="76"/>
      <c r="P548" s="76"/>
      <c r="Q548" s="76"/>
      <c r="R548" s="76"/>
      <c r="S548" s="76"/>
      <c r="T548" s="76"/>
      <c r="U548" s="76"/>
    </row>
    <row r="549" spans="1:21" s="386" customFormat="1" x14ac:dyDescent="0.55000000000000004">
      <c r="A549" s="76"/>
      <c r="B549" s="379"/>
      <c r="C549" s="380"/>
      <c r="D549" s="381"/>
      <c r="E549" s="382"/>
      <c r="F549" s="376"/>
      <c r="G549" s="377"/>
      <c r="H549" s="378"/>
      <c r="I549" s="385"/>
      <c r="J549" s="76"/>
      <c r="M549" s="76"/>
      <c r="N549" s="76"/>
      <c r="O549" s="76"/>
      <c r="P549" s="76"/>
      <c r="Q549" s="76"/>
      <c r="R549" s="76"/>
      <c r="S549" s="76"/>
      <c r="T549" s="76"/>
      <c r="U549" s="76"/>
    </row>
    <row r="550" spans="1:21" s="386" customFormat="1" x14ac:dyDescent="0.55000000000000004">
      <c r="A550" s="76"/>
      <c r="B550" s="379"/>
      <c r="C550" s="390"/>
      <c r="D550" s="391"/>
      <c r="E550" s="392"/>
      <c r="F550" s="376"/>
      <c r="G550" s="377"/>
      <c r="H550" s="378"/>
      <c r="I550" s="385"/>
      <c r="J550" s="76"/>
      <c r="M550" s="76"/>
      <c r="N550" s="76"/>
      <c r="O550" s="76"/>
      <c r="P550" s="76"/>
      <c r="Q550" s="76"/>
      <c r="R550" s="76"/>
      <c r="S550" s="76"/>
      <c r="T550" s="76"/>
      <c r="U550" s="76"/>
    </row>
    <row r="551" spans="1:21" s="3" customFormat="1" ht="9" customHeight="1" x14ac:dyDescent="0.55000000000000004">
      <c r="A551"/>
      <c r="B551" s="211"/>
      <c r="C551" s="28"/>
      <c r="D551" s="237"/>
      <c r="E551" s="238"/>
      <c r="F551" s="238"/>
      <c r="G551" s="238"/>
      <c r="H551" s="238"/>
      <c r="I551" s="50"/>
      <c r="J551"/>
      <c r="M551"/>
      <c r="N551"/>
      <c r="O551"/>
      <c r="P551"/>
      <c r="Q551"/>
      <c r="R551"/>
      <c r="S551"/>
      <c r="T551"/>
      <c r="U551"/>
    </row>
    <row r="552" spans="1:21" s="3" customFormat="1" ht="6" customHeight="1" x14ac:dyDescent="0.55000000000000004">
      <c r="A552"/>
      <c r="B552"/>
      <c r="C552"/>
      <c r="D552" s="239"/>
      <c r="E552" s="240"/>
      <c r="F552" s="240"/>
      <c r="G552" s="240"/>
      <c r="H552" s="240"/>
      <c r="I552"/>
      <c r="J552"/>
      <c r="M552"/>
      <c r="N552"/>
      <c r="O552"/>
      <c r="P552"/>
      <c r="Q552"/>
      <c r="R552"/>
      <c r="S552"/>
      <c r="T552"/>
      <c r="U552"/>
    </row>
    <row r="553" spans="1:21" customFormat="1" ht="96" customHeight="1" x14ac:dyDescent="0.55000000000000004">
      <c r="C553" s="241"/>
      <c r="D553" s="242"/>
      <c r="E553" s="231" t="s">
        <v>425</v>
      </c>
      <c r="F553" s="911"/>
      <c r="G553" s="911"/>
      <c r="H553" s="911"/>
      <c r="I553" s="251" t="s">
        <v>240</v>
      </c>
      <c r="J553" s="243"/>
      <c r="K553" s="3"/>
      <c r="L553" s="3"/>
    </row>
    <row r="554" spans="1:21" customFormat="1" ht="96" customHeight="1" x14ac:dyDescent="0.55000000000000004">
      <c r="C554" s="234"/>
      <c r="D554" s="224"/>
      <c r="E554" s="231" t="s">
        <v>426</v>
      </c>
      <c r="F554" s="911"/>
      <c r="G554" s="911"/>
      <c r="H554" s="911"/>
      <c r="J554" s="3"/>
      <c r="K554" s="3"/>
      <c r="L554" s="3"/>
    </row>
    <row r="555" spans="1:21" customFormat="1" ht="18.5" thickBot="1" x14ac:dyDescent="0.6">
      <c r="E555" s="14"/>
      <c r="J555" s="3"/>
      <c r="K555" s="3"/>
      <c r="L555" s="3"/>
    </row>
    <row r="556" spans="1:21" customFormat="1" x14ac:dyDescent="0.55000000000000004">
      <c r="A556" s="248"/>
      <c r="B556" s="248"/>
      <c r="C556" s="248"/>
      <c r="D556" s="248"/>
      <c r="E556" s="249"/>
      <c r="F556" s="248"/>
      <c r="G556" s="248"/>
      <c r="H556" s="248"/>
      <c r="I556" s="248"/>
      <c r="J556" s="250"/>
      <c r="K556" s="3"/>
      <c r="L556" s="3"/>
    </row>
    <row r="557" spans="1:21" customFormat="1" ht="9" customHeight="1" x14ac:dyDescent="0.55000000000000004">
      <c r="B557" s="51"/>
      <c r="C557" s="29"/>
      <c r="D557" s="29"/>
      <c r="E557" s="85"/>
      <c r="F557" s="29"/>
      <c r="G557" s="29"/>
      <c r="H557" s="29"/>
      <c r="I557" s="47"/>
      <c r="K557" s="3"/>
    </row>
    <row r="558" spans="1:21" customFormat="1" x14ac:dyDescent="0.55000000000000004">
      <c r="B558" s="48"/>
      <c r="C558" s="236" t="str">
        <f ca="1">IFERROR(OFFSET('2.4民生電力需要量'!$C$7,MATCH(D558,'2.4民生電力需要量'!$E$8:$E$49,0),0),"")</f>
        <v/>
      </c>
      <c r="D558" s="375" t="s">
        <v>238</v>
      </c>
      <c r="E558" s="231" t="s">
        <v>239</v>
      </c>
      <c r="F558" s="905" t="str">
        <f ca="1">IFERROR(OFFSET('2.4民生電力需要量'!$G$7,MATCH($D558,'2.4民生電力需要量'!$E$8:$E$990,0),0),"")</f>
        <v/>
      </c>
      <c r="G558" s="906"/>
      <c r="H558" s="907"/>
      <c r="I558" s="49"/>
      <c r="K558" s="3"/>
    </row>
    <row r="559" spans="1:21" customFormat="1" x14ac:dyDescent="0.55000000000000004">
      <c r="B559" s="48"/>
      <c r="C559" s="233"/>
      <c r="D559" s="216"/>
      <c r="E559" s="231" t="s">
        <v>349</v>
      </c>
      <c r="F559" s="908" t="str">
        <f ca="1">IFERROR(OFFSET('2.4民生電力需要量'!$I$7,MATCH($D558,'2.4民生電力需要量'!$E$8:$E$990,0),0),"")</f>
        <v/>
      </c>
      <c r="G559" s="909"/>
      <c r="H559" s="910"/>
      <c r="I559" s="49"/>
      <c r="K559" s="3"/>
    </row>
    <row r="560" spans="1:21" customFormat="1" x14ac:dyDescent="0.55000000000000004">
      <c r="B560" s="48"/>
      <c r="C560" s="233"/>
      <c r="D560" s="216"/>
      <c r="E560" s="231" t="s">
        <v>297</v>
      </c>
      <c r="F560" s="905" t="str">
        <f ca="1">IFERROR(OFFSET('2.4民生電力需要量'!$L$7,MATCH($D558,'2.4民生電力需要量'!$E$8:$E$990,0),0),"")</f>
        <v/>
      </c>
      <c r="G560" s="906"/>
      <c r="H560" s="907"/>
      <c r="I560" s="49"/>
      <c r="K560" s="3"/>
    </row>
    <row r="561" spans="1:21" s="386" customFormat="1" x14ac:dyDescent="0.55000000000000004">
      <c r="A561" s="76"/>
      <c r="B561" s="379"/>
      <c r="C561" s="380"/>
      <c r="D561" s="381"/>
      <c r="E561" s="382" t="s">
        <v>245</v>
      </c>
      <c r="F561" s="383" t="s">
        <v>360</v>
      </c>
      <c r="G561" s="384"/>
      <c r="H561" s="384"/>
      <c r="I561" s="385"/>
      <c r="J561" s="76"/>
      <c r="M561" s="76"/>
      <c r="N561" s="76"/>
      <c r="O561" s="76"/>
      <c r="P561" s="76"/>
      <c r="Q561" s="76"/>
      <c r="R561" s="76"/>
      <c r="S561" s="76"/>
      <c r="T561" s="76"/>
      <c r="U561" s="76"/>
    </row>
    <row r="562" spans="1:21" x14ac:dyDescent="0.55000000000000004">
      <c r="B562" s="379"/>
      <c r="C562" s="380"/>
      <c r="D562" s="381"/>
      <c r="E562" s="387"/>
      <c r="F562" s="902"/>
      <c r="G562" s="903"/>
      <c r="H562" s="904"/>
      <c r="I562" s="385"/>
      <c r="J562" s="76"/>
    </row>
    <row r="563" spans="1:21" s="386" customFormat="1" x14ac:dyDescent="0.55000000000000004">
      <c r="A563" s="76"/>
      <c r="B563" s="379"/>
      <c r="C563" s="380"/>
      <c r="D563" s="381"/>
      <c r="E563" s="388" t="s">
        <v>210</v>
      </c>
      <c r="F563" s="389" t="s">
        <v>211</v>
      </c>
      <c r="G563" s="389" t="s">
        <v>360</v>
      </c>
      <c r="H563" s="389" t="s">
        <v>246</v>
      </c>
      <c r="I563" s="385"/>
      <c r="J563" s="76"/>
      <c r="M563" s="76"/>
      <c r="N563" s="76"/>
      <c r="O563" s="76"/>
      <c r="P563" s="76"/>
      <c r="Q563" s="76"/>
      <c r="R563" s="76"/>
      <c r="S563" s="76"/>
      <c r="T563" s="76"/>
      <c r="U563" s="76"/>
    </row>
    <row r="564" spans="1:21" s="386" customFormat="1" x14ac:dyDescent="0.55000000000000004">
      <c r="A564" s="76"/>
      <c r="B564" s="379"/>
      <c r="C564" s="380"/>
      <c r="D564" s="381"/>
      <c r="E564" s="382"/>
      <c r="F564" s="376"/>
      <c r="G564" s="377"/>
      <c r="H564" s="378"/>
      <c r="I564" s="385"/>
      <c r="J564" s="76"/>
      <c r="M564" s="76"/>
      <c r="N564" s="76"/>
      <c r="O564" s="76"/>
      <c r="P564" s="76"/>
      <c r="Q564" s="76"/>
      <c r="R564" s="76"/>
      <c r="S564" s="76"/>
      <c r="T564" s="76"/>
      <c r="U564" s="76"/>
    </row>
    <row r="565" spans="1:21" s="386" customFormat="1" x14ac:dyDescent="0.55000000000000004">
      <c r="A565" s="76"/>
      <c r="B565" s="379"/>
      <c r="C565" s="380"/>
      <c r="D565" s="381"/>
      <c r="E565" s="382"/>
      <c r="F565" s="376"/>
      <c r="G565" s="377"/>
      <c r="H565" s="378"/>
      <c r="I565" s="385"/>
      <c r="J565" s="76"/>
      <c r="M565" s="76"/>
      <c r="N565" s="76"/>
      <c r="O565" s="76"/>
      <c r="P565" s="76"/>
      <c r="Q565" s="76"/>
      <c r="R565" s="76"/>
      <c r="S565" s="76"/>
      <c r="T565" s="76"/>
      <c r="U565" s="76"/>
    </row>
    <row r="566" spans="1:21" s="386" customFormat="1" x14ac:dyDescent="0.55000000000000004">
      <c r="A566" s="76"/>
      <c r="B566" s="379"/>
      <c r="C566" s="380"/>
      <c r="D566" s="381"/>
      <c r="E566" s="382"/>
      <c r="F566" s="376"/>
      <c r="G566" s="377"/>
      <c r="H566" s="378"/>
      <c r="I566" s="385"/>
      <c r="J566" s="76"/>
      <c r="M566" s="76"/>
      <c r="N566" s="76"/>
      <c r="O566" s="76"/>
      <c r="P566" s="76"/>
      <c r="Q566" s="76"/>
      <c r="R566" s="76"/>
      <c r="S566" s="76"/>
      <c r="T566" s="76"/>
      <c r="U566" s="76"/>
    </row>
    <row r="567" spans="1:21" s="386" customFormat="1" x14ac:dyDescent="0.55000000000000004">
      <c r="A567" s="76"/>
      <c r="B567" s="379"/>
      <c r="C567" s="380"/>
      <c r="D567" s="381"/>
      <c r="E567" s="382"/>
      <c r="F567" s="376"/>
      <c r="G567" s="377"/>
      <c r="H567" s="378"/>
      <c r="I567" s="385"/>
      <c r="J567" s="76"/>
      <c r="M567" s="76"/>
      <c r="N567" s="76"/>
      <c r="O567" s="76"/>
      <c r="P567" s="76"/>
      <c r="Q567" s="76"/>
      <c r="R567" s="76"/>
      <c r="S567" s="76"/>
      <c r="T567" s="76"/>
      <c r="U567" s="76"/>
    </row>
    <row r="568" spans="1:21" s="386" customFormat="1" x14ac:dyDescent="0.55000000000000004">
      <c r="A568" s="76"/>
      <c r="B568" s="379"/>
      <c r="C568" s="380"/>
      <c r="D568" s="381"/>
      <c r="E568" s="382"/>
      <c r="F568" s="376"/>
      <c r="G568" s="377"/>
      <c r="H568" s="378"/>
      <c r="I568" s="385"/>
      <c r="J568" s="76"/>
      <c r="M568" s="76"/>
      <c r="N568" s="76"/>
      <c r="O568" s="76"/>
      <c r="P568" s="76"/>
      <c r="Q568" s="76"/>
      <c r="R568" s="76"/>
      <c r="S568" s="76"/>
      <c r="T568" s="76"/>
      <c r="U568" s="76"/>
    </row>
    <row r="569" spans="1:21" s="386" customFormat="1" x14ac:dyDescent="0.55000000000000004">
      <c r="A569" s="76"/>
      <c r="B569" s="379"/>
      <c r="C569" s="390"/>
      <c r="D569" s="391"/>
      <c r="E569" s="392"/>
      <c r="F569" s="376"/>
      <c r="G569" s="377"/>
      <c r="H569" s="378"/>
      <c r="I569" s="385"/>
      <c r="J569" s="76"/>
      <c r="M569" s="76"/>
      <c r="N569" s="76"/>
      <c r="O569" s="76"/>
      <c r="P569" s="76"/>
      <c r="Q569" s="76"/>
      <c r="R569" s="76"/>
      <c r="S569" s="76"/>
      <c r="T569" s="76"/>
      <c r="U569" s="76"/>
    </row>
    <row r="570" spans="1:21" s="3" customFormat="1" ht="9" customHeight="1" x14ac:dyDescent="0.55000000000000004">
      <c r="A570"/>
      <c r="B570" s="211"/>
      <c r="C570" s="28"/>
      <c r="D570" s="237"/>
      <c r="E570" s="238"/>
      <c r="F570" s="238"/>
      <c r="G570" s="238"/>
      <c r="H570" s="238"/>
      <c r="I570" s="50"/>
      <c r="J570"/>
      <c r="M570"/>
      <c r="N570"/>
      <c r="O570"/>
      <c r="P570"/>
      <c r="Q570"/>
      <c r="R570"/>
      <c r="S570"/>
      <c r="T570"/>
      <c r="U570"/>
    </row>
    <row r="571" spans="1:21" s="3" customFormat="1" ht="6" customHeight="1" x14ac:dyDescent="0.55000000000000004">
      <c r="A571"/>
      <c r="B571"/>
      <c r="C571"/>
      <c r="D571" s="239"/>
      <c r="E571" s="240"/>
      <c r="F571" s="240"/>
      <c r="G571" s="240"/>
      <c r="H571" s="240"/>
      <c r="I571"/>
      <c r="J571"/>
      <c r="M571"/>
      <c r="N571"/>
      <c r="O571"/>
      <c r="P571"/>
      <c r="Q571"/>
      <c r="R571"/>
      <c r="S571"/>
      <c r="T571"/>
      <c r="U571"/>
    </row>
    <row r="572" spans="1:21" customFormat="1" ht="96" customHeight="1" x14ac:dyDescent="0.55000000000000004">
      <c r="C572" s="241"/>
      <c r="D572" s="242"/>
      <c r="E572" s="231" t="s">
        <v>425</v>
      </c>
      <c r="F572" s="911"/>
      <c r="G572" s="911"/>
      <c r="H572" s="911"/>
      <c r="I572" s="251" t="s">
        <v>240</v>
      </c>
      <c r="J572" s="243"/>
      <c r="K572" s="3"/>
      <c r="L572" s="3"/>
    </row>
    <row r="573" spans="1:21" customFormat="1" ht="96" customHeight="1" x14ac:dyDescent="0.55000000000000004">
      <c r="C573" s="234"/>
      <c r="D573" s="224"/>
      <c r="E573" s="231" t="s">
        <v>426</v>
      </c>
      <c r="F573" s="911"/>
      <c r="G573" s="911"/>
      <c r="H573" s="911"/>
      <c r="J573" s="3"/>
      <c r="K573" s="3"/>
      <c r="L573" s="3"/>
    </row>
  </sheetData>
  <sheetProtection formatCells="0" insertRows="0" deleteRows="0"/>
  <mergeCells count="181">
    <mergeCell ref="F573:H573"/>
    <mergeCell ref="F558:H558"/>
    <mergeCell ref="F559:H559"/>
    <mergeCell ref="F560:H560"/>
    <mergeCell ref="F562:H562"/>
    <mergeCell ref="F572:H572"/>
    <mergeCell ref="F540:H540"/>
    <mergeCell ref="F541:H541"/>
    <mergeCell ref="F543:H543"/>
    <mergeCell ref="F553:H553"/>
    <mergeCell ref="F554:H554"/>
    <mergeCell ref="F522:H522"/>
    <mergeCell ref="F524:H524"/>
    <mergeCell ref="F534:H534"/>
    <mergeCell ref="F535:H535"/>
    <mergeCell ref="F539:H539"/>
    <mergeCell ref="F505:H505"/>
    <mergeCell ref="F515:H515"/>
    <mergeCell ref="F516:H516"/>
    <mergeCell ref="F520:H520"/>
    <mergeCell ref="F521:H521"/>
    <mergeCell ref="F496:H496"/>
    <mergeCell ref="F497:H497"/>
    <mergeCell ref="F501:H501"/>
    <mergeCell ref="F502:H502"/>
    <mergeCell ref="F503:H503"/>
    <mergeCell ref="F478:H478"/>
    <mergeCell ref="F482:H482"/>
    <mergeCell ref="F483:H483"/>
    <mergeCell ref="F484:H484"/>
    <mergeCell ref="F486:H486"/>
    <mergeCell ref="F463:H463"/>
    <mergeCell ref="F464:H464"/>
    <mergeCell ref="F465:H465"/>
    <mergeCell ref="F467:H467"/>
    <mergeCell ref="F477:H477"/>
    <mergeCell ref="F445:H445"/>
    <mergeCell ref="F446:H446"/>
    <mergeCell ref="F448:H448"/>
    <mergeCell ref="F458:H458"/>
    <mergeCell ref="F459:H459"/>
    <mergeCell ref="F427:H427"/>
    <mergeCell ref="F429:H429"/>
    <mergeCell ref="F439:H439"/>
    <mergeCell ref="F440:H440"/>
    <mergeCell ref="F444:H444"/>
    <mergeCell ref="F410:H410"/>
    <mergeCell ref="F420:H420"/>
    <mergeCell ref="F421:H421"/>
    <mergeCell ref="F425:H425"/>
    <mergeCell ref="F426:H426"/>
    <mergeCell ref="F401:H401"/>
    <mergeCell ref="F402:H402"/>
    <mergeCell ref="F406:H406"/>
    <mergeCell ref="F407:H407"/>
    <mergeCell ref="F408:H408"/>
    <mergeCell ref="F383:H383"/>
    <mergeCell ref="F387:H387"/>
    <mergeCell ref="F388:H388"/>
    <mergeCell ref="F389:H389"/>
    <mergeCell ref="F391:H391"/>
    <mergeCell ref="F368:H368"/>
    <mergeCell ref="F369:H369"/>
    <mergeCell ref="F370:H370"/>
    <mergeCell ref="F372:H372"/>
    <mergeCell ref="F382:H382"/>
    <mergeCell ref="F350:H350"/>
    <mergeCell ref="F351:H351"/>
    <mergeCell ref="F353:H353"/>
    <mergeCell ref="F363:H363"/>
    <mergeCell ref="F364:H364"/>
    <mergeCell ref="F332:H332"/>
    <mergeCell ref="F334:H334"/>
    <mergeCell ref="F344:H344"/>
    <mergeCell ref="F345:H345"/>
    <mergeCell ref="F349:H349"/>
    <mergeCell ref="F315:H315"/>
    <mergeCell ref="F325:H325"/>
    <mergeCell ref="F326:H326"/>
    <mergeCell ref="F330:H330"/>
    <mergeCell ref="F331:H331"/>
    <mergeCell ref="F306:H306"/>
    <mergeCell ref="F307:H307"/>
    <mergeCell ref="F311:H311"/>
    <mergeCell ref="F312:H312"/>
    <mergeCell ref="F313:H313"/>
    <mergeCell ref="F288:H288"/>
    <mergeCell ref="F292:H292"/>
    <mergeCell ref="F293:H293"/>
    <mergeCell ref="F294:H294"/>
    <mergeCell ref="F296:H296"/>
    <mergeCell ref="F273:H273"/>
    <mergeCell ref="F274:H274"/>
    <mergeCell ref="F275:H275"/>
    <mergeCell ref="F277:H277"/>
    <mergeCell ref="F287:H287"/>
    <mergeCell ref="F254:H254"/>
    <mergeCell ref="F258:H258"/>
    <mergeCell ref="F268:H268"/>
    <mergeCell ref="F255:H255"/>
    <mergeCell ref="F256:H256"/>
    <mergeCell ref="F269:H269"/>
    <mergeCell ref="F239:H239"/>
    <mergeCell ref="F249:H249"/>
    <mergeCell ref="F250:H250"/>
    <mergeCell ref="F230:H230"/>
    <mergeCell ref="F231:H231"/>
    <mergeCell ref="F235:H235"/>
    <mergeCell ref="F236:H236"/>
    <mergeCell ref="F237:H237"/>
    <mergeCell ref="F212:H212"/>
    <mergeCell ref="F216:H216"/>
    <mergeCell ref="F217:H217"/>
    <mergeCell ref="F218:H218"/>
    <mergeCell ref="F220:H220"/>
    <mergeCell ref="F197:H197"/>
    <mergeCell ref="F198:H198"/>
    <mergeCell ref="F199:H199"/>
    <mergeCell ref="F201:H201"/>
    <mergeCell ref="F211:H211"/>
    <mergeCell ref="F179:H179"/>
    <mergeCell ref="F180:H180"/>
    <mergeCell ref="F182:H182"/>
    <mergeCell ref="F192:H192"/>
    <mergeCell ref="F193:H193"/>
    <mergeCell ref="F161:H161"/>
    <mergeCell ref="F163:H163"/>
    <mergeCell ref="F173:H173"/>
    <mergeCell ref="F174:H174"/>
    <mergeCell ref="F178:H178"/>
    <mergeCell ref="F144:H144"/>
    <mergeCell ref="F154:H154"/>
    <mergeCell ref="F155:H155"/>
    <mergeCell ref="F159:H159"/>
    <mergeCell ref="F160:H160"/>
    <mergeCell ref="F135:H135"/>
    <mergeCell ref="F136:H136"/>
    <mergeCell ref="F140:H140"/>
    <mergeCell ref="F141:H141"/>
    <mergeCell ref="F142:H142"/>
    <mergeCell ref="F117:H117"/>
    <mergeCell ref="F121:H121"/>
    <mergeCell ref="F122:H122"/>
    <mergeCell ref="F123:H123"/>
    <mergeCell ref="F125:H125"/>
    <mergeCell ref="F49:H49"/>
    <mergeCell ref="F41:H41"/>
    <mergeCell ref="F102:H102"/>
    <mergeCell ref="F103:H103"/>
    <mergeCell ref="F104:H104"/>
    <mergeCell ref="F106:H106"/>
    <mergeCell ref="F116:H116"/>
    <mergeCell ref="F83:H83"/>
    <mergeCell ref="F85:H85"/>
    <mergeCell ref="F84:H84"/>
    <mergeCell ref="F97:H97"/>
    <mergeCell ref="F98:H98"/>
    <mergeCell ref="B2:M2"/>
    <mergeCell ref="F87:H87"/>
    <mergeCell ref="F7:H7"/>
    <mergeCell ref="F8:H8"/>
    <mergeCell ref="F9:H9"/>
    <mergeCell ref="F11:H11"/>
    <mergeCell ref="F21:H21"/>
    <mergeCell ref="F22:H22"/>
    <mergeCell ref="F66:H66"/>
    <mergeCell ref="F64:H64"/>
    <mergeCell ref="F26:H26"/>
    <mergeCell ref="F27:H27"/>
    <mergeCell ref="F28:H28"/>
    <mergeCell ref="F30:H30"/>
    <mergeCell ref="F45:H45"/>
    <mergeCell ref="F46:H46"/>
    <mergeCell ref="F60:H60"/>
    <mergeCell ref="F65:H65"/>
    <mergeCell ref="F68:H68"/>
    <mergeCell ref="F78:H78"/>
    <mergeCell ref="F79:H79"/>
    <mergeCell ref="F40:H40"/>
    <mergeCell ref="F59:H59"/>
    <mergeCell ref="F47:H47"/>
  </mergeCells>
  <phoneticPr fontId="1"/>
  <conditionalFormatting sqref="C7">
    <cfRule type="containsBlanks" dxfId="1315" priority="492">
      <formula>LEN(TRIM(C7))=0</formula>
    </cfRule>
  </conditionalFormatting>
  <conditionalFormatting sqref="C26">
    <cfRule type="containsBlanks" dxfId="1314" priority="482">
      <formula>LEN(TRIM(C26))=0</formula>
    </cfRule>
  </conditionalFormatting>
  <conditionalFormatting sqref="C45">
    <cfRule type="containsBlanks" dxfId="1313" priority="472">
      <formula>LEN(TRIM(C45))=0</formula>
    </cfRule>
  </conditionalFormatting>
  <conditionalFormatting sqref="C64">
    <cfRule type="containsBlanks" dxfId="1312" priority="461">
      <formula>LEN(TRIM(C64))=0</formula>
    </cfRule>
  </conditionalFormatting>
  <conditionalFormatting sqref="C83">
    <cfRule type="containsBlanks" dxfId="1311" priority="451">
      <formula>LEN(TRIM(C83))=0</formula>
    </cfRule>
  </conditionalFormatting>
  <conditionalFormatting sqref="C102">
    <cfRule type="containsBlanks" dxfId="1310" priority="441">
      <formula>LEN(TRIM(C102))=0</formula>
    </cfRule>
  </conditionalFormatting>
  <conditionalFormatting sqref="C121">
    <cfRule type="containsBlanks" dxfId="1309" priority="431">
      <formula>LEN(TRIM(C121))=0</formula>
    </cfRule>
  </conditionalFormatting>
  <conditionalFormatting sqref="C140">
    <cfRule type="containsBlanks" dxfId="1308" priority="421">
      <formula>LEN(TRIM(C140))=0</formula>
    </cfRule>
  </conditionalFormatting>
  <conditionalFormatting sqref="C159">
    <cfRule type="containsBlanks" dxfId="1307" priority="411">
      <formula>LEN(TRIM(C159))=0</formula>
    </cfRule>
  </conditionalFormatting>
  <conditionalFormatting sqref="C178">
    <cfRule type="containsBlanks" dxfId="1306" priority="401">
      <formula>LEN(TRIM(C178))=0</formula>
    </cfRule>
  </conditionalFormatting>
  <conditionalFormatting sqref="C197">
    <cfRule type="containsBlanks" dxfId="1305" priority="391">
      <formula>LEN(TRIM(C197))=0</formula>
    </cfRule>
  </conditionalFormatting>
  <conditionalFormatting sqref="C216">
    <cfRule type="containsBlanks" dxfId="1304" priority="381">
      <formula>LEN(TRIM(C216))=0</formula>
    </cfRule>
  </conditionalFormatting>
  <conditionalFormatting sqref="C235">
    <cfRule type="containsBlanks" dxfId="1303" priority="371">
      <formula>LEN(TRIM(C235))=0</formula>
    </cfRule>
  </conditionalFormatting>
  <conditionalFormatting sqref="C254">
    <cfRule type="containsBlanks" dxfId="1302" priority="267">
      <formula>LEN(TRIM(C254))=0</formula>
    </cfRule>
  </conditionalFormatting>
  <conditionalFormatting sqref="C273">
    <cfRule type="containsBlanks" dxfId="1301" priority="262">
      <formula>LEN(TRIM(C273))=0</formula>
    </cfRule>
  </conditionalFormatting>
  <conditionalFormatting sqref="C292">
    <cfRule type="containsBlanks" dxfId="1300" priority="254">
      <formula>LEN(TRIM(C292))=0</formula>
    </cfRule>
  </conditionalFormatting>
  <conditionalFormatting sqref="C311">
    <cfRule type="containsBlanks" dxfId="1299" priority="246">
      <formula>LEN(TRIM(C311))=0</formula>
    </cfRule>
  </conditionalFormatting>
  <conditionalFormatting sqref="C330">
    <cfRule type="containsBlanks" dxfId="1298" priority="239">
      <formula>LEN(TRIM(C330))=0</formula>
    </cfRule>
  </conditionalFormatting>
  <conditionalFormatting sqref="C349">
    <cfRule type="containsBlanks" dxfId="1297" priority="232">
      <formula>LEN(TRIM(C349))=0</formula>
    </cfRule>
  </conditionalFormatting>
  <conditionalFormatting sqref="C368">
    <cfRule type="containsBlanks" dxfId="1296" priority="227">
      <formula>LEN(TRIM(C368))=0</formula>
    </cfRule>
  </conditionalFormatting>
  <conditionalFormatting sqref="C387">
    <cfRule type="containsBlanks" dxfId="1295" priority="219">
      <formula>LEN(TRIM(C387))=0</formula>
    </cfRule>
  </conditionalFormatting>
  <conditionalFormatting sqref="C406">
    <cfRule type="containsBlanks" dxfId="1294" priority="211">
      <formula>LEN(TRIM(C406))=0</formula>
    </cfRule>
  </conditionalFormatting>
  <conditionalFormatting sqref="C425">
    <cfRule type="containsBlanks" dxfId="1293" priority="177">
      <formula>LEN(TRIM(C425))=0</formula>
    </cfRule>
  </conditionalFormatting>
  <conditionalFormatting sqref="C444">
    <cfRule type="containsBlanks" dxfId="1292" priority="172">
      <formula>LEN(TRIM(C444))=0</formula>
    </cfRule>
  </conditionalFormatting>
  <conditionalFormatting sqref="C463">
    <cfRule type="containsBlanks" dxfId="1291" priority="164">
      <formula>LEN(TRIM(C463))=0</formula>
    </cfRule>
  </conditionalFormatting>
  <conditionalFormatting sqref="C482">
    <cfRule type="containsBlanks" dxfId="1290" priority="156">
      <formula>LEN(TRIM(C482))=0</formula>
    </cfRule>
  </conditionalFormatting>
  <conditionalFormatting sqref="C501">
    <cfRule type="containsBlanks" dxfId="1289" priority="149">
      <formula>LEN(TRIM(C501))=0</formula>
    </cfRule>
  </conditionalFormatting>
  <conditionalFormatting sqref="C520">
    <cfRule type="containsBlanks" dxfId="1288" priority="142">
      <formula>LEN(TRIM(C520))=0</formula>
    </cfRule>
  </conditionalFormatting>
  <conditionalFormatting sqref="C539">
    <cfRule type="containsBlanks" dxfId="1287" priority="137">
      <formula>LEN(TRIM(C539))=0</formula>
    </cfRule>
  </conditionalFormatting>
  <conditionalFormatting sqref="C558">
    <cfRule type="containsBlanks" dxfId="1286" priority="129">
      <formula>LEN(TRIM(C558))=0</formula>
    </cfRule>
  </conditionalFormatting>
  <conditionalFormatting sqref="D7">
    <cfRule type="containsText" dxfId="1285" priority="498" operator="containsText" text="選択してください">
      <formula>NOT(ISERROR(SEARCH("選択してください",D7)))</formula>
    </cfRule>
  </conditionalFormatting>
  <conditionalFormatting sqref="D26">
    <cfRule type="containsText" dxfId="1284" priority="471" operator="containsText" text="選択してください">
      <formula>NOT(ISERROR(SEARCH("選択してください",D26)))</formula>
    </cfRule>
  </conditionalFormatting>
  <conditionalFormatting sqref="D45">
    <cfRule type="containsText" dxfId="1283" priority="470" operator="containsText" text="選択してください">
      <formula>NOT(ISERROR(SEARCH("選択してください",D45)))</formula>
    </cfRule>
  </conditionalFormatting>
  <conditionalFormatting sqref="D64">
    <cfRule type="containsText" dxfId="1282" priority="460" operator="containsText" text="選択してください">
      <formula>NOT(ISERROR(SEARCH("選択してください",D64)))</formula>
    </cfRule>
  </conditionalFormatting>
  <conditionalFormatting sqref="D83">
    <cfRule type="containsText" dxfId="1281" priority="450" operator="containsText" text="選択してください">
      <formula>NOT(ISERROR(SEARCH("選択してください",D83)))</formula>
    </cfRule>
  </conditionalFormatting>
  <conditionalFormatting sqref="D102">
    <cfRule type="containsText" dxfId="1280" priority="440" operator="containsText" text="選択してください">
      <formula>NOT(ISERROR(SEARCH("選択してください",D102)))</formula>
    </cfRule>
  </conditionalFormatting>
  <conditionalFormatting sqref="D121">
    <cfRule type="containsText" dxfId="1279" priority="430" operator="containsText" text="選択してください">
      <formula>NOT(ISERROR(SEARCH("選択してください",D121)))</formula>
    </cfRule>
  </conditionalFormatting>
  <conditionalFormatting sqref="D140">
    <cfRule type="containsText" dxfId="1278" priority="420" operator="containsText" text="選択してください">
      <formula>NOT(ISERROR(SEARCH("選択してください",D140)))</formula>
    </cfRule>
  </conditionalFormatting>
  <conditionalFormatting sqref="D159">
    <cfRule type="containsText" dxfId="1277" priority="410" operator="containsText" text="選択してください">
      <formula>NOT(ISERROR(SEARCH("選択してください",D159)))</formula>
    </cfRule>
  </conditionalFormatting>
  <conditionalFormatting sqref="D178">
    <cfRule type="containsText" dxfId="1276" priority="400" operator="containsText" text="選択してください">
      <formula>NOT(ISERROR(SEARCH("選択してください",D178)))</formula>
    </cfRule>
  </conditionalFormatting>
  <conditionalFormatting sqref="D197">
    <cfRule type="containsText" dxfId="1275" priority="390" operator="containsText" text="選択してください">
      <formula>NOT(ISERROR(SEARCH("選択してください",D197)))</formula>
    </cfRule>
  </conditionalFormatting>
  <conditionalFormatting sqref="D216">
    <cfRule type="containsText" dxfId="1274" priority="380" operator="containsText" text="選択してください">
      <formula>NOT(ISERROR(SEARCH("選択してください",D216)))</formula>
    </cfRule>
  </conditionalFormatting>
  <conditionalFormatting sqref="D235">
    <cfRule type="containsText" dxfId="1273" priority="370" operator="containsText" text="選択してください">
      <formula>NOT(ISERROR(SEARCH("選択してください",D235)))</formula>
    </cfRule>
  </conditionalFormatting>
  <conditionalFormatting sqref="D254">
    <cfRule type="containsText" dxfId="1272" priority="266" operator="containsText" text="選択してください">
      <formula>NOT(ISERROR(SEARCH("選択してください",D254)))</formula>
    </cfRule>
  </conditionalFormatting>
  <conditionalFormatting sqref="D273">
    <cfRule type="containsText" dxfId="1271" priority="261" operator="containsText" text="選択してください">
      <formula>NOT(ISERROR(SEARCH("選択してください",D273)))</formula>
    </cfRule>
  </conditionalFormatting>
  <conditionalFormatting sqref="D292">
    <cfRule type="containsText" dxfId="1270" priority="253" operator="containsText" text="選択してください">
      <formula>NOT(ISERROR(SEARCH("選択してください",D292)))</formula>
    </cfRule>
  </conditionalFormatting>
  <conditionalFormatting sqref="D311">
    <cfRule type="containsText" dxfId="1269" priority="245" operator="containsText" text="選択してください">
      <formula>NOT(ISERROR(SEARCH("選択してください",D311)))</formula>
    </cfRule>
  </conditionalFormatting>
  <conditionalFormatting sqref="D330">
    <cfRule type="containsText" dxfId="1268" priority="238" operator="containsText" text="選択してください">
      <formula>NOT(ISERROR(SEARCH("選択してください",D330)))</formula>
    </cfRule>
  </conditionalFormatting>
  <conditionalFormatting sqref="D349">
    <cfRule type="containsText" dxfId="1267" priority="231" operator="containsText" text="選択してください">
      <formula>NOT(ISERROR(SEARCH("選択してください",D349)))</formula>
    </cfRule>
  </conditionalFormatting>
  <conditionalFormatting sqref="D368">
    <cfRule type="containsText" dxfId="1266" priority="226" operator="containsText" text="選択してください">
      <formula>NOT(ISERROR(SEARCH("選択してください",D368)))</formula>
    </cfRule>
  </conditionalFormatting>
  <conditionalFormatting sqref="D387">
    <cfRule type="containsText" dxfId="1265" priority="218" operator="containsText" text="選択してください">
      <formula>NOT(ISERROR(SEARCH("選択してください",D387)))</formula>
    </cfRule>
  </conditionalFormatting>
  <conditionalFormatting sqref="D406">
    <cfRule type="containsText" dxfId="1264" priority="210" operator="containsText" text="選択してください">
      <formula>NOT(ISERROR(SEARCH("選択してください",D406)))</formula>
    </cfRule>
  </conditionalFormatting>
  <conditionalFormatting sqref="D425">
    <cfRule type="containsText" dxfId="1263" priority="176" operator="containsText" text="選択してください">
      <formula>NOT(ISERROR(SEARCH("選択してください",D425)))</formula>
    </cfRule>
  </conditionalFormatting>
  <conditionalFormatting sqref="D444">
    <cfRule type="containsText" dxfId="1262" priority="171" operator="containsText" text="選択してください">
      <formula>NOT(ISERROR(SEARCH("選択してください",D444)))</formula>
    </cfRule>
  </conditionalFormatting>
  <conditionalFormatting sqref="D463">
    <cfRule type="containsText" dxfId="1261" priority="163" operator="containsText" text="選択してください">
      <formula>NOT(ISERROR(SEARCH("選択してください",D463)))</formula>
    </cfRule>
  </conditionalFormatting>
  <conditionalFormatting sqref="D482">
    <cfRule type="containsText" dxfId="1260" priority="155" operator="containsText" text="選択してください">
      <formula>NOT(ISERROR(SEARCH("選択してください",D482)))</formula>
    </cfRule>
  </conditionalFormatting>
  <conditionalFormatting sqref="D501">
    <cfRule type="containsText" dxfId="1259" priority="148" operator="containsText" text="選択してください">
      <formula>NOT(ISERROR(SEARCH("選択してください",D501)))</formula>
    </cfRule>
  </conditionalFormatting>
  <conditionalFormatting sqref="D520">
    <cfRule type="containsText" dxfId="1258" priority="141" operator="containsText" text="選択してください">
      <formula>NOT(ISERROR(SEARCH("選択してください",D520)))</formula>
    </cfRule>
  </conditionalFormatting>
  <conditionalFormatting sqref="D539">
    <cfRule type="containsText" dxfId="1257" priority="136" operator="containsText" text="選択してください">
      <formula>NOT(ISERROR(SEARCH("選択してください",D539)))</formula>
    </cfRule>
  </conditionalFormatting>
  <conditionalFormatting sqref="D558">
    <cfRule type="containsText" dxfId="1256" priority="128" operator="containsText" text="選択してください">
      <formula>NOT(ISERROR(SEARCH("選択してください",D558)))</formula>
    </cfRule>
  </conditionalFormatting>
  <conditionalFormatting sqref="E10:E12">
    <cfRule type="containsText" dxfId="1255" priority="494" operator="containsText" text="合意形成対象者">
      <formula>NOT(ISERROR(SEARCH("合意形成対象者",E10)))</formula>
    </cfRule>
  </conditionalFormatting>
  <conditionalFormatting sqref="E10:E18">
    <cfRule type="notContainsBlanks" dxfId="1254" priority="329">
      <formula>LEN(TRIM(E10))&gt;0</formula>
    </cfRule>
  </conditionalFormatting>
  <conditionalFormatting sqref="E29:E31">
    <cfRule type="containsText" dxfId="1253" priority="367" operator="containsText" text="合意形成対象者">
      <formula>NOT(ISERROR(SEARCH("合意形成対象者",E29)))</formula>
    </cfRule>
  </conditionalFormatting>
  <conditionalFormatting sqref="E29:E37">
    <cfRule type="notContainsBlanks" dxfId="1252" priority="366">
      <formula>LEN(TRIM(E29))&gt;0</formula>
    </cfRule>
  </conditionalFormatting>
  <conditionalFormatting sqref="E48:E50">
    <cfRule type="containsText" dxfId="1251" priority="364" operator="containsText" text="合意形成対象者">
      <formula>NOT(ISERROR(SEARCH("合意形成対象者",E48)))</formula>
    </cfRule>
  </conditionalFormatting>
  <conditionalFormatting sqref="E48:E56">
    <cfRule type="notContainsBlanks" dxfId="1250" priority="321">
      <formula>LEN(TRIM(E48))&gt;0</formula>
    </cfRule>
  </conditionalFormatting>
  <conditionalFormatting sqref="E67:E69">
    <cfRule type="containsText" dxfId="1249" priority="361" operator="containsText" text="合意形成対象者">
      <formula>NOT(ISERROR(SEARCH("合意形成対象者",E67)))</formula>
    </cfRule>
  </conditionalFormatting>
  <conditionalFormatting sqref="E67:E75">
    <cfRule type="notContainsBlanks" dxfId="1248" priority="317">
      <formula>LEN(TRIM(E67))&gt;0</formula>
    </cfRule>
  </conditionalFormatting>
  <conditionalFormatting sqref="E86:E88">
    <cfRule type="containsText" dxfId="1247" priority="358" operator="containsText" text="合意形成対象者">
      <formula>NOT(ISERROR(SEARCH("合意形成対象者",E86)))</formula>
    </cfRule>
  </conditionalFormatting>
  <conditionalFormatting sqref="E86:E94">
    <cfRule type="notContainsBlanks" dxfId="1246" priority="313">
      <formula>LEN(TRIM(E86))&gt;0</formula>
    </cfRule>
  </conditionalFormatting>
  <conditionalFormatting sqref="E105:E107">
    <cfRule type="containsText" dxfId="1245" priority="355" operator="containsText" text="合意形成対象者">
      <formula>NOT(ISERROR(SEARCH("合意形成対象者",E105)))</formula>
    </cfRule>
  </conditionalFormatting>
  <conditionalFormatting sqref="E105:E113">
    <cfRule type="notContainsBlanks" dxfId="1244" priority="309">
      <formula>LEN(TRIM(E105))&gt;0</formula>
    </cfRule>
  </conditionalFormatting>
  <conditionalFormatting sqref="E124:E126">
    <cfRule type="containsText" dxfId="1243" priority="352" operator="containsText" text="合意形成対象者">
      <formula>NOT(ISERROR(SEARCH("合意形成対象者",E124)))</formula>
    </cfRule>
  </conditionalFormatting>
  <conditionalFormatting sqref="E124:E132">
    <cfRule type="notContainsBlanks" dxfId="1242" priority="351">
      <formula>LEN(TRIM(E124))&gt;0</formula>
    </cfRule>
  </conditionalFormatting>
  <conditionalFormatting sqref="E143:E145">
    <cfRule type="containsText" dxfId="1241" priority="349" operator="containsText" text="合意形成対象者">
      <formula>NOT(ISERROR(SEARCH("合意形成対象者",E143)))</formula>
    </cfRule>
  </conditionalFormatting>
  <conditionalFormatting sqref="E143:E151">
    <cfRule type="notContainsBlanks" dxfId="1240" priority="348">
      <formula>LEN(TRIM(E143))&gt;0</formula>
    </cfRule>
  </conditionalFormatting>
  <conditionalFormatting sqref="E162:E164">
    <cfRule type="containsText" dxfId="1239" priority="346" operator="containsText" text="合意形成対象者">
      <formula>NOT(ISERROR(SEARCH("合意形成対象者",E162)))</formula>
    </cfRule>
  </conditionalFormatting>
  <conditionalFormatting sqref="E162:E170">
    <cfRule type="notContainsBlanks" dxfId="1238" priority="297">
      <formula>LEN(TRIM(E162))&gt;0</formula>
    </cfRule>
  </conditionalFormatting>
  <conditionalFormatting sqref="E181:E183">
    <cfRule type="containsText" dxfId="1237" priority="343" operator="containsText" text="合意形成対象者">
      <formula>NOT(ISERROR(SEARCH("合意形成対象者",E181)))</formula>
    </cfRule>
  </conditionalFormatting>
  <conditionalFormatting sqref="E181:E189">
    <cfRule type="notContainsBlanks" dxfId="1236" priority="293">
      <formula>LEN(TRIM(E181))&gt;0</formula>
    </cfRule>
  </conditionalFormatting>
  <conditionalFormatting sqref="E200:E202">
    <cfRule type="containsText" dxfId="1235" priority="340" operator="containsText" text="合意形成対象者">
      <formula>NOT(ISERROR(SEARCH("合意形成対象者",E200)))</formula>
    </cfRule>
  </conditionalFormatting>
  <conditionalFormatting sqref="E200:E208">
    <cfRule type="notContainsBlanks" dxfId="1234" priority="289">
      <formula>LEN(TRIM(E200))&gt;0</formula>
    </cfRule>
  </conditionalFormatting>
  <conditionalFormatting sqref="E219:E221">
    <cfRule type="containsText" dxfId="1233" priority="337" operator="containsText" text="合意形成対象者">
      <formula>NOT(ISERROR(SEARCH("合意形成対象者",E219)))</formula>
    </cfRule>
  </conditionalFormatting>
  <conditionalFormatting sqref="E219:E227">
    <cfRule type="notContainsBlanks" dxfId="1232" priority="336">
      <formula>LEN(TRIM(E219))&gt;0</formula>
    </cfRule>
  </conditionalFormatting>
  <conditionalFormatting sqref="E238:E240">
    <cfRule type="containsText" dxfId="1231" priority="334" operator="containsText" text="合意形成対象者">
      <formula>NOT(ISERROR(SEARCH("合意形成対象者",E238)))</formula>
    </cfRule>
  </conditionalFormatting>
  <conditionalFormatting sqref="E238:E246">
    <cfRule type="notContainsBlanks" dxfId="1230" priority="333">
      <formula>LEN(TRIM(E238))&gt;0</formula>
    </cfRule>
  </conditionalFormatting>
  <conditionalFormatting sqref="E257:E259">
    <cfRule type="containsText" dxfId="1229" priority="209" operator="containsText" text="合意形成対象者">
      <formula>NOT(ISERROR(SEARCH("合意形成対象者",E257)))</formula>
    </cfRule>
  </conditionalFormatting>
  <conditionalFormatting sqref="E257:E265">
    <cfRule type="notContainsBlanks" dxfId="1228" priority="193">
      <formula>LEN(TRIM(E257))&gt;0</formula>
    </cfRule>
  </conditionalFormatting>
  <conditionalFormatting sqref="E276:E278">
    <cfRule type="containsText" dxfId="1227" priority="208" operator="containsText" text="合意形成対象者">
      <formula>NOT(ISERROR(SEARCH("合意形成対象者",E276)))</formula>
    </cfRule>
  </conditionalFormatting>
  <conditionalFormatting sqref="E276:E284">
    <cfRule type="notContainsBlanks" dxfId="1226" priority="189">
      <formula>LEN(TRIM(E276))&gt;0</formula>
    </cfRule>
  </conditionalFormatting>
  <conditionalFormatting sqref="E295:E297">
    <cfRule type="containsText" dxfId="1225" priority="207" operator="containsText" text="合意形成対象者">
      <formula>NOT(ISERROR(SEARCH("合意形成対象者",E295)))</formula>
    </cfRule>
  </conditionalFormatting>
  <conditionalFormatting sqref="E295:E303">
    <cfRule type="notContainsBlanks" dxfId="1224" priority="206">
      <formula>LEN(TRIM(E295))&gt;0</formula>
    </cfRule>
  </conditionalFormatting>
  <conditionalFormatting sqref="E314:E316">
    <cfRule type="containsText" dxfId="1223" priority="205" operator="containsText" text="合意形成対象者">
      <formula>NOT(ISERROR(SEARCH("合意形成対象者",E314)))</formula>
    </cfRule>
  </conditionalFormatting>
  <conditionalFormatting sqref="E314:E322">
    <cfRule type="notContainsBlanks" dxfId="1222" priority="204">
      <formula>LEN(TRIM(E314))&gt;0</formula>
    </cfRule>
  </conditionalFormatting>
  <conditionalFormatting sqref="E333:E335">
    <cfRule type="containsText" dxfId="1221" priority="203" operator="containsText" text="合意形成対象者">
      <formula>NOT(ISERROR(SEARCH("合意形成対象者",E333)))</formula>
    </cfRule>
  </conditionalFormatting>
  <conditionalFormatting sqref="E333:E341">
    <cfRule type="notContainsBlanks" dxfId="1220" priority="187">
      <formula>LEN(TRIM(E333))&gt;0</formula>
    </cfRule>
  </conditionalFormatting>
  <conditionalFormatting sqref="E352:E354">
    <cfRule type="containsText" dxfId="1219" priority="202" operator="containsText" text="合意形成対象者">
      <formula>NOT(ISERROR(SEARCH("合意形成対象者",E352)))</formula>
    </cfRule>
  </conditionalFormatting>
  <conditionalFormatting sqref="E352:E360">
    <cfRule type="notContainsBlanks" dxfId="1218" priority="185">
      <formula>LEN(TRIM(E352))&gt;0</formula>
    </cfRule>
  </conditionalFormatting>
  <conditionalFormatting sqref="E371:E373">
    <cfRule type="containsText" dxfId="1217" priority="201" operator="containsText" text="合意形成対象者">
      <formula>NOT(ISERROR(SEARCH("合意形成対象者",E371)))</formula>
    </cfRule>
  </conditionalFormatting>
  <conditionalFormatting sqref="E371:E379">
    <cfRule type="notContainsBlanks" dxfId="1216" priority="181">
      <formula>LEN(TRIM(E371))&gt;0</formula>
    </cfRule>
  </conditionalFormatting>
  <conditionalFormatting sqref="E390:E392">
    <cfRule type="containsText" dxfId="1215" priority="200" operator="containsText" text="合意形成対象者">
      <formula>NOT(ISERROR(SEARCH("合意形成対象者",E390)))</formula>
    </cfRule>
  </conditionalFormatting>
  <conditionalFormatting sqref="E390:E398">
    <cfRule type="notContainsBlanks" dxfId="1214" priority="199">
      <formula>LEN(TRIM(E390))&gt;0</formula>
    </cfRule>
  </conditionalFormatting>
  <conditionalFormatting sqref="E409:E411">
    <cfRule type="containsText" dxfId="1213" priority="198" operator="containsText" text="合意形成対象者">
      <formula>NOT(ISERROR(SEARCH("合意形成対象者",E409)))</formula>
    </cfRule>
  </conditionalFormatting>
  <conditionalFormatting sqref="E409:E417">
    <cfRule type="notContainsBlanks" dxfId="1212" priority="197">
      <formula>LEN(TRIM(E409))&gt;0</formula>
    </cfRule>
  </conditionalFormatting>
  <conditionalFormatting sqref="E428:E430">
    <cfRule type="containsText" dxfId="1211" priority="119" operator="containsText" text="合意形成対象者">
      <formula>NOT(ISERROR(SEARCH("合意形成対象者",E428)))</formula>
    </cfRule>
  </conditionalFormatting>
  <conditionalFormatting sqref="E428:E436">
    <cfRule type="notContainsBlanks" dxfId="1210" priority="103">
      <formula>LEN(TRIM(E428))&gt;0</formula>
    </cfRule>
  </conditionalFormatting>
  <conditionalFormatting sqref="E447:E449">
    <cfRule type="containsText" dxfId="1209" priority="118" operator="containsText" text="合意形成対象者">
      <formula>NOT(ISERROR(SEARCH("合意形成対象者",E447)))</formula>
    </cfRule>
  </conditionalFormatting>
  <conditionalFormatting sqref="E447:E455">
    <cfRule type="notContainsBlanks" dxfId="1208" priority="99">
      <formula>LEN(TRIM(E447))&gt;0</formula>
    </cfRule>
  </conditionalFormatting>
  <conditionalFormatting sqref="E466:E468">
    <cfRule type="containsText" dxfId="1207" priority="117" operator="containsText" text="合意形成対象者">
      <formula>NOT(ISERROR(SEARCH("合意形成対象者",E466)))</formula>
    </cfRule>
  </conditionalFormatting>
  <conditionalFormatting sqref="E466:E474">
    <cfRule type="notContainsBlanks" dxfId="1206" priority="116">
      <formula>LEN(TRIM(E466))&gt;0</formula>
    </cfRule>
  </conditionalFormatting>
  <conditionalFormatting sqref="E485:E487">
    <cfRule type="containsText" dxfId="1205" priority="115" operator="containsText" text="合意形成対象者">
      <formula>NOT(ISERROR(SEARCH("合意形成対象者",E485)))</formula>
    </cfRule>
  </conditionalFormatting>
  <conditionalFormatting sqref="E485:E493">
    <cfRule type="notContainsBlanks" dxfId="1204" priority="114">
      <formula>LEN(TRIM(E485))&gt;0</formula>
    </cfRule>
  </conditionalFormatting>
  <conditionalFormatting sqref="E504:E506">
    <cfRule type="containsText" dxfId="1203" priority="113" operator="containsText" text="合意形成対象者">
      <formula>NOT(ISERROR(SEARCH("合意形成対象者",E504)))</formula>
    </cfRule>
  </conditionalFormatting>
  <conditionalFormatting sqref="E504:E512">
    <cfRule type="notContainsBlanks" dxfId="1202" priority="97">
      <formula>LEN(TRIM(E504))&gt;0</formula>
    </cfRule>
  </conditionalFormatting>
  <conditionalFormatting sqref="E523:E525">
    <cfRule type="containsText" dxfId="1201" priority="112" operator="containsText" text="合意形成対象者">
      <formula>NOT(ISERROR(SEARCH("合意形成対象者",E523)))</formula>
    </cfRule>
  </conditionalFormatting>
  <conditionalFormatting sqref="E523:E531">
    <cfRule type="notContainsBlanks" dxfId="1200" priority="95">
      <formula>LEN(TRIM(E523))&gt;0</formula>
    </cfRule>
  </conditionalFormatting>
  <conditionalFormatting sqref="E542:E544">
    <cfRule type="containsText" dxfId="1199" priority="111" operator="containsText" text="合意形成対象者">
      <formula>NOT(ISERROR(SEARCH("合意形成対象者",E542)))</formula>
    </cfRule>
  </conditionalFormatting>
  <conditionalFormatting sqref="E542:E550">
    <cfRule type="notContainsBlanks" dxfId="1198" priority="91">
      <formula>LEN(TRIM(E542))&gt;0</formula>
    </cfRule>
  </conditionalFormatting>
  <conditionalFormatting sqref="E561:E563">
    <cfRule type="containsText" dxfId="1197" priority="110" operator="containsText" text="合意形成対象者">
      <formula>NOT(ISERROR(SEARCH("合意形成対象者",E561)))</formula>
    </cfRule>
  </conditionalFormatting>
  <conditionalFormatting sqref="E561:E569">
    <cfRule type="notContainsBlanks" dxfId="1196" priority="109">
      <formula>LEN(TRIM(E561))&gt;0</formula>
    </cfRule>
  </conditionalFormatting>
  <conditionalFormatting sqref="E21:H22">
    <cfRule type="containsBlanks" dxfId="1195" priority="495">
      <formula>LEN(TRIM(E21))=0</formula>
    </cfRule>
  </conditionalFormatting>
  <conditionalFormatting sqref="E40:H41">
    <cfRule type="containsBlanks" dxfId="1194" priority="485">
      <formula>LEN(TRIM(E40))=0</formula>
    </cfRule>
  </conditionalFormatting>
  <conditionalFormatting sqref="E59:H60">
    <cfRule type="containsBlanks" dxfId="1193" priority="475">
      <formula>LEN(TRIM(E59))=0</formula>
    </cfRule>
  </conditionalFormatting>
  <conditionalFormatting sqref="E78:H79">
    <cfRule type="containsBlanks" dxfId="1192" priority="464">
      <formula>LEN(TRIM(E78))=0</formula>
    </cfRule>
  </conditionalFormatting>
  <conditionalFormatting sqref="E97:H98">
    <cfRule type="containsBlanks" dxfId="1191" priority="454">
      <formula>LEN(TRIM(E97))=0</formula>
    </cfRule>
  </conditionalFormatting>
  <conditionalFormatting sqref="E116:H117">
    <cfRule type="containsBlanks" dxfId="1190" priority="444">
      <formula>LEN(TRIM(E116))=0</formula>
    </cfRule>
  </conditionalFormatting>
  <conditionalFormatting sqref="E135:H136">
    <cfRule type="containsBlanks" dxfId="1189" priority="434">
      <formula>LEN(TRIM(E135))=0</formula>
    </cfRule>
  </conditionalFormatting>
  <conditionalFormatting sqref="E154:H155">
    <cfRule type="containsBlanks" dxfId="1188" priority="424">
      <formula>LEN(TRIM(E154))=0</formula>
    </cfRule>
  </conditionalFormatting>
  <conditionalFormatting sqref="E173:H174">
    <cfRule type="containsBlanks" dxfId="1187" priority="414">
      <formula>LEN(TRIM(E173))=0</formula>
    </cfRule>
  </conditionalFormatting>
  <conditionalFormatting sqref="E192:H193">
    <cfRule type="containsBlanks" dxfId="1186" priority="404">
      <formula>LEN(TRIM(E192))=0</formula>
    </cfRule>
  </conditionalFormatting>
  <conditionalFormatting sqref="E211:H212">
    <cfRule type="containsBlanks" dxfId="1185" priority="394">
      <formula>LEN(TRIM(E211))=0</formula>
    </cfRule>
  </conditionalFormatting>
  <conditionalFormatting sqref="E230:H231">
    <cfRule type="containsBlanks" dxfId="1184" priority="384">
      <formula>LEN(TRIM(E230))=0</formula>
    </cfRule>
  </conditionalFormatting>
  <conditionalFormatting sqref="E249:H250">
    <cfRule type="containsBlanks" dxfId="1183" priority="374">
      <formula>LEN(TRIM(E249))=0</formula>
    </cfRule>
  </conditionalFormatting>
  <conditionalFormatting sqref="E268:H269">
    <cfRule type="containsBlanks" dxfId="1182" priority="269">
      <formula>LEN(TRIM(E268))=0</formula>
    </cfRule>
  </conditionalFormatting>
  <conditionalFormatting sqref="E287:H288">
    <cfRule type="containsBlanks" dxfId="1181" priority="264">
      <formula>LEN(TRIM(E287))=0</formula>
    </cfRule>
  </conditionalFormatting>
  <conditionalFormatting sqref="E306:H307">
    <cfRule type="containsBlanks" dxfId="1180" priority="256">
      <formula>LEN(TRIM(E306))=0</formula>
    </cfRule>
  </conditionalFormatting>
  <conditionalFormatting sqref="E325:H326">
    <cfRule type="containsBlanks" dxfId="1179" priority="248">
      <formula>LEN(TRIM(E325))=0</formula>
    </cfRule>
  </conditionalFormatting>
  <conditionalFormatting sqref="E344:H345">
    <cfRule type="containsBlanks" dxfId="1178" priority="241">
      <formula>LEN(TRIM(E344))=0</formula>
    </cfRule>
  </conditionalFormatting>
  <conditionalFormatting sqref="E363:H364">
    <cfRule type="containsBlanks" dxfId="1177" priority="234">
      <formula>LEN(TRIM(E363))=0</formula>
    </cfRule>
  </conditionalFormatting>
  <conditionalFormatting sqref="E382:H383">
    <cfRule type="containsBlanks" dxfId="1176" priority="229">
      <formula>LEN(TRIM(E382))=0</formula>
    </cfRule>
  </conditionalFormatting>
  <conditionalFormatting sqref="E401:H402">
    <cfRule type="containsBlanks" dxfId="1175" priority="221">
      <formula>LEN(TRIM(E401))=0</formula>
    </cfRule>
  </conditionalFormatting>
  <conditionalFormatting sqref="E420:H421">
    <cfRule type="containsBlanks" dxfId="1174" priority="213">
      <formula>LEN(TRIM(E420))=0</formula>
    </cfRule>
  </conditionalFormatting>
  <conditionalFormatting sqref="E439:H440">
    <cfRule type="containsBlanks" dxfId="1173" priority="179">
      <formula>LEN(TRIM(E439))=0</formula>
    </cfRule>
  </conditionalFormatting>
  <conditionalFormatting sqref="E458:H459">
    <cfRule type="containsBlanks" dxfId="1172" priority="174">
      <formula>LEN(TRIM(E458))=0</formula>
    </cfRule>
  </conditionalFormatting>
  <conditionalFormatting sqref="E477:H478">
    <cfRule type="containsBlanks" dxfId="1171" priority="166">
      <formula>LEN(TRIM(E477))=0</formula>
    </cfRule>
  </conditionalFormatting>
  <conditionalFormatting sqref="E496:H497">
    <cfRule type="containsBlanks" dxfId="1170" priority="158">
      <formula>LEN(TRIM(E496))=0</formula>
    </cfRule>
  </conditionalFormatting>
  <conditionalFormatting sqref="E515:H516">
    <cfRule type="containsBlanks" dxfId="1169" priority="151">
      <formula>LEN(TRIM(E515))=0</formula>
    </cfRule>
  </conditionalFormatting>
  <conditionalFormatting sqref="E534:H535">
    <cfRule type="containsBlanks" dxfId="1168" priority="144">
      <formula>LEN(TRIM(E534))=0</formula>
    </cfRule>
  </conditionalFormatting>
  <conditionalFormatting sqref="E553:H554">
    <cfRule type="containsBlanks" dxfId="1167" priority="139">
      <formula>LEN(TRIM(E553))=0</formula>
    </cfRule>
  </conditionalFormatting>
  <conditionalFormatting sqref="E572:H573">
    <cfRule type="containsBlanks" dxfId="1166" priority="131">
      <formula>LEN(TRIM(E572))=0</formula>
    </cfRule>
  </conditionalFormatting>
  <conditionalFormatting sqref="F11">
    <cfRule type="containsBlanks" dxfId="1165" priority="496">
      <formula>LEN(TRIM(F11))=0</formula>
    </cfRule>
  </conditionalFormatting>
  <conditionalFormatting sqref="F30">
    <cfRule type="containsBlanks" dxfId="1164" priority="486">
      <formula>LEN(TRIM(F30))=0</formula>
    </cfRule>
  </conditionalFormatting>
  <conditionalFormatting sqref="F49">
    <cfRule type="containsBlanks" dxfId="1163" priority="476">
      <formula>LEN(TRIM(F49))=0</formula>
    </cfRule>
  </conditionalFormatting>
  <conditionalFormatting sqref="F68">
    <cfRule type="containsBlanks" dxfId="1162" priority="465">
      <formula>LEN(TRIM(F68))=0</formula>
    </cfRule>
  </conditionalFormatting>
  <conditionalFormatting sqref="F87">
    <cfRule type="containsBlanks" dxfId="1161" priority="455">
      <formula>LEN(TRIM(F87))=0</formula>
    </cfRule>
  </conditionalFormatting>
  <conditionalFormatting sqref="F106">
    <cfRule type="containsBlanks" dxfId="1160" priority="445">
      <formula>LEN(TRIM(F106))=0</formula>
    </cfRule>
  </conditionalFormatting>
  <conditionalFormatting sqref="F125">
    <cfRule type="containsBlanks" dxfId="1159" priority="435">
      <formula>LEN(TRIM(F125))=0</formula>
    </cfRule>
  </conditionalFormatting>
  <conditionalFormatting sqref="F144">
    <cfRule type="containsBlanks" dxfId="1158" priority="425">
      <formula>LEN(TRIM(F144))=0</formula>
    </cfRule>
  </conditionalFormatting>
  <conditionalFormatting sqref="F163">
    <cfRule type="containsBlanks" dxfId="1157" priority="415">
      <formula>LEN(TRIM(F163))=0</formula>
    </cfRule>
  </conditionalFormatting>
  <conditionalFormatting sqref="F182">
    <cfRule type="containsBlanks" dxfId="1156" priority="405">
      <formula>LEN(TRIM(F182))=0</formula>
    </cfRule>
  </conditionalFormatting>
  <conditionalFormatting sqref="F201">
    <cfRule type="containsBlanks" dxfId="1155" priority="395">
      <formula>LEN(TRIM(F201))=0</formula>
    </cfRule>
  </conditionalFormatting>
  <conditionalFormatting sqref="F220">
    <cfRule type="containsBlanks" dxfId="1154" priority="385">
      <formula>LEN(TRIM(F220))=0</formula>
    </cfRule>
  </conditionalFormatting>
  <conditionalFormatting sqref="F239">
    <cfRule type="containsBlanks" dxfId="1153" priority="375">
      <formula>LEN(TRIM(F239))=0</formula>
    </cfRule>
  </conditionalFormatting>
  <conditionalFormatting sqref="F258">
    <cfRule type="containsBlanks" dxfId="1152" priority="270">
      <formula>LEN(TRIM(F258))=0</formula>
    </cfRule>
  </conditionalFormatting>
  <conditionalFormatting sqref="F277">
    <cfRule type="containsBlanks" dxfId="1151" priority="265">
      <formula>LEN(TRIM(F277))=0</formula>
    </cfRule>
  </conditionalFormatting>
  <conditionalFormatting sqref="F296">
    <cfRule type="containsBlanks" dxfId="1150" priority="257">
      <formula>LEN(TRIM(F296))=0</formula>
    </cfRule>
  </conditionalFormatting>
  <conditionalFormatting sqref="F315">
    <cfRule type="containsBlanks" dxfId="1149" priority="249">
      <formula>LEN(TRIM(F315))=0</formula>
    </cfRule>
  </conditionalFormatting>
  <conditionalFormatting sqref="F334">
    <cfRule type="containsBlanks" dxfId="1148" priority="242">
      <formula>LEN(TRIM(F334))=0</formula>
    </cfRule>
  </conditionalFormatting>
  <conditionalFormatting sqref="F353">
    <cfRule type="containsBlanks" dxfId="1147" priority="235">
      <formula>LEN(TRIM(F353))=0</formula>
    </cfRule>
  </conditionalFormatting>
  <conditionalFormatting sqref="F372">
    <cfRule type="containsBlanks" dxfId="1146" priority="230">
      <formula>LEN(TRIM(F372))=0</formula>
    </cfRule>
  </conditionalFormatting>
  <conditionalFormatting sqref="F391">
    <cfRule type="containsBlanks" dxfId="1145" priority="222">
      <formula>LEN(TRIM(F391))=0</formula>
    </cfRule>
  </conditionalFormatting>
  <conditionalFormatting sqref="F410">
    <cfRule type="containsBlanks" dxfId="1144" priority="214">
      <formula>LEN(TRIM(F410))=0</formula>
    </cfRule>
  </conditionalFormatting>
  <conditionalFormatting sqref="F429">
    <cfRule type="containsBlanks" dxfId="1143" priority="180">
      <formula>LEN(TRIM(F429))=0</formula>
    </cfRule>
  </conditionalFormatting>
  <conditionalFormatting sqref="F448">
    <cfRule type="containsBlanks" dxfId="1142" priority="175">
      <formula>LEN(TRIM(F448))=0</formula>
    </cfRule>
  </conditionalFormatting>
  <conditionalFormatting sqref="F467">
    <cfRule type="containsBlanks" dxfId="1141" priority="167">
      <formula>LEN(TRIM(F467))=0</formula>
    </cfRule>
  </conditionalFormatting>
  <conditionalFormatting sqref="F486">
    <cfRule type="containsBlanks" dxfId="1140" priority="159">
      <formula>LEN(TRIM(F486))=0</formula>
    </cfRule>
  </conditionalFormatting>
  <conditionalFormatting sqref="F505">
    <cfRule type="containsBlanks" dxfId="1139" priority="152">
      <formula>LEN(TRIM(F505))=0</formula>
    </cfRule>
  </conditionalFormatting>
  <conditionalFormatting sqref="F524">
    <cfRule type="containsBlanks" dxfId="1138" priority="145">
      <formula>LEN(TRIM(F524))=0</formula>
    </cfRule>
  </conditionalFormatting>
  <conditionalFormatting sqref="F543">
    <cfRule type="containsBlanks" dxfId="1137" priority="140">
      <formula>LEN(TRIM(F543))=0</formula>
    </cfRule>
  </conditionalFormatting>
  <conditionalFormatting sqref="F562">
    <cfRule type="containsBlanks" dxfId="1136" priority="132">
      <formula>LEN(TRIM(F562))=0</formula>
    </cfRule>
  </conditionalFormatting>
  <conditionalFormatting sqref="F13:G18">
    <cfRule type="containsBlanks" dxfId="1135" priority="332">
      <formula>LEN(TRIM(F13))=0</formula>
    </cfRule>
  </conditionalFormatting>
  <conditionalFormatting sqref="F32:G37">
    <cfRule type="containsBlanks" dxfId="1134" priority="491">
      <formula>LEN(TRIM(F32))=0</formula>
    </cfRule>
  </conditionalFormatting>
  <conditionalFormatting sqref="F51:G56">
    <cfRule type="containsBlanks" dxfId="1133" priority="324">
      <formula>LEN(TRIM(F51))=0</formula>
    </cfRule>
  </conditionalFormatting>
  <conditionalFormatting sqref="F70:G75">
    <cfRule type="containsBlanks" dxfId="1132" priority="320">
      <formula>LEN(TRIM(F70))=0</formula>
    </cfRule>
  </conditionalFormatting>
  <conditionalFormatting sqref="F89:G94">
    <cfRule type="containsBlanks" dxfId="1131" priority="316">
      <formula>LEN(TRIM(F89))=0</formula>
    </cfRule>
  </conditionalFormatting>
  <conditionalFormatting sqref="F108:G113">
    <cfRule type="containsBlanks" dxfId="1130" priority="312">
      <formula>LEN(TRIM(F108))=0</formula>
    </cfRule>
  </conditionalFormatting>
  <conditionalFormatting sqref="F127:G132">
    <cfRule type="containsBlanks" dxfId="1129" priority="439">
      <formula>LEN(TRIM(F127))=0</formula>
    </cfRule>
  </conditionalFormatting>
  <conditionalFormatting sqref="F146:G151">
    <cfRule type="containsBlanks" dxfId="1128" priority="429">
      <formula>LEN(TRIM(F146))=0</formula>
    </cfRule>
  </conditionalFormatting>
  <conditionalFormatting sqref="F165:G170">
    <cfRule type="containsBlanks" dxfId="1127" priority="300">
      <formula>LEN(TRIM(F165))=0</formula>
    </cfRule>
  </conditionalFormatting>
  <conditionalFormatting sqref="F184:G189">
    <cfRule type="containsBlanks" dxfId="1126" priority="296">
      <formula>LEN(TRIM(F184))=0</formula>
    </cfRule>
  </conditionalFormatting>
  <conditionalFormatting sqref="F203:G208">
    <cfRule type="containsBlanks" dxfId="1125" priority="292">
      <formula>LEN(TRIM(F203))=0</formula>
    </cfRule>
  </conditionalFormatting>
  <conditionalFormatting sqref="F222:G227">
    <cfRule type="containsBlanks" dxfId="1124" priority="389">
      <formula>LEN(TRIM(F222))=0</formula>
    </cfRule>
  </conditionalFormatting>
  <conditionalFormatting sqref="F241:G246">
    <cfRule type="containsBlanks" dxfId="1123" priority="379">
      <formula>LEN(TRIM(F241))=0</formula>
    </cfRule>
  </conditionalFormatting>
  <conditionalFormatting sqref="F260:G265">
    <cfRule type="containsBlanks" dxfId="1122" priority="196">
      <formula>LEN(TRIM(F260))=0</formula>
    </cfRule>
  </conditionalFormatting>
  <conditionalFormatting sqref="F279:G284">
    <cfRule type="containsBlanks" dxfId="1121" priority="192">
      <formula>LEN(TRIM(F279))=0</formula>
    </cfRule>
  </conditionalFormatting>
  <conditionalFormatting sqref="F298:G303">
    <cfRule type="containsBlanks" dxfId="1120" priority="260">
      <formula>LEN(TRIM(F298))=0</formula>
    </cfRule>
  </conditionalFormatting>
  <conditionalFormatting sqref="F317:G322">
    <cfRule type="containsBlanks" dxfId="1119" priority="252">
      <formula>LEN(TRIM(F317))=0</formula>
    </cfRule>
  </conditionalFormatting>
  <conditionalFormatting sqref="F336:G341">
    <cfRule type="containsBlanks" dxfId="1118" priority="188">
      <formula>LEN(TRIM(F336))=0</formula>
    </cfRule>
  </conditionalFormatting>
  <conditionalFormatting sqref="F355:G360">
    <cfRule type="containsBlanks" dxfId="1117" priority="186">
      <formula>LEN(TRIM(F355))=0</formula>
    </cfRule>
  </conditionalFormatting>
  <conditionalFormatting sqref="F374:G379">
    <cfRule type="containsBlanks" dxfId="1116" priority="184">
      <formula>LEN(TRIM(F374))=0</formula>
    </cfRule>
  </conditionalFormatting>
  <conditionalFormatting sqref="F393:G398">
    <cfRule type="containsBlanks" dxfId="1115" priority="225">
      <formula>LEN(TRIM(F393))=0</formula>
    </cfRule>
  </conditionalFormatting>
  <conditionalFormatting sqref="F412:G417">
    <cfRule type="containsBlanks" dxfId="1114" priority="217">
      <formula>LEN(TRIM(F412))=0</formula>
    </cfRule>
  </conditionalFormatting>
  <conditionalFormatting sqref="F431:G436">
    <cfRule type="containsBlanks" dxfId="1113" priority="106">
      <formula>LEN(TRIM(F431))=0</formula>
    </cfRule>
  </conditionalFormatting>
  <conditionalFormatting sqref="F450:G455">
    <cfRule type="containsBlanks" dxfId="1112" priority="102">
      <formula>LEN(TRIM(F450))=0</formula>
    </cfRule>
  </conditionalFormatting>
  <conditionalFormatting sqref="F469:G474">
    <cfRule type="containsBlanks" dxfId="1111" priority="170">
      <formula>LEN(TRIM(F469))=0</formula>
    </cfRule>
  </conditionalFormatting>
  <conditionalFormatting sqref="F488:G493">
    <cfRule type="containsBlanks" dxfId="1110" priority="162">
      <formula>LEN(TRIM(F488))=0</formula>
    </cfRule>
  </conditionalFormatting>
  <conditionalFormatting sqref="F507:G512">
    <cfRule type="containsBlanks" dxfId="1109" priority="98">
      <formula>LEN(TRIM(F507))=0</formula>
    </cfRule>
  </conditionalFormatting>
  <conditionalFormatting sqref="F526:G531">
    <cfRule type="containsBlanks" dxfId="1108" priority="96">
      <formula>LEN(TRIM(F526))=0</formula>
    </cfRule>
  </conditionalFormatting>
  <conditionalFormatting sqref="F545:G550">
    <cfRule type="containsBlanks" dxfId="1107" priority="94">
      <formula>LEN(TRIM(F545))=0</formula>
    </cfRule>
  </conditionalFormatting>
  <conditionalFormatting sqref="F564:G569">
    <cfRule type="containsBlanks" dxfId="1106" priority="135">
      <formula>LEN(TRIM(F564))=0</formula>
    </cfRule>
  </conditionalFormatting>
  <conditionalFormatting sqref="F7:H9">
    <cfRule type="containsBlanks" dxfId="1105" priority="493">
      <formula>LEN(TRIM(F7))=0</formula>
    </cfRule>
  </conditionalFormatting>
  <conditionalFormatting sqref="F26:H28">
    <cfRule type="containsBlanks" dxfId="1104" priority="483">
      <formula>LEN(TRIM(F26))=0</formula>
    </cfRule>
  </conditionalFormatting>
  <conditionalFormatting sqref="F45:H47">
    <cfRule type="containsBlanks" dxfId="1103" priority="473">
      <formula>LEN(TRIM(F45))=0</formula>
    </cfRule>
  </conditionalFormatting>
  <conditionalFormatting sqref="F64:H66">
    <cfRule type="containsBlanks" dxfId="1102" priority="462">
      <formula>LEN(TRIM(F64))=0</formula>
    </cfRule>
  </conditionalFormatting>
  <conditionalFormatting sqref="F83:H85">
    <cfRule type="containsBlanks" dxfId="1101" priority="452">
      <formula>LEN(TRIM(F83))=0</formula>
    </cfRule>
  </conditionalFormatting>
  <conditionalFormatting sqref="F102:H104">
    <cfRule type="containsBlanks" dxfId="1100" priority="442">
      <formula>LEN(TRIM(F102))=0</formula>
    </cfRule>
  </conditionalFormatting>
  <conditionalFormatting sqref="F121:H123">
    <cfRule type="containsBlanks" dxfId="1099" priority="432">
      <formula>LEN(TRIM(F121))=0</formula>
    </cfRule>
  </conditionalFormatting>
  <conditionalFormatting sqref="F140:H142">
    <cfRule type="containsBlanks" dxfId="1098" priority="422">
      <formula>LEN(TRIM(F140))=0</formula>
    </cfRule>
  </conditionalFormatting>
  <conditionalFormatting sqref="F159:H161">
    <cfRule type="containsBlanks" dxfId="1097" priority="412">
      <formula>LEN(TRIM(F159))=0</formula>
    </cfRule>
  </conditionalFormatting>
  <conditionalFormatting sqref="F178:H180">
    <cfRule type="containsBlanks" dxfId="1096" priority="402">
      <formula>LEN(TRIM(F178))=0</formula>
    </cfRule>
  </conditionalFormatting>
  <conditionalFormatting sqref="F197:H199">
    <cfRule type="containsBlanks" dxfId="1095" priority="392">
      <formula>LEN(TRIM(F197))=0</formula>
    </cfRule>
  </conditionalFormatting>
  <conditionalFormatting sqref="F216:H218">
    <cfRule type="containsBlanks" dxfId="1094" priority="382">
      <formula>LEN(TRIM(F216))=0</formula>
    </cfRule>
  </conditionalFormatting>
  <conditionalFormatting sqref="F235:H237">
    <cfRule type="containsBlanks" dxfId="1093" priority="372">
      <formula>LEN(TRIM(F235))=0</formula>
    </cfRule>
  </conditionalFormatting>
  <conditionalFormatting sqref="F254:H256">
    <cfRule type="containsBlanks" dxfId="1092" priority="268">
      <formula>LEN(TRIM(F254))=0</formula>
    </cfRule>
  </conditionalFormatting>
  <conditionalFormatting sqref="F273:H275">
    <cfRule type="containsBlanks" dxfId="1091" priority="263">
      <formula>LEN(TRIM(F273))=0</formula>
    </cfRule>
  </conditionalFormatting>
  <conditionalFormatting sqref="F292:H294">
    <cfRule type="containsBlanks" dxfId="1090" priority="255">
      <formula>LEN(TRIM(F292))=0</formula>
    </cfRule>
  </conditionalFormatting>
  <conditionalFormatting sqref="F311:H313">
    <cfRule type="containsBlanks" dxfId="1089" priority="247">
      <formula>LEN(TRIM(F311))=0</formula>
    </cfRule>
  </conditionalFormatting>
  <conditionalFormatting sqref="F330:H332">
    <cfRule type="containsBlanks" dxfId="1088" priority="240">
      <formula>LEN(TRIM(F330))=0</formula>
    </cfRule>
  </conditionalFormatting>
  <conditionalFormatting sqref="F349:H351">
    <cfRule type="containsBlanks" dxfId="1087" priority="233">
      <formula>LEN(TRIM(F349))=0</formula>
    </cfRule>
  </conditionalFormatting>
  <conditionalFormatting sqref="F368:H370">
    <cfRule type="containsBlanks" dxfId="1086" priority="228">
      <formula>LEN(TRIM(F368))=0</formula>
    </cfRule>
  </conditionalFormatting>
  <conditionalFormatting sqref="F387:H389">
    <cfRule type="containsBlanks" dxfId="1085" priority="220">
      <formula>LEN(TRIM(F387))=0</formula>
    </cfRule>
  </conditionalFormatting>
  <conditionalFormatting sqref="F406:H408">
    <cfRule type="containsBlanks" dxfId="1084" priority="212">
      <formula>LEN(TRIM(F406))=0</formula>
    </cfRule>
  </conditionalFormatting>
  <conditionalFormatting sqref="F425:H427">
    <cfRule type="containsBlanks" dxfId="1083" priority="178">
      <formula>LEN(TRIM(F425))=0</formula>
    </cfRule>
  </conditionalFormatting>
  <conditionalFormatting sqref="F444:H446">
    <cfRule type="containsBlanks" dxfId="1082" priority="173">
      <formula>LEN(TRIM(F444))=0</formula>
    </cfRule>
  </conditionalFormatting>
  <conditionalFormatting sqref="F463:H465">
    <cfRule type="containsBlanks" dxfId="1081" priority="165">
      <formula>LEN(TRIM(F463))=0</formula>
    </cfRule>
  </conditionalFormatting>
  <conditionalFormatting sqref="F482:H484">
    <cfRule type="containsBlanks" dxfId="1080" priority="157">
      <formula>LEN(TRIM(F482))=0</formula>
    </cfRule>
  </conditionalFormatting>
  <conditionalFormatting sqref="F501:H503">
    <cfRule type="containsBlanks" dxfId="1079" priority="150">
      <formula>LEN(TRIM(F501))=0</formula>
    </cfRule>
  </conditionalFormatting>
  <conditionalFormatting sqref="F520:H522">
    <cfRule type="containsBlanks" dxfId="1078" priority="143">
      <formula>LEN(TRIM(F520))=0</formula>
    </cfRule>
  </conditionalFormatting>
  <conditionalFormatting sqref="F539:H541">
    <cfRule type="containsBlanks" dxfId="1077" priority="138">
      <formula>LEN(TRIM(F539))=0</formula>
    </cfRule>
  </conditionalFormatting>
  <conditionalFormatting sqref="F558:H560">
    <cfRule type="containsBlanks" dxfId="1076" priority="130">
      <formula>LEN(TRIM(F558))=0</formula>
    </cfRule>
  </conditionalFormatting>
  <conditionalFormatting sqref="H13:H18">
    <cfRule type="notContainsBlanks" dxfId="1075" priority="330">
      <formula>LEN(TRIM(H13))&gt;0</formula>
    </cfRule>
    <cfRule type="expression" dxfId="1074" priority="331">
      <formula>$F13="その他"</formula>
    </cfRule>
  </conditionalFormatting>
  <conditionalFormatting sqref="H32:H37">
    <cfRule type="expression" dxfId="1073" priority="490">
      <formula>$F32="その他"</formula>
    </cfRule>
    <cfRule type="notContainsBlanks" dxfId="1072" priority="489">
      <formula>LEN(TRIM(H32))&gt;0</formula>
    </cfRule>
  </conditionalFormatting>
  <conditionalFormatting sqref="H51:H56">
    <cfRule type="expression" dxfId="1071" priority="323">
      <formula>$F51="その他"</formula>
    </cfRule>
    <cfRule type="notContainsBlanks" dxfId="1070" priority="322">
      <formula>LEN(TRIM(H51))&gt;0</formula>
    </cfRule>
  </conditionalFormatting>
  <conditionalFormatting sqref="H70:H75">
    <cfRule type="expression" dxfId="1069" priority="319">
      <formula>$F70="その他"</formula>
    </cfRule>
    <cfRule type="notContainsBlanks" dxfId="1068" priority="318">
      <formula>LEN(TRIM(H70))&gt;0</formula>
    </cfRule>
  </conditionalFormatting>
  <conditionalFormatting sqref="H89:H94">
    <cfRule type="notContainsBlanks" dxfId="1067" priority="314">
      <formula>LEN(TRIM(H89))&gt;0</formula>
    </cfRule>
    <cfRule type="expression" dxfId="1066" priority="315">
      <formula>$F89="その他"</formula>
    </cfRule>
  </conditionalFormatting>
  <conditionalFormatting sqref="H108:H113">
    <cfRule type="notContainsBlanks" dxfId="1065" priority="310">
      <formula>LEN(TRIM(H108))&gt;0</formula>
    </cfRule>
    <cfRule type="expression" dxfId="1064" priority="311">
      <formula>$F108="その他"</formula>
    </cfRule>
  </conditionalFormatting>
  <conditionalFormatting sqref="H127:H132">
    <cfRule type="notContainsBlanks" dxfId="1063" priority="437">
      <formula>LEN(TRIM(H127))&gt;0</formula>
    </cfRule>
    <cfRule type="expression" dxfId="1062" priority="438">
      <formula>$F127="その他"</formula>
    </cfRule>
  </conditionalFormatting>
  <conditionalFormatting sqref="H146:H151">
    <cfRule type="notContainsBlanks" dxfId="1061" priority="427">
      <formula>LEN(TRIM(H146))&gt;0</formula>
    </cfRule>
    <cfRule type="expression" dxfId="1060" priority="428">
      <formula>$F146="その他"</formula>
    </cfRule>
  </conditionalFormatting>
  <conditionalFormatting sqref="H165:H170">
    <cfRule type="expression" dxfId="1059" priority="418">
      <formula>$F165="その他"</formula>
    </cfRule>
    <cfRule type="notContainsBlanks" dxfId="1058" priority="417">
      <formula>LEN(TRIM(H165))&gt;0</formula>
    </cfRule>
  </conditionalFormatting>
  <conditionalFormatting sqref="H184:H189">
    <cfRule type="expression" dxfId="1057" priority="408">
      <formula>$F184="その他"</formula>
    </cfRule>
    <cfRule type="notContainsBlanks" dxfId="1056" priority="407">
      <formula>LEN(TRIM(H184))&gt;0</formula>
    </cfRule>
  </conditionalFormatting>
  <conditionalFormatting sqref="H203:H208">
    <cfRule type="notContainsBlanks" dxfId="1055" priority="290">
      <formula>LEN(TRIM(H203))&gt;0</formula>
    </cfRule>
    <cfRule type="expression" dxfId="1054" priority="291">
      <formula>$F203="その他"</formula>
    </cfRule>
  </conditionalFormatting>
  <conditionalFormatting sqref="H222:H227">
    <cfRule type="expression" dxfId="1053" priority="388">
      <formula>$F222="その他"</formula>
    </cfRule>
    <cfRule type="notContainsBlanks" dxfId="1052" priority="387">
      <formula>LEN(TRIM(H222))&gt;0</formula>
    </cfRule>
  </conditionalFormatting>
  <conditionalFormatting sqref="H241:H246">
    <cfRule type="expression" dxfId="1051" priority="378">
      <formula>$F241="その他"</formula>
    </cfRule>
    <cfRule type="notContainsBlanks" dxfId="1050" priority="377">
      <formula>LEN(TRIM(H241))&gt;0</formula>
    </cfRule>
  </conditionalFormatting>
  <conditionalFormatting sqref="H260:H265">
    <cfRule type="expression" dxfId="1049" priority="195">
      <formula>$F260="その他"</formula>
    </cfRule>
    <cfRule type="notContainsBlanks" dxfId="1048" priority="194">
      <formula>LEN(TRIM(H260))&gt;0</formula>
    </cfRule>
  </conditionalFormatting>
  <conditionalFormatting sqref="H279:H284">
    <cfRule type="expression" dxfId="1047" priority="191">
      <formula>$F279="その他"</formula>
    </cfRule>
    <cfRule type="notContainsBlanks" dxfId="1046" priority="190">
      <formula>LEN(TRIM(H279))&gt;0</formula>
    </cfRule>
  </conditionalFormatting>
  <conditionalFormatting sqref="H298:H303">
    <cfRule type="expression" dxfId="1045" priority="259">
      <formula>$F298="その他"</formula>
    </cfRule>
    <cfRule type="notContainsBlanks" dxfId="1044" priority="258">
      <formula>LEN(TRIM(H298))&gt;0</formula>
    </cfRule>
  </conditionalFormatting>
  <conditionalFormatting sqref="H317:H322">
    <cfRule type="expression" dxfId="1043" priority="251">
      <formula>$F317="その他"</formula>
    </cfRule>
    <cfRule type="notContainsBlanks" dxfId="1042" priority="250">
      <formula>LEN(TRIM(H317))&gt;0</formula>
    </cfRule>
  </conditionalFormatting>
  <conditionalFormatting sqref="H336:H341">
    <cfRule type="expression" dxfId="1041" priority="244">
      <formula>$F336="その他"</formula>
    </cfRule>
    <cfRule type="notContainsBlanks" dxfId="1040" priority="243">
      <formula>LEN(TRIM(H336))&gt;0</formula>
    </cfRule>
  </conditionalFormatting>
  <conditionalFormatting sqref="H355:H360">
    <cfRule type="notContainsBlanks" dxfId="1039" priority="236">
      <formula>LEN(TRIM(H355))&gt;0</formula>
    </cfRule>
    <cfRule type="expression" dxfId="1038" priority="237">
      <formula>$F355="その他"</formula>
    </cfRule>
  </conditionalFormatting>
  <conditionalFormatting sqref="H374:H379">
    <cfRule type="expression" dxfId="1037" priority="183">
      <formula>$F374="その他"</formula>
    </cfRule>
    <cfRule type="notContainsBlanks" dxfId="1036" priority="182">
      <formula>LEN(TRIM(H374))&gt;0</formula>
    </cfRule>
  </conditionalFormatting>
  <conditionalFormatting sqref="H393:H398">
    <cfRule type="notContainsBlanks" dxfId="1035" priority="223">
      <formula>LEN(TRIM(H393))&gt;0</formula>
    </cfRule>
    <cfRule type="expression" dxfId="1034" priority="224">
      <formula>$F393="その他"</formula>
    </cfRule>
  </conditionalFormatting>
  <conditionalFormatting sqref="H412:H417">
    <cfRule type="expression" dxfId="1033" priority="216">
      <formula>$F412="その他"</formula>
    </cfRule>
    <cfRule type="notContainsBlanks" dxfId="1032" priority="215">
      <formula>LEN(TRIM(H412))&gt;0</formula>
    </cfRule>
  </conditionalFormatting>
  <conditionalFormatting sqref="H431:H436">
    <cfRule type="notContainsBlanks" dxfId="1031" priority="104">
      <formula>LEN(TRIM(H431))&gt;0</formula>
    </cfRule>
    <cfRule type="expression" dxfId="1030" priority="105">
      <formula>$F431="その他"</formula>
    </cfRule>
  </conditionalFormatting>
  <conditionalFormatting sqref="H450:H455">
    <cfRule type="notContainsBlanks" dxfId="1029" priority="100">
      <formula>LEN(TRIM(H450))&gt;0</formula>
    </cfRule>
    <cfRule type="expression" dxfId="1028" priority="101">
      <formula>$F450="その他"</formula>
    </cfRule>
  </conditionalFormatting>
  <conditionalFormatting sqref="H469:H474">
    <cfRule type="notContainsBlanks" dxfId="1027" priority="168">
      <formula>LEN(TRIM(H469))&gt;0</formula>
    </cfRule>
    <cfRule type="expression" dxfId="1026" priority="169">
      <formula>$F469="その他"</formula>
    </cfRule>
  </conditionalFormatting>
  <conditionalFormatting sqref="H488:H493">
    <cfRule type="notContainsBlanks" dxfId="1025" priority="160">
      <formula>LEN(TRIM(H488))&gt;0</formula>
    </cfRule>
    <cfRule type="expression" dxfId="1024" priority="161">
      <formula>$F488="その他"</formula>
    </cfRule>
  </conditionalFormatting>
  <conditionalFormatting sqref="H507:H512">
    <cfRule type="notContainsBlanks" dxfId="1023" priority="153">
      <formula>LEN(TRIM(H507))&gt;0</formula>
    </cfRule>
    <cfRule type="expression" dxfId="1022" priority="154">
      <formula>$F507="その他"</formula>
    </cfRule>
  </conditionalFormatting>
  <conditionalFormatting sqref="H526:H531">
    <cfRule type="notContainsBlanks" dxfId="1021" priority="146">
      <formula>LEN(TRIM(H526))&gt;0</formula>
    </cfRule>
    <cfRule type="expression" dxfId="1020" priority="147">
      <formula>$F526="その他"</formula>
    </cfRule>
  </conditionalFormatting>
  <conditionalFormatting sqref="H545:H550">
    <cfRule type="notContainsBlanks" dxfId="1019" priority="92">
      <formula>LEN(TRIM(H545))&gt;0</formula>
    </cfRule>
    <cfRule type="expression" dxfId="1018" priority="93">
      <formula>$F545="その他"</formula>
    </cfRule>
  </conditionalFormatting>
  <conditionalFormatting sqref="H564:H569">
    <cfRule type="expression" dxfId="1017" priority="134">
      <formula>$F564="その他"</formula>
    </cfRule>
    <cfRule type="notContainsBlanks" dxfId="1016" priority="133">
      <formula>LEN(TRIM(H564))&gt;0</formula>
    </cfRule>
  </conditionalFormatting>
  <dataValidations count="4">
    <dataValidation type="list" allowBlank="1" showInputMessage="1" showErrorMessage="1" sqref="G241:G246 G222:G227 G203:G208 G184:G189 G165:G170 G146:G151 G127:G132 G108:G113 G89:G94 G70:G75 G51:G56 G32:G37 G13:G18 G412:G417 G393:G398 G374:G379 G355:G360 G336:G341 G317:G322 G298:G303 G279:G284 G260:G265 G564:G569 G545:G550 G526:G531 G507:G512 G488:G493 G469:G474 G450:G455 G431:G436" xr:uid="{695A5228-6AA2-40B9-A0CD-D5B12CC712E6}">
      <formula1>"実施済,実施中,未実施"</formula1>
    </dataValidation>
    <dataValidation type="list" allowBlank="1" showInputMessage="1" showErrorMessage="1" sqref="F241:F246 F222:F227 F203:F208 F184:F189 F165:F170 F146:F151 F127:F132 F108:F113 F89:F94 F70:F75 F51:F56 F32:F37 F13:F18 F412:F417 F393:F398 F374:F379 F355:F360 F336:F341 F317:F322 F298:F303 F279:F284 F260:F265 F564:F569 F545:F550 F526:F531 F507:F512 F488:F493 F469:F474 F450:F455 F431:F436" xr:uid="{358C513E-17FA-4348-8FCF-CD597A2295AA}">
      <formula1>"住民説明（事業概要）,事業への反応調査,メリットやコストなどの詳細説明,再エネ利用の意向調査,個別協議,合意,その他"</formula1>
    </dataValidation>
    <dataValidation type="list" allowBlank="1" showInputMessage="1" showErrorMessage="1" sqref="F11:H11 F30:H30 F49:H49 F68:H68 F87:H87 F106:H106 F125:H125 F144:H144 F163:H163 F182:H182 F201:H201 F220:H220 F239:H239 F258:H258 F277:H277 F296:H296 F315:H315 F334:H334 F353:H353 F372:H372 F391:H391 F410:H410 F429:H429 F448:H448 F467:H467 F486:H486 F505:H505 F524:H524 F543:H543 F562:H562" xr:uid="{053F7BCE-A5CE-4291-9037-DB71CF078952}">
      <formula1>"合意済,合意形成に向けて協議中,説明済,未実施"</formula1>
    </dataValidation>
    <dataValidation type="list" allowBlank="1" showInputMessage="1" showErrorMessage="1" sqref="F9:H9 F28:H28 F47:H47 F66:H66 F85:H85 F104:H104 F123:H123 F142:H142 F161:H161 F180:H180 F199:H199 F218:H218 F237:H237 F256:H256 F275:H275 F294:H294 F313:H313 F332:H332 F351:H351 F370:H370 F389:H389 F408:H408 F427:H427 F446:H446 F465:H465 F484:H484 F503:H503 F522:H522 F541:H541 F560:H560" xr:uid="{7047A826-87F5-46B4-8731-01E726B16DF6}">
      <formula1>"A,B,C,D"</formula1>
    </dataValidation>
  </dataValidations>
  <pageMargins left="0.7" right="0.7" top="0.75" bottom="0.75" header="0.3" footer="0.3"/>
  <pageSetup paperSize="9" scale="32" fitToHeight="0" orientation="portrait" r:id="rId1"/>
  <colBreaks count="1" manualBreakCount="1">
    <brk id="20" max="1048575" man="1"/>
  </colBreaks>
  <drawing r:id="rId2"/>
  <extLst>
    <ext xmlns:x14="http://schemas.microsoft.com/office/spreadsheetml/2009/9/main" uri="{CCE6A557-97BC-4b89-ADB6-D9C93CAAB3DF}">
      <x14:dataValidations xmlns:xm="http://schemas.microsoft.com/office/excel/2006/main" count="1">
        <x14:dataValidation type="list" showInputMessage="1" showErrorMessage="1" xr:uid="{609D59B2-F0E6-4BFC-84BE-4B21EE7A25C6}">
          <x14:formula1>
            <xm:f>OFFSET('2.4民生電力需要量'!$S$8,0,0,'2.4民生電力需要量'!$R$2,1)</xm:f>
          </x14:formula1>
          <xm:sqref>D7 D26 D45 D64 D83 D102 D121 D140 D159 D178 D197 D216 D235 D254 D273 D292 D311 D330 D349 D368 D387 D406 D425 D444 D463 D482 D501 D520 D539 D558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AA99-2AFB-40E0-91E4-7DB0A5171B92}">
  <sheetPr codeName="Sheet33">
    <tabColor rgb="FF00B0F0"/>
    <pageSetUpPr fitToPage="1"/>
  </sheetPr>
  <dimension ref="A1:U783"/>
  <sheetViews>
    <sheetView showGridLines="0" zoomScale="70" zoomScaleNormal="70" zoomScaleSheetLayoutView="80" workbookViewId="0"/>
  </sheetViews>
  <sheetFormatPr defaultColWidth="9" defaultRowHeight="18" x14ac:dyDescent="0.55000000000000004"/>
  <cols>
    <col min="1" max="1" width="2.08203125" style="76" customWidth="1"/>
    <col min="2" max="2" width="2" style="76" customWidth="1"/>
    <col min="3" max="3" width="7.08203125" style="76" customWidth="1"/>
    <col min="4" max="4" width="21.5" style="76" customWidth="1"/>
    <col min="5" max="5" width="35" style="76" customWidth="1"/>
    <col min="6" max="6" width="32.83203125" style="76" customWidth="1"/>
    <col min="7" max="8" width="29.33203125" style="76" customWidth="1"/>
    <col min="9" max="9" width="2" style="76" customWidth="1"/>
    <col min="10" max="10" width="4.08203125" style="386" customWidth="1"/>
    <col min="11" max="11" width="27.58203125" style="386" bestFit="1" customWidth="1"/>
    <col min="12" max="12" width="20.25" style="386" customWidth="1"/>
    <col min="13" max="13" width="27.58203125" style="76" bestFit="1" customWidth="1"/>
    <col min="14" max="14" width="20.25" style="76" customWidth="1"/>
    <col min="15" max="16" width="4.75" style="76" customWidth="1"/>
    <col min="17" max="19" width="43.33203125" style="76" customWidth="1"/>
    <col min="20" max="16384" width="9" style="76"/>
  </cols>
  <sheetData>
    <row r="1" spans="1:21" customFormat="1" x14ac:dyDescent="0.55000000000000004">
      <c r="A1" s="172" t="s">
        <v>241</v>
      </c>
      <c r="B1" s="1"/>
      <c r="C1" s="1"/>
      <c r="J1" s="3"/>
      <c r="K1" s="3"/>
      <c r="L1" s="3"/>
      <c r="U1" s="213"/>
    </row>
    <row r="2" spans="1:21" customFormat="1" ht="81.75" customHeight="1" x14ac:dyDescent="0.55000000000000004">
      <c r="B2" s="901" t="s">
        <v>388</v>
      </c>
      <c r="C2" s="901"/>
      <c r="D2" s="901"/>
      <c r="E2" s="901"/>
      <c r="F2" s="901"/>
      <c r="G2" s="901"/>
      <c r="H2" s="901"/>
      <c r="I2" s="901"/>
      <c r="J2" s="901"/>
      <c r="K2" s="901"/>
      <c r="L2" s="901"/>
      <c r="M2" s="901"/>
      <c r="U2" s="213"/>
    </row>
    <row r="3" spans="1:21" customFormat="1" x14ac:dyDescent="0.55000000000000004">
      <c r="J3" s="3"/>
      <c r="K3" s="3"/>
      <c r="L3" s="3"/>
      <c r="U3" s="213"/>
    </row>
    <row r="4" spans="1:21" customFormat="1" ht="26.5" x14ac:dyDescent="0.55000000000000004">
      <c r="B4" s="232" t="e">
        <f ca="1">IF(COUNTIF(OFFSET('2.4民生電力需要量'!$T$8,'2.4民生電力需要量'!$R$2,0,'2.4民生電力需要量'!$R$3,1),"?*")=0,"","あと "&amp;COUNTIF(OFFSET('2.4民生電力需要量'!$T$8,'2.4民生電力需要量'!$R$2,0,'2.4民生電力需要量'!$R$3,1),"?*")&amp;" 施設分 入力が必要です")</f>
        <v>#REF!</v>
      </c>
      <c r="J4" s="3"/>
      <c r="K4" s="3"/>
      <c r="L4" s="3"/>
    </row>
    <row r="5" spans="1:21" customFormat="1" ht="13.5" customHeight="1" x14ac:dyDescent="0.55000000000000004">
      <c r="J5" s="3"/>
      <c r="K5" s="3"/>
      <c r="L5" s="3"/>
    </row>
    <row r="6" spans="1:21" customFormat="1" ht="15" customHeight="1" x14ac:dyDescent="0.55000000000000004">
      <c r="B6" s="51"/>
      <c r="C6" s="29"/>
      <c r="D6" s="29"/>
      <c r="E6" s="29"/>
      <c r="F6" s="29"/>
      <c r="G6" s="29"/>
      <c r="H6" s="29"/>
      <c r="I6" s="47"/>
    </row>
    <row r="7" spans="1:21" customFormat="1" x14ac:dyDescent="0.55000000000000004">
      <c r="B7" s="48"/>
      <c r="C7" s="236" t="str">
        <f ca="1">IFERROR(OFFSET('2.4民生電力需要量'!$C$7,MATCH(D7,'2.4民生電力需要量'!$E$8:$E$49,0),0),"")</f>
        <v/>
      </c>
      <c r="D7" s="375" t="s">
        <v>238</v>
      </c>
      <c r="E7" s="231" t="s">
        <v>239</v>
      </c>
      <c r="F7" s="905" t="str">
        <f ca="1">IFERROR(OFFSET('2.4民生電力需要量'!$G$7,MATCH($D7,'2.4民生電力需要量'!$E$8:$E$990,0),0),"")</f>
        <v/>
      </c>
      <c r="G7" s="906"/>
      <c r="H7" s="907"/>
      <c r="I7" s="49"/>
    </row>
    <row r="8" spans="1:21" customFormat="1" x14ac:dyDescent="0.55000000000000004">
      <c r="B8" s="48"/>
      <c r="C8" s="233"/>
      <c r="D8" s="216"/>
      <c r="E8" s="231" t="s">
        <v>349</v>
      </c>
      <c r="F8" s="908" t="str">
        <f ca="1">IFERROR(OFFSET('2.4民生電力需要量'!$I$7,MATCH($D7,'2.4民生電力需要量'!$E$8:$E$990,0),0),"")</f>
        <v/>
      </c>
      <c r="G8" s="909"/>
      <c r="H8" s="910"/>
      <c r="I8" s="49"/>
    </row>
    <row r="9" spans="1:21" customFormat="1" x14ac:dyDescent="0.55000000000000004">
      <c r="B9" s="48"/>
      <c r="C9" s="233"/>
      <c r="D9" s="216"/>
      <c r="E9" s="231" t="s">
        <v>298</v>
      </c>
      <c r="F9" s="905" t="str">
        <f ca="1">IFERROR(OFFSET('2.4民生電力需要量'!$L$7,MATCH($D7,'2.4民生電力需要量'!$E$8:$E$990,0),0),"")</f>
        <v/>
      </c>
      <c r="G9" s="906"/>
      <c r="H9" s="907"/>
      <c r="I9" s="49"/>
    </row>
    <row r="10" spans="1:21" ht="18.75" customHeight="1" x14ac:dyDescent="0.55000000000000004">
      <c r="B10" s="379"/>
      <c r="C10" s="380"/>
      <c r="D10" s="381"/>
      <c r="E10" s="393" t="s">
        <v>237</v>
      </c>
      <c r="F10" s="389" t="s">
        <v>211</v>
      </c>
      <c r="G10" s="389" t="s">
        <v>361</v>
      </c>
      <c r="H10" s="389" t="s">
        <v>246</v>
      </c>
      <c r="I10" s="385"/>
      <c r="J10" s="76"/>
    </row>
    <row r="11" spans="1:21" x14ac:dyDescent="0.55000000000000004">
      <c r="B11" s="379"/>
      <c r="C11" s="380"/>
      <c r="D11" s="381"/>
      <c r="E11" s="393"/>
      <c r="F11" s="376"/>
      <c r="G11" s="377"/>
      <c r="H11" s="434"/>
      <c r="I11" s="385"/>
      <c r="J11" s="76"/>
    </row>
    <row r="12" spans="1:21" x14ac:dyDescent="0.55000000000000004">
      <c r="B12" s="379"/>
      <c r="C12" s="380"/>
      <c r="D12" s="381"/>
      <c r="E12" s="393"/>
      <c r="F12" s="376"/>
      <c r="G12" s="377"/>
      <c r="H12" s="434"/>
      <c r="I12" s="385"/>
      <c r="J12" s="76"/>
    </row>
    <row r="13" spans="1:21" x14ac:dyDescent="0.55000000000000004">
      <c r="B13" s="379"/>
      <c r="C13" s="380"/>
      <c r="D13" s="381"/>
      <c r="E13" s="393"/>
      <c r="F13" s="376"/>
      <c r="G13" s="377"/>
      <c r="H13" s="434"/>
      <c r="I13" s="385"/>
      <c r="J13" s="76"/>
    </row>
    <row r="14" spans="1:21" x14ac:dyDescent="0.55000000000000004">
      <c r="B14" s="379"/>
      <c r="C14" s="380"/>
      <c r="D14" s="381"/>
      <c r="E14" s="393"/>
      <c r="F14" s="376"/>
      <c r="G14" s="377"/>
      <c r="H14" s="434"/>
      <c r="I14" s="385"/>
      <c r="J14" s="76"/>
    </row>
    <row r="15" spans="1:21" s="386" customFormat="1" x14ac:dyDescent="0.55000000000000004">
      <c r="A15" s="76"/>
      <c r="B15" s="379"/>
      <c r="C15" s="380"/>
      <c r="D15" s="381"/>
      <c r="E15" s="393"/>
      <c r="F15" s="376"/>
      <c r="G15" s="377"/>
      <c r="H15" s="434"/>
      <c r="I15" s="385"/>
      <c r="J15" s="76"/>
      <c r="M15" s="76"/>
      <c r="N15" s="76"/>
      <c r="O15" s="76"/>
      <c r="P15" s="76"/>
      <c r="Q15" s="76"/>
      <c r="R15" s="76"/>
      <c r="S15" s="76"/>
      <c r="T15" s="76"/>
      <c r="U15" s="76"/>
    </row>
    <row r="16" spans="1:21" s="386" customFormat="1" ht="18" customHeight="1" x14ac:dyDescent="0.55000000000000004">
      <c r="A16" s="76"/>
      <c r="B16" s="379"/>
      <c r="C16" s="380"/>
      <c r="D16" s="381"/>
      <c r="E16" s="393"/>
      <c r="F16" s="376"/>
      <c r="G16" s="377"/>
      <c r="H16" s="434"/>
      <c r="I16" s="385"/>
      <c r="J16" s="76"/>
      <c r="M16" s="76"/>
      <c r="N16" s="76"/>
      <c r="O16" s="76"/>
      <c r="P16" s="76"/>
      <c r="Q16" s="76"/>
      <c r="R16" s="76"/>
      <c r="S16" s="76"/>
      <c r="T16" s="76"/>
      <c r="U16" s="76"/>
    </row>
    <row r="17" spans="1:21" s="386" customFormat="1" x14ac:dyDescent="0.55000000000000004">
      <c r="A17" s="76"/>
      <c r="B17" s="379"/>
      <c r="C17" s="380"/>
      <c r="D17" s="381"/>
      <c r="E17" s="394"/>
      <c r="F17" s="376"/>
      <c r="G17" s="377"/>
      <c r="H17" s="434"/>
      <c r="I17" s="385"/>
      <c r="J17" s="76"/>
      <c r="M17" s="76"/>
      <c r="N17" s="76"/>
      <c r="O17" s="76"/>
      <c r="P17" s="76"/>
      <c r="Q17" s="76"/>
      <c r="R17" s="76"/>
      <c r="S17" s="76"/>
      <c r="T17" s="76"/>
      <c r="U17" s="76"/>
    </row>
    <row r="18" spans="1:21" s="386" customFormat="1" ht="18.75" customHeight="1" x14ac:dyDescent="0.55000000000000004">
      <c r="A18" s="76"/>
      <c r="B18" s="379"/>
      <c r="C18" s="380"/>
      <c r="D18" s="381"/>
      <c r="E18" s="393" t="s">
        <v>237</v>
      </c>
      <c r="F18" s="395" t="s">
        <v>211</v>
      </c>
      <c r="G18" s="395" t="s">
        <v>361</v>
      </c>
      <c r="H18" s="395" t="s">
        <v>246</v>
      </c>
      <c r="I18" s="385"/>
      <c r="J18" s="76"/>
      <c r="M18" s="76"/>
      <c r="N18" s="76"/>
      <c r="O18" s="76"/>
      <c r="P18" s="76"/>
      <c r="Q18" s="76"/>
      <c r="R18" s="76"/>
      <c r="S18" s="76"/>
      <c r="T18" s="76"/>
      <c r="U18" s="76"/>
    </row>
    <row r="19" spans="1:21" s="386" customFormat="1" x14ac:dyDescent="0.55000000000000004">
      <c r="A19" s="76"/>
      <c r="B19" s="379"/>
      <c r="C19" s="380"/>
      <c r="D19" s="381"/>
      <c r="E19" s="393"/>
      <c r="F19" s="376"/>
      <c r="G19" s="377"/>
      <c r="H19" s="434"/>
      <c r="I19" s="385"/>
      <c r="J19" s="76"/>
      <c r="M19" s="76"/>
      <c r="N19" s="76"/>
      <c r="O19" s="76"/>
      <c r="P19" s="76"/>
      <c r="Q19" s="76"/>
      <c r="R19" s="76"/>
      <c r="S19" s="76"/>
      <c r="T19" s="76"/>
      <c r="U19" s="76"/>
    </row>
    <row r="20" spans="1:21" s="386" customFormat="1" x14ac:dyDescent="0.55000000000000004">
      <c r="A20" s="76"/>
      <c r="B20" s="379"/>
      <c r="C20" s="380"/>
      <c r="D20" s="381"/>
      <c r="E20" s="393"/>
      <c r="F20" s="376"/>
      <c r="G20" s="377"/>
      <c r="H20" s="434"/>
      <c r="I20" s="385"/>
      <c r="J20" s="76"/>
      <c r="M20" s="76"/>
      <c r="N20" s="76"/>
      <c r="O20" s="76"/>
      <c r="P20" s="76"/>
      <c r="Q20" s="76"/>
      <c r="R20" s="76"/>
      <c r="S20" s="76"/>
      <c r="T20" s="76"/>
      <c r="U20" s="76"/>
    </row>
    <row r="21" spans="1:21" s="386" customFormat="1" x14ac:dyDescent="0.55000000000000004">
      <c r="A21" s="76"/>
      <c r="B21" s="379"/>
      <c r="C21" s="380"/>
      <c r="D21" s="381"/>
      <c r="E21" s="393"/>
      <c r="F21" s="376"/>
      <c r="G21" s="377"/>
      <c r="H21" s="434"/>
      <c r="I21" s="385"/>
      <c r="J21" s="76"/>
      <c r="M21" s="76"/>
      <c r="N21" s="76"/>
      <c r="O21" s="76"/>
      <c r="P21" s="76"/>
      <c r="Q21" s="76"/>
      <c r="R21" s="76"/>
      <c r="S21" s="76"/>
      <c r="T21" s="76"/>
      <c r="U21" s="76"/>
    </row>
    <row r="22" spans="1:21" s="386" customFormat="1" x14ac:dyDescent="0.55000000000000004">
      <c r="A22" s="76"/>
      <c r="B22" s="379"/>
      <c r="C22" s="380"/>
      <c r="D22" s="381"/>
      <c r="E22" s="393"/>
      <c r="F22" s="376"/>
      <c r="G22" s="377"/>
      <c r="H22" s="434"/>
      <c r="I22" s="385"/>
      <c r="J22" s="76"/>
      <c r="M22" s="76"/>
      <c r="N22" s="76"/>
      <c r="O22" s="76"/>
      <c r="P22" s="76"/>
      <c r="Q22" s="76"/>
      <c r="R22" s="76"/>
      <c r="S22" s="76"/>
      <c r="T22" s="76"/>
      <c r="U22" s="76"/>
    </row>
    <row r="23" spans="1:21" s="386" customFormat="1" x14ac:dyDescent="0.55000000000000004">
      <c r="A23" s="76"/>
      <c r="B23" s="379"/>
      <c r="C23" s="380"/>
      <c r="D23" s="381"/>
      <c r="E23" s="393"/>
      <c r="F23" s="376"/>
      <c r="G23" s="377"/>
      <c r="H23" s="434"/>
      <c r="I23" s="385"/>
      <c r="J23" s="76"/>
      <c r="M23" s="76"/>
      <c r="N23" s="76"/>
      <c r="O23" s="76"/>
      <c r="P23" s="76"/>
      <c r="Q23" s="76"/>
      <c r="R23" s="76"/>
      <c r="S23" s="76"/>
      <c r="T23" s="76"/>
      <c r="U23" s="76"/>
    </row>
    <row r="24" spans="1:21" s="386" customFormat="1" x14ac:dyDescent="0.55000000000000004">
      <c r="A24" s="76"/>
      <c r="B24" s="379"/>
      <c r="C24" s="380"/>
      <c r="D24" s="381"/>
      <c r="E24" s="393"/>
      <c r="F24" s="376"/>
      <c r="G24" s="377"/>
      <c r="H24" s="434"/>
      <c r="I24" s="385"/>
      <c r="J24" s="76"/>
      <c r="M24" s="76"/>
      <c r="N24" s="76"/>
      <c r="O24" s="76"/>
      <c r="P24" s="76"/>
      <c r="Q24" s="76"/>
      <c r="R24" s="76"/>
      <c r="S24" s="76"/>
      <c r="T24" s="76"/>
      <c r="U24" s="76"/>
    </row>
    <row r="25" spans="1:21" s="386" customFormat="1" x14ac:dyDescent="0.55000000000000004">
      <c r="A25" s="76"/>
      <c r="B25" s="379"/>
      <c r="C25" s="390"/>
      <c r="D25" s="391"/>
      <c r="E25" s="394"/>
      <c r="F25" s="376"/>
      <c r="G25" s="377"/>
      <c r="H25" s="434"/>
      <c r="I25" s="385"/>
      <c r="J25" s="76"/>
      <c r="M25" s="76"/>
      <c r="N25" s="76"/>
      <c r="O25" s="76"/>
      <c r="P25" s="76"/>
      <c r="Q25" s="76"/>
      <c r="R25" s="76"/>
      <c r="S25" s="76"/>
      <c r="T25" s="76"/>
      <c r="U25" s="76"/>
    </row>
    <row r="26" spans="1:21" customFormat="1" ht="7.5" customHeight="1" x14ac:dyDescent="0.55000000000000004">
      <c r="B26" s="211"/>
      <c r="C26" s="28"/>
      <c r="D26" s="28"/>
      <c r="E26" s="28"/>
      <c r="F26" s="28"/>
      <c r="G26" s="28"/>
      <c r="H26" s="28"/>
      <c r="I26" s="50"/>
      <c r="J26" s="3"/>
      <c r="K26" s="3"/>
      <c r="L26" s="3"/>
    </row>
    <row r="27" spans="1:21" customFormat="1" ht="6" customHeight="1" x14ac:dyDescent="0.55000000000000004">
      <c r="J27" s="3"/>
      <c r="K27" s="3"/>
      <c r="L27" s="3"/>
    </row>
    <row r="28" spans="1:21" customFormat="1" ht="103.5" customHeight="1" x14ac:dyDescent="0.55000000000000004">
      <c r="C28" s="241"/>
      <c r="D28" s="242"/>
      <c r="E28" s="230" t="s">
        <v>425</v>
      </c>
      <c r="F28" s="912"/>
      <c r="G28" s="913"/>
      <c r="H28" s="914"/>
      <c r="I28" s="244" t="s">
        <v>240</v>
      </c>
      <c r="J28" s="244"/>
    </row>
    <row r="29" spans="1:21" customFormat="1" ht="146.25" customHeight="1" x14ac:dyDescent="0.55000000000000004">
      <c r="C29" s="234"/>
      <c r="D29" s="224"/>
      <c r="E29" s="230" t="s">
        <v>424</v>
      </c>
      <c r="F29" s="912"/>
      <c r="G29" s="913"/>
      <c r="H29" s="914"/>
      <c r="J29" s="3"/>
      <c r="K29" s="3"/>
      <c r="L29" s="3"/>
    </row>
    <row r="30" spans="1:21" customFormat="1" ht="13.5" customHeight="1" thickBot="1" x14ac:dyDescent="0.6">
      <c r="A30" s="245"/>
      <c r="B30" s="245"/>
      <c r="C30" s="245"/>
      <c r="D30" s="245"/>
      <c r="E30" s="245"/>
      <c r="F30" s="245"/>
      <c r="G30" s="245"/>
      <c r="H30" s="245"/>
      <c r="I30" s="245"/>
      <c r="J30" s="247"/>
      <c r="K30" s="3"/>
      <c r="L30" s="3"/>
    </row>
    <row r="31" spans="1:21" customFormat="1" x14ac:dyDescent="0.55000000000000004">
      <c r="A31" s="248"/>
      <c r="B31" s="248"/>
      <c r="C31" s="248"/>
      <c r="D31" s="248"/>
      <c r="E31" s="248"/>
      <c r="F31" s="248"/>
      <c r="G31" s="248"/>
      <c r="H31" s="248"/>
      <c r="I31" s="248"/>
      <c r="J31" s="250"/>
      <c r="K31" s="3"/>
      <c r="L31" s="3"/>
    </row>
    <row r="32" spans="1:21" customFormat="1" ht="15" customHeight="1" x14ac:dyDescent="0.55000000000000004">
      <c r="B32" s="51"/>
      <c r="C32" s="29"/>
      <c r="D32" s="29"/>
      <c r="E32" s="29"/>
      <c r="F32" s="29"/>
      <c r="G32" s="29"/>
      <c r="H32" s="29"/>
      <c r="I32" s="47"/>
    </row>
    <row r="33" spans="1:21" customFormat="1" x14ac:dyDescent="0.55000000000000004">
      <c r="B33" s="48"/>
      <c r="C33" s="236" t="str">
        <f ca="1">IFERROR(OFFSET('2.4民生電力需要量'!$C$7,MATCH(D33,'2.4民生電力需要量'!$E$8:$E$49,0),0),"")</f>
        <v/>
      </c>
      <c r="D33" s="375" t="s">
        <v>238</v>
      </c>
      <c r="E33" s="230" t="s">
        <v>239</v>
      </c>
      <c r="F33" s="905" t="str">
        <f ca="1">IFERROR(OFFSET('2.4民生電力需要量'!$G$7,MATCH($D33,'2.4民生電力需要量'!$E$8:$E$990,0),0),"")</f>
        <v/>
      </c>
      <c r="G33" s="906"/>
      <c r="H33" s="907"/>
      <c r="I33" s="49"/>
    </row>
    <row r="34" spans="1:21" customFormat="1" x14ac:dyDescent="0.55000000000000004">
      <c r="B34" s="48"/>
      <c r="C34" s="233"/>
      <c r="D34" s="216"/>
      <c r="E34" s="230" t="s">
        <v>349</v>
      </c>
      <c r="F34" s="908" t="str">
        <f ca="1">IFERROR(OFFSET('2.4民生電力需要量'!$I$7,MATCH($D33,'2.4民生電力需要量'!$E$8:$E$990,0),0),"")</f>
        <v/>
      </c>
      <c r="G34" s="909"/>
      <c r="H34" s="910"/>
      <c r="I34" s="49"/>
    </row>
    <row r="35" spans="1:21" customFormat="1" x14ac:dyDescent="0.55000000000000004">
      <c r="B35" s="48"/>
      <c r="C35" s="233"/>
      <c r="D35" s="216"/>
      <c r="E35" s="230" t="s">
        <v>298</v>
      </c>
      <c r="F35" s="905" t="str">
        <f ca="1">IFERROR(OFFSET('2.4民生電力需要量'!$L$7,MATCH($D33,'2.4民生電力需要量'!$E$8:$E$990,0),0),"")</f>
        <v/>
      </c>
      <c r="G35" s="906"/>
      <c r="H35" s="907"/>
      <c r="I35" s="49"/>
    </row>
    <row r="36" spans="1:21" ht="18.75" customHeight="1" x14ac:dyDescent="0.55000000000000004">
      <c r="B36" s="379"/>
      <c r="C36" s="380"/>
      <c r="D36" s="381"/>
      <c r="E36" s="393" t="s">
        <v>237</v>
      </c>
      <c r="F36" s="389" t="s">
        <v>211</v>
      </c>
      <c r="G36" s="389" t="s">
        <v>360</v>
      </c>
      <c r="H36" s="389" t="s">
        <v>246</v>
      </c>
      <c r="I36" s="385"/>
      <c r="J36" s="76"/>
    </row>
    <row r="37" spans="1:21" x14ac:dyDescent="0.55000000000000004">
      <c r="B37" s="379"/>
      <c r="C37" s="380"/>
      <c r="D37" s="381"/>
      <c r="E37" s="393"/>
      <c r="F37" s="376"/>
      <c r="G37" s="377"/>
      <c r="H37" s="434"/>
      <c r="I37" s="385"/>
      <c r="J37" s="76"/>
    </row>
    <row r="38" spans="1:21" x14ac:dyDescent="0.55000000000000004">
      <c r="B38" s="379"/>
      <c r="C38" s="380"/>
      <c r="D38" s="381"/>
      <c r="E38" s="393"/>
      <c r="F38" s="376"/>
      <c r="G38" s="377"/>
      <c r="H38" s="434"/>
      <c r="I38" s="385"/>
      <c r="J38" s="76"/>
    </row>
    <row r="39" spans="1:21" x14ac:dyDescent="0.55000000000000004">
      <c r="B39" s="379"/>
      <c r="C39" s="380"/>
      <c r="D39" s="381"/>
      <c r="E39" s="393"/>
      <c r="F39" s="376"/>
      <c r="G39" s="377"/>
      <c r="H39" s="434"/>
      <c r="I39" s="385"/>
      <c r="J39" s="76"/>
    </row>
    <row r="40" spans="1:21" x14ac:dyDescent="0.55000000000000004">
      <c r="B40" s="379"/>
      <c r="C40" s="380"/>
      <c r="D40" s="381"/>
      <c r="E40" s="393"/>
      <c r="F40" s="376"/>
      <c r="G40" s="377"/>
      <c r="H40" s="434"/>
      <c r="I40" s="385"/>
      <c r="J40" s="76"/>
    </row>
    <row r="41" spans="1:21" x14ac:dyDescent="0.55000000000000004">
      <c r="B41" s="379"/>
      <c r="C41" s="380"/>
      <c r="D41" s="381"/>
      <c r="E41" s="393"/>
      <c r="F41" s="376"/>
      <c r="G41" s="377"/>
      <c r="H41" s="434"/>
      <c r="I41" s="385"/>
      <c r="J41" s="76"/>
    </row>
    <row r="42" spans="1:21" s="386" customFormat="1" x14ac:dyDescent="0.55000000000000004">
      <c r="A42" s="76"/>
      <c r="B42" s="379"/>
      <c r="C42" s="380"/>
      <c r="D42" s="381"/>
      <c r="E42" s="393"/>
      <c r="F42" s="376"/>
      <c r="G42" s="377"/>
      <c r="H42" s="434"/>
      <c r="I42" s="385"/>
      <c r="J42" s="76"/>
      <c r="M42" s="76"/>
      <c r="N42" s="76"/>
      <c r="O42" s="76"/>
      <c r="P42" s="76"/>
      <c r="Q42" s="76"/>
      <c r="R42" s="76"/>
      <c r="S42" s="76"/>
      <c r="T42" s="76"/>
      <c r="U42" s="76"/>
    </row>
    <row r="43" spans="1:21" s="386" customFormat="1" x14ac:dyDescent="0.55000000000000004">
      <c r="A43" s="76"/>
      <c r="B43" s="379"/>
      <c r="C43" s="380"/>
      <c r="D43" s="381"/>
      <c r="E43" s="393"/>
      <c r="F43" s="376"/>
      <c r="G43" s="377"/>
      <c r="H43" s="434"/>
      <c r="I43" s="385"/>
      <c r="J43" s="76"/>
      <c r="M43" s="76"/>
      <c r="N43" s="76"/>
      <c r="O43" s="76"/>
      <c r="P43" s="76"/>
      <c r="Q43" s="76"/>
      <c r="R43" s="76"/>
      <c r="S43" s="76"/>
      <c r="T43" s="76"/>
      <c r="U43" s="76"/>
    </row>
    <row r="44" spans="1:21" s="386" customFormat="1" ht="18.75" customHeight="1" x14ac:dyDescent="0.55000000000000004">
      <c r="A44" s="76"/>
      <c r="B44" s="379"/>
      <c r="C44" s="380"/>
      <c r="D44" s="381"/>
      <c r="E44" s="393" t="s">
        <v>237</v>
      </c>
      <c r="F44" s="395" t="s">
        <v>211</v>
      </c>
      <c r="G44" s="395" t="s">
        <v>360</v>
      </c>
      <c r="H44" s="395" t="s">
        <v>246</v>
      </c>
      <c r="I44" s="385"/>
      <c r="J44" s="76"/>
      <c r="M44" s="76"/>
      <c r="N44" s="76"/>
      <c r="O44" s="76"/>
      <c r="P44" s="76"/>
      <c r="Q44" s="76"/>
      <c r="R44" s="76"/>
      <c r="S44" s="76"/>
      <c r="T44" s="76"/>
      <c r="U44" s="76"/>
    </row>
    <row r="45" spans="1:21" s="386" customFormat="1" x14ac:dyDescent="0.55000000000000004">
      <c r="A45" s="76"/>
      <c r="B45" s="379"/>
      <c r="C45" s="380"/>
      <c r="D45" s="381"/>
      <c r="E45" s="393"/>
      <c r="F45" s="376"/>
      <c r="G45" s="377"/>
      <c r="H45" s="434"/>
      <c r="I45" s="385"/>
      <c r="J45" s="76"/>
      <c r="M45" s="76"/>
      <c r="N45" s="76"/>
      <c r="O45" s="76"/>
      <c r="P45" s="76"/>
      <c r="Q45" s="76"/>
      <c r="R45" s="76"/>
      <c r="S45" s="76"/>
      <c r="T45" s="76"/>
      <c r="U45" s="76"/>
    </row>
    <row r="46" spans="1:21" s="386" customFormat="1" x14ac:dyDescent="0.55000000000000004">
      <c r="A46" s="76"/>
      <c r="B46" s="379"/>
      <c r="C46" s="380"/>
      <c r="D46" s="381"/>
      <c r="E46" s="393"/>
      <c r="F46" s="376"/>
      <c r="G46" s="377"/>
      <c r="H46" s="434"/>
      <c r="I46" s="385"/>
      <c r="J46" s="76"/>
      <c r="M46" s="76"/>
      <c r="N46" s="76"/>
      <c r="O46" s="76"/>
      <c r="P46" s="76"/>
      <c r="Q46" s="76"/>
      <c r="R46" s="76"/>
      <c r="S46" s="76"/>
      <c r="T46" s="76"/>
      <c r="U46" s="76"/>
    </row>
    <row r="47" spans="1:21" s="386" customFormat="1" x14ac:dyDescent="0.55000000000000004">
      <c r="A47" s="76"/>
      <c r="B47" s="379"/>
      <c r="C47" s="380"/>
      <c r="D47" s="381"/>
      <c r="E47" s="393"/>
      <c r="F47" s="376"/>
      <c r="G47" s="377"/>
      <c r="H47" s="434"/>
      <c r="I47" s="385"/>
      <c r="J47" s="76"/>
      <c r="M47" s="76"/>
      <c r="N47" s="76"/>
      <c r="O47" s="76"/>
      <c r="P47" s="76"/>
      <c r="Q47" s="76"/>
      <c r="R47" s="76"/>
      <c r="S47" s="76"/>
      <c r="T47" s="76"/>
      <c r="U47" s="76"/>
    </row>
    <row r="48" spans="1:21" s="386" customFormat="1" x14ac:dyDescent="0.55000000000000004">
      <c r="A48" s="76"/>
      <c r="B48" s="379"/>
      <c r="C48" s="380"/>
      <c r="D48" s="381"/>
      <c r="E48" s="393"/>
      <c r="F48" s="376"/>
      <c r="G48" s="377"/>
      <c r="H48" s="434"/>
      <c r="I48" s="385"/>
      <c r="J48" s="76"/>
      <c r="M48" s="76"/>
      <c r="N48" s="76"/>
      <c r="O48" s="76"/>
      <c r="P48" s="76"/>
      <c r="Q48" s="76"/>
      <c r="R48" s="76"/>
      <c r="S48" s="76"/>
      <c r="T48" s="76"/>
      <c r="U48" s="76"/>
    </row>
    <row r="49" spans="1:21" s="386" customFormat="1" x14ac:dyDescent="0.55000000000000004">
      <c r="A49" s="76"/>
      <c r="B49" s="379"/>
      <c r="C49" s="380"/>
      <c r="D49" s="381"/>
      <c r="E49" s="393"/>
      <c r="F49" s="376"/>
      <c r="G49" s="377"/>
      <c r="H49" s="434"/>
      <c r="I49" s="385"/>
      <c r="J49" s="76"/>
      <c r="M49" s="76"/>
      <c r="N49" s="76"/>
      <c r="O49" s="76"/>
      <c r="P49" s="76"/>
      <c r="Q49" s="76"/>
      <c r="R49" s="76"/>
      <c r="S49" s="76"/>
      <c r="T49" s="76"/>
      <c r="U49" s="76"/>
    </row>
    <row r="50" spans="1:21" s="386" customFormat="1" x14ac:dyDescent="0.55000000000000004">
      <c r="A50" s="76"/>
      <c r="B50" s="379"/>
      <c r="C50" s="380"/>
      <c r="D50" s="381"/>
      <c r="E50" s="393"/>
      <c r="F50" s="376"/>
      <c r="G50" s="377"/>
      <c r="H50" s="434"/>
      <c r="I50" s="385"/>
      <c r="J50" s="76"/>
      <c r="M50" s="76"/>
      <c r="N50" s="76"/>
      <c r="O50" s="76"/>
      <c r="P50" s="76"/>
      <c r="Q50" s="76"/>
      <c r="R50" s="76"/>
      <c r="S50" s="76"/>
      <c r="T50" s="76"/>
      <c r="U50" s="76"/>
    </row>
    <row r="51" spans="1:21" s="386" customFormat="1" x14ac:dyDescent="0.55000000000000004">
      <c r="A51" s="76"/>
      <c r="B51" s="379"/>
      <c r="C51" s="390"/>
      <c r="D51" s="391"/>
      <c r="E51" s="394"/>
      <c r="F51" s="376"/>
      <c r="G51" s="377"/>
      <c r="H51" s="434"/>
      <c r="I51" s="385"/>
      <c r="J51" s="76"/>
      <c r="M51" s="76"/>
      <c r="N51" s="76"/>
      <c r="O51" s="76"/>
      <c r="P51" s="76"/>
      <c r="Q51" s="76"/>
      <c r="R51" s="76"/>
      <c r="S51" s="76"/>
      <c r="T51" s="76"/>
      <c r="U51" s="76"/>
    </row>
    <row r="52" spans="1:21" customFormat="1" ht="7.5" customHeight="1" x14ac:dyDescent="0.55000000000000004">
      <c r="B52" s="211"/>
      <c r="C52" s="28"/>
      <c r="D52" s="28"/>
      <c r="E52" s="28"/>
      <c r="F52" s="28"/>
      <c r="G52" s="28"/>
      <c r="H52" s="28"/>
      <c r="I52" s="50"/>
      <c r="J52" s="3"/>
      <c r="K52" s="3"/>
      <c r="L52" s="3"/>
    </row>
    <row r="53" spans="1:21" customFormat="1" ht="6" customHeight="1" x14ac:dyDescent="0.55000000000000004">
      <c r="J53" s="3"/>
      <c r="K53" s="3"/>
      <c r="L53" s="3"/>
    </row>
    <row r="54" spans="1:21" customFormat="1" ht="103.5" customHeight="1" x14ac:dyDescent="0.55000000000000004">
      <c r="C54" s="241"/>
      <c r="D54" s="242"/>
      <c r="E54" s="230" t="s">
        <v>425</v>
      </c>
      <c r="F54" s="912"/>
      <c r="G54" s="913"/>
      <c r="H54" s="914"/>
      <c r="I54" s="244" t="s">
        <v>240</v>
      </c>
      <c r="J54" s="244"/>
    </row>
    <row r="55" spans="1:21" customFormat="1" ht="146.25" customHeight="1" x14ac:dyDescent="0.55000000000000004">
      <c r="C55" s="234"/>
      <c r="D55" s="224"/>
      <c r="E55" s="230" t="s">
        <v>424</v>
      </c>
      <c r="F55" s="912"/>
      <c r="G55" s="913"/>
      <c r="H55" s="914"/>
      <c r="J55" s="3"/>
      <c r="K55" s="3"/>
      <c r="L55" s="3"/>
    </row>
    <row r="56" spans="1:21" customFormat="1" ht="18.5" thickBot="1" x14ac:dyDescent="0.6">
      <c r="J56" s="3"/>
      <c r="K56" s="3"/>
      <c r="L56" s="3"/>
    </row>
    <row r="57" spans="1:21" customFormat="1" x14ac:dyDescent="0.55000000000000004">
      <c r="A57" s="248"/>
      <c r="B57" s="248"/>
      <c r="C57" s="248"/>
      <c r="D57" s="248"/>
      <c r="E57" s="248"/>
      <c r="F57" s="248"/>
      <c r="G57" s="248"/>
      <c r="H57" s="248"/>
      <c r="I57" s="248"/>
      <c r="J57" s="250"/>
      <c r="K57" s="3"/>
      <c r="L57" s="3"/>
    </row>
    <row r="58" spans="1:21" customFormat="1" ht="15" customHeight="1" x14ac:dyDescent="0.55000000000000004">
      <c r="B58" s="51"/>
      <c r="C58" s="29"/>
      <c r="D58" s="29"/>
      <c r="E58" s="29"/>
      <c r="F58" s="29"/>
      <c r="G58" s="29"/>
      <c r="H58" s="29"/>
      <c r="I58" s="47"/>
    </row>
    <row r="59" spans="1:21" customFormat="1" x14ac:dyDescent="0.55000000000000004">
      <c r="B59" s="48"/>
      <c r="C59" s="236" t="str">
        <f ca="1">IFERROR(OFFSET('2.4民生電力需要量'!$C$7,MATCH(D59,'2.4民生電力需要量'!$E$8:$E$49,0),0),"")</f>
        <v/>
      </c>
      <c r="D59" s="375" t="s">
        <v>238</v>
      </c>
      <c r="E59" s="230" t="s">
        <v>239</v>
      </c>
      <c r="F59" s="905" t="str">
        <f ca="1">IFERROR(OFFSET('2.4民生電力需要量'!$G$7,MATCH($D59,'2.4民生電力需要量'!$E$8:$E$990,0),0),"")</f>
        <v/>
      </c>
      <c r="G59" s="906"/>
      <c r="H59" s="907"/>
      <c r="I59" s="49"/>
    </row>
    <row r="60" spans="1:21" customFormat="1" x14ac:dyDescent="0.55000000000000004">
      <c r="B60" s="48"/>
      <c r="C60" s="233"/>
      <c r="D60" s="216"/>
      <c r="E60" s="230" t="s">
        <v>349</v>
      </c>
      <c r="F60" s="908" t="str">
        <f ca="1">IFERROR(OFFSET('2.4民生電力需要量'!$I$7,MATCH($D59,'2.4民生電力需要量'!$E$8:$E$990,0),0),"")</f>
        <v/>
      </c>
      <c r="G60" s="909"/>
      <c r="H60" s="910"/>
      <c r="I60" s="49"/>
    </row>
    <row r="61" spans="1:21" customFormat="1" x14ac:dyDescent="0.55000000000000004">
      <c r="B61" s="48"/>
      <c r="C61" s="233"/>
      <c r="D61" s="216"/>
      <c r="E61" s="230" t="s">
        <v>298</v>
      </c>
      <c r="F61" s="905" t="str">
        <f ca="1">IFERROR(OFFSET('2.4民生電力需要量'!$L$7,MATCH($D59,'2.4民生電力需要量'!$E$8:$E$990,0),0),"")</f>
        <v/>
      </c>
      <c r="G61" s="906"/>
      <c r="H61" s="907"/>
      <c r="I61" s="49"/>
    </row>
    <row r="62" spans="1:21" ht="18.75" customHeight="1" x14ac:dyDescent="0.55000000000000004">
      <c r="B62" s="379"/>
      <c r="C62" s="380"/>
      <c r="D62" s="381"/>
      <c r="E62" s="393" t="s">
        <v>237</v>
      </c>
      <c r="F62" s="389" t="s">
        <v>211</v>
      </c>
      <c r="G62" s="389" t="s">
        <v>360</v>
      </c>
      <c r="H62" s="389" t="s">
        <v>246</v>
      </c>
      <c r="I62" s="385"/>
      <c r="J62" s="76"/>
    </row>
    <row r="63" spans="1:21" x14ac:dyDescent="0.55000000000000004">
      <c r="B63" s="379"/>
      <c r="C63" s="380"/>
      <c r="D63" s="381"/>
      <c r="E63" s="393"/>
      <c r="F63" s="376"/>
      <c r="G63" s="377"/>
      <c r="H63" s="434"/>
      <c r="I63" s="385"/>
      <c r="J63" s="76"/>
    </row>
    <row r="64" spans="1:21" x14ac:dyDescent="0.55000000000000004">
      <c r="B64" s="379"/>
      <c r="C64" s="380"/>
      <c r="D64" s="381"/>
      <c r="E64" s="393"/>
      <c r="F64" s="376"/>
      <c r="G64" s="377"/>
      <c r="H64" s="434"/>
      <c r="I64" s="385"/>
      <c r="J64" s="76"/>
    </row>
    <row r="65" spans="1:21" x14ac:dyDescent="0.55000000000000004">
      <c r="B65" s="379"/>
      <c r="C65" s="380"/>
      <c r="D65" s="381"/>
      <c r="E65" s="393"/>
      <c r="F65" s="376"/>
      <c r="G65" s="377"/>
      <c r="H65" s="434"/>
      <c r="I65" s="385"/>
      <c r="J65" s="76"/>
    </row>
    <row r="66" spans="1:21" x14ac:dyDescent="0.55000000000000004">
      <c r="B66" s="379"/>
      <c r="C66" s="380"/>
      <c r="D66" s="381"/>
      <c r="E66" s="393"/>
      <c r="F66" s="376"/>
      <c r="G66" s="377"/>
      <c r="H66" s="434"/>
      <c r="I66" s="385"/>
      <c r="J66" s="76"/>
    </row>
    <row r="67" spans="1:21" x14ac:dyDescent="0.55000000000000004">
      <c r="B67" s="379"/>
      <c r="C67" s="380"/>
      <c r="D67" s="381"/>
      <c r="E67" s="393"/>
      <c r="F67" s="376"/>
      <c r="G67" s="377"/>
      <c r="H67" s="434"/>
      <c r="I67" s="385"/>
      <c r="J67" s="76"/>
    </row>
    <row r="68" spans="1:21" s="386" customFormat="1" x14ac:dyDescent="0.55000000000000004">
      <c r="A68" s="76"/>
      <c r="B68" s="379"/>
      <c r="C68" s="380"/>
      <c r="D68" s="381"/>
      <c r="E68" s="393"/>
      <c r="F68" s="376"/>
      <c r="G68" s="377"/>
      <c r="H68" s="434"/>
      <c r="I68" s="385"/>
      <c r="J68" s="76"/>
      <c r="M68" s="76"/>
      <c r="N68" s="76"/>
      <c r="O68" s="76"/>
      <c r="P68" s="76"/>
      <c r="Q68" s="76"/>
      <c r="R68" s="76"/>
      <c r="S68" s="76"/>
      <c r="T68" s="76"/>
      <c r="U68" s="76"/>
    </row>
    <row r="69" spans="1:21" s="386" customFormat="1" x14ac:dyDescent="0.55000000000000004">
      <c r="A69" s="76"/>
      <c r="B69" s="379"/>
      <c r="C69" s="380"/>
      <c r="D69" s="381"/>
      <c r="E69" s="393"/>
      <c r="F69" s="376"/>
      <c r="G69" s="377"/>
      <c r="H69" s="434"/>
      <c r="I69" s="385"/>
      <c r="J69" s="76"/>
      <c r="M69" s="76"/>
      <c r="N69" s="76"/>
      <c r="O69" s="76"/>
      <c r="P69" s="76"/>
      <c r="Q69" s="76"/>
      <c r="R69" s="76"/>
      <c r="S69" s="76"/>
      <c r="T69" s="76"/>
      <c r="U69" s="76"/>
    </row>
    <row r="70" spans="1:21" s="386" customFormat="1" ht="18.75" customHeight="1" x14ac:dyDescent="0.55000000000000004">
      <c r="A70" s="76"/>
      <c r="B70" s="379"/>
      <c r="C70" s="380"/>
      <c r="D70" s="381"/>
      <c r="E70" s="393" t="s">
        <v>237</v>
      </c>
      <c r="F70" s="395" t="s">
        <v>211</v>
      </c>
      <c r="G70" s="395" t="s">
        <v>360</v>
      </c>
      <c r="H70" s="395" t="s">
        <v>246</v>
      </c>
      <c r="I70" s="385"/>
      <c r="J70" s="76"/>
      <c r="M70" s="76"/>
      <c r="N70" s="76"/>
      <c r="O70" s="76"/>
      <c r="P70" s="76"/>
      <c r="Q70" s="76"/>
      <c r="R70" s="76"/>
      <c r="S70" s="76"/>
      <c r="T70" s="76"/>
      <c r="U70" s="76"/>
    </row>
    <row r="71" spans="1:21" s="386" customFormat="1" x14ac:dyDescent="0.55000000000000004">
      <c r="A71" s="76"/>
      <c r="B71" s="379"/>
      <c r="C71" s="380"/>
      <c r="D71" s="381"/>
      <c r="E71" s="393"/>
      <c r="F71" s="376"/>
      <c r="G71" s="377"/>
      <c r="H71" s="434"/>
      <c r="I71" s="385"/>
      <c r="J71" s="76"/>
      <c r="M71" s="76"/>
      <c r="N71" s="76"/>
      <c r="O71" s="76"/>
      <c r="P71" s="76"/>
      <c r="Q71" s="76"/>
      <c r="R71" s="76"/>
      <c r="S71" s="76"/>
      <c r="T71" s="76"/>
      <c r="U71" s="76"/>
    </row>
    <row r="72" spans="1:21" s="386" customFormat="1" x14ac:dyDescent="0.55000000000000004">
      <c r="A72" s="76"/>
      <c r="B72" s="379"/>
      <c r="C72" s="380"/>
      <c r="D72" s="381"/>
      <c r="E72" s="393"/>
      <c r="F72" s="376"/>
      <c r="G72" s="377"/>
      <c r="H72" s="434"/>
      <c r="I72" s="385"/>
      <c r="J72" s="76"/>
      <c r="M72" s="76"/>
      <c r="N72" s="76"/>
      <c r="O72" s="76"/>
      <c r="P72" s="76"/>
      <c r="Q72" s="76"/>
      <c r="R72" s="76"/>
      <c r="S72" s="76"/>
      <c r="T72" s="76"/>
      <c r="U72" s="76"/>
    </row>
    <row r="73" spans="1:21" s="386" customFormat="1" x14ac:dyDescent="0.55000000000000004">
      <c r="A73" s="76"/>
      <c r="B73" s="379"/>
      <c r="C73" s="380"/>
      <c r="D73" s="381"/>
      <c r="E73" s="393"/>
      <c r="F73" s="376"/>
      <c r="G73" s="377"/>
      <c r="H73" s="434"/>
      <c r="I73" s="385"/>
      <c r="J73" s="76"/>
      <c r="M73" s="76"/>
      <c r="N73" s="76"/>
      <c r="O73" s="76"/>
      <c r="P73" s="76"/>
      <c r="Q73" s="76"/>
      <c r="R73" s="76"/>
      <c r="S73" s="76"/>
      <c r="T73" s="76"/>
      <c r="U73" s="76"/>
    </row>
    <row r="74" spans="1:21" s="386" customFormat="1" x14ac:dyDescent="0.55000000000000004">
      <c r="A74" s="76"/>
      <c r="B74" s="379"/>
      <c r="C74" s="380"/>
      <c r="D74" s="381"/>
      <c r="E74" s="393"/>
      <c r="F74" s="376"/>
      <c r="G74" s="377"/>
      <c r="H74" s="434"/>
      <c r="I74" s="385"/>
      <c r="J74" s="76"/>
      <c r="M74" s="76"/>
      <c r="N74" s="76"/>
      <c r="O74" s="76"/>
      <c r="P74" s="76"/>
      <c r="Q74" s="76"/>
      <c r="R74" s="76"/>
      <c r="S74" s="76"/>
      <c r="T74" s="76"/>
      <c r="U74" s="76"/>
    </row>
    <row r="75" spans="1:21" s="386" customFormat="1" x14ac:dyDescent="0.55000000000000004">
      <c r="A75" s="76"/>
      <c r="B75" s="379"/>
      <c r="C75" s="380"/>
      <c r="D75" s="381"/>
      <c r="E75" s="393"/>
      <c r="F75" s="376"/>
      <c r="G75" s="377"/>
      <c r="H75" s="434"/>
      <c r="I75" s="385"/>
      <c r="J75" s="76"/>
      <c r="M75" s="76"/>
      <c r="N75" s="76"/>
      <c r="O75" s="76"/>
      <c r="P75" s="76"/>
      <c r="Q75" s="76"/>
      <c r="R75" s="76"/>
      <c r="S75" s="76"/>
      <c r="T75" s="76"/>
      <c r="U75" s="76"/>
    </row>
    <row r="76" spans="1:21" s="386" customFormat="1" x14ac:dyDescent="0.55000000000000004">
      <c r="A76" s="76"/>
      <c r="B76" s="379"/>
      <c r="C76" s="380"/>
      <c r="D76" s="381"/>
      <c r="E76" s="393"/>
      <c r="F76" s="376"/>
      <c r="G76" s="377"/>
      <c r="H76" s="434"/>
      <c r="I76" s="385"/>
      <c r="J76" s="76"/>
      <c r="M76" s="76"/>
      <c r="N76" s="76"/>
      <c r="O76" s="76"/>
      <c r="P76" s="76"/>
      <c r="Q76" s="76"/>
      <c r="R76" s="76"/>
      <c r="S76" s="76"/>
      <c r="T76" s="76"/>
      <c r="U76" s="76"/>
    </row>
    <row r="77" spans="1:21" s="386" customFormat="1" x14ac:dyDescent="0.55000000000000004">
      <c r="A77" s="76"/>
      <c r="B77" s="379"/>
      <c r="C77" s="390"/>
      <c r="D77" s="391"/>
      <c r="E77" s="394"/>
      <c r="F77" s="376"/>
      <c r="G77" s="377"/>
      <c r="H77" s="434"/>
      <c r="I77" s="385"/>
      <c r="J77" s="76"/>
      <c r="M77" s="76"/>
      <c r="N77" s="76"/>
      <c r="O77" s="76"/>
      <c r="P77" s="76"/>
      <c r="Q77" s="76"/>
      <c r="R77" s="76"/>
      <c r="S77" s="76"/>
      <c r="T77" s="76"/>
      <c r="U77" s="76"/>
    </row>
    <row r="78" spans="1:21" customFormat="1" ht="7.5" customHeight="1" x14ac:dyDescent="0.55000000000000004">
      <c r="B78" s="211"/>
      <c r="C78" s="28"/>
      <c r="D78" s="28"/>
      <c r="E78" s="28"/>
      <c r="F78" s="28"/>
      <c r="G78" s="28"/>
      <c r="H78" s="28"/>
      <c r="I78" s="50"/>
      <c r="J78" s="3"/>
      <c r="K78" s="3"/>
      <c r="L78" s="3"/>
    </row>
    <row r="79" spans="1:21" customFormat="1" ht="6" customHeight="1" x14ac:dyDescent="0.55000000000000004">
      <c r="J79" s="3"/>
      <c r="K79" s="3"/>
      <c r="L79" s="3"/>
    </row>
    <row r="80" spans="1:21" customFormat="1" ht="103.5" customHeight="1" x14ac:dyDescent="0.55000000000000004">
      <c r="C80" s="241"/>
      <c r="D80" s="242"/>
      <c r="E80" s="230" t="s">
        <v>425</v>
      </c>
      <c r="F80" s="912"/>
      <c r="G80" s="913"/>
      <c r="H80" s="914"/>
      <c r="I80" s="244" t="s">
        <v>240</v>
      </c>
      <c r="J80" s="244"/>
    </row>
    <row r="81" spans="1:21" customFormat="1" ht="146.25" customHeight="1" x14ac:dyDescent="0.55000000000000004">
      <c r="C81" s="234"/>
      <c r="D81" s="224"/>
      <c r="E81" s="230" t="s">
        <v>424</v>
      </c>
      <c r="F81" s="912"/>
      <c r="G81" s="913"/>
      <c r="H81" s="914"/>
      <c r="J81" s="3"/>
      <c r="K81" s="3"/>
      <c r="L81" s="3"/>
    </row>
    <row r="82" spans="1:21" customFormat="1" ht="18.5" thickBot="1" x14ac:dyDescent="0.6">
      <c r="J82" s="3"/>
      <c r="K82" s="3"/>
      <c r="L82" s="3"/>
    </row>
    <row r="83" spans="1:21" customFormat="1" x14ac:dyDescent="0.55000000000000004">
      <c r="A83" s="248"/>
      <c r="B83" s="248"/>
      <c r="C83" s="248"/>
      <c r="D83" s="248"/>
      <c r="E83" s="248"/>
      <c r="F83" s="248"/>
      <c r="G83" s="248"/>
      <c r="H83" s="248"/>
      <c r="I83" s="248"/>
      <c r="J83" s="250"/>
      <c r="K83" s="3"/>
      <c r="L83" s="3"/>
    </row>
    <row r="84" spans="1:21" customFormat="1" ht="15" customHeight="1" x14ac:dyDescent="0.55000000000000004">
      <c r="B84" s="51"/>
      <c r="C84" s="29"/>
      <c r="D84" s="29"/>
      <c r="E84" s="29"/>
      <c r="F84" s="29"/>
      <c r="G84" s="29"/>
      <c r="H84" s="29"/>
      <c r="I84" s="47"/>
    </row>
    <row r="85" spans="1:21" customFormat="1" x14ac:dyDescent="0.55000000000000004">
      <c r="B85" s="48"/>
      <c r="C85" s="236" t="str">
        <f ca="1">IFERROR(OFFSET('2.4民生電力需要量'!$C$7,MATCH(D85,'2.4民生電力需要量'!$E$8:$E$49,0),0),"")</f>
        <v/>
      </c>
      <c r="D85" s="375" t="s">
        <v>238</v>
      </c>
      <c r="E85" s="230" t="s">
        <v>239</v>
      </c>
      <c r="F85" s="905" t="str">
        <f ca="1">IFERROR(OFFSET('2.4民生電力需要量'!$G$7,MATCH($D85,'2.4民生電力需要量'!$E$8:$E$990,0),0),"")</f>
        <v/>
      </c>
      <c r="G85" s="906"/>
      <c r="H85" s="907"/>
      <c r="I85" s="49"/>
    </row>
    <row r="86" spans="1:21" customFormat="1" x14ac:dyDescent="0.55000000000000004">
      <c r="B86" s="48"/>
      <c r="C86" s="233"/>
      <c r="D86" s="216"/>
      <c r="E86" s="230" t="s">
        <v>349</v>
      </c>
      <c r="F86" s="908" t="str">
        <f ca="1">IFERROR(OFFSET('2.4民生電力需要量'!$I$7,MATCH($D85,'2.4民生電力需要量'!$E$8:$E$990,0),0),"")</f>
        <v/>
      </c>
      <c r="G86" s="909"/>
      <c r="H86" s="910"/>
      <c r="I86" s="49"/>
    </row>
    <row r="87" spans="1:21" customFormat="1" x14ac:dyDescent="0.55000000000000004">
      <c r="B87" s="48"/>
      <c r="C87" s="233"/>
      <c r="D87" s="216"/>
      <c r="E87" s="230" t="s">
        <v>298</v>
      </c>
      <c r="F87" s="905" t="str">
        <f ca="1">IFERROR(OFFSET('2.4民生電力需要量'!$L$7,MATCH($D85,'2.4民生電力需要量'!$E$8:$E$990,0),0),"")</f>
        <v/>
      </c>
      <c r="G87" s="906"/>
      <c r="H87" s="907"/>
      <c r="I87" s="49"/>
    </row>
    <row r="88" spans="1:21" ht="18.75" customHeight="1" x14ac:dyDescent="0.55000000000000004">
      <c r="B88" s="379"/>
      <c r="C88" s="380"/>
      <c r="D88" s="381"/>
      <c r="E88" s="393" t="s">
        <v>237</v>
      </c>
      <c r="F88" s="389" t="s">
        <v>211</v>
      </c>
      <c r="G88" s="389" t="s">
        <v>360</v>
      </c>
      <c r="H88" s="389" t="s">
        <v>246</v>
      </c>
      <c r="I88" s="385"/>
      <c r="J88" s="76"/>
    </row>
    <row r="89" spans="1:21" x14ac:dyDescent="0.55000000000000004">
      <c r="B89" s="379"/>
      <c r="C89" s="380"/>
      <c r="D89" s="381"/>
      <c r="E89" s="393"/>
      <c r="F89" s="376"/>
      <c r="G89" s="377"/>
      <c r="H89" s="434"/>
      <c r="I89" s="385"/>
      <c r="J89" s="76"/>
    </row>
    <row r="90" spans="1:21" x14ac:dyDescent="0.55000000000000004">
      <c r="B90" s="379"/>
      <c r="C90" s="380"/>
      <c r="D90" s="381"/>
      <c r="E90" s="393"/>
      <c r="F90" s="376"/>
      <c r="G90" s="377"/>
      <c r="H90" s="434"/>
      <c r="I90" s="385"/>
      <c r="J90" s="76"/>
    </row>
    <row r="91" spans="1:21" x14ac:dyDescent="0.55000000000000004">
      <c r="B91" s="379"/>
      <c r="C91" s="380"/>
      <c r="D91" s="381"/>
      <c r="E91" s="393"/>
      <c r="F91" s="376"/>
      <c r="G91" s="377"/>
      <c r="H91" s="434"/>
      <c r="I91" s="385"/>
      <c r="J91" s="76"/>
    </row>
    <row r="92" spans="1:21" x14ac:dyDescent="0.55000000000000004">
      <c r="B92" s="379"/>
      <c r="C92" s="380"/>
      <c r="D92" s="381"/>
      <c r="E92" s="393"/>
      <c r="F92" s="376"/>
      <c r="G92" s="377"/>
      <c r="H92" s="434"/>
      <c r="I92" s="385"/>
      <c r="J92" s="76"/>
    </row>
    <row r="93" spans="1:21" x14ac:dyDescent="0.55000000000000004">
      <c r="B93" s="379"/>
      <c r="C93" s="380"/>
      <c r="D93" s="381"/>
      <c r="E93" s="393"/>
      <c r="F93" s="376"/>
      <c r="G93" s="377"/>
      <c r="H93" s="434"/>
      <c r="I93" s="385"/>
      <c r="J93" s="76"/>
    </row>
    <row r="94" spans="1:21" s="386" customFormat="1" x14ac:dyDescent="0.55000000000000004">
      <c r="A94" s="76"/>
      <c r="B94" s="379"/>
      <c r="C94" s="380"/>
      <c r="D94" s="381"/>
      <c r="E94" s="393"/>
      <c r="F94" s="376"/>
      <c r="G94" s="377"/>
      <c r="H94" s="434"/>
      <c r="I94" s="385"/>
      <c r="J94" s="76"/>
      <c r="M94" s="76"/>
      <c r="N94" s="76"/>
      <c r="O94" s="76"/>
      <c r="P94" s="76"/>
      <c r="Q94" s="76"/>
      <c r="R94" s="76"/>
      <c r="S94" s="76"/>
      <c r="T94" s="76"/>
      <c r="U94" s="76"/>
    </row>
    <row r="95" spans="1:21" s="386" customFormat="1" x14ac:dyDescent="0.55000000000000004">
      <c r="A95" s="76"/>
      <c r="B95" s="379"/>
      <c r="C95" s="380"/>
      <c r="D95" s="381"/>
      <c r="E95" s="393"/>
      <c r="F95" s="376"/>
      <c r="G95" s="377"/>
      <c r="H95" s="434"/>
      <c r="I95" s="385"/>
      <c r="J95" s="76"/>
      <c r="M95" s="76"/>
      <c r="N95" s="76"/>
      <c r="O95" s="76"/>
      <c r="P95" s="76"/>
      <c r="Q95" s="76"/>
      <c r="R95" s="76"/>
      <c r="S95" s="76"/>
      <c r="T95" s="76"/>
      <c r="U95" s="76"/>
    </row>
    <row r="96" spans="1:21" s="386" customFormat="1" ht="18.75" customHeight="1" x14ac:dyDescent="0.55000000000000004">
      <c r="A96" s="76"/>
      <c r="B96" s="379"/>
      <c r="C96" s="380"/>
      <c r="D96" s="381"/>
      <c r="E96" s="393" t="s">
        <v>237</v>
      </c>
      <c r="F96" s="395" t="s">
        <v>211</v>
      </c>
      <c r="G96" s="395" t="s">
        <v>360</v>
      </c>
      <c r="H96" s="395" t="s">
        <v>246</v>
      </c>
      <c r="I96" s="385"/>
      <c r="J96" s="76"/>
      <c r="M96" s="76"/>
      <c r="N96" s="76"/>
      <c r="O96" s="76"/>
      <c r="P96" s="76"/>
      <c r="Q96" s="76"/>
      <c r="R96" s="76"/>
      <c r="S96" s="76"/>
      <c r="T96" s="76"/>
      <c r="U96" s="76"/>
    </row>
    <row r="97" spans="1:21" s="386" customFormat="1" x14ac:dyDescent="0.55000000000000004">
      <c r="A97" s="76"/>
      <c r="B97" s="379"/>
      <c r="C97" s="380"/>
      <c r="D97" s="381"/>
      <c r="E97" s="393"/>
      <c r="F97" s="376"/>
      <c r="G97" s="377"/>
      <c r="H97" s="434"/>
      <c r="I97" s="385"/>
      <c r="J97" s="76"/>
      <c r="M97" s="76"/>
      <c r="N97" s="76"/>
      <c r="O97" s="76"/>
      <c r="P97" s="76"/>
      <c r="Q97" s="76"/>
      <c r="R97" s="76"/>
      <c r="S97" s="76"/>
      <c r="T97" s="76"/>
      <c r="U97" s="76"/>
    </row>
    <row r="98" spans="1:21" s="386" customFormat="1" x14ac:dyDescent="0.55000000000000004">
      <c r="A98" s="76"/>
      <c r="B98" s="379"/>
      <c r="C98" s="380"/>
      <c r="D98" s="381"/>
      <c r="E98" s="393"/>
      <c r="F98" s="376"/>
      <c r="G98" s="377"/>
      <c r="H98" s="434"/>
      <c r="I98" s="385"/>
      <c r="J98" s="76"/>
      <c r="M98" s="76"/>
      <c r="N98" s="76"/>
      <c r="O98" s="76"/>
      <c r="P98" s="76"/>
      <c r="Q98" s="76"/>
      <c r="R98" s="76"/>
      <c r="S98" s="76"/>
      <c r="T98" s="76"/>
      <c r="U98" s="76"/>
    </row>
    <row r="99" spans="1:21" s="386" customFormat="1" x14ac:dyDescent="0.55000000000000004">
      <c r="A99" s="76"/>
      <c r="B99" s="379"/>
      <c r="C99" s="380"/>
      <c r="D99" s="381"/>
      <c r="E99" s="393"/>
      <c r="F99" s="376"/>
      <c r="G99" s="377"/>
      <c r="H99" s="434"/>
      <c r="I99" s="385"/>
      <c r="J99" s="76"/>
      <c r="M99" s="76"/>
      <c r="N99" s="76"/>
      <c r="O99" s="76"/>
      <c r="P99" s="76"/>
      <c r="Q99" s="76"/>
      <c r="R99" s="76"/>
      <c r="S99" s="76"/>
      <c r="T99" s="76"/>
      <c r="U99" s="76"/>
    </row>
    <row r="100" spans="1:21" s="386" customFormat="1" x14ac:dyDescent="0.55000000000000004">
      <c r="A100" s="76"/>
      <c r="B100" s="379"/>
      <c r="C100" s="380"/>
      <c r="D100" s="381"/>
      <c r="E100" s="393"/>
      <c r="F100" s="376"/>
      <c r="G100" s="377"/>
      <c r="H100" s="434"/>
      <c r="I100" s="385"/>
      <c r="J100" s="76"/>
      <c r="M100" s="76"/>
      <c r="N100" s="76"/>
      <c r="O100" s="76"/>
      <c r="P100" s="76"/>
      <c r="Q100" s="76"/>
      <c r="R100" s="76"/>
      <c r="S100" s="76"/>
      <c r="T100" s="76"/>
      <c r="U100" s="76"/>
    </row>
    <row r="101" spans="1:21" s="386" customFormat="1" x14ac:dyDescent="0.55000000000000004">
      <c r="A101" s="76"/>
      <c r="B101" s="379"/>
      <c r="C101" s="380"/>
      <c r="D101" s="381"/>
      <c r="E101" s="393"/>
      <c r="F101" s="376"/>
      <c r="G101" s="377"/>
      <c r="H101" s="434"/>
      <c r="I101" s="385"/>
      <c r="J101" s="76"/>
      <c r="M101" s="76"/>
      <c r="N101" s="76"/>
      <c r="O101" s="76"/>
      <c r="P101" s="76"/>
      <c r="Q101" s="76"/>
      <c r="R101" s="76"/>
      <c r="S101" s="76"/>
      <c r="T101" s="76"/>
      <c r="U101" s="76"/>
    </row>
    <row r="102" spans="1:21" s="386" customFormat="1" x14ac:dyDescent="0.55000000000000004">
      <c r="A102" s="76"/>
      <c r="B102" s="379"/>
      <c r="C102" s="380"/>
      <c r="D102" s="381"/>
      <c r="E102" s="393"/>
      <c r="F102" s="376"/>
      <c r="G102" s="377"/>
      <c r="H102" s="434"/>
      <c r="I102" s="385"/>
      <c r="J102" s="76"/>
      <c r="M102" s="76"/>
      <c r="N102" s="76"/>
      <c r="O102" s="76"/>
      <c r="P102" s="76"/>
      <c r="Q102" s="76"/>
      <c r="R102" s="76"/>
      <c r="S102" s="76"/>
      <c r="T102" s="76"/>
      <c r="U102" s="76"/>
    </row>
    <row r="103" spans="1:21" s="386" customFormat="1" x14ac:dyDescent="0.55000000000000004">
      <c r="A103" s="76"/>
      <c r="B103" s="379"/>
      <c r="C103" s="390"/>
      <c r="D103" s="391"/>
      <c r="E103" s="394"/>
      <c r="F103" s="376"/>
      <c r="G103" s="377"/>
      <c r="H103" s="434"/>
      <c r="I103" s="385"/>
      <c r="J103" s="76"/>
      <c r="M103" s="76"/>
      <c r="N103" s="76"/>
      <c r="O103" s="76"/>
      <c r="P103" s="76"/>
      <c r="Q103" s="76"/>
      <c r="R103" s="76"/>
      <c r="S103" s="76"/>
      <c r="T103" s="76"/>
      <c r="U103" s="76"/>
    </row>
    <row r="104" spans="1:21" customFormat="1" ht="7.5" customHeight="1" x14ac:dyDescent="0.55000000000000004">
      <c r="B104" s="211"/>
      <c r="C104" s="28"/>
      <c r="D104" s="28"/>
      <c r="E104" s="28"/>
      <c r="F104" s="28"/>
      <c r="G104" s="28"/>
      <c r="H104" s="28"/>
      <c r="I104" s="50"/>
      <c r="J104" s="3"/>
      <c r="K104" s="3"/>
      <c r="L104" s="3"/>
    </row>
    <row r="105" spans="1:21" customFormat="1" ht="6" customHeight="1" x14ac:dyDescent="0.55000000000000004">
      <c r="J105" s="3"/>
      <c r="K105" s="3"/>
      <c r="L105" s="3"/>
    </row>
    <row r="106" spans="1:21" customFormat="1" ht="103.5" customHeight="1" x14ac:dyDescent="0.55000000000000004">
      <c r="C106" s="241"/>
      <c r="D106" s="242"/>
      <c r="E106" s="230" t="s">
        <v>425</v>
      </c>
      <c r="F106" s="912"/>
      <c r="G106" s="913"/>
      <c r="H106" s="914"/>
      <c r="I106" s="244" t="s">
        <v>240</v>
      </c>
      <c r="J106" s="244"/>
    </row>
    <row r="107" spans="1:21" customFormat="1" ht="146.25" customHeight="1" x14ac:dyDescent="0.55000000000000004">
      <c r="C107" s="234"/>
      <c r="D107" s="224"/>
      <c r="E107" s="230" t="s">
        <v>424</v>
      </c>
      <c r="F107" s="912"/>
      <c r="G107" s="913"/>
      <c r="H107" s="914"/>
      <c r="J107" s="3"/>
      <c r="K107" s="3"/>
      <c r="L107" s="3"/>
    </row>
    <row r="108" spans="1:21" customFormat="1" ht="18.5" thickBot="1" x14ac:dyDescent="0.6">
      <c r="J108" s="3"/>
      <c r="K108" s="3"/>
      <c r="L108" s="3"/>
    </row>
    <row r="109" spans="1:21" customFormat="1" x14ac:dyDescent="0.55000000000000004">
      <c r="A109" s="248"/>
      <c r="B109" s="248"/>
      <c r="C109" s="248"/>
      <c r="D109" s="248"/>
      <c r="E109" s="248"/>
      <c r="F109" s="248"/>
      <c r="G109" s="248"/>
      <c r="H109" s="248"/>
      <c r="I109" s="248"/>
      <c r="J109" s="250"/>
      <c r="K109" s="3"/>
      <c r="L109" s="3"/>
    </row>
    <row r="110" spans="1:21" customFormat="1" ht="15" customHeight="1" x14ac:dyDescent="0.55000000000000004">
      <c r="B110" s="51"/>
      <c r="C110" s="29"/>
      <c r="D110" s="29"/>
      <c r="E110" s="29"/>
      <c r="F110" s="29"/>
      <c r="G110" s="29"/>
      <c r="H110" s="29"/>
      <c r="I110" s="47"/>
    </row>
    <row r="111" spans="1:21" customFormat="1" x14ac:dyDescent="0.55000000000000004">
      <c r="B111" s="48"/>
      <c r="C111" s="236" t="str">
        <f ca="1">IFERROR(OFFSET('2.4民生電力需要量'!$C$7,MATCH(D111,'2.4民生電力需要量'!$E$8:$E$49,0),0),"")</f>
        <v/>
      </c>
      <c r="D111" s="375" t="s">
        <v>238</v>
      </c>
      <c r="E111" s="230" t="s">
        <v>239</v>
      </c>
      <c r="F111" s="905" t="str">
        <f ca="1">IFERROR(OFFSET('2.4民生電力需要量'!$G$7,MATCH($D111,'2.4民生電力需要量'!$E$8:$E$990,0),0),"")</f>
        <v/>
      </c>
      <c r="G111" s="906"/>
      <c r="H111" s="907"/>
      <c r="I111" s="49"/>
    </row>
    <row r="112" spans="1:21" customFormat="1" x14ac:dyDescent="0.55000000000000004">
      <c r="B112" s="48"/>
      <c r="C112" s="233"/>
      <c r="D112" s="216"/>
      <c r="E112" s="230" t="s">
        <v>349</v>
      </c>
      <c r="F112" s="908" t="str">
        <f ca="1">IFERROR(OFFSET('2.4民生電力需要量'!$I$7,MATCH($D111,'2.4民生電力需要量'!$E$8:$E$990,0),0),"")</f>
        <v/>
      </c>
      <c r="G112" s="909"/>
      <c r="H112" s="910"/>
      <c r="I112" s="49"/>
    </row>
    <row r="113" spans="1:21" customFormat="1" x14ac:dyDescent="0.55000000000000004">
      <c r="B113" s="48"/>
      <c r="C113" s="233"/>
      <c r="D113" s="216"/>
      <c r="E113" s="230" t="s">
        <v>298</v>
      </c>
      <c r="F113" s="905" t="str">
        <f ca="1">IFERROR(OFFSET('2.4民生電力需要量'!$L$7,MATCH($D111,'2.4民生電力需要量'!$E$8:$E$990,0),0),"")</f>
        <v/>
      </c>
      <c r="G113" s="906"/>
      <c r="H113" s="907"/>
      <c r="I113" s="49"/>
    </row>
    <row r="114" spans="1:21" ht="18.75" customHeight="1" x14ac:dyDescent="0.55000000000000004">
      <c r="B114" s="379"/>
      <c r="C114" s="380"/>
      <c r="D114" s="381"/>
      <c r="E114" s="393" t="s">
        <v>237</v>
      </c>
      <c r="F114" s="389" t="s">
        <v>211</v>
      </c>
      <c r="G114" s="389" t="s">
        <v>360</v>
      </c>
      <c r="H114" s="389" t="s">
        <v>246</v>
      </c>
      <c r="I114" s="385"/>
      <c r="J114" s="76"/>
    </row>
    <row r="115" spans="1:21" x14ac:dyDescent="0.55000000000000004">
      <c r="B115" s="379"/>
      <c r="C115" s="380"/>
      <c r="D115" s="381"/>
      <c r="E115" s="393"/>
      <c r="F115" s="376"/>
      <c r="G115" s="377"/>
      <c r="H115" s="434"/>
      <c r="I115" s="385"/>
      <c r="J115" s="76"/>
    </row>
    <row r="116" spans="1:21" x14ac:dyDescent="0.55000000000000004">
      <c r="B116" s="379"/>
      <c r="C116" s="380"/>
      <c r="D116" s="381"/>
      <c r="E116" s="393"/>
      <c r="F116" s="376"/>
      <c r="G116" s="377"/>
      <c r="H116" s="434"/>
      <c r="I116" s="385"/>
      <c r="J116" s="76"/>
    </row>
    <row r="117" spans="1:21" x14ac:dyDescent="0.55000000000000004">
      <c r="B117" s="379"/>
      <c r="C117" s="380"/>
      <c r="D117" s="381"/>
      <c r="E117" s="393"/>
      <c r="F117" s="376"/>
      <c r="G117" s="377"/>
      <c r="H117" s="434"/>
      <c r="I117" s="385"/>
      <c r="J117" s="76"/>
    </row>
    <row r="118" spans="1:21" x14ac:dyDescent="0.55000000000000004">
      <c r="B118" s="379"/>
      <c r="C118" s="380"/>
      <c r="D118" s="381"/>
      <c r="E118" s="393"/>
      <c r="F118" s="376"/>
      <c r="G118" s="377"/>
      <c r="H118" s="434"/>
      <c r="I118" s="385"/>
      <c r="J118" s="76"/>
    </row>
    <row r="119" spans="1:21" x14ac:dyDescent="0.55000000000000004">
      <c r="B119" s="379"/>
      <c r="C119" s="380"/>
      <c r="D119" s="381"/>
      <c r="E119" s="393"/>
      <c r="F119" s="376"/>
      <c r="G119" s="377"/>
      <c r="H119" s="434"/>
      <c r="I119" s="385"/>
      <c r="J119" s="76"/>
    </row>
    <row r="120" spans="1:21" s="386" customFormat="1" x14ac:dyDescent="0.55000000000000004">
      <c r="A120" s="76"/>
      <c r="B120" s="379"/>
      <c r="C120" s="380"/>
      <c r="D120" s="381"/>
      <c r="E120" s="393"/>
      <c r="F120" s="376"/>
      <c r="G120" s="377"/>
      <c r="H120" s="434"/>
      <c r="I120" s="385"/>
      <c r="J120" s="76"/>
      <c r="M120" s="76"/>
      <c r="N120" s="76"/>
      <c r="O120" s="76"/>
      <c r="P120" s="76"/>
      <c r="Q120" s="76"/>
      <c r="R120" s="76"/>
      <c r="S120" s="76"/>
      <c r="T120" s="76"/>
      <c r="U120" s="76"/>
    </row>
    <row r="121" spans="1:21" s="386" customFormat="1" x14ac:dyDescent="0.55000000000000004">
      <c r="A121" s="76"/>
      <c r="B121" s="379"/>
      <c r="C121" s="380"/>
      <c r="D121" s="381"/>
      <c r="E121" s="393"/>
      <c r="F121" s="376"/>
      <c r="G121" s="377"/>
      <c r="H121" s="434"/>
      <c r="I121" s="385"/>
      <c r="J121" s="76"/>
      <c r="M121" s="76"/>
      <c r="N121" s="76"/>
      <c r="O121" s="76"/>
      <c r="P121" s="76"/>
      <c r="Q121" s="76"/>
      <c r="R121" s="76"/>
      <c r="S121" s="76"/>
      <c r="T121" s="76"/>
      <c r="U121" s="76"/>
    </row>
    <row r="122" spans="1:21" s="386" customFormat="1" ht="18.75" customHeight="1" x14ac:dyDescent="0.55000000000000004">
      <c r="A122" s="76"/>
      <c r="B122" s="379"/>
      <c r="C122" s="380"/>
      <c r="D122" s="381"/>
      <c r="E122" s="393" t="s">
        <v>237</v>
      </c>
      <c r="F122" s="395" t="s">
        <v>211</v>
      </c>
      <c r="G122" s="395" t="s">
        <v>360</v>
      </c>
      <c r="H122" s="395" t="s">
        <v>246</v>
      </c>
      <c r="I122" s="385"/>
      <c r="J122" s="76"/>
      <c r="M122" s="76"/>
      <c r="N122" s="76"/>
      <c r="O122" s="76"/>
      <c r="P122" s="76"/>
      <c r="Q122" s="76"/>
      <c r="R122" s="76"/>
      <c r="S122" s="76"/>
      <c r="T122" s="76"/>
      <c r="U122" s="76"/>
    </row>
    <row r="123" spans="1:21" s="386" customFormat="1" x14ac:dyDescent="0.55000000000000004">
      <c r="A123" s="76"/>
      <c r="B123" s="379"/>
      <c r="C123" s="380"/>
      <c r="D123" s="381"/>
      <c r="E123" s="393"/>
      <c r="F123" s="376"/>
      <c r="G123" s="377"/>
      <c r="H123" s="434"/>
      <c r="I123" s="385"/>
      <c r="J123" s="76"/>
      <c r="M123" s="76"/>
      <c r="N123" s="76"/>
      <c r="O123" s="76"/>
      <c r="P123" s="76"/>
      <c r="Q123" s="76"/>
      <c r="R123" s="76"/>
      <c r="S123" s="76"/>
      <c r="T123" s="76"/>
      <c r="U123" s="76"/>
    </row>
    <row r="124" spans="1:21" s="386" customFormat="1" x14ac:dyDescent="0.55000000000000004">
      <c r="A124" s="76"/>
      <c r="B124" s="379"/>
      <c r="C124" s="380"/>
      <c r="D124" s="381"/>
      <c r="E124" s="393"/>
      <c r="F124" s="376"/>
      <c r="G124" s="377"/>
      <c r="H124" s="434"/>
      <c r="I124" s="385"/>
      <c r="J124" s="76"/>
      <c r="M124" s="76"/>
      <c r="N124" s="76"/>
      <c r="O124" s="76"/>
      <c r="P124" s="76"/>
      <c r="Q124" s="76"/>
      <c r="R124" s="76"/>
      <c r="S124" s="76"/>
      <c r="T124" s="76"/>
      <c r="U124" s="76"/>
    </row>
    <row r="125" spans="1:21" s="386" customFormat="1" x14ac:dyDescent="0.55000000000000004">
      <c r="A125" s="76"/>
      <c r="B125" s="379"/>
      <c r="C125" s="380"/>
      <c r="D125" s="381"/>
      <c r="E125" s="393"/>
      <c r="F125" s="376"/>
      <c r="G125" s="377"/>
      <c r="H125" s="434"/>
      <c r="I125" s="385"/>
      <c r="J125" s="76"/>
      <c r="M125" s="76"/>
      <c r="N125" s="76"/>
      <c r="O125" s="76"/>
      <c r="P125" s="76"/>
      <c r="Q125" s="76"/>
      <c r="R125" s="76"/>
      <c r="S125" s="76"/>
      <c r="T125" s="76"/>
      <c r="U125" s="76"/>
    </row>
    <row r="126" spans="1:21" s="386" customFormat="1" x14ac:dyDescent="0.55000000000000004">
      <c r="A126" s="76"/>
      <c r="B126" s="379"/>
      <c r="C126" s="380"/>
      <c r="D126" s="381"/>
      <c r="E126" s="393"/>
      <c r="F126" s="376"/>
      <c r="G126" s="377"/>
      <c r="H126" s="434"/>
      <c r="I126" s="385"/>
      <c r="J126" s="76"/>
      <c r="M126" s="76"/>
      <c r="N126" s="76"/>
      <c r="O126" s="76"/>
      <c r="P126" s="76"/>
      <c r="Q126" s="76"/>
      <c r="R126" s="76"/>
      <c r="S126" s="76"/>
      <c r="T126" s="76"/>
      <c r="U126" s="76"/>
    </row>
    <row r="127" spans="1:21" s="386" customFormat="1" x14ac:dyDescent="0.55000000000000004">
      <c r="A127" s="76"/>
      <c r="B127" s="379"/>
      <c r="C127" s="380"/>
      <c r="D127" s="381"/>
      <c r="E127" s="393"/>
      <c r="F127" s="376"/>
      <c r="G127" s="377"/>
      <c r="H127" s="434"/>
      <c r="I127" s="385"/>
      <c r="J127" s="76"/>
      <c r="M127" s="76"/>
      <c r="N127" s="76"/>
      <c r="O127" s="76"/>
      <c r="P127" s="76"/>
      <c r="Q127" s="76"/>
      <c r="R127" s="76"/>
      <c r="S127" s="76"/>
      <c r="T127" s="76"/>
      <c r="U127" s="76"/>
    </row>
    <row r="128" spans="1:21" s="386" customFormat="1" x14ac:dyDescent="0.55000000000000004">
      <c r="A128" s="76"/>
      <c r="B128" s="379"/>
      <c r="C128" s="380"/>
      <c r="D128" s="381"/>
      <c r="E128" s="393"/>
      <c r="F128" s="376"/>
      <c r="G128" s="377"/>
      <c r="H128" s="434"/>
      <c r="I128" s="385"/>
      <c r="J128" s="76"/>
      <c r="M128" s="76"/>
      <c r="N128" s="76"/>
      <c r="O128" s="76"/>
      <c r="P128" s="76"/>
      <c r="Q128" s="76"/>
      <c r="R128" s="76"/>
      <c r="S128" s="76"/>
      <c r="T128" s="76"/>
      <c r="U128" s="76"/>
    </row>
    <row r="129" spans="1:21" s="386" customFormat="1" x14ac:dyDescent="0.55000000000000004">
      <c r="A129" s="76"/>
      <c r="B129" s="379"/>
      <c r="C129" s="390"/>
      <c r="D129" s="391"/>
      <c r="E129" s="394"/>
      <c r="F129" s="376"/>
      <c r="G129" s="377"/>
      <c r="H129" s="434"/>
      <c r="I129" s="385"/>
      <c r="J129" s="76"/>
      <c r="M129" s="76"/>
      <c r="N129" s="76"/>
      <c r="O129" s="76"/>
      <c r="P129" s="76"/>
      <c r="Q129" s="76"/>
      <c r="R129" s="76"/>
      <c r="S129" s="76"/>
      <c r="T129" s="76"/>
      <c r="U129" s="76"/>
    </row>
    <row r="130" spans="1:21" customFormat="1" ht="7.5" customHeight="1" x14ac:dyDescent="0.55000000000000004">
      <c r="B130" s="211"/>
      <c r="C130" s="28"/>
      <c r="D130" s="28"/>
      <c r="E130" s="28"/>
      <c r="F130" s="28"/>
      <c r="G130" s="28"/>
      <c r="H130" s="28"/>
      <c r="I130" s="50"/>
      <c r="J130" s="3"/>
      <c r="K130" s="3"/>
      <c r="L130" s="3"/>
    </row>
    <row r="131" spans="1:21" customFormat="1" ht="6" customHeight="1" x14ac:dyDescent="0.55000000000000004">
      <c r="J131" s="3"/>
      <c r="K131" s="3"/>
      <c r="L131" s="3"/>
    </row>
    <row r="132" spans="1:21" customFormat="1" ht="103.5" customHeight="1" x14ac:dyDescent="0.55000000000000004">
      <c r="C132" s="241"/>
      <c r="D132" s="242"/>
      <c r="E132" s="230" t="s">
        <v>425</v>
      </c>
      <c r="F132" s="912"/>
      <c r="G132" s="913"/>
      <c r="H132" s="914"/>
      <c r="I132" s="244" t="s">
        <v>240</v>
      </c>
      <c r="J132" s="244"/>
    </row>
    <row r="133" spans="1:21" customFormat="1" ht="146.25" customHeight="1" x14ac:dyDescent="0.55000000000000004">
      <c r="C133" s="234"/>
      <c r="D133" s="224"/>
      <c r="E133" s="230" t="s">
        <v>424</v>
      </c>
      <c r="F133" s="912"/>
      <c r="G133" s="913"/>
      <c r="H133" s="914"/>
      <c r="J133" s="3"/>
      <c r="K133" s="3"/>
      <c r="L133" s="3"/>
    </row>
    <row r="134" spans="1:21" customFormat="1" ht="18.5" thickBot="1" x14ac:dyDescent="0.6">
      <c r="J134" s="3"/>
      <c r="K134" s="3"/>
      <c r="L134" s="3"/>
    </row>
    <row r="135" spans="1:21" customFormat="1" x14ac:dyDescent="0.55000000000000004">
      <c r="A135" s="248"/>
      <c r="B135" s="248"/>
      <c r="C135" s="248"/>
      <c r="D135" s="248"/>
      <c r="E135" s="248"/>
      <c r="F135" s="248"/>
      <c r="G135" s="248"/>
      <c r="H135" s="248"/>
      <c r="I135" s="248"/>
      <c r="J135" s="250"/>
      <c r="K135" s="3"/>
      <c r="L135" s="3"/>
    </row>
    <row r="136" spans="1:21" customFormat="1" ht="15" customHeight="1" x14ac:dyDescent="0.55000000000000004">
      <c r="B136" s="51"/>
      <c r="C136" s="29"/>
      <c r="D136" s="29"/>
      <c r="E136" s="29"/>
      <c r="F136" s="29"/>
      <c r="G136" s="29"/>
      <c r="H136" s="29"/>
      <c r="I136" s="47"/>
    </row>
    <row r="137" spans="1:21" customFormat="1" x14ac:dyDescent="0.55000000000000004">
      <c r="B137" s="48"/>
      <c r="C137" s="236" t="str">
        <f ca="1">IFERROR(OFFSET('2.4民生電力需要量'!$C$7,MATCH(D137,'2.4民生電力需要量'!$E$8:$E$49,0),0),"")</f>
        <v/>
      </c>
      <c r="D137" s="375" t="s">
        <v>238</v>
      </c>
      <c r="E137" s="230" t="s">
        <v>239</v>
      </c>
      <c r="F137" s="905" t="str">
        <f ca="1">IFERROR(OFFSET('2.4民生電力需要量'!$G$7,MATCH($D137,'2.4民生電力需要量'!$E$8:$E$990,0),0),"")</f>
        <v/>
      </c>
      <c r="G137" s="906"/>
      <c r="H137" s="907"/>
      <c r="I137" s="49"/>
    </row>
    <row r="138" spans="1:21" customFormat="1" x14ac:dyDescent="0.55000000000000004">
      <c r="B138" s="48"/>
      <c r="C138" s="233"/>
      <c r="D138" s="216"/>
      <c r="E138" s="230" t="s">
        <v>349</v>
      </c>
      <c r="F138" s="908" t="str">
        <f ca="1">IFERROR(OFFSET('2.4民生電力需要量'!$I$7,MATCH($D137,'2.4民生電力需要量'!$E$8:$E$990,0),0),"")</f>
        <v/>
      </c>
      <c r="G138" s="909"/>
      <c r="H138" s="910"/>
      <c r="I138" s="49"/>
    </row>
    <row r="139" spans="1:21" customFormat="1" x14ac:dyDescent="0.55000000000000004">
      <c r="B139" s="48"/>
      <c r="C139" s="233"/>
      <c r="D139" s="216"/>
      <c r="E139" s="230" t="s">
        <v>298</v>
      </c>
      <c r="F139" s="905" t="str">
        <f ca="1">IFERROR(OFFSET('2.4民生電力需要量'!$L$7,MATCH($D137,'2.4民生電力需要量'!$E$8:$E$990,0),0),"")</f>
        <v/>
      </c>
      <c r="G139" s="906"/>
      <c r="H139" s="907"/>
      <c r="I139" s="49"/>
    </row>
    <row r="140" spans="1:21" ht="18.75" customHeight="1" x14ac:dyDescent="0.55000000000000004">
      <c r="B140" s="379"/>
      <c r="C140" s="380"/>
      <c r="D140" s="381"/>
      <c r="E140" s="393" t="s">
        <v>237</v>
      </c>
      <c r="F140" s="389" t="s">
        <v>211</v>
      </c>
      <c r="G140" s="389" t="s">
        <v>360</v>
      </c>
      <c r="H140" s="389" t="s">
        <v>246</v>
      </c>
      <c r="I140" s="385"/>
      <c r="J140" s="76"/>
    </row>
    <row r="141" spans="1:21" x14ac:dyDescent="0.55000000000000004">
      <c r="B141" s="379"/>
      <c r="C141" s="380"/>
      <c r="D141" s="381"/>
      <c r="E141" s="393"/>
      <c r="F141" s="376"/>
      <c r="G141" s="377"/>
      <c r="H141" s="434"/>
      <c r="I141" s="385"/>
      <c r="J141" s="76"/>
    </row>
    <row r="142" spans="1:21" x14ac:dyDescent="0.55000000000000004">
      <c r="B142" s="379"/>
      <c r="C142" s="380"/>
      <c r="D142" s="381"/>
      <c r="E142" s="393"/>
      <c r="F142" s="376"/>
      <c r="G142" s="377"/>
      <c r="H142" s="434"/>
      <c r="I142" s="385"/>
      <c r="J142" s="76"/>
    </row>
    <row r="143" spans="1:21" x14ac:dyDescent="0.55000000000000004">
      <c r="B143" s="379"/>
      <c r="C143" s="380"/>
      <c r="D143" s="381"/>
      <c r="E143" s="393"/>
      <c r="F143" s="376"/>
      <c r="G143" s="377"/>
      <c r="H143" s="434"/>
      <c r="I143" s="385"/>
      <c r="J143" s="76"/>
    </row>
    <row r="144" spans="1:21" x14ac:dyDescent="0.55000000000000004">
      <c r="B144" s="379"/>
      <c r="C144" s="380"/>
      <c r="D144" s="381"/>
      <c r="E144" s="393"/>
      <c r="F144" s="376"/>
      <c r="G144" s="377"/>
      <c r="H144" s="434"/>
      <c r="I144" s="385"/>
      <c r="J144" s="76"/>
    </row>
    <row r="145" spans="1:21" x14ac:dyDescent="0.55000000000000004">
      <c r="B145" s="379"/>
      <c r="C145" s="380"/>
      <c r="D145" s="381"/>
      <c r="E145" s="393"/>
      <c r="F145" s="376"/>
      <c r="G145" s="377"/>
      <c r="H145" s="434"/>
      <c r="I145" s="385"/>
      <c r="J145" s="76"/>
    </row>
    <row r="146" spans="1:21" s="386" customFormat="1" x14ac:dyDescent="0.55000000000000004">
      <c r="A146" s="76"/>
      <c r="B146" s="379"/>
      <c r="C146" s="380"/>
      <c r="D146" s="381"/>
      <c r="E146" s="393"/>
      <c r="F146" s="376"/>
      <c r="G146" s="377"/>
      <c r="H146" s="434"/>
      <c r="I146" s="385"/>
      <c r="J146" s="76"/>
      <c r="M146" s="76"/>
      <c r="N146" s="76"/>
      <c r="O146" s="76"/>
      <c r="P146" s="76"/>
      <c r="Q146" s="76"/>
      <c r="R146" s="76"/>
      <c r="S146" s="76"/>
      <c r="T146" s="76"/>
      <c r="U146" s="76"/>
    </row>
    <row r="147" spans="1:21" s="386" customFormat="1" x14ac:dyDescent="0.55000000000000004">
      <c r="A147" s="76"/>
      <c r="B147" s="379"/>
      <c r="C147" s="380"/>
      <c r="D147" s="381"/>
      <c r="E147" s="393"/>
      <c r="F147" s="376"/>
      <c r="G147" s="377"/>
      <c r="H147" s="434"/>
      <c r="I147" s="385"/>
      <c r="J147" s="76"/>
      <c r="M147" s="76"/>
      <c r="N147" s="76"/>
      <c r="O147" s="76"/>
      <c r="P147" s="76"/>
      <c r="Q147" s="76"/>
      <c r="R147" s="76"/>
      <c r="S147" s="76"/>
      <c r="T147" s="76"/>
      <c r="U147" s="76"/>
    </row>
    <row r="148" spans="1:21" s="386" customFormat="1" ht="18.75" customHeight="1" x14ac:dyDescent="0.55000000000000004">
      <c r="A148" s="76"/>
      <c r="B148" s="379"/>
      <c r="C148" s="380"/>
      <c r="D148" s="381"/>
      <c r="E148" s="393" t="s">
        <v>237</v>
      </c>
      <c r="F148" s="395" t="s">
        <v>211</v>
      </c>
      <c r="G148" s="395" t="s">
        <v>360</v>
      </c>
      <c r="H148" s="395" t="s">
        <v>246</v>
      </c>
      <c r="I148" s="385"/>
      <c r="J148" s="76"/>
      <c r="M148" s="76"/>
      <c r="N148" s="76"/>
      <c r="O148" s="76"/>
      <c r="P148" s="76"/>
      <c r="Q148" s="76"/>
      <c r="R148" s="76"/>
      <c r="S148" s="76"/>
      <c r="T148" s="76"/>
      <c r="U148" s="76"/>
    </row>
    <row r="149" spans="1:21" s="386" customFormat="1" x14ac:dyDescent="0.55000000000000004">
      <c r="A149" s="76"/>
      <c r="B149" s="379"/>
      <c r="C149" s="380"/>
      <c r="D149" s="381"/>
      <c r="E149" s="393"/>
      <c r="F149" s="376"/>
      <c r="G149" s="377"/>
      <c r="H149" s="434"/>
      <c r="I149" s="385"/>
      <c r="J149" s="76"/>
      <c r="M149" s="76"/>
      <c r="N149" s="76"/>
      <c r="O149" s="76"/>
      <c r="P149" s="76"/>
      <c r="Q149" s="76"/>
      <c r="R149" s="76"/>
      <c r="S149" s="76"/>
      <c r="T149" s="76"/>
      <c r="U149" s="76"/>
    </row>
    <row r="150" spans="1:21" s="386" customFormat="1" x14ac:dyDescent="0.55000000000000004">
      <c r="A150" s="76"/>
      <c r="B150" s="379"/>
      <c r="C150" s="380"/>
      <c r="D150" s="381"/>
      <c r="E150" s="393"/>
      <c r="F150" s="376"/>
      <c r="G150" s="377"/>
      <c r="H150" s="434"/>
      <c r="I150" s="385"/>
      <c r="J150" s="76"/>
      <c r="M150" s="76"/>
      <c r="N150" s="76"/>
      <c r="O150" s="76"/>
      <c r="P150" s="76"/>
      <c r="Q150" s="76"/>
      <c r="R150" s="76"/>
      <c r="S150" s="76"/>
      <c r="T150" s="76"/>
      <c r="U150" s="76"/>
    </row>
    <row r="151" spans="1:21" s="386" customFormat="1" x14ac:dyDescent="0.55000000000000004">
      <c r="A151" s="76"/>
      <c r="B151" s="379"/>
      <c r="C151" s="380"/>
      <c r="D151" s="381"/>
      <c r="E151" s="393"/>
      <c r="F151" s="376"/>
      <c r="G151" s="377"/>
      <c r="H151" s="434"/>
      <c r="I151" s="385"/>
      <c r="J151" s="76"/>
      <c r="M151" s="76"/>
      <c r="N151" s="76"/>
      <c r="O151" s="76"/>
      <c r="P151" s="76"/>
      <c r="Q151" s="76"/>
      <c r="R151" s="76"/>
      <c r="S151" s="76"/>
      <c r="T151" s="76"/>
      <c r="U151" s="76"/>
    </row>
    <row r="152" spans="1:21" s="386" customFormat="1" x14ac:dyDescent="0.55000000000000004">
      <c r="A152" s="76"/>
      <c r="B152" s="379"/>
      <c r="C152" s="380"/>
      <c r="D152" s="381"/>
      <c r="E152" s="393"/>
      <c r="F152" s="376"/>
      <c r="G152" s="377"/>
      <c r="H152" s="434"/>
      <c r="I152" s="385"/>
      <c r="J152" s="76"/>
      <c r="M152" s="76"/>
      <c r="N152" s="76"/>
      <c r="O152" s="76"/>
      <c r="P152" s="76"/>
      <c r="Q152" s="76"/>
      <c r="R152" s="76"/>
      <c r="S152" s="76"/>
      <c r="T152" s="76"/>
      <c r="U152" s="76"/>
    </row>
    <row r="153" spans="1:21" s="386" customFormat="1" x14ac:dyDescent="0.55000000000000004">
      <c r="A153" s="76"/>
      <c r="B153" s="379"/>
      <c r="C153" s="380"/>
      <c r="D153" s="381"/>
      <c r="E153" s="393"/>
      <c r="F153" s="376"/>
      <c r="G153" s="377"/>
      <c r="H153" s="434"/>
      <c r="I153" s="385"/>
      <c r="J153" s="76"/>
      <c r="M153" s="76"/>
      <c r="N153" s="76"/>
      <c r="O153" s="76"/>
      <c r="P153" s="76"/>
      <c r="Q153" s="76"/>
      <c r="R153" s="76"/>
      <c r="S153" s="76"/>
      <c r="T153" s="76"/>
      <c r="U153" s="76"/>
    </row>
    <row r="154" spans="1:21" s="386" customFormat="1" x14ac:dyDescent="0.55000000000000004">
      <c r="A154" s="76"/>
      <c r="B154" s="379"/>
      <c r="C154" s="380"/>
      <c r="D154" s="381"/>
      <c r="E154" s="393"/>
      <c r="F154" s="376"/>
      <c r="G154" s="377"/>
      <c r="H154" s="434"/>
      <c r="I154" s="385"/>
      <c r="J154" s="76"/>
      <c r="M154" s="76"/>
      <c r="N154" s="76"/>
      <c r="O154" s="76"/>
      <c r="P154" s="76"/>
      <c r="Q154" s="76"/>
      <c r="R154" s="76"/>
      <c r="S154" s="76"/>
      <c r="T154" s="76"/>
      <c r="U154" s="76"/>
    </row>
    <row r="155" spans="1:21" s="386" customFormat="1" x14ac:dyDescent="0.55000000000000004">
      <c r="A155" s="76"/>
      <c r="B155" s="379"/>
      <c r="C155" s="390"/>
      <c r="D155" s="391"/>
      <c r="E155" s="394"/>
      <c r="F155" s="376"/>
      <c r="G155" s="377"/>
      <c r="H155" s="434"/>
      <c r="I155" s="385"/>
      <c r="J155" s="76"/>
      <c r="M155" s="76"/>
      <c r="N155" s="76"/>
      <c r="O155" s="76"/>
      <c r="P155" s="76"/>
      <c r="Q155" s="76"/>
      <c r="R155" s="76"/>
      <c r="S155" s="76"/>
      <c r="T155" s="76"/>
      <c r="U155" s="76"/>
    </row>
    <row r="156" spans="1:21" customFormat="1" ht="7.5" customHeight="1" x14ac:dyDescent="0.55000000000000004">
      <c r="B156" s="211"/>
      <c r="C156" s="28"/>
      <c r="D156" s="28"/>
      <c r="E156" s="28"/>
      <c r="F156" s="28"/>
      <c r="G156" s="28"/>
      <c r="H156" s="28"/>
      <c r="I156" s="50"/>
      <c r="J156" s="3"/>
      <c r="K156" s="3"/>
      <c r="L156" s="3"/>
    </row>
    <row r="157" spans="1:21" customFormat="1" ht="6" customHeight="1" x14ac:dyDescent="0.55000000000000004">
      <c r="J157" s="3"/>
      <c r="K157" s="3"/>
      <c r="L157" s="3"/>
    </row>
    <row r="158" spans="1:21" customFormat="1" ht="103.5" customHeight="1" x14ac:dyDescent="0.55000000000000004">
      <c r="C158" s="241"/>
      <c r="D158" s="242"/>
      <c r="E158" s="230" t="s">
        <v>425</v>
      </c>
      <c r="F158" s="912"/>
      <c r="G158" s="913"/>
      <c r="H158" s="914"/>
      <c r="I158" s="244" t="s">
        <v>240</v>
      </c>
      <c r="J158" s="244"/>
    </row>
    <row r="159" spans="1:21" customFormat="1" ht="146.25" customHeight="1" x14ac:dyDescent="0.55000000000000004">
      <c r="C159" s="234"/>
      <c r="D159" s="224"/>
      <c r="E159" s="230" t="s">
        <v>424</v>
      </c>
      <c r="F159" s="912"/>
      <c r="G159" s="913"/>
      <c r="H159" s="914"/>
      <c r="J159" s="3"/>
      <c r="K159" s="3"/>
      <c r="L159" s="3"/>
    </row>
    <row r="160" spans="1:21" customFormat="1" ht="18.5" thickBot="1" x14ac:dyDescent="0.6">
      <c r="J160" s="3"/>
      <c r="K160" s="3"/>
      <c r="L160" s="3"/>
    </row>
    <row r="161" spans="1:21" customFormat="1" x14ac:dyDescent="0.55000000000000004">
      <c r="A161" s="248"/>
      <c r="B161" s="248"/>
      <c r="C161" s="248"/>
      <c r="D161" s="248"/>
      <c r="E161" s="248"/>
      <c r="F161" s="248"/>
      <c r="G161" s="248"/>
      <c r="H161" s="248"/>
      <c r="I161" s="248"/>
      <c r="J161" s="250"/>
      <c r="K161" s="3"/>
      <c r="L161" s="3"/>
    </row>
    <row r="162" spans="1:21" customFormat="1" ht="15" customHeight="1" x14ac:dyDescent="0.55000000000000004">
      <c r="B162" s="51"/>
      <c r="C162" s="29"/>
      <c r="D162" s="29"/>
      <c r="E162" s="29"/>
      <c r="F162" s="29"/>
      <c r="G162" s="29"/>
      <c r="H162" s="29"/>
      <c r="I162" s="47"/>
    </row>
    <row r="163" spans="1:21" customFormat="1" x14ac:dyDescent="0.55000000000000004">
      <c r="B163" s="48"/>
      <c r="C163" s="236" t="str">
        <f ca="1">IFERROR(OFFSET('2.4民生電力需要量'!$C$7,MATCH(D163,'2.4民生電力需要量'!$E$8:$E$49,0),0),"")</f>
        <v/>
      </c>
      <c r="D163" s="375" t="s">
        <v>238</v>
      </c>
      <c r="E163" s="230" t="s">
        <v>239</v>
      </c>
      <c r="F163" s="905" t="str">
        <f ca="1">IFERROR(OFFSET('2.4民生電力需要量'!$G$7,MATCH($D163,'2.4民生電力需要量'!$E$8:$E$990,0),0),"")</f>
        <v/>
      </c>
      <c r="G163" s="906"/>
      <c r="H163" s="907"/>
      <c r="I163" s="49"/>
    </row>
    <row r="164" spans="1:21" customFormat="1" x14ac:dyDescent="0.55000000000000004">
      <c r="B164" s="48"/>
      <c r="C164" s="233"/>
      <c r="D164" s="216"/>
      <c r="E164" s="230" t="s">
        <v>349</v>
      </c>
      <c r="F164" s="908" t="str">
        <f ca="1">IFERROR(OFFSET('2.4民生電力需要量'!$I$7,MATCH($D163,'2.4民生電力需要量'!$E$8:$E$990,0),0),"")</f>
        <v/>
      </c>
      <c r="G164" s="909"/>
      <c r="H164" s="910"/>
      <c r="I164" s="49"/>
    </row>
    <row r="165" spans="1:21" customFormat="1" x14ac:dyDescent="0.55000000000000004">
      <c r="B165" s="48"/>
      <c r="C165" s="233"/>
      <c r="D165" s="216"/>
      <c r="E165" s="230" t="s">
        <v>298</v>
      </c>
      <c r="F165" s="905" t="str">
        <f ca="1">IFERROR(OFFSET('2.4民生電力需要量'!$L$7,MATCH($D163,'2.4民生電力需要量'!$E$8:$E$990,0),0),"")</f>
        <v/>
      </c>
      <c r="G165" s="906"/>
      <c r="H165" s="907"/>
      <c r="I165" s="49"/>
    </row>
    <row r="166" spans="1:21" ht="18.75" customHeight="1" x14ac:dyDescent="0.55000000000000004">
      <c r="B166" s="379"/>
      <c r="C166" s="380"/>
      <c r="D166" s="381"/>
      <c r="E166" s="393" t="s">
        <v>237</v>
      </c>
      <c r="F166" s="389" t="s">
        <v>211</v>
      </c>
      <c r="G166" s="389" t="s">
        <v>360</v>
      </c>
      <c r="H166" s="389" t="s">
        <v>246</v>
      </c>
      <c r="I166" s="385"/>
      <c r="J166" s="76"/>
    </row>
    <row r="167" spans="1:21" x14ac:dyDescent="0.55000000000000004">
      <c r="B167" s="379"/>
      <c r="C167" s="380"/>
      <c r="D167" s="381"/>
      <c r="E167" s="393"/>
      <c r="F167" s="376"/>
      <c r="G167" s="377"/>
      <c r="H167" s="434"/>
      <c r="I167" s="385"/>
      <c r="J167" s="76"/>
    </row>
    <row r="168" spans="1:21" x14ac:dyDescent="0.55000000000000004">
      <c r="B168" s="379"/>
      <c r="C168" s="380"/>
      <c r="D168" s="381"/>
      <c r="E168" s="393"/>
      <c r="F168" s="376"/>
      <c r="G168" s="377"/>
      <c r="H168" s="434"/>
      <c r="I168" s="385"/>
      <c r="J168" s="76"/>
    </row>
    <row r="169" spans="1:21" x14ac:dyDescent="0.55000000000000004">
      <c r="B169" s="379"/>
      <c r="C169" s="380"/>
      <c r="D169" s="381"/>
      <c r="E169" s="393"/>
      <c r="F169" s="376"/>
      <c r="G169" s="377"/>
      <c r="H169" s="434"/>
      <c r="I169" s="385"/>
      <c r="J169" s="76"/>
    </row>
    <row r="170" spans="1:21" x14ac:dyDescent="0.55000000000000004">
      <c r="B170" s="379"/>
      <c r="C170" s="380"/>
      <c r="D170" s="381"/>
      <c r="E170" s="393"/>
      <c r="F170" s="376"/>
      <c r="G170" s="377"/>
      <c r="H170" s="434"/>
      <c r="I170" s="385"/>
      <c r="J170" s="76"/>
    </row>
    <row r="171" spans="1:21" x14ac:dyDescent="0.55000000000000004">
      <c r="B171" s="379"/>
      <c r="C171" s="380"/>
      <c r="D171" s="381"/>
      <c r="E171" s="393"/>
      <c r="F171" s="376"/>
      <c r="G171" s="377"/>
      <c r="H171" s="434"/>
      <c r="I171" s="385"/>
      <c r="J171" s="76"/>
    </row>
    <row r="172" spans="1:21" s="386" customFormat="1" x14ac:dyDescent="0.55000000000000004">
      <c r="A172" s="76"/>
      <c r="B172" s="379"/>
      <c r="C172" s="380"/>
      <c r="D172" s="381"/>
      <c r="E172" s="393"/>
      <c r="F172" s="376"/>
      <c r="G172" s="377"/>
      <c r="H172" s="434"/>
      <c r="I172" s="385"/>
      <c r="J172" s="76"/>
      <c r="M172" s="76"/>
      <c r="N172" s="76"/>
      <c r="O172" s="76"/>
      <c r="P172" s="76"/>
      <c r="Q172" s="76"/>
      <c r="R172" s="76"/>
      <c r="S172" s="76"/>
      <c r="T172" s="76"/>
      <c r="U172" s="76"/>
    </row>
    <row r="173" spans="1:21" s="386" customFormat="1" x14ac:dyDescent="0.55000000000000004">
      <c r="A173" s="76"/>
      <c r="B173" s="379"/>
      <c r="C173" s="380"/>
      <c r="D173" s="381"/>
      <c r="E173" s="393"/>
      <c r="F173" s="376"/>
      <c r="G173" s="377"/>
      <c r="H173" s="434"/>
      <c r="I173" s="385"/>
      <c r="J173" s="76"/>
      <c r="M173" s="76"/>
      <c r="N173" s="76"/>
      <c r="O173" s="76"/>
      <c r="P173" s="76"/>
      <c r="Q173" s="76"/>
      <c r="R173" s="76"/>
      <c r="S173" s="76"/>
      <c r="T173" s="76"/>
      <c r="U173" s="76"/>
    </row>
    <row r="174" spans="1:21" s="386" customFormat="1" ht="18.75" customHeight="1" x14ac:dyDescent="0.55000000000000004">
      <c r="A174" s="76"/>
      <c r="B174" s="379"/>
      <c r="C174" s="380"/>
      <c r="D174" s="381"/>
      <c r="E174" s="393" t="s">
        <v>237</v>
      </c>
      <c r="F174" s="395" t="s">
        <v>211</v>
      </c>
      <c r="G174" s="395" t="s">
        <v>360</v>
      </c>
      <c r="H174" s="395" t="s">
        <v>246</v>
      </c>
      <c r="I174" s="385"/>
      <c r="J174" s="76"/>
      <c r="M174" s="76"/>
      <c r="N174" s="76"/>
      <c r="O174" s="76"/>
      <c r="P174" s="76"/>
      <c r="Q174" s="76"/>
      <c r="R174" s="76"/>
      <c r="S174" s="76"/>
      <c r="T174" s="76"/>
      <c r="U174" s="76"/>
    </row>
    <row r="175" spans="1:21" s="386" customFormat="1" x14ac:dyDescent="0.55000000000000004">
      <c r="A175" s="76"/>
      <c r="B175" s="379"/>
      <c r="C175" s="380"/>
      <c r="D175" s="381"/>
      <c r="E175" s="393"/>
      <c r="F175" s="376"/>
      <c r="G175" s="377"/>
      <c r="H175" s="434"/>
      <c r="I175" s="385"/>
      <c r="J175" s="76"/>
      <c r="M175" s="76"/>
      <c r="N175" s="76"/>
      <c r="O175" s="76"/>
      <c r="P175" s="76"/>
      <c r="Q175" s="76"/>
      <c r="R175" s="76"/>
      <c r="S175" s="76"/>
      <c r="T175" s="76"/>
      <c r="U175" s="76"/>
    </row>
    <row r="176" spans="1:21" s="386" customFormat="1" x14ac:dyDescent="0.55000000000000004">
      <c r="A176" s="76"/>
      <c r="B176" s="379"/>
      <c r="C176" s="380"/>
      <c r="D176" s="381"/>
      <c r="E176" s="393"/>
      <c r="F176" s="376"/>
      <c r="G176" s="377"/>
      <c r="H176" s="434"/>
      <c r="I176" s="385"/>
      <c r="J176" s="76"/>
      <c r="M176" s="76"/>
      <c r="N176" s="76"/>
      <c r="O176" s="76"/>
      <c r="P176" s="76"/>
      <c r="Q176" s="76"/>
      <c r="R176" s="76"/>
      <c r="S176" s="76"/>
      <c r="T176" s="76"/>
      <c r="U176" s="76"/>
    </row>
    <row r="177" spans="1:21" s="386" customFormat="1" x14ac:dyDescent="0.55000000000000004">
      <c r="A177" s="76"/>
      <c r="B177" s="379"/>
      <c r="C177" s="380"/>
      <c r="D177" s="381"/>
      <c r="E177" s="393"/>
      <c r="F177" s="376"/>
      <c r="G177" s="377"/>
      <c r="H177" s="434"/>
      <c r="I177" s="385"/>
      <c r="J177" s="76"/>
      <c r="M177" s="76"/>
      <c r="N177" s="76"/>
      <c r="O177" s="76"/>
      <c r="P177" s="76"/>
      <c r="Q177" s="76"/>
      <c r="R177" s="76"/>
      <c r="S177" s="76"/>
      <c r="T177" s="76"/>
      <c r="U177" s="76"/>
    </row>
    <row r="178" spans="1:21" s="386" customFormat="1" x14ac:dyDescent="0.55000000000000004">
      <c r="A178" s="76"/>
      <c r="B178" s="379"/>
      <c r="C178" s="380"/>
      <c r="D178" s="381"/>
      <c r="E178" s="393"/>
      <c r="F178" s="376"/>
      <c r="G178" s="377"/>
      <c r="H178" s="434"/>
      <c r="I178" s="385"/>
      <c r="J178" s="76"/>
      <c r="M178" s="76"/>
      <c r="N178" s="76"/>
      <c r="O178" s="76"/>
      <c r="P178" s="76"/>
      <c r="Q178" s="76"/>
      <c r="R178" s="76"/>
      <c r="S178" s="76"/>
      <c r="T178" s="76"/>
      <c r="U178" s="76"/>
    </row>
    <row r="179" spans="1:21" s="386" customFormat="1" x14ac:dyDescent="0.55000000000000004">
      <c r="A179" s="76"/>
      <c r="B179" s="379"/>
      <c r="C179" s="380"/>
      <c r="D179" s="381"/>
      <c r="E179" s="393"/>
      <c r="F179" s="376"/>
      <c r="G179" s="377"/>
      <c r="H179" s="434"/>
      <c r="I179" s="385"/>
      <c r="J179" s="76"/>
      <c r="M179" s="76"/>
      <c r="N179" s="76"/>
      <c r="O179" s="76"/>
      <c r="P179" s="76"/>
      <c r="Q179" s="76"/>
      <c r="R179" s="76"/>
      <c r="S179" s="76"/>
      <c r="T179" s="76"/>
      <c r="U179" s="76"/>
    </row>
    <row r="180" spans="1:21" s="386" customFormat="1" x14ac:dyDescent="0.55000000000000004">
      <c r="A180" s="76"/>
      <c r="B180" s="379"/>
      <c r="C180" s="380"/>
      <c r="D180" s="381"/>
      <c r="E180" s="393"/>
      <c r="F180" s="376"/>
      <c r="G180" s="377"/>
      <c r="H180" s="434"/>
      <c r="I180" s="385"/>
      <c r="J180" s="76"/>
      <c r="M180" s="76"/>
      <c r="N180" s="76"/>
      <c r="O180" s="76"/>
      <c r="P180" s="76"/>
      <c r="Q180" s="76"/>
      <c r="R180" s="76"/>
      <c r="S180" s="76"/>
      <c r="T180" s="76"/>
      <c r="U180" s="76"/>
    </row>
    <row r="181" spans="1:21" s="386" customFormat="1" x14ac:dyDescent="0.55000000000000004">
      <c r="A181" s="76"/>
      <c r="B181" s="379"/>
      <c r="C181" s="390"/>
      <c r="D181" s="391"/>
      <c r="E181" s="394"/>
      <c r="F181" s="376"/>
      <c r="G181" s="377"/>
      <c r="H181" s="434"/>
      <c r="I181" s="385"/>
      <c r="J181" s="76"/>
      <c r="M181" s="76"/>
      <c r="N181" s="76"/>
      <c r="O181" s="76"/>
      <c r="P181" s="76"/>
      <c r="Q181" s="76"/>
      <c r="R181" s="76"/>
      <c r="S181" s="76"/>
      <c r="T181" s="76"/>
      <c r="U181" s="76"/>
    </row>
    <row r="182" spans="1:21" customFormat="1" ht="7.5" customHeight="1" x14ac:dyDescent="0.55000000000000004">
      <c r="B182" s="211"/>
      <c r="C182" s="28"/>
      <c r="D182" s="28"/>
      <c r="E182" s="28"/>
      <c r="F182" s="28"/>
      <c r="G182" s="28"/>
      <c r="H182" s="28"/>
      <c r="I182" s="50"/>
      <c r="J182" s="3"/>
      <c r="K182" s="3"/>
      <c r="L182" s="3"/>
    </row>
    <row r="183" spans="1:21" customFormat="1" ht="6" customHeight="1" x14ac:dyDescent="0.55000000000000004">
      <c r="J183" s="3"/>
      <c r="K183" s="3"/>
      <c r="L183" s="3"/>
    </row>
    <row r="184" spans="1:21" customFormat="1" ht="103.5" customHeight="1" x14ac:dyDescent="0.55000000000000004">
      <c r="C184" s="241"/>
      <c r="D184" s="242"/>
      <c r="E184" s="230" t="s">
        <v>425</v>
      </c>
      <c r="F184" s="912"/>
      <c r="G184" s="913"/>
      <c r="H184" s="914"/>
      <c r="I184" s="244" t="s">
        <v>240</v>
      </c>
      <c r="J184" s="244"/>
    </row>
    <row r="185" spans="1:21" customFormat="1" ht="146.25" customHeight="1" x14ac:dyDescent="0.55000000000000004">
      <c r="C185" s="234"/>
      <c r="D185" s="224"/>
      <c r="E185" s="230" t="s">
        <v>424</v>
      </c>
      <c r="F185" s="912"/>
      <c r="G185" s="913"/>
      <c r="H185" s="914"/>
      <c r="J185" s="3"/>
      <c r="K185" s="3"/>
      <c r="L185" s="3"/>
    </row>
    <row r="186" spans="1:21" customFormat="1" ht="18.5" thickBot="1" x14ac:dyDescent="0.6">
      <c r="J186" s="3"/>
      <c r="K186" s="3"/>
      <c r="L186" s="3"/>
    </row>
    <row r="187" spans="1:21" customFormat="1" x14ac:dyDescent="0.55000000000000004">
      <c r="A187" s="248"/>
      <c r="B187" s="248"/>
      <c r="C187" s="248"/>
      <c r="D187" s="248"/>
      <c r="E187" s="248"/>
      <c r="F187" s="248"/>
      <c r="G187" s="248"/>
      <c r="H187" s="248"/>
      <c r="I187" s="248"/>
      <c r="J187" s="250"/>
      <c r="K187" s="3"/>
      <c r="L187" s="3"/>
    </row>
    <row r="188" spans="1:21" customFormat="1" ht="15" customHeight="1" x14ac:dyDescent="0.55000000000000004">
      <c r="B188" s="51"/>
      <c r="C188" s="29"/>
      <c r="D188" s="29"/>
      <c r="E188" s="29"/>
      <c r="F188" s="29"/>
      <c r="G188" s="29"/>
      <c r="H188" s="29"/>
      <c r="I188" s="47"/>
    </row>
    <row r="189" spans="1:21" customFormat="1" x14ac:dyDescent="0.55000000000000004">
      <c r="B189" s="48"/>
      <c r="C189" s="236" t="str">
        <f ca="1">IFERROR(OFFSET('2.4民生電力需要量'!$C$7,MATCH(D189,'2.4民生電力需要量'!$E$8:$E$49,0),0),"")</f>
        <v/>
      </c>
      <c r="D189" s="375" t="s">
        <v>238</v>
      </c>
      <c r="E189" s="230" t="s">
        <v>239</v>
      </c>
      <c r="F189" s="905" t="str">
        <f ca="1">IFERROR(OFFSET('2.4民生電力需要量'!$G$7,MATCH($D189,'2.4民生電力需要量'!$E$8:$E$990,0),0),"")</f>
        <v/>
      </c>
      <c r="G189" s="906"/>
      <c r="H189" s="907"/>
      <c r="I189" s="49"/>
    </row>
    <row r="190" spans="1:21" customFormat="1" x14ac:dyDescent="0.55000000000000004">
      <c r="B190" s="48"/>
      <c r="C190" s="233"/>
      <c r="D190" s="216"/>
      <c r="E190" s="230" t="s">
        <v>349</v>
      </c>
      <c r="F190" s="908" t="str">
        <f ca="1">IFERROR(OFFSET('2.4民生電力需要量'!$I$7,MATCH($D189,'2.4民生電力需要量'!$E$8:$E$990,0),0),"")</f>
        <v/>
      </c>
      <c r="G190" s="909"/>
      <c r="H190" s="910"/>
      <c r="I190" s="49"/>
    </row>
    <row r="191" spans="1:21" customFormat="1" x14ac:dyDescent="0.55000000000000004">
      <c r="B191" s="48"/>
      <c r="C191" s="233"/>
      <c r="D191" s="216"/>
      <c r="E191" s="230" t="s">
        <v>298</v>
      </c>
      <c r="F191" s="905" t="str">
        <f ca="1">IFERROR(OFFSET('2.4民生電力需要量'!$L$7,MATCH($D189,'2.4民生電力需要量'!$E$8:$E$990,0),0),"")</f>
        <v/>
      </c>
      <c r="G191" s="906"/>
      <c r="H191" s="907"/>
      <c r="I191" s="49"/>
    </row>
    <row r="192" spans="1:21" ht="18.75" customHeight="1" x14ac:dyDescent="0.55000000000000004">
      <c r="B192" s="379"/>
      <c r="C192" s="380"/>
      <c r="D192" s="381"/>
      <c r="E192" s="393" t="s">
        <v>237</v>
      </c>
      <c r="F192" s="389" t="s">
        <v>211</v>
      </c>
      <c r="G192" s="389" t="s">
        <v>360</v>
      </c>
      <c r="H192" s="389" t="s">
        <v>246</v>
      </c>
      <c r="I192" s="385"/>
      <c r="J192" s="76"/>
    </row>
    <row r="193" spans="1:21" x14ac:dyDescent="0.55000000000000004">
      <c r="B193" s="379"/>
      <c r="C193" s="380"/>
      <c r="D193" s="381"/>
      <c r="E193" s="393"/>
      <c r="F193" s="376"/>
      <c r="G193" s="377"/>
      <c r="H193" s="434"/>
      <c r="I193" s="385"/>
      <c r="J193" s="76"/>
    </row>
    <row r="194" spans="1:21" x14ac:dyDescent="0.55000000000000004">
      <c r="B194" s="379"/>
      <c r="C194" s="380"/>
      <c r="D194" s="381"/>
      <c r="E194" s="393"/>
      <c r="F194" s="376"/>
      <c r="G194" s="377"/>
      <c r="H194" s="434"/>
      <c r="I194" s="385"/>
      <c r="J194" s="76"/>
    </row>
    <row r="195" spans="1:21" x14ac:dyDescent="0.55000000000000004">
      <c r="B195" s="379"/>
      <c r="C195" s="380"/>
      <c r="D195" s="381"/>
      <c r="E195" s="393"/>
      <c r="F195" s="376"/>
      <c r="G195" s="377"/>
      <c r="H195" s="434"/>
      <c r="I195" s="385"/>
      <c r="J195" s="76"/>
    </row>
    <row r="196" spans="1:21" x14ac:dyDescent="0.55000000000000004">
      <c r="B196" s="379"/>
      <c r="C196" s="380"/>
      <c r="D196" s="381"/>
      <c r="E196" s="393"/>
      <c r="F196" s="376"/>
      <c r="G196" s="377"/>
      <c r="H196" s="434"/>
      <c r="I196" s="385"/>
      <c r="J196" s="76"/>
    </row>
    <row r="197" spans="1:21" x14ac:dyDescent="0.55000000000000004">
      <c r="B197" s="379"/>
      <c r="C197" s="380"/>
      <c r="D197" s="381"/>
      <c r="E197" s="393"/>
      <c r="F197" s="376"/>
      <c r="G197" s="377"/>
      <c r="H197" s="434"/>
      <c r="I197" s="385"/>
      <c r="J197" s="76"/>
    </row>
    <row r="198" spans="1:21" s="386" customFormat="1" x14ac:dyDescent="0.55000000000000004">
      <c r="A198" s="76"/>
      <c r="B198" s="379"/>
      <c r="C198" s="380"/>
      <c r="D198" s="381"/>
      <c r="E198" s="393"/>
      <c r="F198" s="376"/>
      <c r="G198" s="377"/>
      <c r="H198" s="434"/>
      <c r="I198" s="385"/>
      <c r="J198" s="76"/>
      <c r="M198" s="76"/>
      <c r="N198" s="76"/>
      <c r="O198" s="76"/>
      <c r="P198" s="76"/>
      <c r="Q198" s="76"/>
      <c r="R198" s="76"/>
      <c r="S198" s="76"/>
      <c r="T198" s="76"/>
      <c r="U198" s="76"/>
    </row>
    <row r="199" spans="1:21" s="386" customFormat="1" x14ac:dyDescent="0.55000000000000004">
      <c r="A199" s="76"/>
      <c r="B199" s="379"/>
      <c r="C199" s="380"/>
      <c r="D199" s="381"/>
      <c r="E199" s="393"/>
      <c r="F199" s="376"/>
      <c r="G199" s="377"/>
      <c r="H199" s="434"/>
      <c r="I199" s="385"/>
      <c r="J199" s="76"/>
      <c r="M199" s="76"/>
      <c r="N199" s="76"/>
      <c r="O199" s="76"/>
      <c r="P199" s="76"/>
      <c r="Q199" s="76"/>
      <c r="R199" s="76"/>
      <c r="S199" s="76"/>
      <c r="T199" s="76"/>
      <c r="U199" s="76"/>
    </row>
    <row r="200" spans="1:21" s="386" customFormat="1" ht="18.75" customHeight="1" x14ac:dyDescent="0.55000000000000004">
      <c r="A200" s="76"/>
      <c r="B200" s="379"/>
      <c r="C200" s="380"/>
      <c r="D200" s="381"/>
      <c r="E200" s="393" t="s">
        <v>237</v>
      </c>
      <c r="F200" s="395" t="s">
        <v>211</v>
      </c>
      <c r="G200" s="395" t="s">
        <v>360</v>
      </c>
      <c r="H200" s="395" t="s">
        <v>246</v>
      </c>
      <c r="I200" s="385"/>
      <c r="J200" s="76"/>
      <c r="M200" s="76"/>
      <c r="N200" s="76"/>
      <c r="O200" s="76"/>
      <c r="P200" s="76"/>
      <c r="Q200" s="76"/>
      <c r="R200" s="76"/>
      <c r="S200" s="76"/>
      <c r="T200" s="76"/>
      <c r="U200" s="76"/>
    </row>
    <row r="201" spans="1:21" s="386" customFormat="1" x14ac:dyDescent="0.55000000000000004">
      <c r="A201" s="76"/>
      <c r="B201" s="379"/>
      <c r="C201" s="380"/>
      <c r="D201" s="381"/>
      <c r="E201" s="393"/>
      <c r="F201" s="376"/>
      <c r="G201" s="377"/>
      <c r="H201" s="434"/>
      <c r="I201" s="385"/>
      <c r="J201" s="76"/>
      <c r="M201" s="76"/>
      <c r="N201" s="76"/>
      <c r="O201" s="76"/>
      <c r="P201" s="76"/>
      <c r="Q201" s="76"/>
      <c r="R201" s="76"/>
      <c r="S201" s="76"/>
      <c r="T201" s="76"/>
      <c r="U201" s="76"/>
    </row>
    <row r="202" spans="1:21" s="386" customFormat="1" x14ac:dyDescent="0.55000000000000004">
      <c r="A202" s="76"/>
      <c r="B202" s="379"/>
      <c r="C202" s="380"/>
      <c r="D202" s="381"/>
      <c r="E202" s="393"/>
      <c r="F202" s="376"/>
      <c r="G202" s="377"/>
      <c r="H202" s="434"/>
      <c r="I202" s="385"/>
      <c r="J202" s="76"/>
      <c r="M202" s="76"/>
      <c r="N202" s="76"/>
      <c r="O202" s="76"/>
      <c r="P202" s="76"/>
      <c r="Q202" s="76"/>
      <c r="R202" s="76"/>
      <c r="S202" s="76"/>
      <c r="T202" s="76"/>
      <c r="U202" s="76"/>
    </row>
    <row r="203" spans="1:21" s="386" customFormat="1" x14ac:dyDescent="0.55000000000000004">
      <c r="A203" s="76"/>
      <c r="B203" s="379"/>
      <c r="C203" s="380"/>
      <c r="D203" s="381"/>
      <c r="E203" s="393"/>
      <c r="F203" s="376"/>
      <c r="G203" s="377"/>
      <c r="H203" s="434"/>
      <c r="I203" s="385"/>
      <c r="J203" s="76"/>
      <c r="M203" s="76"/>
      <c r="N203" s="76"/>
      <c r="O203" s="76"/>
      <c r="P203" s="76"/>
      <c r="Q203" s="76"/>
      <c r="R203" s="76"/>
      <c r="S203" s="76"/>
      <c r="T203" s="76"/>
      <c r="U203" s="76"/>
    </row>
    <row r="204" spans="1:21" s="386" customFormat="1" x14ac:dyDescent="0.55000000000000004">
      <c r="A204" s="76"/>
      <c r="B204" s="379"/>
      <c r="C204" s="380"/>
      <c r="D204" s="381"/>
      <c r="E204" s="393"/>
      <c r="F204" s="376"/>
      <c r="G204" s="377"/>
      <c r="H204" s="434"/>
      <c r="I204" s="385"/>
      <c r="J204" s="76"/>
      <c r="M204" s="76"/>
      <c r="N204" s="76"/>
      <c r="O204" s="76"/>
      <c r="P204" s="76"/>
      <c r="Q204" s="76"/>
      <c r="R204" s="76"/>
      <c r="S204" s="76"/>
      <c r="T204" s="76"/>
      <c r="U204" s="76"/>
    </row>
    <row r="205" spans="1:21" s="386" customFormat="1" x14ac:dyDescent="0.55000000000000004">
      <c r="A205" s="76"/>
      <c r="B205" s="379"/>
      <c r="C205" s="380"/>
      <c r="D205" s="381"/>
      <c r="E205" s="393"/>
      <c r="F205" s="376"/>
      <c r="G205" s="377"/>
      <c r="H205" s="434"/>
      <c r="I205" s="385"/>
      <c r="J205" s="76"/>
      <c r="M205" s="76"/>
      <c r="N205" s="76"/>
      <c r="O205" s="76"/>
      <c r="P205" s="76"/>
      <c r="Q205" s="76"/>
      <c r="R205" s="76"/>
      <c r="S205" s="76"/>
      <c r="T205" s="76"/>
      <c r="U205" s="76"/>
    </row>
    <row r="206" spans="1:21" s="386" customFormat="1" x14ac:dyDescent="0.55000000000000004">
      <c r="A206" s="76"/>
      <c r="B206" s="379"/>
      <c r="C206" s="380"/>
      <c r="D206" s="381"/>
      <c r="E206" s="393"/>
      <c r="F206" s="376"/>
      <c r="G206" s="377"/>
      <c r="H206" s="434"/>
      <c r="I206" s="385"/>
      <c r="J206" s="76"/>
      <c r="M206" s="76"/>
      <c r="N206" s="76"/>
      <c r="O206" s="76"/>
      <c r="P206" s="76"/>
      <c r="Q206" s="76"/>
      <c r="R206" s="76"/>
      <c r="S206" s="76"/>
      <c r="T206" s="76"/>
      <c r="U206" s="76"/>
    </row>
    <row r="207" spans="1:21" s="386" customFormat="1" x14ac:dyDescent="0.55000000000000004">
      <c r="A207" s="76"/>
      <c r="B207" s="379"/>
      <c r="C207" s="390"/>
      <c r="D207" s="391"/>
      <c r="E207" s="394"/>
      <c r="F207" s="376"/>
      <c r="G207" s="377"/>
      <c r="H207" s="434"/>
      <c r="I207" s="385"/>
      <c r="J207" s="76"/>
      <c r="M207" s="76"/>
      <c r="N207" s="76"/>
      <c r="O207" s="76"/>
      <c r="P207" s="76"/>
      <c r="Q207" s="76"/>
      <c r="R207" s="76"/>
      <c r="S207" s="76"/>
      <c r="T207" s="76"/>
      <c r="U207" s="76"/>
    </row>
    <row r="208" spans="1:21" customFormat="1" ht="7.5" customHeight="1" x14ac:dyDescent="0.55000000000000004">
      <c r="B208" s="211"/>
      <c r="C208" s="28"/>
      <c r="D208" s="28"/>
      <c r="E208" s="28"/>
      <c r="F208" s="28"/>
      <c r="G208" s="28"/>
      <c r="H208" s="28"/>
      <c r="I208" s="50"/>
      <c r="J208" s="3"/>
      <c r="K208" s="3"/>
      <c r="L208" s="3"/>
    </row>
    <row r="209" spans="1:21" customFormat="1" ht="6" customHeight="1" x14ac:dyDescent="0.55000000000000004">
      <c r="J209" s="3"/>
      <c r="K209" s="3"/>
      <c r="L209" s="3"/>
    </row>
    <row r="210" spans="1:21" customFormat="1" ht="103.5" customHeight="1" x14ac:dyDescent="0.55000000000000004">
      <c r="C210" s="241"/>
      <c r="D210" s="242"/>
      <c r="E210" s="230" t="s">
        <v>425</v>
      </c>
      <c r="F210" s="912"/>
      <c r="G210" s="913"/>
      <c r="H210" s="914"/>
      <c r="I210" s="244" t="s">
        <v>240</v>
      </c>
      <c r="J210" s="244"/>
    </row>
    <row r="211" spans="1:21" customFormat="1" ht="146.25" customHeight="1" x14ac:dyDescent="0.55000000000000004">
      <c r="C211" s="234"/>
      <c r="D211" s="224"/>
      <c r="E211" s="230" t="s">
        <v>424</v>
      </c>
      <c r="F211" s="912"/>
      <c r="G211" s="913"/>
      <c r="H211" s="914"/>
      <c r="J211" s="3"/>
      <c r="K211" s="3"/>
      <c r="L211" s="3"/>
    </row>
    <row r="212" spans="1:21" customFormat="1" ht="18.5" thickBot="1" x14ac:dyDescent="0.6">
      <c r="J212" s="3"/>
      <c r="K212" s="3"/>
      <c r="L212" s="3"/>
    </row>
    <row r="213" spans="1:21" customFormat="1" x14ac:dyDescent="0.55000000000000004">
      <c r="A213" s="248"/>
      <c r="B213" s="248"/>
      <c r="C213" s="248"/>
      <c r="D213" s="248"/>
      <c r="E213" s="248"/>
      <c r="F213" s="248"/>
      <c r="G213" s="248"/>
      <c r="H213" s="248"/>
      <c r="I213" s="248"/>
      <c r="J213" s="250"/>
      <c r="K213" s="3"/>
      <c r="L213" s="3"/>
    </row>
    <row r="214" spans="1:21" customFormat="1" ht="15" customHeight="1" x14ac:dyDescent="0.55000000000000004">
      <c r="B214" s="51"/>
      <c r="C214" s="29"/>
      <c r="D214" s="29"/>
      <c r="E214" s="29"/>
      <c r="F214" s="29"/>
      <c r="G214" s="29"/>
      <c r="H214" s="29"/>
      <c r="I214" s="47"/>
    </row>
    <row r="215" spans="1:21" customFormat="1" x14ac:dyDescent="0.55000000000000004">
      <c r="B215" s="48"/>
      <c r="C215" s="236" t="str">
        <f ca="1">IFERROR(OFFSET('2.4民生電力需要量'!$C$7,MATCH(D215,'2.4民生電力需要量'!$E$8:$E$49,0),0),"")</f>
        <v/>
      </c>
      <c r="D215" s="375" t="s">
        <v>238</v>
      </c>
      <c r="E215" s="230" t="s">
        <v>239</v>
      </c>
      <c r="F215" s="905" t="str">
        <f ca="1">IFERROR(OFFSET('2.4民生電力需要量'!$G$7,MATCH($D215,'2.4民生電力需要量'!$E$8:$E$990,0),0),"")</f>
        <v/>
      </c>
      <c r="G215" s="906"/>
      <c r="H215" s="907"/>
      <c r="I215" s="49"/>
    </row>
    <row r="216" spans="1:21" customFormat="1" x14ac:dyDescent="0.55000000000000004">
      <c r="B216" s="48"/>
      <c r="C216" s="233"/>
      <c r="D216" s="216"/>
      <c r="E216" s="230" t="s">
        <v>349</v>
      </c>
      <c r="F216" s="908" t="str">
        <f ca="1">IFERROR(OFFSET('2.4民生電力需要量'!$I$7,MATCH($D215,'2.4民生電力需要量'!$E$8:$E$990,0),0),"")</f>
        <v/>
      </c>
      <c r="G216" s="909"/>
      <c r="H216" s="910"/>
      <c r="I216" s="49"/>
    </row>
    <row r="217" spans="1:21" customFormat="1" x14ac:dyDescent="0.55000000000000004">
      <c r="B217" s="48"/>
      <c r="C217" s="233"/>
      <c r="D217" s="216"/>
      <c r="E217" s="230" t="s">
        <v>298</v>
      </c>
      <c r="F217" s="905" t="str">
        <f ca="1">IFERROR(OFFSET('2.4民生電力需要量'!$L$7,MATCH($D215,'2.4民生電力需要量'!$E$8:$E$990,0),0),"")</f>
        <v/>
      </c>
      <c r="G217" s="906"/>
      <c r="H217" s="907"/>
      <c r="I217" s="49"/>
    </row>
    <row r="218" spans="1:21" ht="18.75" customHeight="1" x14ac:dyDescent="0.55000000000000004">
      <c r="B218" s="379"/>
      <c r="C218" s="380"/>
      <c r="D218" s="381"/>
      <c r="E218" s="393" t="s">
        <v>237</v>
      </c>
      <c r="F218" s="389" t="s">
        <v>211</v>
      </c>
      <c r="G218" s="389" t="s">
        <v>360</v>
      </c>
      <c r="H218" s="389" t="s">
        <v>246</v>
      </c>
      <c r="I218" s="385"/>
      <c r="J218" s="76"/>
    </row>
    <row r="219" spans="1:21" x14ac:dyDescent="0.55000000000000004">
      <c r="B219" s="379"/>
      <c r="C219" s="380"/>
      <c r="D219" s="381"/>
      <c r="E219" s="393"/>
      <c r="F219" s="376"/>
      <c r="G219" s="377"/>
      <c r="H219" s="434"/>
      <c r="I219" s="385"/>
      <c r="J219" s="76"/>
    </row>
    <row r="220" spans="1:21" x14ac:dyDescent="0.55000000000000004">
      <c r="B220" s="379"/>
      <c r="C220" s="380"/>
      <c r="D220" s="381"/>
      <c r="E220" s="393"/>
      <c r="F220" s="376"/>
      <c r="G220" s="377"/>
      <c r="H220" s="434"/>
      <c r="I220" s="385"/>
      <c r="J220" s="76"/>
    </row>
    <row r="221" spans="1:21" x14ac:dyDescent="0.55000000000000004">
      <c r="B221" s="379"/>
      <c r="C221" s="380"/>
      <c r="D221" s="381"/>
      <c r="E221" s="393"/>
      <c r="F221" s="376"/>
      <c r="G221" s="377"/>
      <c r="H221" s="434"/>
      <c r="I221" s="385"/>
      <c r="J221" s="76"/>
    </row>
    <row r="222" spans="1:21" x14ac:dyDescent="0.55000000000000004">
      <c r="B222" s="379"/>
      <c r="C222" s="380"/>
      <c r="D222" s="381"/>
      <c r="E222" s="393"/>
      <c r="F222" s="376"/>
      <c r="G222" s="377"/>
      <c r="H222" s="434"/>
      <c r="I222" s="385"/>
      <c r="J222" s="76"/>
    </row>
    <row r="223" spans="1:21" x14ac:dyDescent="0.55000000000000004">
      <c r="B223" s="379"/>
      <c r="C223" s="380"/>
      <c r="D223" s="381"/>
      <c r="E223" s="393"/>
      <c r="F223" s="376"/>
      <c r="G223" s="377"/>
      <c r="H223" s="434"/>
      <c r="I223" s="385"/>
      <c r="J223" s="76"/>
    </row>
    <row r="224" spans="1:21" s="386" customFormat="1" x14ac:dyDescent="0.55000000000000004">
      <c r="A224" s="76"/>
      <c r="B224" s="379"/>
      <c r="C224" s="380"/>
      <c r="D224" s="381"/>
      <c r="E224" s="393"/>
      <c r="F224" s="376"/>
      <c r="G224" s="377"/>
      <c r="H224" s="434"/>
      <c r="I224" s="385"/>
      <c r="J224" s="76"/>
      <c r="M224" s="76"/>
      <c r="N224" s="76"/>
      <c r="O224" s="76"/>
      <c r="P224" s="76"/>
      <c r="Q224" s="76"/>
      <c r="R224" s="76"/>
      <c r="S224" s="76"/>
      <c r="T224" s="76"/>
      <c r="U224" s="76"/>
    </row>
    <row r="225" spans="1:21" s="386" customFormat="1" x14ac:dyDescent="0.55000000000000004">
      <c r="A225" s="76"/>
      <c r="B225" s="379"/>
      <c r="C225" s="380"/>
      <c r="D225" s="381"/>
      <c r="E225" s="393"/>
      <c r="F225" s="376"/>
      <c r="G225" s="377"/>
      <c r="H225" s="434"/>
      <c r="I225" s="385"/>
      <c r="J225" s="76"/>
      <c r="M225" s="76"/>
      <c r="N225" s="76"/>
      <c r="O225" s="76"/>
      <c r="P225" s="76"/>
      <c r="Q225" s="76"/>
      <c r="R225" s="76"/>
      <c r="S225" s="76"/>
      <c r="T225" s="76"/>
      <c r="U225" s="76"/>
    </row>
    <row r="226" spans="1:21" s="386" customFormat="1" ht="18.75" customHeight="1" x14ac:dyDescent="0.55000000000000004">
      <c r="A226" s="76"/>
      <c r="B226" s="379"/>
      <c r="C226" s="380"/>
      <c r="D226" s="381"/>
      <c r="E226" s="393" t="s">
        <v>237</v>
      </c>
      <c r="F226" s="395" t="s">
        <v>211</v>
      </c>
      <c r="G226" s="395" t="s">
        <v>360</v>
      </c>
      <c r="H226" s="395" t="s">
        <v>246</v>
      </c>
      <c r="I226" s="385"/>
      <c r="J226" s="76"/>
      <c r="M226" s="76"/>
      <c r="N226" s="76"/>
      <c r="O226" s="76"/>
      <c r="P226" s="76"/>
      <c r="Q226" s="76"/>
      <c r="R226" s="76"/>
      <c r="S226" s="76"/>
      <c r="T226" s="76"/>
      <c r="U226" s="76"/>
    </row>
    <row r="227" spans="1:21" s="386" customFormat="1" x14ac:dyDescent="0.55000000000000004">
      <c r="A227" s="76"/>
      <c r="B227" s="379"/>
      <c r="C227" s="380"/>
      <c r="D227" s="381"/>
      <c r="E227" s="393"/>
      <c r="F227" s="376"/>
      <c r="G227" s="377"/>
      <c r="H227" s="434"/>
      <c r="I227" s="385"/>
      <c r="J227" s="76"/>
      <c r="M227" s="76"/>
      <c r="N227" s="76"/>
      <c r="O227" s="76"/>
      <c r="P227" s="76"/>
      <c r="Q227" s="76"/>
      <c r="R227" s="76"/>
      <c r="S227" s="76"/>
      <c r="T227" s="76"/>
      <c r="U227" s="76"/>
    </row>
    <row r="228" spans="1:21" s="386" customFormat="1" x14ac:dyDescent="0.55000000000000004">
      <c r="A228" s="76"/>
      <c r="B228" s="379"/>
      <c r="C228" s="380"/>
      <c r="D228" s="381"/>
      <c r="E228" s="393"/>
      <c r="F228" s="376"/>
      <c r="G228" s="377"/>
      <c r="H228" s="434"/>
      <c r="I228" s="385"/>
      <c r="J228" s="76"/>
      <c r="M228" s="76"/>
      <c r="N228" s="76"/>
      <c r="O228" s="76"/>
      <c r="P228" s="76"/>
      <c r="Q228" s="76"/>
      <c r="R228" s="76"/>
      <c r="S228" s="76"/>
      <c r="T228" s="76"/>
      <c r="U228" s="76"/>
    </row>
    <row r="229" spans="1:21" s="386" customFormat="1" x14ac:dyDescent="0.55000000000000004">
      <c r="A229" s="76"/>
      <c r="B229" s="379"/>
      <c r="C229" s="380"/>
      <c r="D229" s="381"/>
      <c r="E229" s="393"/>
      <c r="F229" s="376"/>
      <c r="G229" s="377"/>
      <c r="H229" s="434"/>
      <c r="I229" s="385"/>
      <c r="J229" s="76"/>
      <c r="M229" s="76"/>
      <c r="N229" s="76"/>
      <c r="O229" s="76"/>
      <c r="P229" s="76"/>
      <c r="Q229" s="76"/>
      <c r="R229" s="76"/>
      <c r="S229" s="76"/>
      <c r="T229" s="76"/>
      <c r="U229" s="76"/>
    </row>
    <row r="230" spans="1:21" s="386" customFormat="1" x14ac:dyDescent="0.55000000000000004">
      <c r="A230" s="76"/>
      <c r="B230" s="379"/>
      <c r="C230" s="380"/>
      <c r="D230" s="381"/>
      <c r="E230" s="393"/>
      <c r="F230" s="376"/>
      <c r="G230" s="377"/>
      <c r="H230" s="434"/>
      <c r="I230" s="385"/>
      <c r="J230" s="76"/>
      <c r="M230" s="76"/>
      <c r="N230" s="76"/>
      <c r="O230" s="76"/>
      <c r="P230" s="76"/>
      <c r="Q230" s="76"/>
      <c r="R230" s="76"/>
      <c r="S230" s="76"/>
      <c r="T230" s="76"/>
      <c r="U230" s="76"/>
    </row>
    <row r="231" spans="1:21" s="386" customFormat="1" x14ac:dyDescent="0.55000000000000004">
      <c r="A231" s="76"/>
      <c r="B231" s="379"/>
      <c r="C231" s="380"/>
      <c r="D231" s="381"/>
      <c r="E231" s="393"/>
      <c r="F231" s="376"/>
      <c r="G231" s="377"/>
      <c r="H231" s="434"/>
      <c r="I231" s="385"/>
      <c r="J231" s="76"/>
      <c r="M231" s="76"/>
      <c r="N231" s="76"/>
      <c r="O231" s="76"/>
      <c r="P231" s="76"/>
      <c r="Q231" s="76"/>
      <c r="R231" s="76"/>
      <c r="S231" s="76"/>
      <c r="T231" s="76"/>
      <c r="U231" s="76"/>
    </row>
    <row r="232" spans="1:21" s="386" customFormat="1" x14ac:dyDescent="0.55000000000000004">
      <c r="A232" s="76"/>
      <c r="B232" s="379"/>
      <c r="C232" s="380"/>
      <c r="D232" s="381"/>
      <c r="E232" s="393"/>
      <c r="F232" s="376"/>
      <c r="G232" s="377"/>
      <c r="H232" s="434"/>
      <c r="I232" s="385"/>
      <c r="J232" s="76"/>
      <c r="M232" s="76"/>
      <c r="N232" s="76"/>
      <c r="O232" s="76"/>
      <c r="P232" s="76"/>
      <c r="Q232" s="76"/>
      <c r="R232" s="76"/>
      <c r="S232" s="76"/>
      <c r="T232" s="76"/>
      <c r="U232" s="76"/>
    </row>
    <row r="233" spans="1:21" s="386" customFormat="1" x14ac:dyDescent="0.55000000000000004">
      <c r="A233" s="76"/>
      <c r="B233" s="379"/>
      <c r="C233" s="390"/>
      <c r="D233" s="391"/>
      <c r="E233" s="394"/>
      <c r="F233" s="376"/>
      <c r="G233" s="377"/>
      <c r="H233" s="434"/>
      <c r="I233" s="385"/>
      <c r="J233" s="76"/>
      <c r="M233" s="76"/>
      <c r="N233" s="76"/>
      <c r="O233" s="76"/>
      <c r="P233" s="76"/>
      <c r="Q233" s="76"/>
      <c r="R233" s="76"/>
      <c r="S233" s="76"/>
      <c r="T233" s="76"/>
      <c r="U233" s="76"/>
    </row>
    <row r="234" spans="1:21" customFormat="1" ht="7.5" customHeight="1" x14ac:dyDescent="0.55000000000000004">
      <c r="B234" s="211"/>
      <c r="C234" s="28"/>
      <c r="D234" s="28"/>
      <c r="E234" s="28"/>
      <c r="F234" s="28"/>
      <c r="G234" s="28"/>
      <c r="H234" s="28"/>
      <c r="I234" s="50"/>
      <c r="J234" s="3"/>
      <c r="K234" s="3"/>
      <c r="L234" s="3"/>
    </row>
    <row r="235" spans="1:21" customFormat="1" ht="6" customHeight="1" x14ac:dyDescent="0.55000000000000004">
      <c r="J235" s="3"/>
      <c r="K235" s="3"/>
      <c r="L235" s="3"/>
    </row>
    <row r="236" spans="1:21" customFormat="1" ht="103.5" customHeight="1" x14ac:dyDescent="0.55000000000000004">
      <c r="C236" s="241"/>
      <c r="D236" s="242"/>
      <c r="E236" s="230" t="s">
        <v>425</v>
      </c>
      <c r="F236" s="912"/>
      <c r="G236" s="913"/>
      <c r="H236" s="914"/>
      <c r="I236" s="244" t="s">
        <v>240</v>
      </c>
      <c r="J236" s="244"/>
    </row>
    <row r="237" spans="1:21" customFormat="1" ht="146.25" customHeight="1" x14ac:dyDescent="0.55000000000000004">
      <c r="C237" s="234"/>
      <c r="D237" s="224"/>
      <c r="E237" s="230" t="s">
        <v>424</v>
      </c>
      <c r="F237" s="912"/>
      <c r="G237" s="913"/>
      <c r="H237" s="914"/>
      <c r="J237" s="3"/>
      <c r="K237" s="3"/>
      <c r="L237" s="3"/>
    </row>
    <row r="238" spans="1:21" customFormat="1" ht="18.5" thickBot="1" x14ac:dyDescent="0.6">
      <c r="J238" s="3"/>
      <c r="K238" s="3"/>
      <c r="L238" s="3"/>
    </row>
    <row r="239" spans="1:21" customFormat="1" x14ac:dyDescent="0.55000000000000004">
      <c r="A239" s="248"/>
      <c r="B239" s="248"/>
      <c r="C239" s="248"/>
      <c r="D239" s="248"/>
      <c r="E239" s="248"/>
      <c r="F239" s="248"/>
      <c r="G239" s="248"/>
      <c r="H239" s="248"/>
      <c r="I239" s="248"/>
      <c r="J239" s="250"/>
      <c r="K239" s="3"/>
      <c r="L239" s="3"/>
    </row>
    <row r="240" spans="1:21" customFormat="1" ht="15" customHeight="1" x14ac:dyDescent="0.55000000000000004">
      <c r="B240" s="51"/>
      <c r="C240" s="29"/>
      <c r="D240" s="29"/>
      <c r="E240" s="29"/>
      <c r="F240" s="29"/>
      <c r="G240" s="29"/>
      <c r="H240" s="29"/>
      <c r="I240" s="47"/>
    </row>
    <row r="241" spans="1:21" customFormat="1" x14ac:dyDescent="0.55000000000000004">
      <c r="B241" s="48"/>
      <c r="C241" s="236" t="str">
        <f ca="1">IFERROR(OFFSET('2.4民生電力需要量'!$C$7,MATCH(D241,'2.4民生電力需要量'!$E$8:$E$49,0),0),"")</f>
        <v/>
      </c>
      <c r="D241" s="375" t="s">
        <v>238</v>
      </c>
      <c r="E241" s="230" t="s">
        <v>239</v>
      </c>
      <c r="F241" s="905" t="str">
        <f ca="1">IFERROR(OFFSET('2.4民生電力需要量'!$G$7,MATCH($D241,'2.4民生電力需要量'!$E$8:$E$990,0),0),"")</f>
        <v/>
      </c>
      <c r="G241" s="906"/>
      <c r="H241" s="907"/>
      <c r="I241" s="49"/>
    </row>
    <row r="242" spans="1:21" customFormat="1" x14ac:dyDescent="0.55000000000000004">
      <c r="B242" s="48"/>
      <c r="C242" s="233"/>
      <c r="D242" s="216"/>
      <c r="E242" s="230" t="s">
        <v>349</v>
      </c>
      <c r="F242" s="908" t="str">
        <f ca="1">IFERROR(OFFSET('2.4民生電力需要量'!$I$7,MATCH($D241,'2.4民生電力需要量'!$E$8:$E$990,0),0),"")</f>
        <v/>
      </c>
      <c r="G242" s="909"/>
      <c r="H242" s="910"/>
      <c r="I242" s="49"/>
    </row>
    <row r="243" spans="1:21" customFormat="1" x14ac:dyDescent="0.55000000000000004">
      <c r="B243" s="48"/>
      <c r="C243" s="233"/>
      <c r="D243" s="216"/>
      <c r="E243" s="230" t="s">
        <v>298</v>
      </c>
      <c r="F243" s="905" t="str">
        <f ca="1">IFERROR(OFFSET('2.4民生電力需要量'!$L$7,MATCH($D241,'2.4民生電力需要量'!$E$8:$E$990,0),0),"")</f>
        <v/>
      </c>
      <c r="G243" s="906"/>
      <c r="H243" s="907"/>
      <c r="I243" s="49"/>
    </row>
    <row r="244" spans="1:21" ht="18.75" customHeight="1" x14ac:dyDescent="0.55000000000000004">
      <c r="B244" s="379"/>
      <c r="C244" s="380"/>
      <c r="D244" s="381"/>
      <c r="E244" s="393" t="s">
        <v>237</v>
      </c>
      <c r="F244" s="389" t="s">
        <v>211</v>
      </c>
      <c r="G244" s="389" t="s">
        <v>360</v>
      </c>
      <c r="H244" s="389" t="s">
        <v>246</v>
      </c>
      <c r="I244" s="385"/>
      <c r="J244" s="76"/>
    </row>
    <row r="245" spans="1:21" x14ac:dyDescent="0.55000000000000004">
      <c r="B245" s="379"/>
      <c r="C245" s="380"/>
      <c r="D245" s="381"/>
      <c r="E245" s="393"/>
      <c r="F245" s="376"/>
      <c r="G245" s="377"/>
      <c r="H245" s="434"/>
      <c r="I245" s="385"/>
      <c r="J245" s="76"/>
    </row>
    <row r="246" spans="1:21" x14ac:dyDescent="0.55000000000000004">
      <c r="B246" s="379"/>
      <c r="C246" s="380"/>
      <c r="D246" s="381"/>
      <c r="E246" s="393"/>
      <c r="F246" s="376"/>
      <c r="G246" s="377"/>
      <c r="H246" s="434"/>
      <c r="I246" s="385"/>
      <c r="J246" s="76"/>
    </row>
    <row r="247" spans="1:21" x14ac:dyDescent="0.55000000000000004">
      <c r="B247" s="379"/>
      <c r="C247" s="380"/>
      <c r="D247" s="381"/>
      <c r="E247" s="393"/>
      <c r="F247" s="376"/>
      <c r="G247" s="377"/>
      <c r="H247" s="434"/>
      <c r="I247" s="385"/>
      <c r="J247" s="76"/>
    </row>
    <row r="248" spans="1:21" x14ac:dyDescent="0.55000000000000004">
      <c r="B248" s="379"/>
      <c r="C248" s="380"/>
      <c r="D248" s="381"/>
      <c r="E248" s="393"/>
      <c r="F248" s="376"/>
      <c r="G248" s="377"/>
      <c r="H248" s="434"/>
      <c r="I248" s="385"/>
      <c r="J248" s="76"/>
    </row>
    <row r="249" spans="1:21" x14ac:dyDescent="0.55000000000000004">
      <c r="B249" s="379"/>
      <c r="C249" s="380"/>
      <c r="D249" s="381"/>
      <c r="E249" s="393"/>
      <c r="F249" s="376"/>
      <c r="G249" s="377"/>
      <c r="H249" s="434"/>
      <c r="I249" s="385"/>
      <c r="J249" s="76"/>
    </row>
    <row r="250" spans="1:21" s="386" customFormat="1" x14ac:dyDescent="0.55000000000000004">
      <c r="A250" s="76"/>
      <c r="B250" s="379"/>
      <c r="C250" s="380"/>
      <c r="D250" s="381"/>
      <c r="E250" s="393"/>
      <c r="F250" s="376"/>
      <c r="G250" s="377"/>
      <c r="H250" s="434"/>
      <c r="I250" s="385"/>
      <c r="J250" s="76"/>
      <c r="M250" s="76"/>
      <c r="N250" s="76"/>
      <c r="O250" s="76"/>
      <c r="P250" s="76"/>
      <c r="Q250" s="76"/>
      <c r="R250" s="76"/>
      <c r="S250" s="76"/>
      <c r="T250" s="76"/>
      <c r="U250" s="76"/>
    </row>
    <row r="251" spans="1:21" s="386" customFormat="1" x14ac:dyDescent="0.55000000000000004">
      <c r="A251" s="76"/>
      <c r="B251" s="379"/>
      <c r="C251" s="380"/>
      <c r="D251" s="381"/>
      <c r="E251" s="393"/>
      <c r="F251" s="376"/>
      <c r="G251" s="377"/>
      <c r="H251" s="434"/>
      <c r="I251" s="385"/>
      <c r="J251" s="76"/>
      <c r="M251" s="76"/>
      <c r="N251" s="76"/>
      <c r="O251" s="76"/>
      <c r="P251" s="76"/>
      <c r="Q251" s="76"/>
      <c r="R251" s="76"/>
      <c r="S251" s="76"/>
      <c r="T251" s="76"/>
      <c r="U251" s="76"/>
    </row>
    <row r="252" spans="1:21" s="386" customFormat="1" ht="18.75" customHeight="1" x14ac:dyDescent="0.55000000000000004">
      <c r="A252" s="76"/>
      <c r="B252" s="379"/>
      <c r="C252" s="380"/>
      <c r="D252" s="381"/>
      <c r="E252" s="393" t="s">
        <v>237</v>
      </c>
      <c r="F252" s="395" t="s">
        <v>211</v>
      </c>
      <c r="G252" s="395" t="s">
        <v>360</v>
      </c>
      <c r="H252" s="395" t="s">
        <v>246</v>
      </c>
      <c r="I252" s="385"/>
      <c r="J252" s="76"/>
      <c r="M252" s="76"/>
      <c r="N252" s="76"/>
      <c r="O252" s="76"/>
      <c r="P252" s="76"/>
      <c r="Q252" s="76"/>
      <c r="R252" s="76"/>
      <c r="S252" s="76"/>
      <c r="T252" s="76"/>
      <c r="U252" s="76"/>
    </row>
    <row r="253" spans="1:21" s="386" customFormat="1" x14ac:dyDescent="0.55000000000000004">
      <c r="A253" s="76"/>
      <c r="B253" s="379"/>
      <c r="C253" s="380"/>
      <c r="D253" s="381"/>
      <c r="E253" s="393"/>
      <c r="F253" s="376"/>
      <c r="G253" s="377"/>
      <c r="H253" s="434"/>
      <c r="I253" s="385"/>
      <c r="J253" s="76"/>
      <c r="M253" s="76"/>
      <c r="N253" s="76"/>
      <c r="O253" s="76"/>
      <c r="P253" s="76"/>
      <c r="Q253" s="76"/>
      <c r="R253" s="76"/>
      <c r="S253" s="76"/>
      <c r="T253" s="76"/>
      <c r="U253" s="76"/>
    </row>
    <row r="254" spans="1:21" s="386" customFormat="1" x14ac:dyDescent="0.55000000000000004">
      <c r="A254" s="76"/>
      <c r="B254" s="379"/>
      <c r="C254" s="380"/>
      <c r="D254" s="381"/>
      <c r="E254" s="393"/>
      <c r="F254" s="376"/>
      <c r="G254" s="377"/>
      <c r="H254" s="434"/>
      <c r="I254" s="385"/>
      <c r="J254" s="76"/>
      <c r="M254" s="76"/>
      <c r="N254" s="76"/>
      <c r="O254" s="76"/>
      <c r="P254" s="76"/>
      <c r="Q254" s="76"/>
      <c r="R254" s="76"/>
      <c r="S254" s="76"/>
      <c r="T254" s="76"/>
      <c r="U254" s="76"/>
    </row>
    <row r="255" spans="1:21" s="386" customFormat="1" x14ac:dyDescent="0.55000000000000004">
      <c r="A255" s="76"/>
      <c r="B255" s="379"/>
      <c r="C255" s="380"/>
      <c r="D255" s="381"/>
      <c r="E255" s="393"/>
      <c r="F255" s="376"/>
      <c r="G255" s="377"/>
      <c r="H255" s="434"/>
      <c r="I255" s="385"/>
      <c r="J255" s="76"/>
      <c r="M255" s="76"/>
      <c r="N255" s="76"/>
      <c r="O255" s="76"/>
      <c r="P255" s="76"/>
      <c r="Q255" s="76"/>
      <c r="R255" s="76"/>
      <c r="S255" s="76"/>
      <c r="T255" s="76"/>
      <c r="U255" s="76"/>
    </row>
    <row r="256" spans="1:21" s="386" customFormat="1" x14ac:dyDescent="0.55000000000000004">
      <c r="A256" s="76"/>
      <c r="B256" s="379"/>
      <c r="C256" s="380"/>
      <c r="D256" s="381"/>
      <c r="E256" s="393"/>
      <c r="F256" s="376"/>
      <c r="G256" s="377"/>
      <c r="H256" s="434"/>
      <c r="I256" s="385"/>
      <c r="J256" s="76"/>
      <c r="M256" s="76"/>
      <c r="N256" s="76"/>
      <c r="O256" s="76"/>
      <c r="P256" s="76"/>
      <c r="Q256" s="76"/>
      <c r="R256" s="76"/>
      <c r="S256" s="76"/>
      <c r="T256" s="76"/>
      <c r="U256" s="76"/>
    </row>
    <row r="257" spans="1:21" s="386" customFormat="1" x14ac:dyDescent="0.55000000000000004">
      <c r="A257" s="76"/>
      <c r="B257" s="379"/>
      <c r="C257" s="380"/>
      <c r="D257" s="381"/>
      <c r="E257" s="393"/>
      <c r="F257" s="376"/>
      <c r="G257" s="377"/>
      <c r="H257" s="434"/>
      <c r="I257" s="385"/>
      <c r="J257" s="76"/>
      <c r="M257" s="76"/>
      <c r="N257" s="76"/>
      <c r="O257" s="76"/>
      <c r="P257" s="76"/>
      <c r="Q257" s="76"/>
      <c r="R257" s="76"/>
      <c r="S257" s="76"/>
      <c r="T257" s="76"/>
      <c r="U257" s="76"/>
    </row>
    <row r="258" spans="1:21" s="386" customFormat="1" x14ac:dyDescent="0.55000000000000004">
      <c r="A258" s="76"/>
      <c r="B258" s="379"/>
      <c r="C258" s="380"/>
      <c r="D258" s="381"/>
      <c r="E258" s="393"/>
      <c r="F258" s="376"/>
      <c r="G258" s="377"/>
      <c r="H258" s="434"/>
      <c r="I258" s="385"/>
      <c r="J258" s="76"/>
      <c r="M258" s="76"/>
      <c r="N258" s="76"/>
      <c r="O258" s="76"/>
      <c r="P258" s="76"/>
      <c r="Q258" s="76"/>
      <c r="R258" s="76"/>
      <c r="S258" s="76"/>
      <c r="T258" s="76"/>
      <c r="U258" s="76"/>
    </row>
    <row r="259" spans="1:21" s="386" customFormat="1" x14ac:dyDescent="0.55000000000000004">
      <c r="A259" s="76"/>
      <c r="B259" s="379"/>
      <c r="C259" s="390"/>
      <c r="D259" s="391"/>
      <c r="E259" s="394"/>
      <c r="F259" s="376"/>
      <c r="G259" s="377"/>
      <c r="H259" s="434"/>
      <c r="I259" s="385"/>
      <c r="J259" s="76"/>
      <c r="M259" s="76"/>
      <c r="N259" s="76"/>
      <c r="O259" s="76"/>
      <c r="P259" s="76"/>
      <c r="Q259" s="76"/>
      <c r="R259" s="76"/>
      <c r="S259" s="76"/>
      <c r="T259" s="76"/>
      <c r="U259" s="76"/>
    </row>
    <row r="260" spans="1:21" customFormat="1" ht="7.5" customHeight="1" x14ac:dyDescent="0.55000000000000004">
      <c r="B260" s="211"/>
      <c r="C260" s="28"/>
      <c r="D260" s="28"/>
      <c r="E260" s="28"/>
      <c r="F260" s="28"/>
      <c r="G260" s="28"/>
      <c r="H260" s="28"/>
      <c r="I260" s="50"/>
      <c r="J260" s="3"/>
      <c r="K260" s="3"/>
      <c r="L260" s="3"/>
    </row>
    <row r="261" spans="1:21" customFormat="1" ht="6" customHeight="1" x14ac:dyDescent="0.55000000000000004">
      <c r="J261" s="3"/>
      <c r="K261" s="3"/>
      <c r="L261" s="3"/>
    </row>
    <row r="262" spans="1:21" customFormat="1" ht="103.5" customHeight="1" x14ac:dyDescent="0.55000000000000004">
      <c r="C262" s="241"/>
      <c r="D262" s="242"/>
      <c r="E262" s="230" t="s">
        <v>425</v>
      </c>
      <c r="F262" s="912"/>
      <c r="G262" s="913"/>
      <c r="H262" s="914"/>
      <c r="I262" s="244" t="s">
        <v>240</v>
      </c>
      <c r="J262" s="244"/>
    </row>
    <row r="263" spans="1:21" customFormat="1" ht="146.25" customHeight="1" x14ac:dyDescent="0.55000000000000004">
      <c r="C263" s="234"/>
      <c r="D263" s="224"/>
      <c r="E263" s="230" t="s">
        <v>424</v>
      </c>
      <c r="F263" s="912"/>
      <c r="G263" s="913"/>
      <c r="H263" s="914"/>
      <c r="J263" s="3"/>
      <c r="K263" s="3"/>
      <c r="L263" s="3"/>
    </row>
    <row r="264" spans="1:21" customFormat="1" ht="18.5" thickBot="1" x14ac:dyDescent="0.6">
      <c r="J264" s="3"/>
      <c r="K264" s="3"/>
      <c r="L264" s="3"/>
    </row>
    <row r="265" spans="1:21" customFormat="1" x14ac:dyDescent="0.55000000000000004">
      <c r="A265" s="248"/>
      <c r="B265" s="248"/>
      <c r="C265" s="248"/>
      <c r="D265" s="248"/>
      <c r="E265" s="248"/>
      <c r="F265" s="248"/>
      <c r="G265" s="248"/>
      <c r="H265" s="248"/>
      <c r="I265" s="248"/>
      <c r="J265" s="250"/>
      <c r="K265" s="3"/>
      <c r="L265" s="3"/>
    </row>
    <row r="266" spans="1:21" customFormat="1" ht="15" customHeight="1" x14ac:dyDescent="0.55000000000000004">
      <c r="B266" s="51"/>
      <c r="C266" s="29"/>
      <c r="D266" s="29"/>
      <c r="E266" s="29"/>
      <c r="F266" s="29"/>
      <c r="G266" s="29"/>
      <c r="H266" s="29"/>
      <c r="I266" s="47"/>
    </row>
    <row r="267" spans="1:21" customFormat="1" x14ac:dyDescent="0.55000000000000004">
      <c r="B267" s="48"/>
      <c r="C267" s="236" t="str">
        <f ca="1">IFERROR(OFFSET('2.4民生電力需要量'!$C$7,MATCH(D267,'2.4民生電力需要量'!$E$8:$E$49,0),0),"")</f>
        <v/>
      </c>
      <c r="D267" s="375" t="s">
        <v>238</v>
      </c>
      <c r="E267" s="230" t="s">
        <v>239</v>
      </c>
      <c r="F267" s="905" t="str">
        <f ca="1">IFERROR(OFFSET('2.4民生電力需要量'!$G$7,MATCH($D267,'2.4民生電力需要量'!$E$8:$E$990,0),0),"")</f>
        <v/>
      </c>
      <c r="G267" s="906"/>
      <c r="H267" s="907"/>
      <c r="I267" s="49"/>
    </row>
    <row r="268" spans="1:21" customFormat="1" x14ac:dyDescent="0.55000000000000004">
      <c r="B268" s="48"/>
      <c r="C268" s="233"/>
      <c r="D268" s="216"/>
      <c r="E268" s="230" t="s">
        <v>349</v>
      </c>
      <c r="F268" s="908" t="str">
        <f ca="1">IFERROR(OFFSET('2.4民生電力需要量'!$I$7,MATCH($D267,'2.4民生電力需要量'!$E$8:$E$990,0),0),"")</f>
        <v/>
      </c>
      <c r="G268" s="909"/>
      <c r="H268" s="910"/>
      <c r="I268" s="49"/>
    </row>
    <row r="269" spans="1:21" customFormat="1" x14ac:dyDescent="0.55000000000000004">
      <c r="B269" s="48"/>
      <c r="C269" s="233"/>
      <c r="D269" s="216"/>
      <c r="E269" s="230" t="s">
        <v>298</v>
      </c>
      <c r="F269" s="905" t="str">
        <f ca="1">IFERROR(OFFSET('2.4民生電力需要量'!$L$7,MATCH($D267,'2.4民生電力需要量'!$E$8:$E$990,0),0),"")</f>
        <v/>
      </c>
      <c r="G269" s="906"/>
      <c r="H269" s="907"/>
      <c r="I269" s="49"/>
    </row>
    <row r="270" spans="1:21" ht="18.75" customHeight="1" x14ac:dyDescent="0.55000000000000004">
      <c r="B270" s="379"/>
      <c r="C270" s="380"/>
      <c r="D270" s="381"/>
      <c r="E270" s="393" t="s">
        <v>237</v>
      </c>
      <c r="F270" s="389" t="s">
        <v>211</v>
      </c>
      <c r="G270" s="389" t="s">
        <v>360</v>
      </c>
      <c r="H270" s="389" t="s">
        <v>246</v>
      </c>
      <c r="I270" s="385"/>
      <c r="J270" s="76"/>
    </row>
    <row r="271" spans="1:21" x14ac:dyDescent="0.55000000000000004">
      <c r="B271" s="379"/>
      <c r="C271" s="380"/>
      <c r="D271" s="381"/>
      <c r="E271" s="393"/>
      <c r="F271" s="376"/>
      <c r="G271" s="377"/>
      <c r="H271" s="434"/>
      <c r="I271" s="385"/>
      <c r="J271" s="76"/>
    </row>
    <row r="272" spans="1:21" x14ac:dyDescent="0.55000000000000004">
      <c r="B272" s="379"/>
      <c r="C272" s="380"/>
      <c r="D272" s="381"/>
      <c r="E272" s="393"/>
      <c r="F272" s="376"/>
      <c r="G272" s="377"/>
      <c r="H272" s="434"/>
      <c r="I272" s="385"/>
      <c r="J272" s="76"/>
    </row>
    <row r="273" spans="1:21" x14ac:dyDescent="0.55000000000000004">
      <c r="B273" s="379"/>
      <c r="C273" s="380"/>
      <c r="D273" s="381"/>
      <c r="E273" s="393"/>
      <c r="F273" s="376"/>
      <c r="G273" s="377"/>
      <c r="H273" s="434"/>
      <c r="I273" s="385"/>
      <c r="J273" s="76"/>
    </row>
    <row r="274" spans="1:21" x14ac:dyDescent="0.55000000000000004">
      <c r="B274" s="379"/>
      <c r="C274" s="380"/>
      <c r="D274" s="381"/>
      <c r="E274" s="393"/>
      <c r="F274" s="376"/>
      <c r="G274" s="377"/>
      <c r="H274" s="434"/>
      <c r="I274" s="385"/>
      <c r="J274" s="76"/>
    </row>
    <row r="275" spans="1:21" x14ac:dyDescent="0.55000000000000004">
      <c r="B275" s="379"/>
      <c r="C275" s="380"/>
      <c r="D275" s="381"/>
      <c r="E275" s="393"/>
      <c r="F275" s="376"/>
      <c r="G275" s="377"/>
      <c r="H275" s="434"/>
      <c r="I275" s="385"/>
      <c r="J275" s="76"/>
    </row>
    <row r="276" spans="1:21" s="386" customFormat="1" x14ac:dyDescent="0.55000000000000004">
      <c r="A276" s="76"/>
      <c r="B276" s="379"/>
      <c r="C276" s="380"/>
      <c r="D276" s="381"/>
      <c r="E276" s="393"/>
      <c r="F276" s="376"/>
      <c r="G276" s="377"/>
      <c r="H276" s="434"/>
      <c r="I276" s="385"/>
      <c r="J276" s="76"/>
      <c r="M276" s="76"/>
      <c r="N276" s="76"/>
      <c r="O276" s="76"/>
      <c r="P276" s="76"/>
      <c r="Q276" s="76"/>
      <c r="R276" s="76"/>
      <c r="S276" s="76"/>
      <c r="T276" s="76"/>
      <c r="U276" s="76"/>
    </row>
    <row r="277" spans="1:21" s="386" customFormat="1" x14ac:dyDescent="0.55000000000000004">
      <c r="A277" s="76"/>
      <c r="B277" s="379"/>
      <c r="C277" s="380"/>
      <c r="D277" s="381"/>
      <c r="E277" s="393"/>
      <c r="F277" s="376"/>
      <c r="G277" s="377"/>
      <c r="H277" s="434"/>
      <c r="I277" s="385"/>
      <c r="J277" s="76"/>
      <c r="M277" s="76"/>
      <c r="N277" s="76"/>
      <c r="O277" s="76"/>
      <c r="P277" s="76"/>
      <c r="Q277" s="76"/>
      <c r="R277" s="76"/>
      <c r="S277" s="76"/>
      <c r="T277" s="76"/>
      <c r="U277" s="76"/>
    </row>
    <row r="278" spans="1:21" s="386" customFormat="1" ht="18.75" customHeight="1" x14ac:dyDescent="0.55000000000000004">
      <c r="A278" s="76"/>
      <c r="B278" s="379"/>
      <c r="C278" s="380"/>
      <c r="D278" s="381"/>
      <c r="E278" s="393" t="s">
        <v>237</v>
      </c>
      <c r="F278" s="395" t="s">
        <v>211</v>
      </c>
      <c r="G278" s="395" t="s">
        <v>360</v>
      </c>
      <c r="H278" s="395" t="s">
        <v>246</v>
      </c>
      <c r="I278" s="385"/>
      <c r="J278" s="76"/>
      <c r="M278" s="76"/>
      <c r="N278" s="76"/>
      <c r="O278" s="76"/>
      <c r="P278" s="76"/>
      <c r="Q278" s="76"/>
      <c r="R278" s="76"/>
      <c r="S278" s="76"/>
      <c r="T278" s="76"/>
      <c r="U278" s="76"/>
    </row>
    <row r="279" spans="1:21" s="386" customFormat="1" x14ac:dyDescent="0.55000000000000004">
      <c r="A279" s="76"/>
      <c r="B279" s="379"/>
      <c r="C279" s="380"/>
      <c r="D279" s="381"/>
      <c r="E279" s="393"/>
      <c r="F279" s="376"/>
      <c r="G279" s="377"/>
      <c r="H279" s="434"/>
      <c r="I279" s="385"/>
      <c r="J279" s="76"/>
      <c r="M279" s="76"/>
      <c r="N279" s="76"/>
      <c r="O279" s="76"/>
      <c r="P279" s="76"/>
      <c r="Q279" s="76"/>
      <c r="R279" s="76"/>
      <c r="S279" s="76"/>
      <c r="T279" s="76"/>
      <c r="U279" s="76"/>
    </row>
    <row r="280" spans="1:21" s="386" customFormat="1" x14ac:dyDescent="0.55000000000000004">
      <c r="A280" s="76"/>
      <c r="B280" s="379"/>
      <c r="C280" s="380"/>
      <c r="D280" s="381"/>
      <c r="E280" s="393"/>
      <c r="F280" s="376"/>
      <c r="G280" s="377"/>
      <c r="H280" s="434"/>
      <c r="I280" s="385"/>
      <c r="J280" s="76"/>
      <c r="M280" s="76"/>
      <c r="N280" s="76"/>
      <c r="O280" s="76"/>
      <c r="P280" s="76"/>
      <c r="Q280" s="76"/>
      <c r="R280" s="76"/>
      <c r="S280" s="76"/>
      <c r="T280" s="76"/>
      <c r="U280" s="76"/>
    </row>
    <row r="281" spans="1:21" s="386" customFormat="1" x14ac:dyDescent="0.55000000000000004">
      <c r="A281" s="76"/>
      <c r="B281" s="379"/>
      <c r="C281" s="380"/>
      <c r="D281" s="381"/>
      <c r="E281" s="393"/>
      <c r="F281" s="376"/>
      <c r="G281" s="377"/>
      <c r="H281" s="434"/>
      <c r="I281" s="385"/>
      <c r="J281" s="76"/>
      <c r="M281" s="76"/>
      <c r="N281" s="76"/>
      <c r="O281" s="76"/>
      <c r="P281" s="76"/>
      <c r="Q281" s="76"/>
      <c r="R281" s="76"/>
      <c r="S281" s="76"/>
      <c r="T281" s="76"/>
      <c r="U281" s="76"/>
    </row>
    <row r="282" spans="1:21" s="386" customFormat="1" x14ac:dyDescent="0.55000000000000004">
      <c r="A282" s="76"/>
      <c r="B282" s="379"/>
      <c r="C282" s="380"/>
      <c r="D282" s="381"/>
      <c r="E282" s="393"/>
      <c r="F282" s="376"/>
      <c r="G282" s="377"/>
      <c r="H282" s="434"/>
      <c r="I282" s="385"/>
      <c r="J282" s="76"/>
      <c r="M282" s="76"/>
      <c r="N282" s="76"/>
      <c r="O282" s="76"/>
      <c r="P282" s="76"/>
      <c r="Q282" s="76"/>
      <c r="R282" s="76"/>
      <c r="S282" s="76"/>
      <c r="T282" s="76"/>
      <c r="U282" s="76"/>
    </row>
    <row r="283" spans="1:21" s="386" customFormat="1" x14ac:dyDescent="0.55000000000000004">
      <c r="A283" s="76"/>
      <c r="B283" s="379"/>
      <c r="C283" s="380"/>
      <c r="D283" s="381"/>
      <c r="E283" s="393"/>
      <c r="F283" s="376"/>
      <c r="G283" s="377"/>
      <c r="H283" s="434"/>
      <c r="I283" s="385"/>
      <c r="J283" s="76"/>
      <c r="M283" s="76"/>
      <c r="N283" s="76"/>
      <c r="O283" s="76"/>
      <c r="P283" s="76"/>
      <c r="Q283" s="76"/>
      <c r="R283" s="76"/>
      <c r="S283" s="76"/>
      <c r="T283" s="76"/>
      <c r="U283" s="76"/>
    </row>
    <row r="284" spans="1:21" s="386" customFormat="1" x14ac:dyDescent="0.55000000000000004">
      <c r="A284" s="76"/>
      <c r="B284" s="379"/>
      <c r="C284" s="380"/>
      <c r="D284" s="381"/>
      <c r="E284" s="393"/>
      <c r="F284" s="376"/>
      <c r="G284" s="377"/>
      <c r="H284" s="434"/>
      <c r="I284" s="385"/>
      <c r="J284" s="76"/>
      <c r="M284" s="76"/>
      <c r="N284" s="76"/>
      <c r="O284" s="76"/>
      <c r="P284" s="76"/>
      <c r="Q284" s="76"/>
      <c r="R284" s="76"/>
      <c r="S284" s="76"/>
      <c r="T284" s="76"/>
      <c r="U284" s="76"/>
    </row>
    <row r="285" spans="1:21" s="386" customFormat="1" x14ac:dyDescent="0.55000000000000004">
      <c r="A285" s="76"/>
      <c r="B285" s="379"/>
      <c r="C285" s="390"/>
      <c r="D285" s="391"/>
      <c r="E285" s="394"/>
      <c r="F285" s="376"/>
      <c r="G285" s="377"/>
      <c r="H285" s="434"/>
      <c r="I285" s="385"/>
      <c r="J285" s="76"/>
      <c r="M285" s="76"/>
      <c r="N285" s="76"/>
      <c r="O285" s="76"/>
      <c r="P285" s="76"/>
      <c r="Q285" s="76"/>
      <c r="R285" s="76"/>
      <c r="S285" s="76"/>
      <c r="T285" s="76"/>
      <c r="U285" s="76"/>
    </row>
    <row r="286" spans="1:21" customFormat="1" ht="7.5" customHeight="1" x14ac:dyDescent="0.55000000000000004">
      <c r="B286" s="211"/>
      <c r="C286" s="28"/>
      <c r="D286" s="28"/>
      <c r="E286" s="28"/>
      <c r="F286" s="28"/>
      <c r="G286" s="28"/>
      <c r="H286" s="28"/>
      <c r="I286" s="50"/>
      <c r="J286" s="3"/>
      <c r="K286" s="3"/>
      <c r="L286" s="3"/>
    </row>
    <row r="287" spans="1:21" customFormat="1" ht="6" customHeight="1" x14ac:dyDescent="0.55000000000000004">
      <c r="J287" s="3"/>
      <c r="K287" s="3"/>
      <c r="L287" s="3"/>
    </row>
    <row r="288" spans="1:21" customFormat="1" ht="103.5" customHeight="1" x14ac:dyDescent="0.55000000000000004">
      <c r="C288" s="241"/>
      <c r="D288" s="242"/>
      <c r="E288" s="230" t="s">
        <v>425</v>
      </c>
      <c r="F288" s="912"/>
      <c r="G288" s="913"/>
      <c r="H288" s="914"/>
      <c r="I288" s="244" t="s">
        <v>240</v>
      </c>
      <c r="J288" s="244"/>
    </row>
    <row r="289" spans="1:21" customFormat="1" ht="146.25" customHeight="1" x14ac:dyDescent="0.55000000000000004">
      <c r="C289" s="234"/>
      <c r="D289" s="224"/>
      <c r="E289" s="230" t="s">
        <v>424</v>
      </c>
      <c r="F289" s="912"/>
      <c r="G289" s="913"/>
      <c r="H289" s="914"/>
      <c r="J289" s="3"/>
      <c r="K289" s="3"/>
      <c r="L289" s="3"/>
    </row>
    <row r="290" spans="1:21" ht="18.5" thickBot="1" x14ac:dyDescent="0.6"/>
    <row r="291" spans="1:21" customFormat="1" x14ac:dyDescent="0.55000000000000004">
      <c r="A291" s="248"/>
      <c r="B291" s="248"/>
      <c r="C291" s="248"/>
      <c r="D291" s="248"/>
      <c r="E291" s="248"/>
      <c r="F291" s="248"/>
      <c r="G291" s="248"/>
      <c r="H291" s="248"/>
      <c r="I291" s="248"/>
      <c r="J291" s="250"/>
      <c r="K291" s="3"/>
      <c r="L291" s="3"/>
    </row>
    <row r="292" spans="1:21" customFormat="1" ht="15" customHeight="1" x14ac:dyDescent="0.55000000000000004">
      <c r="B292" s="51"/>
      <c r="C292" s="29"/>
      <c r="D292" s="29"/>
      <c r="E292" s="29"/>
      <c r="F292" s="29"/>
      <c r="G292" s="29"/>
      <c r="H292" s="29"/>
      <c r="I292" s="47"/>
    </row>
    <row r="293" spans="1:21" customFormat="1" x14ac:dyDescent="0.55000000000000004">
      <c r="B293" s="48"/>
      <c r="C293" s="236" t="str">
        <f ca="1">IFERROR(OFFSET('2.4民生電力需要量'!$C$7,MATCH(D293,'2.4民生電力需要量'!$E$8:$E$49,0),0),"")</f>
        <v/>
      </c>
      <c r="D293" s="375" t="s">
        <v>238</v>
      </c>
      <c r="E293" s="230" t="s">
        <v>239</v>
      </c>
      <c r="F293" s="905" t="str">
        <f ca="1">IFERROR(OFFSET('2.4民生電力需要量'!$G$7,MATCH($D293,'2.4民生電力需要量'!$E$8:$E$990,0),0),"")</f>
        <v/>
      </c>
      <c r="G293" s="906"/>
      <c r="H293" s="907"/>
      <c r="I293" s="49"/>
    </row>
    <row r="294" spans="1:21" customFormat="1" x14ac:dyDescent="0.55000000000000004">
      <c r="B294" s="48"/>
      <c r="C294" s="233"/>
      <c r="D294" s="216"/>
      <c r="E294" s="230" t="s">
        <v>349</v>
      </c>
      <c r="F294" s="908" t="str">
        <f ca="1">IFERROR(OFFSET('2.4民生電力需要量'!$I$7,MATCH($D293,'2.4民生電力需要量'!$E$8:$E$990,0),0),"")</f>
        <v/>
      </c>
      <c r="G294" s="909"/>
      <c r="H294" s="910"/>
      <c r="I294" s="49"/>
    </row>
    <row r="295" spans="1:21" customFormat="1" x14ac:dyDescent="0.55000000000000004">
      <c r="B295" s="48"/>
      <c r="C295" s="233"/>
      <c r="D295" s="216"/>
      <c r="E295" s="230" t="s">
        <v>298</v>
      </c>
      <c r="F295" s="905" t="str">
        <f ca="1">IFERROR(OFFSET('2.4民生電力需要量'!$L$7,MATCH($D293,'2.4民生電力需要量'!$E$8:$E$990,0),0),"")</f>
        <v/>
      </c>
      <c r="G295" s="906"/>
      <c r="H295" s="907"/>
      <c r="I295" s="49"/>
    </row>
    <row r="296" spans="1:21" ht="18.75" customHeight="1" x14ac:dyDescent="0.55000000000000004">
      <c r="B296" s="379"/>
      <c r="C296" s="380"/>
      <c r="D296" s="381"/>
      <c r="E296" s="393" t="s">
        <v>237</v>
      </c>
      <c r="F296" s="389" t="s">
        <v>211</v>
      </c>
      <c r="G296" s="389" t="s">
        <v>360</v>
      </c>
      <c r="H296" s="389" t="s">
        <v>246</v>
      </c>
      <c r="I296" s="385"/>
      <c r="J296" s="76"/>
    </row>
    <row r="297" spans="1:21" x14ac:dyDescent="0.55000000000000004">
      <c r="B297" s="379"/>
      <c r="C297" s="380"/>
      <c r="D297" s="381"/>
      <c r="E297" s="393"/>
      <c r="F297" s="376"/>
      <c r="G297" s="377"/>
      <c r="H297" s="434"/>
      <c r="I297" s="385"/>
      <c r="J297" s="76"/>
    </row>
    <row r="298" spans="1:21" x14ac:dyDescent="0.55000000000000004">
      <c r="B298" s="379"/>
      <c r="C298" s="380"/>
      <c r="D298" s="381"/>
      <c r="E298" s="393"/>
      <c r="F298" s="376"/>
      <c r="G298" s="377"/>
      <c r="H298" s="434"/>
      <c r="I298" s="385"/>
      <c r="J298" s="76"/>
    </row>
    <row r="299" spans="1:21" x14ac:dyDescent="0.55000000000000004">
      <c r="B299" s="379"/>
      <c r="C299" s="380"/>
      <c r="D299" s="381"/>
      <c r="E299" s="393"/>
      <c r="F299" s="376"/>
      <c r="G299" s="377"/>
      <c r="H299" s="434"/>
      <c r="I299" s="385"/>
      <c r="J299" s="76"/>
    </row>
    <row r="300" spans="1:21" x14ac:dyDescent="0.55000000000000004">
      <c r="B300" s="379"/>
      <c r="C300" s="380"/>
      <c r="D300" s="381"/>
      <c r="E300" s="393"/>
      <c r="F300" s="376"/>
      <c r="G300" s="377"/>
      <c r="H300" s="434"/>
      <c r="I300" s="385"/>
      <c r="J300" s="76"/>
    </row>
    <row r="301" spans="1:21" x14ac:dyDescent="0.55000000000000004">
      <c r="B301" s="379"/>
      <c r="C301" s="380"/>
      <c r="D301" s="381"/>
      <c r="E301" s="393"/>
      <c r="F301" s="376"/>
      <c r="G301" s="377"/>
      <c r="H301" s="434"/>
      <c r="I301" s="385"/>
      <c r="J301" s="76"/>
    </row>
    <row r="302" spans="1:21" s="386" customFormat="1" x14ac:dyDescent="0.55000000000000004">
      <c r="A302" s="76"/>
      <c r="B302" s="379"/>
      <c r="C302" s="380"/>
      <c r="D302" s="381"/>
      <c r="E302" s="393"/>
      <c r="F302" s="376"/>
      <c r="G302" s="377"/>
      <c r="H302" s="434"/>
      <c r="I302" s="385"/>
      <c r="J302" s="76"/>
      <c r="M302" s="76"/>
      <c r="N302" s="76"/>
      <c r="O302" s="76"/>
      <c r="P302" s="76"/>
      <c r="Q302" s="76"/>
      <c r="R302" s="76"/>
      <c r="S302" s="76"/>
      <c r="T302" s="76"/>
      <c r="U302" s="76"/>
    </row>
    <row r="303" spans="1:21" s="386" customFormat="1" x14ac:dyDescent="0.55000000000000004">
      <c r="A303" s="76"/>
      <c r="B303" s="379"/>
      <c r="C303" s="380"/>
      <c r="D303" s="381"/>
      <c r="E303" s="393"/>
      <c r="F303" s="376"/>
      <c r="G303" s="377"/>
      <c r="H303" s="434"/>
      <c r="I303" s="385"/>
      <c r="J303" s="76"/>
      <c r="M303" s="76"/>
      <c r="N303" s="76"/>
      <c r="O303" s="76"/>
      <c r="P303" s="76"/>
      <c r="Q303" s="76"/>
      <c r="R303" s="76"/>
      <c r="S303" s="76"/>
      <c r="T303" s="76"/>
      <c r="U303" s="76"/>
    </row>
    <row r="304" spans="1:21" s="386" customFormat="1" ht="18.75" customHeight="1" x14ac:dyDescent="0.55000000000000004">
      <c r="A304" s="76"/>
      <c r="B304" s="379"/>
      <c r="C304" s="380"/>
      <c r="D304" s="381"/>
      <c r="E304" s="393" t="s">
        <v>237</v>
      </c>
      <c r="F304" s="395" t="s">
        <v>211</v>
      </c>
      <c r="G304" s="395" t="s">
        <v>360</v>
      </c>
      <c r="H304" s="395" t="s">
        <v>246</v>
      </c>
      <c r="I304" s="385"/>
      <c r="J304" s="76"/>
      <c r="M304" s="76"/>
      <c r="N304" s="76"/>
      <c r="O304" s="76"/>
      <c r="P304" s="76"/>
      <c r="Q304" s="76"/>
      <c r="R304" s="76"/>
      <c r="S304" s="76"/>
      <c r="T304" s="76"/>
      <c r="U304" s="76"/>
    </row>
    <row r="305" spans="1:21" s="386" customFormat="1" x14ac:dyDescent="0.55000000000000004">
      <c r="A305" s="76"/>
      <c r="B305" s="379"/>
      <c r="C305" s="380"/>
      <c r="D305" s="381"/>
      <c r="E305" s="393"/>
      <c r="F305" s="376"/>
      <c r="G305" s="377"/>
      <c r="H305" s="434"/>
      <c r="I305" s="385"/>
      <c r="J305" s="76"/>
      <c r="M305" s="76"/>
      <c r="N305" s="76"/>
      <c r="O305" s="76"/>
      <c r="P305" s="76"/>
      <c r="Q305" s="76"/>
      <c r="R305" s="76"/>
      <c r="S305" s="76"/>
      <c r="T305" s="76"/>
      <c r="U305" s="76"/>
    </row>
    <row r="306" spans="1:21" s="386" customFormat="1" x14ac:dyDescent="0.55000000000000004">
      <c r="A306" s="76"/>
      <c r="B306" s="379"/>
      <c r="C306" s="380"/>
      <c r="D306" s="381"/>
      <c r="E306" s="393"/>
      <c r="F306" s="376"/>
      <c r="G306" s="377"/>
      <c r="H306" s="434"/>
      <c r="I306" s="385"/>
      <c r="J306" s="76"/>
      <c r="M306" s="76"/>
      <c r="N306" s="76"/>
      <c r="O306" s="76"/>
      <c r="P306" s="76"/>
      <c r="Q306" s="76"/>
      <c r="R306" s="76"/>
      <c r="S306" s="76"/>
      <c r="T306" s="76"/>
      <c r="U306" s="76"/>
    </row>
    <row r="307" spans="1:21" s="386" customFormat="1" x14ac:dyDescent="0.55000000000000004">
      <c r="A307" s="76"/>
      <c r="B307" s="379"/>
      <c r="C307" s="380"/>
      <c r="D307" s="381"/>
      <c r="E307" s="393"/>
      <c r="F307" s="376"/>
      <c r="G307" s="377"/>
      <c r="H307" s="434"/>
      <c r="I307" s="385"/>
      <c r="J307" s="76"/>
      <c r="M307" s="76"/>
      <c r="N307" s="76"/>
      <c r="O307" s="76"/>
      <c r="P307" s="76"/>
      <c r="Q307" s="76"/>
      <c r="R307" s="76"/>
      <c r="S307" s="76"/>
      <c r="T307" s="76"/>
      <c r="U307" s="76"/>
    </row>
    <row r="308" spans="1:21" s="386" customFormat="1" x14ac:dyDescent="0.55000000000000004">
      <c r="A308" s="76"/>
      <c r="B308" s="379"/>
      <c r="C308" s="380"/>
      <c r="D308" s="381"/>
      <c r="E308" s="393"/>
      <c r="F308" s="376"/>
      <c r="G308" s="377"/>
      <c r="H308" s="434"/>
      <c r="I308" s="385"/>
      <c r="J308" s="76"/>
      <c r="M308" s="76"/>
      <c r="N308" s="76"/>
      <c r="O308" s="76"/>
      <c r="P308" s="76"/>
      <c r="Q308" s="76"/>
      <c r="R308" s="76"/>
      <c r="S308" s="76"/>
      <c r="T308" s="76"/>
      <c r="U308" s="76"/>
    </row>
    <row r="309" spans="1:21" s="386" customFormat="1" x14ac:dyDescent="0.55000000000000004">
      <c r="A309" s="76"/>
      <c r="B309" s="379"/>
      <c r="C309" s="380"/>
      <c r="D309" s="381"/>
      <c r="E309" s="393"/>
      <c r="F309" s="376"/>
      <c r="G309" s="377"/>
      <c r="H309" s="434"/>
      <c r="I309" s="385"/>
      <c r="J309" s="76"/>
      <c r="M309" s="76"/>
      <c r="N309" s="76"/>
      <c r="O309" s="76"/>
      <c r="P309" s="76"/>
      <c r="Q309" s="76"/>
      <c r="R309" s="76"/>
      <c r="S309" s="76"/>
      <c r="T309" s="76"/>
      <c r="U309" s="76"/>
    </row>
    <row r="310" spans="1:21" s="386" customFormat="1" x14ac:dyDescent="0.55000000000000004">
      <c r="A310" s="76"/>
      <c r="B310" s="379"/>
      <c r="C310" s="380"/>
      <c r="D310" s="381"/>
      <c r="E310" s="393"/>
      <c r="F310" s="376"/>
      <c r="G310" s="377"/>
      <c r="H310" s="434"/>
      <c r="I310" s="385"/>
      <c r="J310" s="76"/>
      <c r="M310" s="76"/>
      <c r="N310" s="76"/>
      <c r="O310" s="76"/>
      <c r="P310" s="76"/>
      <c r="Q310" s="76"/>
      <c r="R310" s="76"/>
      <c r="S310" s="76"/>
      <c r="T310" s="76"/>
      <c r="U310" s="76"/>
    </row>
    <row r="311" spans="1:21" s="386" customFormat="1" x14ac:dyDescent="0.55000000000000004">
      <c r="A311" s="76"/>
      <c r="B311" s="379"/>
      <c r="C311" s="390"/>
      <c r="D311" s="391"/>
      <c r="E311" s="394"/>
      <c r="F311" s="376"/>
      <c r="G311" s="377"/>
      <c r="H311" s="434"/>
      <c r="I311" s="385"/>
      <c r="J311" s="76"/>
      <c r="M311" s="76"/>
      <c r="N311" s="76"/>
      <c r="O311" s="76"/>
      <c r="P311" s="76"/>
      <c r="Q311" s="76"/>
      <c r="R311" s="76"/>
      <c r="S311" s="76"/>
      <c r="T311" s="76"/>
      <c r="U311" s="76"/>
    </row>
    <row r="312" spans="1:21" customFormat="1" ht="7.5" customHeight="1" x14ac:dyDescent="0.55000000000000004">
      <c r="B312" s="211"/>
      <c r="C312" s="28"/>
      <c r="D312" s="28"/>
      <c r="E312" s="28"/>
      <c r="F312" s="28"/>
      <c r="G312" s="28"/>
      <c r="H312" s="28"/>
      <c r="I312" s="50"/>
      <c r="J312" s="3"/>
      <c r="K312" s="3"/>
      <c r="L312" s="3"/>
    </row>
    <row r="313" spans="1:21" customFormat="1" ht="6" customHeight="1" x14ac:dyDescent="0.55000000000000004">
      <c r="J313" s="3"/>
      <c r="K313" s="3"/>
      <c r="L313" s="3"/>
    </row>
    <row r="314" spans="1:21" customFormat="1" ht="103.5" customHeight="1" x14ac:dyDescent="0.55000000000000004">
      <c r="C314" s="241"/>
      <c r="D314" s="242"/>
      <c r="E314" s="230" t="s">
        <v>425</v>
      </c>
      <c r="F314" s="912"/>
      <c r="G314" s="913"/>
      <c r="H314" s="914"/>
      <c r="I314" s="244" t="s">
        <v>240</v>
      </c>
      <c r="J314" s="244"/>
    </row>
    <row r="315" spans="1:21" customFormat="1" ht="146.25" customHeight="1" x14ac:dyDescent="0.55000000000000004">
      <c r="C315" s="234"/>
      <c r="D315" s="224"/>
      <c r="E315" s="230" t="s">
        <v>424</v>
      </c>
      <c r="F315" s="912"/>
      <c r="G315" s="913"/>
      <c r="H315" s="914"/>
      <c r="J315" s="3"/>
      <c r="K315" s="3"/>
      <c r="L315" s="3"/>
    </row>
    <row r="316" spans="1:21" customFormat="1" ht="18.5" thickBot="1" x14ac:dyDescent="0.6">
      <c r="J316" s="3"/>
      <c r="K316" s="3"/>
      <c r="L316" s="3"/>
    </row>
    <row r="317" spans="1:21" customFormat="1" x14ac:dyDescent="0.55000000000000004">
      <c r="A317" s="248"/>
      <c r="B317" s="248"/>
      <c r="C317" s="248"/>
      <c r="D317" s="248"/>
      <c r="E317" s="248"/>
      <c r="F317" s="248"/>
      <c r="G317" s="248"/>
      <c r="H317" s="248"/>
      <c r="I317" s="248"/>
      <c r="J317" s="250"/>
      <c r="K317" s="3"/>
      <c r="L317" s="3"/>
    </row>
    <row r="318" spans="1:21" customFormat="1" ht="15" customHeight="1" x14ac:dyDescent="0.55000000000000004">
      <c r="B318" s="51"/>
      <c r="C318" s="29"/>
      <c r="D318" s="29"/>
      <c r="E318" s="29"/>
      <c r="F318" s="29"/>
      <c r="G318" s="29"/>
      <c r="H318" s="29"/>
      <c r="I318" s="47"/>
    </row>
    <row r="319" spans="1:21" customFormat="1" x14ac:dyDescent="0.55000000000000004">
      <c r="B319" s="48"/>
      <c r="C319" s="236" t="str">
        <f ca="1">IFERROR(OFFSET('2.4民生電力需要量'!$C$7,MATCH(D319,'2.4民生電力需要量'!$E$8:$E$49,0),0),"")</f>
        <v/>
      </c>
      <c r="D319" s="375" t="s">
        <v>238</v>
      </c>
      <c r="E319" s="230" t="s">
        <v>239</v>
      </c>
      <c r="F319" s="905" t="str">
        <f ca="1">IFERROR(OFFSET('2.4民生電力需要量'!$G$7,MATCH($D319,'2.4民生電力需要量'!$E$8:$E$990,0),0),"")</f>
        <v/>
      </c>
      <c r="G319" s="906"/>
      <c r="H319" s="907"/>
      <c r="I319" s="49"/>
    </row>
    <row r="320" spans="1:21" customFormat="1" x14ac:dyDescent="0.55000000000000004">
      <c r="B320" s="48"/>
      <c r="C320" s="233"/>
      <c r="D320" s="216"/>
      <c r="E320" s="230" t="s">
        <v>349</v>
      </c>
      <c r="F320" s="908" t="str">
        <f ca="1">IFERROR(OFFSET('2.4民生電力需要量'!$I$7,MATCH($D319,'2.4民生電力需要量'!$E$8:$E$990,0),0),"")</f>
        <v/>
      </c>
      <c r="G320" s="909"/>
      <c r="H320" s="910"/>
      <c r="I320" s="49"/>
    </row>
    <row r="321" spans="1:21" customFormat="1" x14ac:dyDescent="0.55000000000000004">
      <c r="B321" s="48"/>
      <c r="C321" s="233"/>
      <c r="D321" s="216"/>
      <c r="E321" s="230" t="s">
        <v>298</v>
      </c>
      <c r="F321" s="905" t="str">
        <f ca="1">IFERROR(OFFSET('2.4民生電力需要量'!$L$7,MATCH($D319,'2.4民生電力需要量'!$E$8:$E$990,0),0),"")</f>
        <v/>
      </c>
      <c r="G321" s="906"/>
      <c r="H321" s="907"/>
      <c r="I321" s="49"/>
    </row>
    <row r="322" spans="1:21" ht="18.75" customHeight="1" x14ac:dyDescent="0.55000000000000004">
      <c r="B322" s="379"/>
      <c r="C322" s="380"/>
      <c r="D322" s="381"/>
      <c r="E322" s="393" t="s">
        <v>237</v>
      </c>
      <c r="F322" s="389" t="s">
        <v>211</v>
      </c>
      <c r="G322" s="389" t="s">
        <v>360</v>
      </c>
      <c r="H322" s="389" t="s">
        <v>246</v>
      </c>
      <c r="I322" s="385"/>
      <c r="J322" s="76"/>
    </row>
    <row r="323" spans="1:21" x14ac:dyDescent="0.55000000000000004">
      <c r="B323" s="379"/>
      <c r="C323" s="380"/>
      <c r="D323" s="381"/>
      <c r="E323" s="393"/>
      <c r="F323" s="376"/>
      <c r="G323" s="377"/>
      <c r="H323" s="434"/>
      <c r="I323" s="385"/>
      <c r="J323" s="76"/>
    </row>
    <row r="324" spans="1:21" x14ac:dyDescent="0.55000000000000004">
      <c r="B324" s="379"/>
      <c r="C324" s="380"/>
      <c r="D324" s="381"/>
      <c r="E324" s="393"/>
      <c r="F324" s="376"/>
      <c r="G324" s="377"/>
      <c r="H324" s="434"/>
      <c r="I324" s="385"/>
      <c r="J324" s="76"/>
    </row>
    <row r="325" spans="1:21" x14ac:dyDescent="0.55000000000000004">
      <c r="B325" s="379"/>
      <c r="C325" s="380"/>
      <c r="D325" s="381"/>
      <c r="E325" s="393"/>
      <c r="F325" s="376"/>
      <c r="G325" s="377"/>
      <c r="H325" s="434"/>
      <c r="I325" s="385"/>
      <c r="J325" s="76"/>
    </row>
    <row r="326" spans="1:21" x14ac:dyDescent="0.55000000000000004">
      <c r="B326" s="379"/>
      <c r="C326" s="380"/>
      <c r="D326" s="381"/>
      <c r="E326" s="393"/>
      <c r="F326" s="376"/>
      <c r="G326" s="377"/>
      <c r="H326" s="434"/>
      <c r="I326" s="385"/>
      <c r="J326" s="76"/>
    </row>
    <row r="327" spans="1:21" x14ac:dyDescent="0.55000000000000004">
      <c r="B327" s="379"/>
      <c r="C327" s="380"/>
      <c r="D327" s="381"/>
      <c r="E327" s="393"/>
      <c r="F327" s="376"/>
      <c r="G327" s="377"/>
      <c r="H327" s="434"/>
      <c r="I327" s="385"/>
      <c r="J327" s="76"/>
    </row>
    <row r="328" spans="1:21" s="386" customFormat="1" x14ac:dyDescent="0.55000000000000004">
      <c r="A328" s="76"/>
      <c r="B328" s="379"/>
      <c r="C328" s="380"/>
      <c r="D328" s="381"/>
      <c r="E328" s="393"/>
      <c r="F328" s="376"/>
      <c r="G328" s="377"/>
      <c r="H328" s="434"/>
      <c r="I328" s="385"/>
      <c r="J328" s="76"/>
      <c r="M328" s="76"/>
      <c r="N328" s="76"/>
      <c r="O328" s="76"/>
      <c r="P328" s="76"/>
      <c r="Q328" s="76"/>
      <c r="R328" s="76"/>
      <c r="S328" s="76"/>
      <c r="T328" s="76"/>
      <c r="U328" s="76"/>
    </row>
    <row r="329" spans="1:21" s="386" customFormat="1" x14ac:dyDescent="0.55000000000000004">
      <c r="A329" s="76"/>
      <c r="B329" s="379"/>
      <c r="C329" s="380"/>
      <c r="D329" s="381"/>
      <c r="E329" s="393"/>
      <c r="F329" s="376"/>
      <c r="G329" s="377"/>
      <c r="H329" s="434"/>
      <c r="I329" s="385"/>
      <c r="J329" s="76"/>
      <c r="M329" s="76"/>
      <c r="N329" s="76"/>
      <c r="O329" s="76"/>
      <c r="P329" s="76"/>
      <c r="Q329" s="76"/>
      <c r="R329" s="76"/>
      <c r="S329" s="76"/>
      <c r="T329" s="76"/>
      <c r="U329" s="76"/>
    </row>
    <row r="330" spans="1:21" s="386" customFormat="1" ht="18.75" customHeight="1" x14ac:dyDescent="0.55000000000000004">
      <c r="A330" s="76"/>
      <c r="B330" s="379"/>
      <c r="C330" s="380"/>
      <c r="D330" s="381"/>
      <c r="E330" s="393" t="s">
        <v>237</v>
      </c>
      <c r="F330" s="395" t="s">
        <v>211</v>
      </c>
      <c r="G330" s="395" t="s">
        <v>360</v>
      </c>
      <c r="H330" s="395" t="s">
        <v>246</v>
      </c>
      <c r="I330" s="385"/>
      <c r="J330" s="76"/>
      <c r="M330" s="76"/>
      <c r="N330" s="76"/>
      <c r="O330" s="76"/>
      <c r="P330" s="76"/>
      <c r="Q330" s="76"/>
      <c r="R330" s="76"/>
      <c r="S330" s="76"/>
      <c r="T330" s="76"/>
      <c r="U330" s="76"/>
    </row>
    <row r="331" spans="1:21" s="386" customFormat="1" x14ac:dyDescent="0.55000000000000004">
      <c r="A331" s="76"/>
      <c r="B331" s="379"/>
      <c r="C331" s="380"/>
      <c r="D331" s="381"/>
      <c r="E331" s="393"/>
      <c r="F331" s="376"/>
      <c r="G331" s="377"/>
      <c r="H331" s="434"/>
      <c r="I331" s="385"/>
      <c r="J331" s="76"/>
      <c r="M331" s="76"/>
      <c r="N331" s="76"/>
      <c r="O331" s="76"/>
      <c r="P331" s="76"/>
      <c r="Q331" s="76"/>
      <c r="R331" s="76"/>
      <c r="S331" s="76"/>
      <c r="T331" s="76"/>
      <c r="U331" s="76"/>
    </row>
    <row r="332" spans="1:21" s="386" customFormat="1" x14ac:dyDescent="0.55000000000000004">
      <c r="A332" s="76"/>
      <c r="B332" s="379"/>
      <c r="C332" s="380"/>
      <c r="D332" s="381"/>
      <c r="E332" s="393"/>
      <c r="F332" s="376"/>
      <c r="G332" s="377"/>
      <c r="H332" s="434"/>
      <c r="I332" s="385"/>
      <c r="J332" s="76"/>
      <c r="M332" s="76"/>
      <c r="N332" s="76"/>
      <c r="O332" s="76"/>
      <c r="P332" s="76"/>
      <c r="Q332" s="76"/>
      <c r="R332" s="76"/>
      <c r="S332" s="76"/>
      <c r="T332" s="76"/>
      <c r="U332" s="76"/>
    </row>
    <row r="333" spans="1:21" s="386" customFormat="1" x14ac:dyDescent="0.55000000000000004">
      <c r="A333" s="76"/>
      <c r="B333" s="379"/>
      <c r="C333" s="380"/>
      <c r="D333" s="381"/>
      <c r="E333" s="393"/>
      <c r="F333" s="376"/>
      <c r="G333" s="377"/>
      <c r="H333" s="434"/>
      <c r="I333" s="385"/>
      <c r="J333" s="76"/>
      <c r="M333" s="76"/>
      <c r="N333" s="76"/>
      <c r="O333" s="76"/>
      <c r="P333" s="76"/>
      <c r="Q333" s="76"/>
      <c r="R333" s="76"/>
      <c r="S333" s="76"/>
      <c r="T333" s="76"/>
      <c r="U333" s="76"/>
    </row>
    <row r="334" spans="1:21" s="386" customFormat="1" x14ac:dyDescent="0.55000000000000004">
      <c r="A334" s="76"/>
      <c r="B334" s="379"/>
      <c r="C334" s="380"/>
      <c r="D334" s="381"/>
      <c r="E334" s="393"/>
      <c r="F334" s="376"/>
      <c r="G334" s="377"/>
      <c r="H334" s="434"/>
      <c r="I334" s="385"/>
      <c r="J334" s="76"/>
      <c r="M334" s="76"/>
      <c r="N334" s="76"/>
      <c r="O334" s="76"/>
      <c r="P334" s="76"/>
      <c r="Q334" s="76"/>
      <c r="R334" s="76"/>
      <c r="S334" s="76"/>
      <c r="T334" s="76"/>
      <c r="U334" s="76"/>
    </row>
    <row r="335" spans="1:21" s="386" customFormat="1" x14ac:dyDescent="0.55000000000000004">
      <c r="A335" s="76"/>
      <c r="B335" s="379"/>
      <c r="C335" s="380"/>
      <c r="D335" s="381"/>
      <c r="E335" s="393"/>
      <c r="F335" s="376"/>
      <c r="G335" s="377"/>
      <c r="H335" s="434"/>
      <c r="I335" s="385"/>
      <c r="J335" s="76"/>
      <c r="M335" s="76"/>
      <c r="N335" s="76"/>
      <c r="O335" s="76"/>
      <c r="P335" s="76"/>
      <c r="Q335" s="76"/>
      <c r="R335" s="76"/>
      <c r="S335" s="76"/>
      <c r="T335" s="76"/>
      <c r="U335" s="76"/>
    </row>
    <row r="336" spans="1:21" s="386" customFormat="1" x14ac:dyDescent="0.55000000000000004">
      <c r="A336" s="76"/>
      <c r="B336" s="379"/>
      <c r="C336" s="380"/>
      <c r="D336" s="381"/>
      <c r="E336" s="393"/>
      <c r="F336" s="376"/>
      <c r="G336" s="377"/>
      <c r="H336" s="434"/>
      <c r="I336" s="385"/>
      <c r="J336" s="76"/>
      <c r="M336" s="76"/>
      <c r="N336" s="76"/>
      <c r="O336" s="76"/>
      <c r="P336" s="76"/>
      <c r="Q336" s="76"/>
      <c r="R336" s="76"/>
      <c r="S336" s="76"/>
      <c r="T336" s="76"/>
      <c r="U336" s="76"/>
    </row>
    <row r="337" spans="1:21" s="386" customFormat="1" x14ac:dyDescent="0.55000000000000004">
      <c r="A337" s="76"/>
      <c r="B337" s="379"/>
      <c r="C337" s="390"/>
      <c r="D337" s="391"/>
      <c r="E337" s="394"/>
      <c r="F337" s="376"/>
      <c r="G337" s="377"/>
      <c r="H337" s="434"/>
      <c r="I337" s="385"/>
      <c r="J337" s="76"/>
      <c r="M337" s="76"/>
      <c r="N337" s="76"/>
      <c r="O337" s="76"/>
      <c r="P337" s="76"/>
      <c r="Q337" s="76"/>
      <c r="R337" s="76"/>
      <c r="S337" s="76"/>
      <c r="T337" s="76"/>
      <c r="U337" s="76"/>
    </row>
    <row r="338" spans="1:21" customFormat="1" ht="7.5" customHeight="1" x14ac:dyDescent="0.55000000000000004">
      <c r="B338" s="211"/>
      <c r="C338" s="28"/>
      <c r="D338" s="28"/>
      <c r="E338" s="28"/>
      <c r="F338" s="28"/>
      <c r="G338" s="28"/>
      <c r="H338" s="28"/>
      <c r="I338" s="50"/>
      <c r="J338" s="3"/>
      <c r="K338" s="3"/>
      <c r="L338" s="3"/>
    </row>
    <row r="339" spans="1:21" customFormat="1" ht="6" customHeight="1" x14ac:dyDescent="0.55000000000000004">
      <c r="J339" s="3"/>
      <c r="K339" s="3"/>
      <c r="L339" s="3"/>
    </row>
    <row r="340" spans="1:21" customFormat="1" ht="103.5" customHeight="1" x14ac:dyDescent="0.55000000000000004">
      <c r="C340" s="241"/>
      <c r="D340" s="242"/>
      <c r="E340" s="230" t="s">
        <v>425</v>
      </c>
      <c r="F340" s="912"/>
      <c r="G340" s="913"/>
      <c r="H340" s="914"/>
      <c r="I340" s="244" t="s">
        <v>240</v>
      </c>
      <c r="J340" s="244"/>
    </row>
    <row r="341" spans="1:21" customFormat="1" ht="146.25" customHeight="1" x14ac:dyDescent="0.55000000000000004">
      <c r="C341" s="234"/>
      <c r="D341" s="224"/>
      <c r="E341" s="230" t="s">
        <v>424</v>
      </c>
      <c r="F341" s="912"/>
      <c r="G341" s="913"/>
      <c r="H341" s="914"/>
      <c r="J341" s="3"/>
      <c r="K341" s="3"/>
      <c r="L341" s="3"/>
    </row>
    <row r="342" spans="1:21" customFormat="1" ht="18.5" thickBot="1" x14ac:dyDescent="0.6">
      <c r="J342" s="3"/>
      <c r="K342" s="3"/>
      <c r="L342" s="3"/>
    </row>
    <row r="343" spans="1:21" customFormat="1" x14ac:dyDescent="0.55000000000000004">
      <c r="A343" s="248"/>
      <c r="B343" s="248"/>
      <c r="C343" s="248"/>
      <c r="D343" s="248"/>
      <c r="E343" s="248"/>
      <c r="F343" s="248"/>
      <c r="G343" s="248"/>
      <c r="H343" s="248"/>
      <c r="I343" s="248"/>
      <c r="J343" s="250"/>
      <c r="K343" s="3"/>
      <c r="L343" s="3"/>
    </row>
    <row r="344" spans="1:21" customFormat="1" ht="15" customHeight="1" x14ac:dyDescent="0.55000000000000004">
      <c r="B344" s="51"/>
      <c r="C344" s="29"/>
      <c r="D344" s="29"/>
      <c r="E344" s="29"/>
      <c r="F344" s="29"/>
      <c r="G344" s="29"/>
      <c r="H344" s="29"/>
      <c r="I344" s="47"/>
    </row>
    <row r="345" spans="1:21" customFormat="1" x14ac:dyDescent="0.55000000000000004">
      <c r="B345" s="48"/>
      <c r="C345" s="236" t="str">
        <f ca="1">IFERROR(OFFSET('2.4民生電力需要量'!$C$7,MATCH(D345,'2.4民生電力需要量'!$E$8:$E$49,0),0),"")</f>
        <v/>
      </c>
      <c r="D345" s="375" t="s">
        <v>238</v>
      </c>
      <c r="E345" s="230" t="s">
        <v>239</v>
      </c>
      <c r="F345" s="905" t="str">
        <f ca="1">IFERROR(OFFSET('2.4民生電力需要量'!$G$7,MATCH($D345,'2.4民生電力需要量'!$E$8:$E$990,0),0),"")</f>
        <v/>
      </c>
      <c r="G345" s="906"/>
      <c r="H345" s="907"/>
      <c r="I345" s="49"/>
    </row>
    <row r="346" spans="1:21" customFormat="1" x14ac:dyDescent="0.55000000000000004">
      <c r="B346" s="48"/>
      <c r="C346" s="233"/>
      <c r="D346" s="216"/>
      <c r="E346" s="230" t="s">
        <v>349</v>
      </c>
      <c r="F346" s="908" t="str">
        <f ca="1">IFERROR(OFFSET('2.4民生電力需要量'!$I$7,MATCH($D345,'2.4民生電力需要量'!$E$8:$E$990,0),0),"")</f>
        <v/>
      </c>
      <c r="G346" s="909"/>
      <c r="H346" s="910"/>
      <c r="I346" s="49"/>
    </row>
    <row r="347" spans="1:21" customFormat="1" x14ac:dyDescent="0.55000000000000004">
      <c r="B347" s="48"/>
      <c r="C347" s="233"/>
      <c r="D347" s="216"/>
      <c r="E347" s="230" t="s">
        <v>298</v>
      </c>
      <c r="F347" s="905" t="str">
        <f ca="1">IFERROR(OFFSET('2.4民生電力需要量'!$L$7,MATCH($D345,'2.4民生電力需要量'!$E$8:$E$990,0),0),"")</f>
        <v/>
      </c>
      <c r="G347" s="906"/>
      <c r="H347" s="907"/>
      <c r="I347" s="49"/>
    </row>
    <row r="348" spans="1:21" ht="18.75" customHeight="1" x14ac:dyDescent="0.55000000000000004">
      <c r="B348" s="379"/>
      <c r="C348" s="380"/>
      <c r="D348" s="381"/>
      <c r="E348" s="393" t="s">
        <v>237</v>
      </c>
      <c r="F348" s="389" t="s">
        <v>211</v>
      </c>
      <c r="G348" s="389" t="s">
        <v>360</v>
      </c>
      <c r="H348" s="389" t="s">
        <v>246</v>
      </c>
      <c r="I348" s="385"/>
      <c r="J348" s="76"/>
    </row>
    <row r="349" spans="1:21" x14ac:dyDescent="0.55000000000000004">
      <c r="B349" s="379"/>
      <c r="C349" s="380"/>
      <c r="D349" s="381"/>
      <c r="E349" s="393"/>
      <c r="F349" s="376"/>
      <c r="G349" s="377"/>
      <c r="H349" s="434"/>
      <c r="I349" s="385"/>
      <c r="J349" s="76"/>
    </row>
    <row r="350" spans="1:21" x14ac:dyDescent="0.55000000000000004">
      <c r="B350" s="379"/>
      <c r="C350" s="380"/>
      <c r="D350" s="381"/>
      <c r="E350" s="393"/>
      <c r="F350" s="376"/>
      <c r="G350" s="377"/>
      <c r="H350" s="434"/>
      <c r="I350" s="385"/>
      <c r="J350" s="76"/>
    </row>
    <row r="351" spans="1:21" x14ac:dyDescent="0.55000000000000004">
      <c r="B351" s="379"/>
      <c r="C351" s="380"/>
      <c r="D351" s="381"/>
      <c r="E351" s="393"/>
      <c r="F351" s="376"/>
      <c r="G351" s="377"/>
      <c r="H351" s="434"/>
      <c r="I351" s="385"/>
      <c r="J351" s="76"/>
    </row>
    <row r="352" spans="1:21" x14ac:dyDescent="0.55000000000000004">
      <c r="B352" s="379"/>
      <c r="C352" s="380"/>
      <c r="D352" s="381"/>
      <c r="E352" s="393"/>
      <c r="F352" s="376"/>
      <c r="G352" s="377"/>
      <c r="H352" s="434"/>
      <c r="I352" s="385"/>
      <c r="J352" s="76"/>
    </row>
    <row r="353" spans="1:21" x14ac:dyDescent="0.55000000000000004">
      <c r="B353" s="379"/>
      <c r="C353" s="380"/>
      <c r="D353" s="381"/>
      <c r="E353" s="393"/>
      <c r="F353" s="376"/>
      <c r="G353" s="377"/>
      <c r="H353" s="434"/>
      <c r="I353" s="385"/>
      <c r="J353" s="76"/>
    </row>
    <row r="354" spans="1:21" s="386" customFormat="1" x14ac:dyDescent="0.55000000000000004">
      <c r="A354" s="76"/>
      <c r="B354" s="379"/>
      <c r="C354" s="380"/>
      <c r="D354" s="381"/>
      <c r="E354" s="393"/>
      <c r="F354" s="376"/>
      <c r="G354" s="377"/>
      <c r="H354" s="434"/>
      <c r="I354" s="385"/>
      <c r="J354" s="76"/>
      <c r="M354" s="76"/>
      <c r="N354" s="76"/>
      <c r="O354" s="76"/>
      <c r="P354" s="76"/>
      <c r="Q354" s="76"/>
      <c r="R354" s="76"/>
      <c r="S354" s="76"/>
      <c r="T354" s="76"/>
      <c r="U354" s="76"/>
    </row>
    <row r="355" spans="1:21" s="386" customFormat="1" x14ac:dyDescent="0.55000000000000004">
      <c r="A355" s="76"/>
      <c r="B355" s="379"/>
      <c r="C355" s="380"/>
      <c r="D355" s="381"/>
      <c r="E355" s="393"/>
      <c r="F355" s="376"/>
      <c r="G355" s="377"/>
      <c r="H355" s="434"/>
      <c r="I355" s="385"/>
      <c r="J355" s="76"/>
      <c r="M355" s="76"/>
      <c r="N355" s="76"/>
      <c r="O355" s="76"/>
      <c r="P355" s="76"/>
      <c r="Q355" s="76"/>
      <c r="R355" s="76"/>
      <c r="S355" s="76"/>
      <c r="T355" s="76"/>
      <c r="U355" s="76"/>
    </row>
    <row r="356" spans="1:21" s="386" customFormat="1" ht="18.75" customHeight="1" x14ac:dyDescent="0.55000000000000004">
      <c r="A356" s="76"/>
      <c r="B356" s="379"/>
      <c r="C356" s="380"/>
      <c r="D356" s="381"/>
      <c r="E356" s="393" t="s">
        <v>237</v>
      </c>
      <c r="F356" s="395" t="s">
        <v>211</v>
      </c>
      <c r="G356" s="395" t="s">
        <v>360</v>
      </c>
      <c r="H356" s="395" t="s">
        <v>246</v>
      </c>
      <c r="I356" s="385"/>
      <c r="J356" s="76"/>
      <c r="M356" s="76"/>
      <c r="N356" s="76"/>
      <c r="O356" s="76"/>
      <c r="P356" s="76"/>
      <c r="Q356" s="76"/>
      <c r="R356" s="76"/>
      <c r="S356" s="76"/>
      <c r="T356" s="76"/>
      <c r="U356" s="76"/>
    </row>
    <row r="357" spans="1:21" s="386" customFormat="1" x14ac:dyDescent="0.55000000000000004">
      <c r="A357" s="76"/>
      <c r="B357" s="379"/>
      <c r="C357" s="380"/>
      <c r="D357" s="381"/>
      <c r="E357" s="393"/>
      <c r="F357" s="376"/>
      <c r="G357" s="377"/>
      <c r="H357" s="434"/>
      <c r="I357" s="385"/>
      <c r="J357" s="76"/>
      <c r="M357" s="76"/>
      <c r="N357" s="76"/>
      <c r="O357" s="76"/>
      <c r="P357" s="76"/>
      <c r="Q357" s="76"/>
      <c r="R357" s="76"/>
      <c r="S357" s="76"/>
      <c r="T357" s="76"/>
      <c r="U357" s="76"/>
    </row>
    <row r="358" spans="1:21" s="386" customFormat="1" x14ac:dyDescent="0.55000000000000004">
      <c r="A358" s="76"/>
      <c r="B358" s="379"/>
      <c r="C358" s="380"/>
      <c r="D358" s="381"/>
      <c r="E358" s="393"/>
      <c r="F358" s="376"/>
      <c r="G358" s="377"/>
      <c r="H358" s="434"/>
      <c r="I358" s="385"/>
      <c r="J358" s="76"/>
      <c r="M358" s="76"/>
      <c r="N358" s="76"/>
      <c r="O358" s="76"/>
      <c r="P358" s="76"/>
      <c r="Q358" s="76"/>
      <c r="R358" s="76"/>
      <c r="S358" s="76"/>
      <c r="T358" s="76"/>
      <c r="U358" s="76"/>
    </row>
    <row r="359" spans="1:21" s="386" customFormat="1" x14ac:dyDescent="0.55000000000000004">
      <c r="A359" s="76"/>
      <c r="B359" s="379"/>
      <c r="C359" s="380"/>
      <c r="D359" s="381"/>
      <c r="E359" s="393"/>
      <c r="F359" s="376"/>
      <c r="G359" s="377"/>
      <c r="H359" s="434"/>
      <c r="I359" s="385"/>
      <c r="J359" s="76"/>
      <c r="M359" s="76"/>
      <c r="N359" s="76"/>
      <c r="O359" s="76"/>
      <c r="P359" s="76"/>
      <c r="Q359" s="76"/>
      <c r="R359" s="76"/>
      <c r="S359" s="76"/>
      <c r="T359" s="76"/>
      <c r="U359" s="76"/>
    </row>
    <row r="360" spans="1:21" s="386" customFormat="1" x14ac:dyDescent="0.55000000000000004">
      <c r="A360" s="76"/>
      <c r="B360" s="379"/>
      <c r="C360" s="380"/>
      <c r="D360" s="381"/>
      <c r="E360" s="393"/>
      <c r="F360" s="376"/>
      <c r="G360" s="377"/>
      <c r="H360" s="434"/>
      <c r="I360" s="385"/>
      <c r="J360" s="76"/>
      <c r="M360" s="76"/>
      <c r="N360" s="76"/>
      <c r="O360" s="76"/>
      <c r="P360" s="76"/>
      <c r="Q360" s="76"/>
      <c r="R360" s="76"/>
      <c r="S360" s="76"/>
      <c r="T360" s="76"/>
      <c r="U360" s="76"/>
    </row>
    <row r="361" spans="1:21" s="386" customFormat="1" x14ac:dyDescent="0.55000000000000004">
      <c r="A361" s="76"/>
      <c r="B361" s="379"/>
      <c r="C361" s="380"/>
      <c r="D361" s="381"/>
      <c r="E361" s="393"/>
      <c r="F361" s="376"/>
      <c r="G361" s="377"/>
      <c r="H361" s="434"/>
      <c r="I361" s="385"/>
      <c r="J361" s="76"/>
      <c r="M361" s="76"/>
      <c r="N361" s="76"/>
      <c r="O361" s="76"/>
      <c r="P361" s="76"/>
      <c r="Q361" s="76"/>
      <c r="R361" s="76"/>
      <c r="S361" s="76"/>
      <c r="T361" s="76"/>
      <c r="U361" s="76"/>
    </row>
    <row r="362" spans="1:21" s="386" customFormat="1" x14ac:dyDescent="0.55000000000000004">
      <c r="A362" s="76"/>
      <c r="B362" s="379"/>
      <c r="C362" s="380"/>
      <c r="D362" s="381"/>
      <c r="E362" s="393"/>
      <c r="F362" s="376"/>
      <c r="G362" s="377"/>
      <c r="H362" s="434"/>
      <c r="I362" s="385"/>
      <c r="J362" s="76"/>
      <c r="M362" s="76"/>
      <c r="N362" s="76"/>
      <c r="O362" s="76"/>
      <c r="P362" s="76"/>
      <c r="Q362" s="76"/>
      <c r="R362" s="76"/>
      <c r="S362" s="76"/>
      <c r="T362" s="76"/>
      <c r="U362" s="76"/>
    </row>
    <row r="363" spans="1:21" s="386" customFormat="1" x14ac:dyDescent="0.55000000000000004">
      <c r="A363" s="76"/>
      <c r="B363" s="379"/>
      <c r="C363" s="390"/>
      <c r="D363" s="391"/>
      <c r="E363" s="394"/>
      <c r="F363" s="376"/>
      <c r="G363" s="377"/>
      <c r="H363" s="434"/>
      <c r="I363" s="385"/>
      <c r="J363" s="76"/>
      <c r="M363" s="76"/>
      <c r="N363" s="76"/>
      <c r="O363" s="76"/>
      <c r="P363" s="76"/>
      <c r="Q363" s="76"/>
      <c r="R363" s="76"/>
      <c r="S363" s="76"/>
      <c r="T363" s="76"/>
      <c r="U363" s="76"/>
    </row>
    <row r="364" spans="1:21" customFormat="1" ht="7.5" customHeight="1" x14ac:dyDescent="0.55000000000000004">
      <c r="B364" s="211"/>
      <c r="C364" s="28"/>
      <c r="D364" s="28"/>
      <c r="E364" s="28"/>
      <c r="F364" s="28"/>
      <c r="G364" s="28"/>
      <c r="H364" s="28"/>
      <c r="I364" s="50"/>
      <c r="J364" s="3"/>
      <c r="K364" s="3"/>
      <c r="L364" s="3"/>
    </row>
    <row r="365" spans="1:21" customFormat="1" ht="6" customHeight="1" x14ac:dyDescent="0.55000000000000004">
      <c r="J365" s="3"/>
      <c r="K365" s="3"/>
      <c r="L365" s="3"/>
    </row>
    <row r="366" spans="1:21" customFormat="1" ht="103.5" customHeight="1" x14ac:dyDescent="0.55000000000000004">
      <c r="C366" s="241"/>
      <c r="D366" s="242"/>
      <c r="E366" s="230" t="s">
        <v>425</v>
      </c>
      <c r="F366" s="912"/>
      <c r="G366" s="913"/>
      <c r="H366" s="914"/>
      <c r="I366" s="244" t="s">
        <v>240</v>
      </c>
      <c r="J366" s="244"/>
    </row>
    <row r="367" spans="1:21" customFormat="1" ht="146.25" customHeight="1" x14ac:dyDescent="0.55000000000000004">
      <c r="C367" s="234"/>
      <c r="D367" s="224"/>
      <c r="E367" s="230" t="s">
        <v>424</v>
      </c>
      <c r="F367" s="912"/>
      <c r="G367" s="913"/>
      <c r="H367" s="914"/>
      <c r="J367" s="3"/>
      <c r="K367" s="3"/>
      <c r="L367" s="3"/>
    </row>
    <row r="368" spans="1:21" customFormat="1" ht="18.5" thickBot="1" x14ac:dyDescent="0.6">
      <c r="J368" s="3"/>
      <c r="K368" s="3"/>
      <c r="L368" s="3"/>
    </row>
    <row r="369" spans="1:21" customFormat="1" x14ac:dyDescent="0.55000000000000004">
      <c r="A369" s="248"/>
      <c r="B369" s="248"/>
      <c r="C369" s="248"/>
      <c r="D369" s="248"/>
      <c r="E369" s="248"/>
      <c r="F369" s="248"/>
      <c r="G369" s="248"/>
      <c r="H369" s="248"/>
      <c r="I369" s="248"/>
      <c r="J369" s="250"/>
      <c r="K369" s="3"/>
      <c r="L369" s="3"/>
    </row>
    <row r="370" spans="1:21" customFormat="1" ht="15" customHeight="1" x14ac:dyDescent="0.55000000000000004">
      <c r="B370" s="51"/>
      <c r="C370" s="29"/>
      <c r="D370" s="29"/>
      <c r="E370" s="29"/>
      <c r="F370" s="29"/>
      <c r="G370" s="29"/>
      <c r="H370" s="29"/>
      <c r="I370" s="47"/>
    </row>
    <row r="371" spans="1:21" customFormat="1" x14ac:dyDescent="0.55000000000000004">
      <c r="B371" s="48"/>
      <c r="C371" s="236" t="str">
        <f ca="1">IFERROR(OFFSET('2.4民生電力需要量'!$C$7,MATCH(D371,'2.4民生電力需要量'!$E$8:$E$49,0),0),"")</f>
        <v/>
      </c>
      <c r="D371" s="375" t="s">
        <v>238</v>
      </c>
      <c r="E371" s="230" t="s">
        <v>239</v>
      </c>
      <c r="F371" s="905" t="str">
        <f ca="1">IFERROR(OFFSET('2.4民生電力需要量'!$G$7,MATCH($D371,'2.4民生電力需要量'!$E$8:$E$990,0),0),"")</f>
        <v/>
      </c>
      <c r="G371" s="906"/>
      <c r="H371" s="907"/>
      <c r="I371" s="49"/>
    </row>
    <row r="372" spans="1:21" customFormat="1" x14ac:dyDescent="0.55000000000000004">
      <c r="B372" s="48"/>
      <c r="C372" s="233"/>
      <c r="D372" s="216"/>
      <c r="E372" s="230" t="s">
        <v>349</v>
      </c>
      <c r="F372" s="908" t="str">
        <f ca="1">IFERROR(OFFSET('2.4民生電力需要量'!$I$7,MATCH($D371,'2.4民生電力需要量'!$E$8:$E$990,0),0),"")</f>
        <v/>
      </c>
      <c r="G372" s="909"/>
      <c r="H372" s="910"/>
      <c r="I372" s="49"/>
    </row>
    <row r="373" spans="1:21" customFormat="1" x14ac:dyDescent="0.55000000000000004">
      <c r="B373" s="48"/>
      <c r="C373" s="233"/>
      <c r="D373" s="216"/>
      <c r="E373" s="230" t="s">
        <v>298</v>
      </c>
      <c r="F373" s="905" t="str">
        <f ca="1">IFERROR(OFFSET('2.4民生電力需要量'!$L$7,MATCH($D371,'2.4民生電力需要量'!$E$8:$E$990,0),0),"")</f>
        <v/>
      </c>
      <c r="G373" s="906"/>
      <c r="H373" s="907"/>
      <c r="I373" s="49"/>
    </row>
    <row r="374" spans="1:21" ht="18.75" customHeight="1" x14ac:dyDescent="0.55000000000000004">
      <c r="B374" s="379"/>
      <c r="C374" s="380"/>
      <c r="D374" s="381"/>
      <c r="E374" s="393" t="s">
        <v>237</v>
      </c>
      <c r="F374" s="389" t="s">
        <v>211</v>
      </c>
      <c r="G374" s="389" t="s">
        <v>360</v>
      </c>
      <c r="H374" s="389" t="s">
        <v>246</v>
      </c>
      <c r="I374" s="385"/>
      <c r="J374" s="76"/>
    </row>
    <row r="375" spans="1:21" x14ac:dyDescent="0.55000000000000004">
      <c r="B375" s="379"/>
      <c r="C375" s="380"/>
      <c r="D375" s="381"/>
      <c r="E375" s="393"/>
      <c r="F375" s="376"/>
      <c r="G375" s="377"/>
      <c r="H375" s="434"/>
      <c r="I375" s="385"/>
      <c r="J375" s="76"/>
    </row>
    <row r="376" spans="1:21" x14ac:dyDescent="0.55000000000000004">
      <c r="B376" s="379"/>
      <c r="C376" s="380"/>
      <c r="D376" s="381"/>
      <c r="E376" s="393"/>
      <c r="F376" s="376"/>
      <c r="G376" s="377"/>
      <c r="H376" s="434"/>
      <c r="I376" s="385"/>
      <c r="J376" s="76"/>
    </row>
    <row r="377" spans="1:21" x14ac:dyDescent="0.55000000000000004">
      <c r="B377" s="379"/>
      <c r="C377" s="380"/>
      <c r="D377" s="381"/>
      <c r="E377" s="393"/>
      <c r="F377" s="376"/>
      <c r="G377" s="377"/>
      <c r="H377" s="434"/>
      <c r="I377" s="385"/>
      <c r="J377" s="76"/>
    </row>
    <row r="378" spans="1:21" x14ac:dyDescent="0.55000000000000004">
      <c r="B378" s="379"/>
      <c r="C378" s="380"/>
      <c r="D378" s="381"/>
      <c r="E378" s="393"/>
      <c r="F378" s="376"/>
      <c r="G378" s="377"/>
      <c r="H378" s="434"/>
      <c r="I378" s="385"/>
      <c r="J378" s="76"/>
    </row>
    <row r="379" spans="1:21" x14ac:dyDescent="0.55000000000000004">
      <c r="B379" s="379"/>
      <c r="C379" s="380"/>
      <c r="D379" s="381"/>
      <c r="E379" s="393"/>
      <c r="F379" s="376"/>
      <c r="G379" s="377"/>
      <c r="H379" s="434"/>
      <c r="I379" s="385"/>
      <c r="J379" s="76"/>
    </row>
    <row r="380" spans="1:21" s="386" customFormat="1" x14ac:dyDescent="0.55000000000000004">
      <c r="A380" s="76"/>
      <c r="B380" s="379"/>
      <c r="C380" s="380"/>
      <c r="D380" s="381"/>
      <c r="E380" s="393"/>
      <c r="F380" s="376"/>
      <c r="G380" s="377"/>
      <c r="H380" s="434"/>
      <c r="I380" s="385"/>
      <c r="J380" s="76"/>
      <c r="M380" s="76"/>
      <c r="N380" s="76"/>
      <c r="O380" s="76"/>
      <c r="P380" s="76"/>
      <c r="Q380" s="76"/>
      <c r="R380" s="76"/>
      <c r="S380" s="76"/>
      <c r="T380" s="76"/>
      <c r="U380" s="76"/>
    </row>
    <row r="381" spans="1:21" s="386" customFormat="1" x14ac:dyDescent="0.55000000000000004">
      <c r="A381" s="76"/>
      <c r="B381" s="379"/>
      <c r="C381" s="380"/>
      <c r="D381" s="381"/>
      <c r="E381" s="393"/>
      <c r="F381" s="376"/>
      <c r="G381" s="377"/>
      <c r="H381" s="434"/>
      <c r="I381" s="385"/>
      <c r="J381" s="76"/>
      <c r="M381" s="76"/>
      <c r="N381" s="76"/>
      <c r="O381" s="76"/>
      <c r="P381" s="76"/>
      <c r="Q381" s="76"/>
      <c r="R381" s="76"/>
      <c r="S381" s="76"/>
      <c r="T381" s="76"/>
      <c r="U381" s="76"/>
    </row>
    <row r="382" spans="1:21" s="386" customFormat="1" ht="18.75" customHeight="1" x14ac:dyDescent="0.55000000000000004">
      <c r="A382" s="76"/>
      <c r="B382" s="379"/>
      <c r="C382" s="380"/>
      <c r="D382" s="381"/>
      <c r="E382" s="393" t="s">
        <v>237</v>
      </c>
      <c r="F382" s="395" t="s">
        <v>211</v>
      </c>
      <c r="G382" s="395" t="s">
        <v>360</v>
      </c>
      <c r="H382" s="395" t="s">
        <v>246</v>
      </c>
      <c r="I382" s="385"/>
      <c r="J382" s="76"/>
      <c r="M382" s="76"/>
      <c r="N382" s="76"/>
      <c r="O382" s="76"/>
      <c r="P382" s="76"/>
      <c r="Q382" s="76"/>
      <c r="R382" s="76"/>
      <c r="S382" s="76"/>
      <c r="T382" s="76"/>
      <c r="U382" s="76"/>
    </row>
    <row r="383" spans="1:21" s="386" customFormat="1" x14ac:dyDescent="0.55000000000000004">
      <c r="A383" s="76"/>
      <c r="B383" s="379"/>
      <c r="C383" s="380"/>
      <c r="D383" s="381"/>
      <c r="E383" s="393"/>
      <c r="F383" s="376"/>
      <c r="G383" s="377"/>
      <c r="H383" s="434"/>
      <c r="I383" s="385"/>
      <c r="J383" s="76"/>
      <c r="M383" s="76"/>
      <c r="N383" s="76"/>
      <c r="O383" s="76"/>
      <c r="P383" s="76"/>
      <c r="Q383" s="76"/>
      <c r="R383" s="76"/>
      <c r="S383" s="76"/>
      <c r="T383" s="76"/>
      <c r="U383" s="76"/>
    </row>
    <row r="384" spans="1:21" s="386" customFormat="1" x14ac:dyDescent="0.55000000000000004">
      <c r="A384" s="76"/>
      <c r="B384" s="379"/>
      <c r="C384" s="380"/>
      <c r="D384" s="381"/>
      <c r="E384" s="393"/>
      <c r="F384" s="376"/>
      <c r="G384" s="377"/>
      <c r="H384" s="434"/>
      <c r="I384" s="385"/>
      <c r="J384" s="76"/>
      <c r="M384" s="76"/>
      <c r="N384" s="76"/>
      <c r="O384" s="76"/>
      <c r="P384" s="76"/>
      <c r="Q384" s="76"/>
      <c r="R384" s="76"/>
      <c r="S384" s="76"/>
      <c r="T384" s="76"/>
      <c r="U384" s="76"/>
    </row>
    <row r="385" spans="1:21" s="386" customFormat="1" x14ac:dyDescent="0.55000000000000004">
      <c r="A385" s="76"/>
      <c r="B385" s="379"/>
      <c r="C385" s="380"/>
      <c r="D385" s="381"/>
      <c r="E385" s="393"/>
      <c r="F385" s="376"/>
      <c r="G385" s="377"/>
      <c r="H385" s="434"/>
      <c r="I385" s="385"/>
      <c r="J385" s="76"/>
      <c r="M385" s="76"/>
      <c r="N385" s="76"/>
      <c r="O385" s="76"/>
      <c r="P385" s="76"/>
      <c r="Q385" s="76"/>
      <c r="R385" s="76"/>
      <c r="S385" s="76"/>
      <c r="T385" s="76"/>
      <c r="U385" s="76"/>
    </row>
    <row r="386" spans="1:21" s="386" customFormat="1" x14ac:dyDescent="0.55000000000000004">
      <c r="A386" s="76"/>
      <c r="B386" s="379"/>
      <c r="C386" s="380"/>
      <c r="D386" s="381"/>
      <c r="E386" s="393"/>
      <c r="F386" s="376"/>
      <c r="G386" s="377"/>
      <c r="H386" s="434"/>
      <c r="I386" s="385"/>
      <c r="J386" s="76"/>
      <c r="M386" s="76"/>
      <c r="N386" s="76"/>
      <c r="O386" s="76"/>
      <c r="P386" s="76"/>
      <c r="Q386" s="76"/>
      <c r="R386" s="76"/>
      <c r="S386" s="76"/>
      <c r="T386" s="76"/>
      <c r="U386" s="76"/>
    </row>
    <row r="387" spans="1:21" s="386" customFormat="1" x14ac:dyDescent="0.55000000000000004">
      <c r="A387" s="76"/>
      <c r="B387" s="379"/>
      <c r="C387" s="380"/>
      <c r="D387" s="381"/>
      <c r="E387" s="393"/>
      <c r="F387" s="376"/>
      <c r="G387" s="377"/>
      <c r="H387" s="434"/>
      <c r="I387" s="385"/>
      <c r="J387" s="76"/>
      <c r="M387" s="76"/>
      <c r="N387" s="76"/>
      <c r="O387" s="76"/>
      <c r="P387" s="76"/>
      <c r="Q387" s="76"/>
      <c r="R387" s="76"/>
      <c r="S387" s="76"/>
      <c r="T387" s="76"/>
      <c r="U387" s="76"/>
    </row>
    <row r="388" spans="1:21" s="386" customFormat="1" x14ac:dyDescent="0.55000000000000004">
      <c r="A388" s="76"/>
      <c r="B388" s="379"/>
      <c r="C388" s="380"/>
      <c r="D388" s="381"/>
      <c r="E388" s="393"/>
      <c r="F388" s="376"/>
      <c r="G388" s="377"/>
      <c r="H388" s="434"/>
      <c r="I388" s="385"/>
      <c r="J388" s="76"/>
      <c r="M388" s="76"/>
      <c r="N388" s="76"/>
      <c r="O388" s="76"/>
      <c r="P388" s="76"/>
      <c r="Q388" s="76"/>
      <c r="R388" s="76"/>
      <c r="S388" s="76"/>
      <c r="T388" s="76"/>
      <c r="U388" s="76"/>
    </row>
    <row r="389" spans="1:21" s="386" customFormat="1" x14ac:dyDescent="0.55000000000000004">
      <c r="A389" s="76"/>
      <c r="B389" s="379"/>
      <c r="C389" s="390"/>
      <c r="D389" s="391"/>
      <c r="E389" s="394"/>
      <c r="F389" s="376"/>
      <c r="G389" s="377"/>
      <c r="H389" s="434"/>
      <c r="I389" s="385"/>
      <c r="J389" s="76"/>
      <c r="M389" s="76"/>
      <c r="N389" s="76"/>
      <c r="O389" s="76"/>
      <c r="P389" s="76"/>
      <c r="Q389" s="76"/>
      <c r="R389" s="76"/>
      <c r="S389" s="76"/>
      <c r="T389" s="76"/>
      <c r="U389" s="76"/>
    </row>
    <row r="390" spans="1:21" customFormat="1" ht="7.5" customHeight="1" x14ac:dyDescent="0.55000000000000004">
      <c r="B390" s="211"/>
      <c r="C390" s="28"/>
      <c r="D390" s="28"/>
      <c r="E390" s="28"/>
      <c r="F390" s="28"/>
      <c r="G390" s="28"/>
      <c r="H390" s="28"/>
      <c r="I390" s="50"/>
      <c r="J390" s="3"/>
      <c r="K390" s="3"/>
      <c r="L390" s="3"/>
    </row>
    <row r="391" spans="1:21" customFormat="1" ht="6" customHeight="1" x14ac:dyDescent="0.55000000000000004">
      <c r="J391" s="3"/>
      <c r="K391" s="3"/>
      <c r="L391" s="3"/>
    </row>
    <row r="392" spans="1:21" customFormat="1" ht="103.5" customHeight="1" x14ac:dyDescent="0.55000000000000004">
      <c r="C392" s="241"/>
      <c r="D392" s="242"/>
      <c r="E392" s="230" t="s">
        <v>425</v>
      </c>
      <c r="F392" s="912"/>
      <c r="G392" s="913"/>
      <c r="H392" s="914"/>
      <c r="I392" s="244" t="s">
        <v>240</v>
      </c>
      <c r="J392" s="244"/>
    </row>
    <row r="393" spans="1:21" customFormat="1" ht="146.25" customHeight="1" x14ac:dyDescent="0.55000000000000004">
      <c r="C393" s="234"/>
      <c r="D393" s="224"/>
      <c r="E393" s="230" t="s">
        <v>424</v>
      </c>
      <c r="F393" s="912"/>
      <c r="G393" s="913"/>
      <c r="H393" s="914"/>
      <c r="J393" s="3"/>
      <c r="K393" s="3"/>
      <c r="L393" s="3"/>
    </row>
    <row r="394" spans="1:21" customFormat="1" ht="18.5" thickBot="1" x14ac:dyDescent="0.6">
      <c r="J394" s="3"/>
      <c r="K394" s="3"/>
      <c r="L394" s="3"/>
    </row>
    <row r="395" spans="1:21" customFormat="1" x14ac:dyDescent="0.55000000000000004">
      <c r="A395" s="248"/>
      <c r="B395" s="248"/>
      <c r="C395" s="248"/>
      <c r="D395" s="248"/>
      <c r="E395" s="248"/>
      <c r="F395" s="248"/>
      <c r="G395" s="248"/>
      <c r="H395" s="248"/>
      <c r="I395" s="248"/>
      <c r="J395" s="250"/>
      <c r="K395" s="3"/>
      <c r="L395" s="3"/>
    </row>
    <row r="396" spans="1:21" customFormat="1" ht="15" customHeight="1" x14ac:dyDescent="0.55000000000000004">
      <c r="B396" s="51"/>
      <c r="C396" s="29"/>
      <c r="D396" s="29"/>
      <c r="E396" s="29"/>
      <c r="F396" s="29"/>
      <c r="G396" s="29"/>
      <c r="H396" s="29"/>
      <c r="I396" s="47"/>
    </row>
    <row r="397" spans="1:21" customFormat="1" x14ac:dyDescent="0.55000000000000004">
      <c r="B397" s="48"/>
      <c r="C397" s="236" t="str">
        <f ca="1">IFERROR(OFFSET('2.4民生電力需要量'!$C$7,MATCH(D397,'2.4民生電力需要量'!$E$8:$E$49,0),0),"")</f>
        <v/>
      </c>
      <c r="D397" s="375" t="s">
        <v>238</v>
      </c>
      <c r="E397" s="230" t="s">
        <v>239</v>
      </c>
      <c r="F397" s="905" t="str">
        <f ca="1">IFERROR(OFFSET('2.4民生電力需要量'!$G$7,MATCH($D397,'2.4民生電力需要量'!$E$8:$E$990,0),0),"")</f>
        <v/>
      </c>
      <c r="G397" s="906"/>
      <c r="H397" s="907"/>
      <c r="I397" s="49"/>
    </row>
    <row r="398" spans="1:21" customFormat="1" x14ac:dyDescent="0.55000000000000004">
      <c r="B398" s="48"/>
      <c r="C398" s="233"/>
      <c r="D398" s="216"/>
      <c r="E398" s="230" t="s">
        <v>349</v>
      </c>
      <c r="F398" s="908" t="str">
        <f ca="1">IFERROR(OFFSET('2.4民生電力需要量'!$I$7,MATCH($D397,'2.4民生電力需要量'!$E$8:$E$990,0),0),"")</f>
        <v/>
      </c>
      <c r="G398" s="909"/>
      <c r="H398" s="910"/>
      <c r="I398" s="49"/>
    </row>
    <row r="399" spans="1:21" customFormat="1" x14ac:dyDescent="0.55000000000000004">
      <c r="B399" s="48"/>
      <c r="C399" s="233"/>
      <c r="D399" s="216"/>
      <c r="E399" s="230" t="s">
        <v>298</v>
      </c>
      <c r="F399" s="905" t="str">
        <f ca="1">IFERROR(OFFSET('2.4民生電力需要量'!$L$7,MATCH($D397,'2.4民生電力需要量'!$E$8:$E$990,0),0),"")</f>
        <v/>
      </c>
      <c r="G399" s="906"/>
      <c r="H399" s="907"/>
      <c r="I399" s="49"/>
    </row>
    <row r="400" spans="1:21" ht="18.75" customHeight="1" x14ac:dyDescent="0.55000000000000004">
      <c r="B400" s="379"/>
      <c r="C400" s="380"/>
      <c r="D400" s="381"/>
      <c r="E400" s="393" t="s">
        <v>237</v>
      </c>
      <c r="F400" s="389" t="s">
        <v>211</v>
      </c>
      <c r="G400" s="389" t="s">
        <v>360</v>
      </c>
      <c r="H400" s="389" t="s">
        <v>246</v>
      </c>
      <c r="I400" s="385"/>
      <c r="J400" s="76"/>
    </row>
    <row r="401" spans="1:21" x14ac:dyDescent="0.55000000000000004">
      <c r="B401" s="379"/>
      <c r="C401" s="380"/>
      <c r="D401" s="381"/>
      <c r="E401" s="393"/>
      <c r="F401" s="376"/>
      <c r="G401" s="377"/>
      <c r="H401" s="434"/>
      <c r="I401" s="385"/>
      <c r="J401" s="76"/>
    </row>
    <row r="402" spans="1:21" x14ac:dyDescent="0.55000000000000004">
      <c r="B402" s="379"/>
      <c r="C402" s="380"/>
      <c r="D402" s="381"/>
      <c r="E402" s="393"/>
      <c r="F402" s="376"/>
      <c r="G402" s="377"/>
      <c r="H402" s="434"/>
      <c r="I402" s="385"/>
      <c r="J402" s="76"/>
    </row>
    <row r="403" spans="1:21" x14ac:dyDescent="0.55000000000000004">
      <c r="B403" s="379"/>
      <c r="C403" s="380"/>
      <c r="D403" s="381"/>
      <c r="E403" s="393"/>
      <c r="F403" s="376"/>
      <c r="G403" s="377"/>
      <c r="H403" s="434"/>
      <c r="I403" s="385"/>
      <c r="J403" s="76"/>
    </row>
    <row r="404" spans="1:21" x14ac:dyDescent="0.55000000000000004">
      <c r="B404" s="379"/>
      <c r="C404" s="380"/>
      <c r="D404" s="381"/>
      <c r="E404" s="393"/>
      <c r="F404" s="376"/>
      <c r="G404" s="377"/>
      <c r="H404" s="434"/>
      <c r="I404" s="385"/>
      <c r="J404" s="76"/>
    </row>
    <row r="405" spans="1:21" x14ac:dyDescent="0.55000000000000004">
      <c r="B405" s="379"/>
      <c r="C405" s="380"/>
      <c r="D405" s="381"/>
      <c r="E405" s="393"/>
      <c r="F405" s="376"/>
      <c r="G405" s="377"/>
      <c r="H405" s="434"/>
      <c r="I405" s="385"/>
      <c r="J405" s="76"/>
    </row>
    <row r="406" spans="1:21" s="386" customFormat="1" x14ac:dyDescent="0.55000000000000004">
      <c r="A406" s="76"/>
      <c r="B406" s="379"/>
      <c r="C406" s="380"/>
      <c r="D406" s="381"/>
      <c r="E406" s="393"/>
      <c r="F406" s="376"/>
      <c r="G406" s="377"/>
      <c r="H406" s="434"/>
      <c r="I406" s="385"/>
      <c r="J406" s="76"/>
      <c r="M406" s="76"/>
      <c r="N406" s="76"/>
      <c r="O406" s="76"/>
      <c r="P406" s="76"/>
      <c r="Q406" s="76"/>
      <c r="R406" s="76"/>
      <c r="S406" s="76"/>
      <c r="T406" s="76"/>
      <c r="U406" s="76"/>
    </row>
    <row r="407" spans="1:21" s="386" customFormat="1" x14ac:dyDescent="0.55000000000000004">
      <c r="A407" s="76"/>
      <c r="B407" s="379"/>
      <c r="C407" s="380"/>
      <c r="D407" s="381"/>
      <c r="E407" s="393"/>
      <c r="F407" s="376"/>
      <c r="G407" s="377"/>
      <c r="H407" s="434"/>
      <c r="I407" s="385"/>
      <c r="J407" s="76"/>
      <c r="M407" s="76"/>
      <c r="N407" s="76"/>
      <c r="O407" s="76"/>
      <c r="P407" s="76"/>
      <c r="Q407" s="76"/>
      <c r="R407" s="76"/>
      <c r="S407" s="76"/>
      <c r="T407" s="76"/>
      <c r="U407" s="76"/>
    </row>
    <row r="408" spans="1:21" s="386" customFormat="1" ht="18.75" customHeight="1" x14ac:dyDescent="0.55000000000000004">
      <c r="A408" s="76"/>
      <c r="B408" s="379"/>
      <c r="C408" s="380"/>
      <c r="D408" s="381"/>
      <c r="E408" s="393" t="s">
        <v>237</v>
      </c>
      <c r="F408" s="395" t="s">
        <v>211</v>
      </c>
      <c r="G408" s="395" t="s">
        <v>360</v>
      </c>
      <c r="H408" s="395" t="s">
        <v>246</v>
      </c>
      <c r="I408" s="385"/>
      <c r="J408" s="76"/>
      <c r="M408" s="76"/>
      <c r="N408" s="76"/>
      <c r="O408" s="76"/>
      <c r="P408" s="76"/>
      <c r="Q408" s="76"/>
      <c r="R408" s="76"/>
      <c r="S408" s="76"/>
      <c r="T408" s="76"/>
      <c r="U408" s="76"/>
    </row>
    <row r="409" spans="1:21" s="386" customFormat="1" x14ac:dyDescent="0.55000000000000004">
      <c r="A409" s="76"/>
      <c r="B409" s="379"/>
      <c r="C409" s="380"/>
      <c r="D409" s="381"/>
      <c r="E409" s="393"/>
      <c r="F409" s="376"/>
      <c r="G409" s="377"/>
      <c r="H409" s="434"/>
      <c r="I409" s="385"/>
      <c r="J409" s="76"/>
      <c r="M409" s="76"/>
      <c r="N409" s="76"/>
      <c r="O409" s="76"/>
      <c r="P409" s="76"/>
      <c r="Q409" s="76"/>
      <c r="R409" s="76"/>
      <c r="S409" s="76"/>
      <c r="T409" s="76"/>
      <c r="U409" s="76"/>
    </row>
    <row r="410" spans="1:21" s="386" customFormat="1" x14ac:dyDescent="0.55000000000000004">
      <c r="A410" s="76"/>
      <c r="B410" s="379"/>
      <c r="C410" s="380"/>
      <c r="D410" s="381"/>
      <c r="E410" s="393"/>
      <c r="F410" s="376"/>
      <c r="G410" s="377"/>
      <c r="H410" s="434"/>
      <c r="I410" s="385"/>
      <c r="J410" s="76"/>
      <c r="M410" s="76"/>
      <c r="N410" s="76"/>
      <c r="O410" s="76"/>
      <c r="P410" s="76"/>
      <c r="Q410" s="76"/>
      <c r="R410" s="76"/>
      <c r="S410" s="76"/>
      <c r="T410" s="76"/>
      <c r="U410" s="76"/>
    </row>
    <row r="411" spans="1:21" s="386" customFormat="1" x14ac:dyDescent="0.55000000000000004">
      <c r="A411" s="76"/>
      <c r="B411" s="379"/>
      <c r="C411" s="380"/>
      <c r="D411" s="381"/>
      <c r="E411" s="393"/>
      <c r="F411" s="376"/>
      <c r="G411" s="377"/>
      <c r="H411" s="434"/>
      <c r="I411" s="385"/>
      <c r="J411" s="76"/>
      <c r="M411" s="76"/>
      <c r="N411" s="76"/>
      <c r="O411" s="76"/>
      <c r="P411" s="76"/>
      <c r="Q411" s="76"/>
      <c r="R411" s="76"/>
      <c r="S411" s="76"/>
      <c r="T411" s="76"/>
      <c r="U411" s="76"/>
    </row>
    <row r="412" spans="1:21" s="386" customFormat="1" x14ac:dyDescent="0.55000000000000004">
      <c r="A412" s="76"/>
      <c r="B412" s="379"/>
      <c r="C412" s="380"/>
      <c r="D412" s="381"/>
      <c r="E412" s="393"/>
      <c r="F412" s="376"/>
      <c r="G412" s="377"/>
      <c r="H412" s="434"/>
      <c r="I412" s="385"/>
      <c r="J412" s="76"/>
      <c r="M412" s="76"/>
      <c r="N412" s="76"/>
      <c r="O412" s="76"/>
      <c r="P412" s="76"/>
      <c r="Q412" s="76"/>
      <c r="R412" s="76"/>
      <c r="S412" s="76"/>
      <c r="T412" s="76"/>
      <c r="U412" s="76"/>
    </row>
    <row r="413" spans="1:21" s="386" customFormat="1" x14ac:dyDescent="0.55000000000000004">
      <c r="A413" s="76"/>
      <c r="B413" s="379"/>
      <c r="C413" s="380"/>
      <c r="D413" s="381"/>
      <c r="E413" s="393"/>
      <c r="F413" s="376"/>
      <c r="G413" s="377"/>
      <c r="H413" s="434"/>
      <c r="I413" s="385"/>
      <c r="J413" s="76"/>
      <c r="M413" s="76"/>
      <c r="N413" s="76"/>
      <c r="O413" s="76"/>
      <c r="P413" s="76"/>
      <c r="Q413" s="76"/>
      <c r="R413" s="76"/>
      <c r="S413" s="76"/>
      <c r="T413" s="76"/>
      <c r="U413" s="76"/>
    </row>
    <row r="414" spans="1:21" s="386" customFormat="1" x14ac:dyDescent="0.55000000000000004">
      <c r="A414" s="76"/>
      <c r="B414" s="379"/>
      <c r="C414" s="380"/>
      <c r="D414" s="381"/>
      <c r="E414" s="393"/>
      <c r="F414" s="376"/>
      <c r="G414" s="377"/>
      <c r="H414" s="434"/>
      <c r="I414" s="385"/>
      <c r="J414" s="76"/>
      <c r="M414" s="76"/>
      <c r="N414" s="76"/>
      <c r="O414" s="76"/>
      <c r="P414" s="76"/>
      <c r="Q414" s="76"/>
      <c r="R414" s="76"/>
      <c r="S414" s="76"/>
      <c r="T414" s="76"/>
      <c r="U414" s="76"/>
    </row>
    <row r="415" spans="1:21" s="386" customFormat="1" x14ac:dyDescent="0.55000000000000004">
      <c r="A415" s="76"/>
      <c r="B415" s="379"/>
      <c r="C415" s="390"/>
      <c r="D415" s="391"/>
      <c r="E415" s="394"/>
      <c r="F415" s="376"/>
      <c r="G415" s="377"/>
      <c r="H415" s="434"/>
      <c r="I415" s="385"/>
      <c r="J415" s="76"/>
      <c r="M415" s="76"/>
      <c r="N415" s="76"/>
      <c r="O415" s="76"/>
      <c r="P415" s="76"/>
      <c r="Q415" s="76"/>
      <c r="R415" s="76"/>
      <c r="S415" s="76"/>
      <c r="T415" s="76"/>
      <c r="U415" s="76"/>
    </row>
    <row r="416" spans="1:21" customFormat="1" ht="7.5" customHeight="1" x14ac:dyDescent="0.55000000000000004">
      <c r="B416" s="211"/>
      <c r="C416" s="28"/>
      <c r="D416" s="28"/>
      <c r="E416" s="28"/>
      <c r="F416" s="28"/>
      <c r="G416" s="28"/>
      <c r="H416" s="28"/>
      <c r="I416" s="50"/>
      <c r="J416" s="3"/>
      <c r="K416" s="3"/>
      <c r="L416" s="3"/>
    </row>
    <row r="417" spans="1:21" customFormat="1" ht="6" customHeight="1" x14ac:dyDescent="0.55000000000000004">
      <c r="J417" s="3"/>
      <c r="K417" s="3"/>
      <c r="L417" s="3"/>
    </row>
    <row r="418" spans="1:21" customFormat="1" ht="103.5" customHeight="1" x14ac:dyDescent="0.55000000000000004">
      <c r="C418" s="241"/>
      <c r="D418" s="242"/>
      <c r="E418" s="230" t="s">
        <v>425</v>
      </c>
      <c r="F418" s="912"/>
      <c r="G418" s="913"/>
      <c r="H418" s="914"/>
      <c r="I418" s="244" t="s">
        <v>240</v>
      </c>
      <c r="J418" s="244"/>
    </row>
    <row r="419" spans="1:21" customFormat="1" ht="146.25" customHeight="1" x14ac:dyDescent="0.55000000000000004">
      <c r="C419" s="234"/>
      <c r="D419" s="224"/>
      <c r="E419" s="230" t="s">
        <v>424</v>
      </c>
      <c r="F419" s="912"/>
      <c r="G419" s="913"/>
      <c r="H419" s="914"/>
      <c r="J419" s="3"/>
      <c r="K419" s="3"/>
      <c r="L419" s="3"/>
    </row>
    <row r="420" spans="1:21" customFormat="1" ht="18.5" thickBot="1" x14ac:dyDescent="0.6">
      <c r="J420" s="3"/>
      <c r="K420" s="3"/>
      <c r="L420" s="3"/>
    </row>
    <row r="421" spans="1:21" customFormat="1" x14ac:dyDescent="0.55000000000000004">
      <c r="A421" s="248"/>
      <c r="B421" s="248"/>
      <c r="C421" s="248"/>
      <c r="D421" s="248"/>
      <c r="E421" s="248"/>
      <c r="F421" s="248"/>
      <c r="G421" s="248"/>
      <c r="H421" s="248"/>
      <c r="I421" s="248"/>
      <c r="J421" s="250"/>
      <c r="K421" s="3"/>
      <c r="L421" s="3"/>
    </row>
    <row r="422" spans="1:21" customFormat="1" ht="15" customHeight="1" x14ac:dyDescent="0.55000000000000004">
      <c r="B422" s="51"/>
      <c r="C422" s="29"/>
      <c r="D422" s="29"/>
      <c r="E422" s="29"/>
      <c r="F422" s="29"/>
      <c r="G422" s="29"/>
      <c r="H422" s="29"/>
      <c r="I422" s="47"/>
    </row>
    <row r="423" spans="1:21" customFormat="1" x14ac:dyDescent="0.55000000000000004">
      <c r="B423" s="48"/>
      <c r="C423" s="236" t="str">
        <f ca="1">IFERROR(OFFSET('2.4民生電力需要量'!$C$7,MATCH(D423,'2.4民生電力需要量'!$E$8:$E$49,0),0),"")</f>
        <v/>
      </c>
      <c r="D423" s="375" t="s">
        <v>238</v>
      </c>
      <c r="E423" s="230" t="s">
        <v>239</v>
      </c>
      <c r="F423" s="905" t="str">
        <f ca="1">IFERROR(OFFSET('2.4民生電力需要量'!$G$7,MATCH($D423,'2.4民生電力需要量'!$E$8:$E$990,0),0),"")</f>
        <v/>
      </c>
      <c r="G423" s="906"/>
      <c r="H423" s="907"/>
      <c r="I423" s="49"/>
    </row>
    <row r="424" spans="1:21" customFormat="1" x14ac:dyDescent="0.55000000000000004">
      <c r="B424" s="48"/>
      <c r="C424" s="233"/>
      <c r="D424" s="216"/>
      <c r="E424" s="230" t="s">
        <v>349</v>
      </c>
      <c r="F424" s="908" t="str">
        <f ca="1">IFERROR(OFFSET('2.4民生電力需要量'!$I$7,MATCH($D423,'2.4民生電力需要量'!$E$8:$E$990,0),0),"")</f>
        <v/>
      </c>
      <c r="G424" s="909"/>
      <c r="H424" s="910"/>
      <c r="I424" s="49"/>
    </row>
    <row r="425" spans="1:21" customFormat="1" x14ac:dyDescent="0.55000000000000004">
      <c r="B425" s="48"/>
      <c r="C425" s="233"/>
      <c r="D425" s="216"/>
      <c r="E425" s="230" t="s">
        <v>298</v>
      </c>
      <c r="F425" s="905" t="str">
        <f ca="1">IFERROR(OFFSET('2.4民生電力需要量'!$L$7,MATCH($D423,'2.4民生電力需要量'!$E$8:$E$990,0),0),"")</f>
        <v/>
      </c>
      <c r="G425" s="906"/>
      <c r="H425" s="907"/>
      <c r="I425" s="49"/>
    </row>
    <row r="426" spans="1:21" ht="18.75" customHeight="1" x14ac:dyDescent="0.55000000000000004">
      <c r="B426" s="379"/>
      <c r="C426" s="380"/>
      <c r="D426" s="381"/>
      <c r="E426" s="393" t="s">
        <v>237</v>
      </c>
      <c r="F426" s="389" t="s">
        <v>211</v>
      </c>
      <c r="G426" s="389" t="s">
        <v>360</v>
      </c>
      <c r="H426" s="389" t="s">
        <v>246</v>
      </c>
      <c r="I426" s="385"/>
      <c r="J426" s="76"/>
    </row>
    <row r="427" spans="1:21" x14ac:dyDescent="0.55000000000000004">
      <c r="B427" s="379"/>
      <c r="C427" s="380"/>
      <c r="D427" s="381"/>
      <c r="E427" s="393"/>
      <c r="F427" s="376"/>
      <c r="G427" s="377"/>
      <c r="H427" s="434"/>
      <c r="I427" s="385"/>
      <c r="J427" s="76"/>
    </row>
    <row r="428" spans="1:21" x14ac:dyDescent="0.55000000000000004">
      <c r="B428" s="379"/>
      <c r="C428" s="380"/>
      <c r="D428" s="381"/>
      <c r="E428" s="393"/>
      <c r="F428" s="376"/>
      <c r="G428" s="377"/>
      <c r="H428" s="434"/>
      <c r="I428" s="385"/>
      <c r="J428" s="76"/>
    </row>
    <row r="429" spans="1:21" x14ac:dyDescent="0.55000000000000004">
      <c r="B429" s="379"/>
      <c r="C429" s="380"/>
      <c r="D429" s="381"/>
      <c r="E429" s="393"/>
      <c r="F429" s="376"/>
      <c r="G429" s="377"/>
      <c r="H429" s="434"/>
      <c r="I429" s="385"/>
      <c r="J429" s="76"/>
    </row>
    <row r="430" spans="1:21" x14ac:dyDescent="0.55000000000000004">
      <c r="B430" s="379"/>
      <c r="C430" s="380"/>
      <c r="D430" s="381"/>
      <c r="E430" s="393"/>
      <c r="F430" s="376"/>
      <c r="G430" s="377"/>
      <c r="H430" s="434"/>
      <c r="I430" s="385"/>
      <c r="J430" s="76"/>
    </row>
    <row r="431" spans="1:21" x14ac:dyDescent="0.55000000000000004">
      <c r="B431" s="379"/>
      <c r="C431" s="380"/>
      <c r="D431" s="381"/>
      <c r="E431" s="393"/>
      <c r="F431" s="376"/>
      <c r="G431" s="377"/>
      <c r="H431" s="434"/>
      <c r="I431" s="385"/>
      <c r="J431" s="76"/>
    </row>
    <row r="432" spans="1:21" s="386" customFormat="1" x14ac:dyDescent="0.55000000000000004">
      <c r="A432" s="76"/>
      <c r="B432" s="379"/>
      <c r="C432" s="380"/>
      <c r="D432" s="381"/>
      <c r="E432" s="393"/>
      <c r="F432" s="376"/>
      <c r="G432" s="377"/>
      <c r="H432" s="434"/>
      <c r="I432" s="385"/>
      <c r="J432" s="76"/>
      <c r="M432" s="76"/>
      <c r="N432" s="76"/>
      <c r="O432" s="76"/>
      <c r="P432" s="76"/>
      <c r="Q432" s="76"/>
      <c r="R432" s="76"/>
      <c r="S432" s="76"/>
      <c r="T432" s="76"/>
      <c r="U432" s="76"/>
    </row>
    <row r="433" spans="1:21" s="386" customFormat="1" x14ac:dyDescent="0.55000000000000004">
      <c r="A433" s="76"/>
      <c r="B433" s="379"/>
      <c r="C433" s="380"/>
      <c r="D433" s="381"/>
      <c r="E433" s="393"/>
      <c r="F433" s="376"/>
      <c r="G433" s="377"/>
      <c r="H433" s="434"/>
      <c r="I433" s="385"/>
      <c r="J433" s="76"/>
      <c r="M433" s="76"/>
      <c r="N433" s="76"/>
      <c r="O433" s="76"/>
      <c r="P433" s="76"/>
      <c r="Q433" s="76"/>
      <c r="R433" s="76"/>
      <c r="S433" s="76"/>
      <c r="T433" s="76"/>
      <c r="U433" s="76"/>
    </row>
    <row r="434" spans="1:21" s="386" customFormat="1" ht="18.75" customHeight="1" x14ac:dyDescent="0.55000000000000004">
      <c r="A434" s="76"/>
      <c r="B434" s="379"/>
      <c r="C434" s="380"/>
      <c r="D434" s="381"/>
      <c r="E434" s="393" t="s">
        <v>237</v>
      </c>
      <c r="F434" s="395" t="s">
        <v>211</v>
      </c>
      <c r="G434" s="395" t="s">
        <v>360</v>
      </c>
      <c r="H434" s="395" t="s">
        <v>246</v>
      </c>
      <c r="I434" s="385"/>
      <c r="J434" s="76"/>
      <c r="M434" s="76"/>
      <c r="N434" s="76"/>
      <c r="O434" s="76"/>
      <c r="P434" s="76"/>
      <c r="Q434" s="76"/>
      <c r="R434" s="76"/>
      <c r="S434" s="76"/>
      <c r="T434" s="76"/>
      <c r="U434" s="76"/>
    </row>
    <row r="435" spans="1:21" s="386" customFormat="1" x14ac:dyDescent="0.55000000000000004">
      <c r="A435" s="76"/>
      <c r="B435" s="379"/>
      <c r="C435" s="380"/>
      <c r="D435" s="381"/>
      <c r="E435" s="393"/>
      <c r="F435" s="376"/>
      <c r="G435" s="377"/>
      <c r="H435" s="434"/>
      <c r="I435" s="385"/>
      <c r="J435" s="76"/>
      <c r="M435" s="76"/>
      <c r="N435" s="76"/>
      <c r="O435" s="76"/>
      <c r="P435" s="76"/>
      <c r="Q435" s="76"/>
      <c r="R435" s="76"/>
      <c r="S435" s="76"/>
      <c r="T435" s="76"/>
      <c r="U435" s="76"/>
    </row>
    <row r="436" spans="1:21" s="386" customFormat="1" x14ac:dyDescent="0.55000000000000004">
      <c r="A436" s="76"/>
      <c r="B436" s="379"/>
      <c r="C436" s="380"/>
      <c r="D436" s="381"/>
      <c r="E436" s="393"/>
      <c r="F436" s="376"/>
      <c r="G436" s="377"/>
      <c r="H436" s="434"/>
      <c r="I436" s="385"/>
      <c r="J436" s="76"/>
      <c r="M436" s="76"/>
      <c r="N436" s="76"/>
      <c r="O436" s="76"/>
      <c r="P436" s="76"/>
      <c r="Q436" s="76"/>
      <c r="R436" s="76"/>
      <c r="S436" s="76"/>
      <c r="T436" s="76"/>
      <c r="U436" s="76"/>
    </row>
    <row r="437" spans="1:21" s="386" customFormat="1" x14ac:dyDescent="0.55000000000000004">
      <c r="A437" s="76"/>
      <c r="B437" s="379"/>
      <c r="C437" s="380"/>
      <c r="D437" s="381"/>
      <c r="E437" s="393"/>
      <c r="F437" s="376"/>
      <c r="G437" s="377"/>
      <c r="H437" s="434"/>
      <c r="I437" s="385"/>
      <c r="J437" s="76"/>
      <c r="M437" s="76"/>
      <c r="N437" s="76"/>
      <c r="O437" s="76"/>
      <c r="P437" s="76"/>
      <c r="Q437" s="76"/>
      <c r="R437" s="76"/>
      <c r="S437" s="76"/>
      <c r="T437" s="76"/>
      <c r="U437" s="76"/>
    </row>
    <row r="438" spans="1:21" s="386" customFormat="1" x14ac:dyDescent="0.55000000000000004">
      <c r="A438" s="76"/>
      <c r="B438" s="379"/>
      <c r="C438" s="380"/>
      <c r="D438" s="381"/>
      <c r="E438" s="393"/>
      <c r="F438" s="376"/>
      <c r="G438" s="377"/>
      <c r="H438" s="434"/>
      <c r="I438" s="385"/>
      <c r="J438" s="76"/>
      <c r="M438" s="76"/>
      <c r="N438" s="76"/>
      <c r="O438" s="76"/>
      <c r="P438" s="76"/>
      <c r="Q438" s="76"/>
      <c r="R438" s="76"/>
      <c r="S438" s="76"/>
      <c r="T438" s="76"/>
      <c r="U438" s="76"/>
    </row>
    <row r="439" spans="1:21" s="386" customFormat="1" x14ac:dyDescent="0.55000000000000004">
      <c r="A439" s="76"/>
      <c r="B439" s="379"/>
      <c r="C439" s="380"/>
      <c r="D439" s="381"/>
      <c r="E439" s="393"/>
      <c r="F439" s="376"/>
      <c r="G439" s="377"/>
      <c r="H439" s="434"/>
      <c r="I439" s="385"/>
      <c r="J439" s="76"/>
      <c r="M439" s="76"/>
      <c r="N439" s="76"/>
      <c r="O439" s="76"/>
      <c r="P439" s="76"/>
      <c r="Q439" s="76"/>
      <c r="R439" s="76"/>
      <c r="S439" s="76"/>
      <c r="T439" s="76"/>
      <c r="U439" s="76"/>
    </row>
    <row r="440" spans="1:21" s="386" customFormat="1" x14ac:dyDescent="0.55000000000000004">
      <c r="A440" s="76"/>
      <c r="B440" s="379"/>
      <c r="C440" s="380"/>
      <c r="D440" s="381"/>
      <c r="E440" s="393"/>
      <c r="F440" s="376"/>
      <c r="G440" s="377"/>
      <c r="H440" s="434"/>
      <c r="I440" s="385"/>
      <c r="J440" s="76"/>
      <c r="M440" s="76"/>
      <c r="N440" s="76"/>
      <c r="O440" s="76"/>
      <c r="P440" s="76"/>
      <c r="Q440" s="76"/>
      <c r="R440" s="76"/>
      <c r="S440" s="76"/>
      <c r="T440" s="76"/>
      <c r="U440" s="76"/>
    </row>
    <row r="441" spans="1:21" s="386" customFormat="1" x14ac:dyDescent="0.55000000000000004">
      <c r="A441" s="76"/>
      <c r="B441" s="379"/>
      <c r="C441" s="390"/>
      <c r="D441" s="391"/>
      <c r="E441" s="394"/>
      <c r="F441" s="376"/>
      <c r="G441" s="377"/>
      <c r="H441" s="434"/>
      <c r="I441" s="385"/>
      <c r="J441" s="76"/>
      <c r="M441" s="76"/>
      <c r="N441" s="76"/>
      <c r="O441" s="76"/>
      <c r="P441" s="76"/>
      <c r="Q441" s="76"/>
      <c r="R441" s="76"/>
      <c r="S441" s="76"/>
      <c r="T441" s="76"/>
      <c r="U441" s="76"/>
    </row>
    <row r="442" spans="1:21" customFormat="1" ht="7.5" customHeight="1" x14ac:dyDescent="0.55000000000000004">
      <c r="B442" s="211"/>
      <c r="C442" s="28"/>
      <c r="D442" s="28"/>
      <c r="E442" s="28"/>
      <c r="F442" s="28"/>
      <c r="G442" s="28"/>
      <c r="H442" s="28"/>
      <c r="I442" s="50"/>
      <c r="J442" s="3"/>
      <c r="K442" s="3"/>
      <c r="L442" s="3"/>
    </row>
    <row r="443" spans="1:21" customFormat="1" ht="6" customHeight="1" x14ac:dyDescent="0.55000000000000004">
      <c r="J443" s="3"/>
      <c r="K443" s="3"/>
      <c r="L443" s="3"/>
    </row>
    <row r="444" spans="1:21" customFormat="1" ht="103.5" customHeight="1" x14ac:dyDescent="0.55000000000000004">
      <c r="C444" s="241"/>
      <c r="D444" s="242"/>
      <c r="E444" s="230" t="s">
        <v>425</v>
      </c>
      <c r="F444" s="912"/>
      <c r="G444" s="913"/>
      <c r="H444" s="914"/>
      <c r="I444" s="244" t="s">
        <v>240</v>
      </c>
      <c r="J444" s="244"/>
    </row>
    <row r="445" spans="1:21" customFormat="1" ht="146.25" customHeight="1" x14ac:dyDescent="0.55000000000000004">
      <c r="C445" s="234"/>
      <c r="D445" s="224"/>
      <c r="E445" s="230" t="s">
        <v>424</v>
      </c>
      <c r="F445" s="912"/>
      <c r="G445" s="913"/>
      <c r="H445" s="914"/>
      <c r="J445" s="3"/>
      <c r="K445" s="3"/>
      <c r="L445" s="3"/>
    </row>
    <row r="446" spans="1:21" customFormat="1" ht="18.5" thickBot="1" x14ac:dyDescent="0.6">
      <c r="J446" s="3"/>
      <c r="K446" s="3"/>
      <c r="L446" s="3"/>
    </row>
    <row r="447" spans="1:21" customFormat="1" x14ac:dyDescent="0.55000000000000004">
      <c r="A447" s="248"/>
      <c r="B447" s="248"/>
      <c r="C447" s="248"/>
      <c r="D447" s="248"/>
      <c r="E447" s="248"/>
      <c r="F447" s="248"/>
      <c r="G447" s="248"/>
      <c r="H447" s="248"/>
      <c r="I447" s="248"/>
      <c r="J447" s="250"/>
      <c r="K447" s="3"/>
      <c r="L447" s="3"/>
    </row>
    <row r="448" spans="1:21" customFormat="1" ht="15" customHeight="1" x14ac:dyDescent="0.55000000000000004">
      <c r="B448" s="51"/>
      <c r="C448" s="29"/>
      <c r="D448" s="29"/>
      <c r="E448" s="29"/>
      <c r="F448" s="29"/>
      <c r="G448" s="29"/>
      <c r="H448" s="29"/>
      <c r="I448" s="47"/>
    </row>
    <row r="449" spans="1:21" customFormat="1" x14ac:dyDescent="0.55000000000000004">
      <c r="B449" s="48"/>
      <c r="C449" s="236" t="str">
        <f ca="1">IFERROR(OFFSET('2.4民生電力需要量'!$C$7,MATCH(D449,'2.4民生電力需要量'!$E$8:$E$49,0),0),"")</f>
        <v/>
      </c>
      <c r="D449" s="375" t="s">
        <v>238</v>
      </c>
      <c r="E449" s="230" t="s">
        <v>239</v>
      </c>
      <c r="F449" s="905" t="str">
        <f ca="1">IFERROR(OFFSET('2.4民生電力需要量'!$G$7,MATCH($D449,'2.4民生電力需要量'!$E$8:$E$990,0),0),"")</f>
        <v/>
      </c>
      <c r="G449" s="906"/>
      <c r="H449" s="907"/>
      <c r="I449" s="49"/>
    </row>
    <row r="450" spans="1:21" customFormat="1" x14ac:dyDescent="0.55000000000000004">
      <c r="B450" s="48"/>
      <c r="C450" s="233"/>
      <c r="D450" s="216"/>
      <c r="E450" s="230" t="s">
        <v>349</v>
      </c>
      <c r="F450" s="908" t="str">
        <f ca="1">IFERROR(OFFSET('2.4民生電力需要量'!$I$7,MATCH($D449,'2.4民生電力需要量'!$E$8:$E$990,0),0),"")</f>
        <v/>
      </c>
      <c r="G450" s="909"/>
      <c r="H450" s="910"/>
      <c r="I450" s="49"/>
    </row>
    <row r="451" spans="1:21" customFormat="1" x14ac:dyDescent="0.55000000000000004">
      <c r="B451" s="48"/>
      <c r="C451" s="233"/>
      <c r="D451" s="216"/>
      <c r="E451" s="230" t="s">
        <v>298</v>
      </c>
      <c r="F451" s="905" t="str">
        <f ca="1">IFERROR(OFFSET('2.4民生電力需要量'!$L$7,MATCH($D449,'2.4民生電力需要量'!$E$8:$E$990,0),0),"")</f>
        <v/>
      </c>
      <c r="G451" s="906"/>
      <c r="H451" s="907"/>
      <c r="I451" s="49"/>
    </row>
    <row r="452" spans="1:21" ht="18.75" customHeight="1" x14ac:dyDescent="0.55000000000000004">
      <c r="B452" s="379"/>
      <c r="C452" s="380"/>
      <c r="D452" s="381"/>
      <c r="E452" s="393" t="s">
        <v>237</v>
      </c>
      <c r="F452" s="389" t="s">
        <v>211</v>
      </c>
      <c r="G452" s="389" t="s">
        <v>360</v>
      </c>
      <c r="H452" s="389" t="s">
        <v>246</v>
      </c>
      <c r="I452" s="385"/>
      <c r="J452" s="76"/>
    </row>
    <row r="453" spans="1:21" x14ac:dyDescent="0.55000000000000004">
      <c r="B453" s="379"/>
      <c r="C453" s="380"/>
      <c r="D453" s="381"/>
      <c r="E453" s="393"/>
      <c r="F453" s="376"/>
      <c r="G453" s="377"/>
      <c r="H453" s="434"/>
      <c r="I453" s="385"/>
      <c r="J453" s="76"/>
    </row>
    <row r="454" spans="1:21" x14ac:dyDescent="0.55000000000000004">
      <c r="B454" s="379"/>
      <c r="C454" s="380"/>
      <c r="D454" s="381"/>
      <c r="E454" s="393"/>
      <c r="F454" s="376"/>
      <c r="G454" s="377"/>
      <c r="H454" s="434"/>
      <c r="I454" s="385"/>
      <c r="J454" s="76"/>
    </row>
    <row r="455" spans="1:21" x14ac:dyDescent="0.55000000000000004">
      <c r="B455" s="379"/>
      <c r="C455" s="380"/>
      <c r="D455" s="381"/>
      <c r="E455" s="393"/>
      <c r="F455" s="376"/>
      <c r="G455" s="377"/>
      <c r="H455" s="434"/>
      <c r="I455" s="385"/>
      <c r="J455" s="76"/>
    </row>
    <row r="456" spans="1:21" x14ac:dyDescent="0.55000000000000004">
      <c r="B456" s="379"/>
      <c r="C456" s="380"/>
      <c r="D456" s="381"/>
      <c r="E456" s="393"/>
      <c r="F456" s="376"/>
      <c r="G456" s="377"/>
      <c r="H456" s="434"/>
      <c r="I456" s="385"/>
      <c r="J456" s="76"/>
    </row>
    <row r="457" spans="1:21" x14ac:dyDescent="0.55000000000000004">
      <c r="B457" s="379"/>
      <c r="C457" s="380"/>
      <c r="D457" s="381"/>
      <c r="E457" s="393"/>
      <c r="F457" s="376"/>
      <c r="G457" s="377"/>
      <c r="H457" s="434"/>
      <c r="I457" s="385"/>
      <c r="J457" s="76"/>
    </row>
    <row r="458" spans="1:21" s="386" customFormat="1" x14ac:dyDescent="0.55000000000000004">
      <c r="A458" s="76"/>
      <c r="B458" s="379"/>
      <c r="C458" s="380"/>
      <c r="D458" s="381"/>
      <c r="E458" s="393"/>
      <c r="F458" s="376"/>
      <c r="G458" s="377"/>
      <c r="H458" s="434"/>
      <c r="I458" s="385"/>
      <c r="J458" s="76"/>
      <c r="M458" s="76"/>
      <c r="N458" s="76"/>
      <c r="O458" s="76"/>
      <c r="P458" s="76"/>
      <c r="Q458" s="76"/>
      <c r="R458" s="76"/>
      <c r="S458" s="76"/>
      <c r="T458" s="76"/>
      <c r="U458" s="76"/>
    </row>
    <row r="459" spans="1:21" s="386" customFormat="1" x14ac:dyDescent="0.55000000000000004">
      <c r="A459" s="76"/>
      <c r="B459" s="379"/>
      <c r="C459" s="380"/>
      <c r="D459" s="381"/>
      <c r="E459" s="393"/>
      <c r="F459" s="376"/>
      <c r="G459" s="377"/>
      <c r="H459" s="434"/>
      <c r="I459" s="385"/>
      <c r="J459" s="76"/>
      <c r="M459" s="76"/>
      <c r="N459" s="76"/>
      <c r="O459" s="76"/>
      <c r="P459" s="76"/>
      <c r="Q459" s="76"/>
      <c r="R459" s="76"/>
      <c r="S459" s="76"/>
      <c r="T459" s="76"/>
      <c r="U459" s="76"/>
    </row>
    <row r="460" spans="1:21" s="386" customFormat="1" ht="18.75" customHeight="1" x14ac:dyDescent="0.55000000000000004">
      <c r="A460" s="76"/>
      <c r="B460" s="379"/>
      <c r="C460" s="380"/>
      <c r="D460" s="381"/>
      <c r="E460" s="393" t="s">
        <v>237</v>
      </c>
      <c r="F460" s="395" t="s">
        <v>211</v>
      </c>
      <c r="G460" s="395" t="s">
        <v>360</v>
      </c>
      <c r="H460" s="395" t="s">
        <v>246</v>
      </c>
      <c r="I460" s="385"/>
      <c r="J460" s="76"/>
      <c r="M460" s="76"/>
      <c r="N460" s="76"/>
      <c r="O460" s="76"/>
      <c r="P460" s="76"/>
      <c r="Q460" s="76"/>
      <c r="R460" s="76"/>
      <c r="S460" s="76"/>
      <c r="T460" s="76"/>
      <c r="U460" s="76"/>
    </row>
    <row r="461" spans="1:21" s="386" customFormat="1" x14ac:dyDescent="0.55000000000000004">
      <c r="A461" s="76"/>
      <c r="B461" s="379"/>
      <c r="C461" s="380"/>
      <c r="D461" s="381"/>
      <c r="E461" s="393"/>
      <c r="F461" s="376"/>
      <c r="G461" s="377"/>
      <c r="H461" s="434"/>
      <c r="I461" s="385"/>
      <c r="J461" s="76"/>
      <c r="M461" s="76"/>
      <c r="N461" s="76"/>
      <c r="O461" s="76"/>
      <c r="P461" s="76"/>
      <c r="Q461" s="76"/>
      <c r="R461" s="76"/>
      <c r="S461" s="76"/>
      <c r="T461" s="76"/>
      <c r="U461" s="76"/>
    </row>
    <row r="462" spans="1:21" s="386" customFormat="1" x14ac:dyDescent="0.55000000000000004">
      <c r="A462" s="76"/>
      <c r="B462" s="379"/>
      <c r="C462" s="380"/>
      <c r="D462" s="381"/>
      <c r="E462" s="393"/>
      <c r="F462" s="376"/>
      <c r="G462" s="377"/>
      <c r="H462" s="434"/>
      <c r="I462" s="385"/>
      <c r="J462" s="76"/>
      <c r="M462" s="76"/>
      <c r="N462" s="76"/>
      <c r="O462" s="76"/>
      <c r="P462" s="76"/>
      <c r="Q462" s="76"/>
      <c r="R462" s="76"/>
      <c r="S462" s="76"/>
      <c r="T462" s="76"/>
      <c r="U462" s="76"/>
    </row>
    <row r="463" spans="1:21" s="386" customFormat="1" x14ac:dyDescent="0.55000000000000004">
      <c r="A463" s="76"/>
      <c r="B463" s="379"/>
      <c r="C463" s="380"/>
      <c r="D463" s="381"/>
      <c r="E463" s="393"/>
      <c r="F463" s="376"/>
      <c r="G463" s="377"/>
      <c r="H463" s="434"/>
      <c r="I463" s="385"/>
      <c r="J463" s="76"/>
      <c r="M463" s="76"/>
      <c r="N463" s="76"/>
      <c r="O463" s="76"/>
      <c r="P463" s="76"/>
      <c r="Q463" s="76"/>
      <c r="R463" s="76"/>
      <c r="S463" s="76"/>
      <c r="T463" s="76"/>
      <c r="U463" s="76"/>
    </row>
    <row r="464" spans="1:21" s="386" customFormat="1" x14ac:dyDescent="0.55000000000000004">
      <c r="A464" s="76"/>
      <c r="B464" s="379"/>
      <c r="C464" s="380"/>
      <c r="D464" s="381"/>
      <c r="E464" s="393"/>
      <c r="F464" s="376"/>
      <c r="G464" s="377"/>
      <c r="H464" s="434"/>
      <c r="I464" s="385"/>
      <c r="J464" s="76"/>
      <c r="M464" s="76"/>
      <c r="N464" s="76"/>
      <c r="O464" s="76"/>
      <c r="P464" s="76"/>
      <c r="Q464" s="76"/>
      <c r="R464" s="76"/>
      <c r="S464" s="76"/>
      <c r="T464" s="76"/>
      <c r="U464" s="76"/>
    </row>
    <row r="465" spans="1:21" s="386" customFormat="1" x14ac:dyDescent="0.55000000000000004">
      <c r="A465" s="76"/>
      <c r="B465" s="379"/>
      <c r="C465" s="380"/>
      <c r="D465" s="381"/>
      <c r="E465" s="393"/>
      <c r="F465" s="376"/>
      <c r="G465" s="377"/>
      <c r="H465" s="434"/>
      <c r="I465" s="385"/>
      <c r="J465" s="76"/>
      <c r="M465" s="76"/>
      <c r="N465" s="76"/>
      <c r="O465" s="76"/>
      <c r="P465" s="76"/>
      <c r="Q465" s="76"/>
      <c r="R465" s="76"/>
      <c r="S465" s="76"/>
      <c r="T465" s="76"/>
      <c r="U465" s="76"/>
    </row>
    <row r="466" spans="1:21" s="386" customFormat="1" x14ac:dyDescent="0.55000000000000004">
      <c r="A466" s="76"/>
      <c r="B466" s="379"/>
      <c r="C466" s="380"/>
      <c r="D466" s="381"/>
      <c r="E466" s="393"/>
      <c r="F466" s="376"/>
      <c r="G466" s="377"/>
      <c r="H466" s="434"/>
      <c r="I466" s="385"/>
      <c r="J466" s="76"/>
      <c r="M466" s="76"/>
      <c r="N466" s="76"/>
      <c r="O466" s="76"/>
      <c r="P466" s="76"/>
      <c r="Q466" s="76"/>
      <c r="R466" s="76"/>
      <c r="S466" s="76"/>
      <c r="T466" s="76"/>
      <c r="U466" s="76"/>
    </row>
    <row r="467" spans="1:21" s="386" customFormat="1" x14ac:dyDescent="0.55000000000000004">
      <c r="A467" s="76"/>
      <c r="B467" s="379"/>
      <c r="C467" s="390"/>
      <c r="D467" s="391"/>
      <c r="E467" s="394"/>
      <c r="F467" s="376"/>
      <c r="G467" s="377"/>
      <c r="H467" s="434"/>
      <c r="I467" s="385"/>
      <c r="J467" s="76"/>
      <c r="M467" s="76"/>
      <c r="N467" s="76"/>
      <c r="O467" s="76"/>
      <c r="P467" s="76"/>
      <c r="Q467" s="76"/>
      <c r="R467" s="76"/>
      <c r="S467" s="76"/>
      <c r="T467" s="76"/>
      <c r="U467" s="76"/>
    </row>
    <row r="468" spans="1:21" customFormat="1" ht="7.5" customHeight="1" x14ac:dyDescent="0.55000000000000004">
      <c r="B468" s="211"/>
      <c r="C468" s="28"/>
      <c r="D468" s="28"/>
      <c r="E468" s="28"/>
      <c r="F468" s="28"/>
      <c r="G468" s="28"/>
      <c r="H468" s="28"/>
      <c r="I468" s="50"/>
      <c r="J468" s="3"/>
      <c r="K468" s="3"/>
      <c r="L468" s="3"/>
    </row>
    <row r="469" spans="1:21" customFormat="1" ht="6" customHeight="1" x14ac:dyDescent="0.55000000000000004">
      <c r="J469" s="3"/>
      <c r="K469" s="3"/>
      <c r="L469" s="3"/>
    </row>
    <row r="470" spans="1:21" customFormat="1" ht="103.5" customHeight="1" x14ac:dyDescent="0.55000000000000004">
      <c r="C470" s="241"/>
      <c r="D470" s="242"/>
      <c r="E470" s="230" t="s">
        <v>425</v>
      </c>
      <c r="F470" s="912"/>
      <c r="G470" s="913"/>
      <c r="H470" s="914"/>
      <c r="I470" s="244" t="s">
        <v>240</v>
      </c>
      <c r="J470" s="244"/>
    </row>
    <row r="471" spans="1:21" customFormat="1" ht="146.25" customHeight="1" x14ac:dyDescent="0.55000000000000004">
      <c r="C471" s="234"/>
      <c r="D471" s="224"/>
      <c r="E471" s="230" t="s">
        <v>424</v>
      </c>
      <c r="F471" s="912"/>
      <c r="G471" s="913"/>
      <c r="H471" s="914"/>
      <c r="J471" s="3"/>
      <c r="K471" s="3"/>
      <c r="L471" s="3"/>
    </row>
    <row r="472" spans="1:21" customFormat="1" ht="18.5" thickBot="1" x14ac:dyDescent="0.6">
      <c r="J472" s="3"/>
      <c r="K472" s="3"/>
      <c r="L472" s="3"/>
    </row>
    <row r="473" spans="1:21" customFormat="1" x14ac:dyDescent="0.55000000000000004">
      <c r="A473" s="248"/>
      <c r="B473" s="248"/>
      <c r="C473" s="248"/>
      <c r="D473" s="248"/>
      <c r="E473" s="248"/>
      <c r="F473" s="248"/>
      <c r="G473" s="248"/>
      <c r="H473" s="248"/>
      <c r="I473" s="248"/>
      <c r="J473" s="250"/>
      <c r="K473" s="3"/>
      <c r="L473" s="3"/>
    </row>
    <row r="474" spans="1:21" customFormat="1" ht="15" customHeight="1" x14ac:dyDescent="0.55000000000000004">
      <c r="B474" s="51"/>
      <c r="C474" s="29"/>
      <c r="D474" s="29"/>
      <c r="E474" s="29"/>
      <c r="F474" s="29"/>
      <c r="G474" s="29"/>
      <c r="H474" s="29"/>
      <c r="I474" s="47"/>
    </row>
    <row r="475" spans="1:21" customFormat="1" x14ac:dyDescent="0.55000000000000004">
      <c r="B475" s="48"/>
      <c r="C475" s="236" t="str">
        <f ca="1">IFERROR(OFFSET('2.4民生電力需要量'!$C$7,MATCH(D475,'2.4民生電力需要量'!$E$8:$E$49,0),0),"")</f>
        <v/>
      </c>
      <c r="D475" s="375" t="s">
        <v>238</v>
      </c>
      <c r="E475" s="230" t="s">
        <v>239</v>
      </c>
      <c r="F475" s="905" t="str">
        <f ca="1">IFERROR(OFFSET('2.4民生電力需要量'!$G$7,MATCH($D475,'2.4民生電力需要量'!$E$8:$E$990,0),0),"")</f>
        <v/>
      </c>
      <c r="G475" s="906"/>
      <c r="H475" s="907"/>
      <c r="I475" s="49"/>
    </row>
    <row r="476" spans="1:21" customFormat="1" x14ac:dyDescent="0.55000000000000004">
      <c r="B476" s="48"/>
      <c r="C476" s="233"/>
      <c r="D476" s="216"/>
      <c r="E476" s="230" t="s">
        <v>349</v>
      </c>
      <c r="F476" s="908" t="str">
        <f ca="1">IFERROR(OFFSET('2.4民生電力需要量'!$I$7,MATCH($D475,'2.4民生電力需要量'!$E$8:$E$990,0),0),"")</f>
        <v/>
      </c>
      <c r="G476" s="909"/>
      <c r="H476" s="910"/>
      <c r="I476" s="49"/>
    </row>
    <row r="477" spans="1:21" customFormat="1" x14ac:dyDescent="0.55000000000000004">
      <c r="B477" s="48"/>
      <c r="C477" s="233"/>
      <c r="D477" s="216"/>
      <c r="E477" s="230" t="s">
        <v>298</v>
      </c>
      <c r="F477" s="905" t="str">
        <f ca="1">IFERROR(OFFSET('2.4民生電力需要量'!$L$7,MATCH($D475,'2.4民生電力需要量'!$E$8:$E$990,0),0),"")</f>
        <v/>
      </c>
      <c r="G477" s="906"/>
      <c r="H477" s="907"/>
      <c r="I477" s="49"/>
    </row>
    <row r="478" spans="1:21" ht="18.75" customHeight="1" x14ac:dyDescent="0.55000000000000004">
      <c r="B478" s="379"/>
      <c r="C478" s="380"/>
      <c r="D478" s="381"/>
      <c r="E478" s="393" t="s">
        <v>237</v>
      </c>
      <c r="F478" s="389" t="s">
        <v>211</v>
      </c>
      <c r="G478" s="389" t="s">
        <v>360</v>
      </c>
      <c r="H478" s="389" t="s">
        <v>246</v>
      </c>
      <c r="I478" s="385"/>
      <c r="J478" s="76"/>
    </row>
    <row r="479" spans="1:21" x14ac:dyDescent="0.55000000000000004">
      <c r="B479" s="379"/>
      <c r="C479" s="380"/>
      <c r="D479" s="381"/>
      <c r="E479" s="393"/>
      <c r="F479" s="376"/>
      <c r="G479" s="377"/>
      <c r="H479" s="434"/>
      <c r="I479" s="385"/>
      <c r="J479" s="76"/>
    </row>
    <row r="480" spans="1:21" x14ac:dyDescent="0.55000000000000004">
      <c r="B480" s="379"/>
      <c r="C480" s="380"/>
      <c r="D480" s="381"/>
      <c r="E480" s="393"/>
      <c r="F480" s="376"/>
      <c r="G480" s="377"/>
      <c r="H480" s="434"/>
      <c r="I480" s="385"/>
      <c r="J480" s="76"/>
    </row>
    <row r="481" spans="1:21" x14ac:dyDescent="0.55000000000000004">
      <c r="B481" s="379"/>
      <c r="C481" s="380"/>
      <c r="D481" s="381"/>
      <c r="E481" s="393"/>
      <c r="F481" s="376"/>
      <c r="G481" s="377"/>
      <c r="H481" s="434"/>
      <c r="I481" s="385"/>
      <c r="J481" s="76"/>
    </row>
    <row r="482" spans="1:21" x14ac:dyDescent="0.55000000000000004">
      <c r="B482" s="379"/>
      <c r="C482" s="380"/>
      <c r="D482" s="381"/>
      <c r="E482" s="393"/>
      <c r="F482" s="376"/>
      <c r="G482" s="377"/>
      <c r="H482" s="434"/>
      <c r="I482" s="385"/>
      <c r="J482" s="76"/>
    </row>
    <row r="483" spans="1:21" x14ac:dyDescent="0.55000000000000004">
      <c r="B483" s="379"/>
      <c r="C483" s="380"/>
      <c r="D483" s="381"/>
      <c r="E483" s="393"/>
      <c r="F483" s="376"/>
      <c r="G483" s="377"/>
      <c r="H483" s="434"/>
      <c r="I483" s="385"/>
      <c r="J483" s="76"/>
    </row>
    <row r="484" spans="1:21" s="386" customFormat="1" x14ac:dyDescent="0.55000000000000004">
      <c r="A484" s="76"/>
      <c r="B484" s="379"/>
      <c r="C484" s="380"/>
      <c r="D484" s="381"/>
      <c r="E484" s="393"/>
      <c r="F484" s="376"/>
      <c r="G484" s="377"/>
      <c r="H484" s="434"/>
      <c r="I484" s="385"/>
      <c r="J484" s="76"/>
      <c r="M484" s="76"/>
      <c r="N484" s="76"/>
      <c r="O484" s="76"/>
      <c r="P484" s="76"/>
      <c r="Q484" s="76"/>
      <c r="R484" s="76"/>
      <c r="S484" s="76"/>
      <c r="T484" s="76"/>
      <c r="U484" s="76"/>
    </row>
    <row r="485" spans="1:21" s="386" customFormat="1" x14ac:dyDescent="0.55000000000000004">
      <c r="A485" s="76"/>
      <c r="B485" s="379"/>
      <c r="C485" s="380"/>
      <c r="D485" s="381"/>
      <c r="E485" s="393"/>
      <c r="F485" s="376"/>
      <c r="G485" s="377"/>
      <c r="H485" s="434"/>
      <c r="I485" s="385"/>
      <c r="J485" s="76"/>
      <c r="M485" s="76"/>
      <c r="N485" s="76"/>
      <c r="O485" s="76"/>
      <c r="P485" s="76"/>
      <c r="Q485" s="76"/>
      <c r="R485" s="76"/>
      <c r="S485" s="76"/>
      <c r="T485" s="76"/>
      <c r="U485" s="76"/>
    </row>
    <row r="486" spans="1:21" s="386" customFormat="1" ht="18.75" customHeight="1" x14ac:dyDescent="0.55000000000000004">
      <c r="A486" s="76"/>
      <c r="B486" s="379"/>
      <c r="C486" s="380"/>
      <c r="D486" s="381"/>
      <c r="E486" s="393" t="s">
        <v>237</v>
      </c>
      <c r="F486" s="395" t="s">
        <v>211</v>
      </c>
      <c r="G486" s="395" t="s">
        <v>360</v>
      </c>
      <c r="H486" s="395" t="s">
        <v>246</v>
      </c>
      <c r="I486" s="385"/>
      <c r="J486" s="76"/>
      <c r="M486" s="76"/>
      <c r="N486" s="76"/>
      <c r="O486" s="76"/>
      <c r="P486" s="76"/>
      <c r="Q486" s="76"/>
      <c r="R486" s="76"/>
      <c r="S486" s="76"/>
      <c r="T486" s="76"/>
      <c r="U486" s="76"/>
    </row>
    <row r="487" spans="1:21" s="386" customFormat="1" x14ac:dyDescent="0.55000000000000004">
      <c r="A487" s="76"/>
      <c r="B487" s="379"/>
      <c r="C487" s="380"/>
      <c r="D487" s="381"/>
      <c r="E487" s="393"/>
      <c r="F487" s="376"/>
      <c r="G487" s="377"/>
      <c r="H487" s="434"/>
      <c r="I487" s="385"/>
      <c r="J487" s="76"/>
      <c r="M487" s="76"/>
      <c r="N487" s="76"/>
      <c r="O487" s="76"/>
      <c r="P487" s="76"/>
      <c r="Q487" s="76"/>
      <c r="R487" s="76"/>
      <c r="S487" s="76"/>
      <c r="T487" s="76"/>
      <c r="U487" s="76"/>
    </row>
    <row r="488" spans="1:21" s="386" customFormat="1" x14ac:dyDescent="0.55000000000000004">
      <c r="A488" s="76"/>
      <c r="B488" s="379"/>
      <c r="C488" s="380"/>
      <c r="D488" s="381"/>
      <c r="E488" s="393"/>
      <c r="F488" s="376"/>
      <c r="G488" s="377"/>
      <c r="H488" s="434"/>
      <c r="I488" s="385"/>
      <c r="J488" s="76"/>
      <c r="M488" s="76"/>
      <c r="N488" s="76"/>
      <c r="O488" s="76"/>
      <c r="P488" s="76"/>
      <c r="Q488" s="76"/>
      <c r="R488" s="76"/>
      <c r="S488" s="76"/>
      <c r="T488" s="76"/>
      <c r="U488" s="76"/>
    </row>
    <row r="489" spans="1:21" s="386" customFormat="1" x14ac:dyDescent="0.55000000000000004">
      <c r="A489" s="76"/>
      <c r="B489" s="379"/>
      <c r="C489" s="380"/>
      <c r="D489" s="381"/>
      <c r="E489" s="393"/>
      <c r="F489" s="376"/>
      <c r="G489" s="377"/>
      <c r="H489" s="434"/>
      <c r="I489" s="385"/>
      <c r="J489" s="76"/>
      <c r="M489" s="76"/>
      <c r="N489" s="76"/>
      <c r="O489" s="76"/>
      <c r="P489" s="76"/>
      <c r="Q489" s="76"/>
      <c r="R489" s="76"/>
      <c r="S489" s="76"/>
      <c r="T489" s="76"/>
      <c r="U489" s="76"/>
    </row>
    <row r="490" spans="1:21" s="386" customFormat="1" x14ac:dyDescent="0.55000000000000004">
      <c r="A490" s="76"/>
      <c r="B490" s="379"/>
      <c r="C490" s="380"/>
      <c r="D490" s="381"/>
      <c r="E490" s="393"/>
      <c r="F490" s="376"/>
      <c r="G490" s="377"/>
      <c r="H490" s="434"/>
      <c r="I490" s="385"/>
      <c r="J490" s="76"/>
      <c r="M490" s="76"/>
      <c r="N490" s="76"/>
      <c r="O490" s="76"/>
      <c r="P490" s="76"/>
      <c r="Q490" s="76"/>
      <c r="R490" s="76"/>
      <c r="S490" s="76"/>
      <c r="T490" s="76"/>
      <c r="U490" s="76"/>
    </row>
    <row r="491" spans="1:21" s="386" customFormat="1" x14ac:dyDescent="0.55000000000000004">
      <c r="A491" s="76"/>
      <c r="B491" s="379"/>
      <c r="C491" s="380"/>
      <c r="D491" s="381"/>
      <c r="E491" s="393"/>
      <c r="F491" s="376"/>
      <c r="G491" s="377"/>
      <c r="H491" s="434"/>
      <c r="I491" s="385"/>
      <c r="J491" s="76"/>
      <c r="M491" s="76"/>
      <c r="N491" s="76"/>
      <c r="O491" s="76"/>
      <c r="P491" s="76"/>
      <c r="Q491" s="76"/>
      <c r="R491" s="76"/>
      <c r="S491" s="76"/>
      <c r="T491" s="76"/>
      <c r="U491" s="76"/>
    </row>
    <row r="492" spans="1:21" s="386" customFormat="1" x14ac:dyDescent="0.55000000000000004">
      <c r="A492" s="76"/>
      <c r="B492" s="379"/>
      <c r="C492" s="380"/>
      <c r="D492" s="381"/>
      <c r="E492" s="393"/>
      <c r="F492" s="376"/>
      <c r="G492" s="377"/>
      <c r="H492" s="434"/>
      <c r="I492" s="385"/>
      <c r="J492" s="76"/>
      <c r="M492" s="76"/>
      <c r="N492" s="76"/>
      <c r="O492" s="76"/>
      <c r="P492" s="76"/>
      <c r="Q492" s="76"/>
      <c r="R492" s="76"/>
      <c r="S492" s="76"/>
      <c r="T492" s="76"/>
      <c r="U492" s="76"/>
    </row>
    <row r="493" spans="1:21" s="386" customFormat="1" x14ac:dyDescent="0.55000000000000004">
      <c r="A493" s="76"/>
      <c r="B493" s="379"/>
      <c r="C493" s="390"/>
      <c r="D493" s="391"/>
      <c r="E493" s="394"/>
      <c r="F493" s="376"/>
      <c r="G493" s="377"/>
      <c r="H493" s="434"/>
      <c r="I493" s="385"/>
      <c r="J493" s="76"/>
      <c r="M493" s="76"/>
      <c r="N493" s="76"/>
      <c r="O493" s="76"/>
      <c r="P493" s="76"/>
      <c r="Q493" s="76"/>
      <c r="R493" s="76"/>
      <c r="S493" s="76"/>
      <c r="T493" s="76"/>
      <c r="U493" s="76"/>
    </row>
    <row r="494" spans="1:21" customFormat="1" ht="7.5" customHeight="1" x14ac:dyDescent="0.55000000000000004">
      <c r="B494" s="211"/>
      <c r="C494" s="28"/>
      <c r="D494" s="28"/>
      <c r="E494" s="28"/>
      <c r="F494" s="28"/>
      <c r="G494" s="28"/>
      <c r="H494" s="28"/>
      <c r="I494" s="50"/>
      <c r="J494" s="3"/>
      <c r="K494" s="3"/>
      <c r="L494" s="3"/>
    </row>
    <row r="495" spans="1:21" customFormat="1" ht="6" customHeight="1" x14ac:dyDescent="0.55000000000000004">
      <c r="J495" s="3"/>
      <c r="K495" s="3"/>
      <c r="L495" s="3"/>
    </row>
    <row r="496" spans="1:21" customFormat="1" ht="103.5" customHeight="1" x14ac:dyDescent="0.55000000000000004">
      <c r="C496" s="241"/>
      <c r="D496" s="242"/>
      <c r="E496" s="230" t="s">
        <v>425</v>
      </c>
      <c r="F496" s="912"/>
      <c r="G496" s="913"/>
      <c r="H496" s="914"/>
      <c r="I496" s="244" t="s">
        <v>240</v>
      </c>
      <c r="J496" s="244"/>
    </row>
    <row r="497" spans="1:21" customFormat="1" ht="146.25" customHeight="1" x14ac:dyDescent="0.55000000000000004">
      <c r="C497" s="234"/>
      <c r="D497" s="224"/>
      <c r="E497" s="230" t="s">
        <v>424</v>
      </c>
      <c r="F497" s="912"/>
      <c r="G497" s="913"/>
      <c r="H497" s="914"/>
      <c r="J497" s="3"/>
      <c r="K497" s="3"/>
      <c r="L497" s="3"/>
    </row>
    <row r="498" spans="1:21" ht="18.5" thickBot="1" x14ac:dyDescent="0.6"/>
    <row r="499" spans="1:21" customFormat="1" x14ac:dyDescent="0.55000000000000004">
      <c r="A499" s="248"/>
      <c r="B499" s="248"/>
      <c r="C499" s="248"/>
      <c r="D499" s="248"/>
      <c r="E499" s="248"/>
      <c r="F499" s="248"/>
      <c r="G499" s="248"/>
      <c r="H499" s="248"/>
      <c r="I499" s="248"/>
      <c r="J499" s="250"/>
      <c r="K499" s="3"/>
      <c r="L499" s="3"/>
    </row>
    <row r="500" spans="1:21" customFormat="1" ht="15" customHeight="1" x14ac:dyDescent="0.55000000000000004">
      <c r="B500" s="51"/>
      <c r="C500" s="29"/>
      <c r="D500" s="29"/>
      <c r="E500" s="29"/>
      <c r="F500" s="29"/>
      <c r="G500" s="29"/>
      <c r="H500" s="29"/>
      <c r="I500" s="47"/>
    </row>
    <row r="501" spans="1:21" customFormat="1" x14ac:dyDescent="0.55000000000000004">
      <c r="B501" s="48"/>
      <c r="C501" s="236" t="str">
        <f ca="1">IFERROR(OFFSET('2.4民生電力需要量'!$C$7,MATCH(D501,'2.4民生電力需要量'!$E$8:$E$49,0),0),"")</f>
        <v/>
      </c>
      <c r="D501" s="375" t="s">
        <v>238</v>
      </c>
      <c r="E501" s="230" t="s">
        <v>239</v>
      </c>
      <c r="F501" s="905" t="str">
        <f ca="1">IFERROR(OFFSET('2.4民生電力需要量'!$G$7,MATCH($D501,'2.4民生電力需要量'!$E$8:$E$990,0),0),"")</f>
        <v/>
      </c>
      <c r="G501" s="906"/>
      <c r="H501" s="907"/>
      <c r="I501" s="49"/>
    </row>
    <row r="502" spans="1:21" customFormat="1" x14ac:dyDescent="0.55000000000000004">
      <c r="B502" s="48"/>
      <c r="C502" s="233"/>
      <c r="D502" s="216"/>
      <c r="E502" s="230" t="s">
        <v>349</v>
      </c>
      <c r="F502" s="908" t="str">
        <f ca="1">IFERROR(OFFSET('2.4民生電力需要量'!$I$7,MATCH($D501,'2.4民生電力需要量'!$E$8:$E$990,0),0),"")</f>
        <v/>
      </c>
      <c r="G502" s="909"/>
      <c r="H502" s="910"/>
      <c r="I502" s="49"/>
    </row>
    <row r="503" spans="1:21" customFormat="1" x14ac:dyDescent="0.55000000000000004">
      <c r="B503" s="48"/>
      <c r="C503" s="233"/>
      <c r="D503" s="216"/>
      <c r="E503" s="230" t="s">
        <v>298</v>
      </c>
      <c r="F503" s="905" t="str">
        <f ca="1">IFERROR(OFFSET('2.4民生電力需要量'!$L$7,MATCH($D501,'2.4民生電力需要量'!$E$8:$E$990,0),0),"")</f>
        <v/>
      </c>
      <c r="G503" s="906"/>
      <c r="H503" s="907"/>
      <c r="I503" s="49"/>
    </row>
    <row r="504" spans="1:21" ht="18.75" customHeight="1" x14ac:dyDescent="0.55000000000000004">
      <c r="B504" s="379"/>
      <c r="C504" s="380"/>
      <c r="D504" s="381"/>
      <c r="E504" s="393" t="s">
        <v>237</v>
      </c>
      <c r="F504" s="389" t="s">
        <v>211</v>
      </c>
      <c r="G504" s="389" t="s">
        <v>360</v>
      </c>
      <c r="H504" s="389" t="s">
        <v>246</v>
      </c>
      <c r="I504" s="385"/>
      <c r="J504" s="76"/>
    </row>
    <row r="505" spans="1:21" x14ac:dyDescent="0.55000000000000004">
      <c r="B505" s="379"/>
      <c r="C505" s="380"/>
      <c r="D505" s="381"/>
      <c r="E505" s="393"/>
      <c r="F505" s="376"/>
      <c r="G505" s="377"/>
      <c r="H505" s="434"/>
      <c r="I505" s="385"/>
      <c r="J505" s="76"/>
    </row>
    <row r="506" spans="1:21" x14ac:dyDescent="0.55000000000000004">
      <c r="B506" s="379"/>
      <c r="C506" s="380"/>
      <c r="D506" s="381"/>
      <c r="E506" s="393"/>
      <c r="F506" s="376"/>
      <c r="G506" s="377"/>
      <c r="H506" s="434"/>
      <c r="I506" s="385"/>
      <c r="J506" s="76"/>
    </row>
    <row r="507" spans="1:21" x14ac:dyDescent="0.55000000000000004">
      <c r="B507" s="379"/>
      <c r="C507" s="380"/>
      <c r="D507" s="381"/>
      <c r="E507" s="393"/>
      <c r="F507" s="376"/>
      <c r="G507" s="377"/>
      <c r="H507" s="434"/>
      <c r="I507" s="385"/>
      <c r="J507" s="76"/>
    </row>
    <row r="508" spans="1:21" x14ac:dyDescent="0.55000000000000004">
      <c r="B508" s="379"/>
      <c r="C508" s="380"/>
      <c r="D508" s="381"/>
      <c r="E508" s="393"/>
      <c r="F508" s="376"/>
      <c r="G508" s="377"/>
      <c r="H508" s="434"/>
      <c r="I508" s="385"/>
      <c r="J508" s="76"/>
    </row>
    <row r="509" spans="1:21" x14ac:dyDescent="0.55000000000000004">
      <c r="B509" s="379"/>
      <c r="C509" s="380"/>
      <c r="D509" s="381"/>
      <c r="E509" s="393"/>
      <c r="F509" s="376"/>
      <c r="G509" s="377"/>
      <c r="H509" s="434"/>
      <c r="I509" s="385"/>
      <c r="J509" s="76"/>
    </row>
    <row r="510" spans="1:21" s="386" customFormat="1" x14ac:dyDescent="0.55000000000000004">
      <c r="A510" s="76"/>
      <c r="B510" s="379"/>
      <c r="C510" s="380"/>
      <c r="D510" s="381"/>
      <c r="E510" s="393"/>
      <c r="F510" s="376"/>
      <c r="G510" s="377"/>
      <c r="H510" s="434"/>
      <c r="I510" s="385"/>
      <c r="J510" s="76"/>
      <c r="M510" s="76"/>
      <c r="N510" s="76"/>
      <c r="O510" s="76"/>
      <c r="P510" s="76"/>
      <c r="Q510" s="76"/>
      <c r="R510" s="76"/>
      <c r="S510" s="76"/>
      <c r="T510" s="76"/>
      <c r="U510" s="76"/>
    </row>
    <row r="511" spans="1:21" s="386" customFormat="1" x14ac:dyDescent="0.55000000000000004">
      <c r="A511" s="76"/>
      <c r="B511" s="379"/>
      <c r="C511" s="380"/>
      <c r="D511" s="381"/>
      <c r="E511" s="393"/>
      <c r="F511" s="376"/>
      <c r="G511" s="377"/>
      <c r="H511" s="434"/>
      <c r="I511" s="385"/>
      <c r="J511" s="76"/>
      <c r="M511" s="76"/>
      <c r="N511" s="76"/>
      <c r="O511" s="76"/>
      <c r="P511" s="76"/>
      <c r="Q511" s="76"/>
      <c r="R511" s="76"/>
      <c r="S511" s="76"/>
      <c r="T511" s="76"/>
      <c r="U511" s="76"/>
    </row>
    <row r="512" spans="1:21" s="386" customFormat="1" ht="18.75" customHeight="1" x14ac:dyDescent="0.55000000000000004">
      <c r="A512" s="76"/>
      <c r="B512" s="379"/>
      <c r="C512" s="380"/>
      <c r="D512" s="381"/>
      <c r="E512" s="393" t="s">
        <v>237</v>
      </c>
      <c r="F512" s="395" t="s">
        <v>211</v>
      </c>
      <c r="G512" s="395" t="s">
        <v>360</v>
      </c>
      <c r="H512" s="395" t="s">
        <v>246</v>
      </c>
      <c r="I512" s="385"/>
      <c r="J512" s="76"/>
      <c r="M512" s="76"/>
      <c r="N512" s="76"/>
      <c r="O512" s="76"/>
      <c r="P512" s="76"/>
      <c r="Q512" s="76"/>
      <c r="R512" s="76"/>
      <c r="S512" s="76"/>
      <c r="T512" s="76"/>
      <c r="U512" s="76"/>
    </row>
    <row r="513" spans="1:21" s="386" customFormat="1" x14ac:dyDescent="0.55000000000000004">
      <c r="A513" s="76"/>
      <c r="B513" s="379"/>
      <c r="C513" s="380"/>
      <c r="D513" s="381"/>
      <c r="E513" s="393"/>
      <c r="F513" s="376"/>
      <c r="G513" s="377"/>
      <c r="H513" s="434"/>
      <c r="I513" s="385"/>
      <c r="J513" s="76"/>
      <c r="M513" s="76"/>
      <c r="N513" s="76"/>
      <c r="O513" s="76"/>
      <c r="P513" s="76"/>
      <c r="Q513" s="76"/>
      <c r="R513" s="76"/>
      <c r="S513" s="76"/>
      <c r="T513" s="76"/>
      <c r="U513" s="76"/>
    </row>
    <row r="514" spans="1:21" s="386" customFormat="1" x14ac:dyDescent="0.55000000000000004">
      <c r="A514" s="76"/>
      <c r="B514" s="379"/>
      <c r="C514" s="380"/>
      <c r="D514" s="381"/>
      <c r="E514" s="393"/>
      <c r="F514" s="376"/>
      <c r="G514" s="377"/>
      <c r="H514" s="434"/>
      <c r="I514" s="385"/>
      <c r="J514" s="76"/>
      <c r="M514" s="76"/>
      <c r="N514" s="76"/>
      <c r="O514" s="76"/>
      <c r="P514" s="76"/>
      <c r="Q514" s="76"/>
      <c r="R514" s="76"/>
      <c r="S514" s="76"/>
      <c r="T514" s="76"/>
      <c r="U514" s="76"/>
    </row>
    <row r="515" spans="1:21" s="386" customFormat="1" x14ac:dyDescent="0.55000000000000004">
      <c r="A515" s="76"/>
      <c r="B515" s="379"/>
      <c r="C515" s="380"/>
      <c r="D515" s="381"/>
      <c r="E515" s="393"/>
      <c r="F515" s="376"/>
      <c r="G515" s="377"/>
      <c r="H515" s="434"/>
      <c r="I515" s="385"/>
      <c r="J515" s="76"/>
      <c r="M515" s="76"/>
      <c r="N515" s="76"/>
      <c r="O515" s="76"/>
      <c r="P515" s="76"/>
      <c r="Q515" s="76"/>
      <c r="R515" s="76"/>
      <c r="S515" s="76"/>
      <c r="T515" s="76"/>
      <c r="U515" s="76"/>
    </row>
    <row r="516" spans="1:21" s="386" customFormat="1" x14ac:dyDescent="0.55000000000000004">
      <c r="A516" s="76"/>
      <c r="B516" s="379"/>
      <c r="C516" s="380"/>
      <c r="D516" s="381"/>
      <c r="E516" s="393"/>
      <c r="F516" s="376"/>
      <c r="G516" s="377"/>
      <c r="H516" s="434"/>
      <c r="I516" s="385"/>
      <c r="J516" s="76"/>
      <c r="M516" s="76"/>
      <c r="N516" s="76"/>
      <c r="O516" s="76"/>
      <c r="P516" s="76"/>
      <c r="Q516" s="76"/>
      <c r="R516" s="76"/>
      <c r="S516" s="76"/>
      <c r="T516" s="76"/>
      <c r="U516" s="76"/>
    </row>
    <row r="517" spans="1:21" s="386" customFormat="1" x14ac:dyDescent="0.55000000000000004">
      <c r="A517" s="76"/>
      <c r="B517" s="379"/>
      <c r="C517" s="380"/>
      <c r="D517" s="381"/>
      <c r="E517" s="393"/>
      <c r="F517" s="376"/>
      <c r="G517" s="377"/>
      <c r="H517" s="434"/>
      <c r="I517" s="385"/>
      <c r="J517" s="76"/>
      <c r="M517" s="76"/>
      <c r="N517" s="76"/>
      <c r="O517" s="76"/>
      <c r="P517" s="76"/>
      <c r="Q517" s="76"/>
      <c r="R517" s="76"/>
      <c r="S517" s="76"/>
      <c r="T517" s="76"/>
      <c r="U517" s="76"/>
    </row>
    <row r="518" spans="1:21" s="386" customFormat="1" x14ac:dyDescent="0.55000000000000004">
      <c r="A518" s="76"/>
      <c r="B518" s="379"/>
      <c r="C518" s="380"/>
      <c r="D518" s="381"/>
      <c r="E518" s="393"/>
      <c r="F518" s="376"/>
      <c r="G518" s="377"/>
      <c r="H518" s="434"/>
      <c r="I518" s="385"/>
      <c r="J518" s="76"/>
      <c r="M518" s="76"/>
      <c r="N518" s="76"/>
      <c r="O518" s="76"/>
      <c r="P518" s="76"/>
      <c r="Q518" s="76"/>
      <c r="R518" s="76"/>
      <c r="S518" s="76"/>
      <c r="T518" s="76"/>
      <c r="U518" s="76"/>
    </row>
    <row r="519" spans="1:21" s="386" customFormat="1" x14ac:dyDescent="0.55000000000000004">
      <c r="A519" s="76"/>
      <c r="B519" s="379"/>
      <c r="C519" s="390"/>
      <c r="D519" s="391"/>
      <c r="E519" s="394"/>
      <c r="F519" s="376"/>
      <c r="G519" s="377"/>
      <c r="H519" s="434"/>
      <c r="I519" s="385"/>
      <c r="J519" s="76"/>
      <c r="M519" s="76"/>
      <c r="N519" s="76"/>
      <c r="O519" s="76"/>
      <c r="P519" s="76"/>
      <c r="Q519" s="76"/>
      <c r="R519" s="76"/>
      <c r="S519" s="76"/>
      <c r="T519" s="76"/>
      <c r="U519" s="76"/>
    </row>
    <row r="520" spans="1:21" customFormat="1" ht="7.5" customHeight="1" x14ac:dyDescent="0.55000000000000004">
      <c r="B520" s="211"/>
      <c r="C520" s="28"/>
      <c r="D520" s="28"/>
      <c r="E520" s="28"/>
      <c r="F520" s="28"/>
      <c r="G520" s="28"/>
      <c r="H520" s="28"/>
      <c r="I520" s="50"/>
      <c r="J520" s="3"/>
      <c r="K520" s="3"/>
      <c r="L520" s="3"/>
    </row>
    <row r="521" spans="1:21" customFormat="1" ht="6" customHeight="1" x14ac:dyDescent="0.55000000000000004">
      <c r="J521" s="3"/>
      <c r="K521" s="3"/>
      <c r="L521" s="3"/>
    </row>
    <row r="522" spans="1:21" customFormat="1" ht="103.5" customHeight="1" x14ac:dyDescent="0.55000000000000004">
      <c r="C522" s="241"/>
      <c r="D522" s="242"/>
      <c r="E522" s="230" t="s">
        <v>425</v>
      </c>
      <c r="F522" s="912"/>
      <c r="G522" s="913"/>
      <c r="H522" s="914"/>
      <c r="I522" s="244" t="s">
        <v>240</v>
      </c>
      <c r="J522" s="244"/>
    </row>
    <row r="523" spans="1:21" customFormat="1" ht="146.25" customHeight="1" x14ac:dyDescent="0.55000000000000004">
      <c r="C523" s="234"/>
      <c r="D523" s="224"/>
      <c r="E523" s="230" t="s">
        <v>424</v>
      </c>
      <c r="F523" s="912"/>
      <c r="G523" s="913"/>
      <c r="H523" s="914"/>
      <c r="J523" s="3"/>
      <c r="K523" s="3"/>
      <c r="L523" s="3"/>
    </row>
    <row r="524" spans="1:21" customFormat="1" ht="18.5" thickBot="1" x14ac:dyDescent="0.6">
      <c r="J524" s="3"/>
      <c r="K524" s="3"/>
      <c r="L524" s="3"/>
    </row>
    <row r="525" spans="1:21" customFormat="1" x14ac:dyDescent="0.55000000000000004">
      <c r="A525" s="248"/>
      <c r="B525" s="248"/>
      <c r="C525" s="248"/>
      <c r="D525" s="248"/>
      <c r="E525" s="248"/>
      <c r="F525" s="248"/>
      <c r="G525" s="248"/>
      <c r="H525" s="248"/>
      <c r="I525" s="248"/>
      <c r="J525" s="250"/>
      <c r="K525" s="3"/>
      <c r="L525" s="3"/>
    </row>
    <row r="526" spans="1:21" customFormat="1" ht="15" customHeight="1" x14ac:dyDescent="0.55000000000000004">
      <c r="B526" s="51"/>
      <c r="C526" s="29"/>
      <c r="D526" s="29"/>
      <c r="E526" s="29"/>
      <c r="F526" s="29"/>
      <c r="G526" s="29"/>
      <c r="H526" s="29"/>
      <c r="I526" s="47"/>
    </row>
    <row r="527" spans="1:21" customFormat="1" x14ac:dyDescent="0.55000000000000004">
      <c r="B527" s="48"/>
      <c r="C527" s="236" t="str">
        <f ca="1">IFERROR(OFFSET('2.4民生電力需要量'!$C$7,MATCH(D527,'2.4民生電力需要量'!$E$8:$E$49,0),0),"")</f>
        <v/>
      </c>
      <c r="D527" s="375" t="s">
        <v>238</v>
      </c>
      <c r="E527" s="230" t="s">
        <v>239</v>
      </c>
      <c r="F527" s="905" t="str">
        <f ca="1">IFERROR(OFFSET('2.4民生電力需要量'!$G$7,MATCH($D527,'2.4民生電力需要量'!$E$8:$E$990,0),0),"")</f>
        <v/>
      </c>
      <c r="G527" s="906"/>
      <c r="H527" s="907"/>
      <c r="I527" s="49"/>
    </row>
    <row r="528" spans="1:21" customFormat="1" x14ac:dyDescent="0.55000000000000004">
      <c r="B528" s="48"/>
      <c r="C528" s="233"/>
      <c r="D528" s="216"/>
      <c r="E528" s="230" t="s">
        <v>349</v>
      </c>
      <c r="F528" s="908" t="str">
        <f ca="1">IFERROR(OFFSET('2.4民生電力需要量'!$I$7,MATCH($D527,'2.4民生電力需要量'!$E$8:$E$990,0),0),"")</f>
        <v/>
      </c>
      <c r="G528" s="909"/>
      <c r="H528" s="910"/>
      <c r="I528" s="49"/>
    </row>
    <row r="529" spans="1:21" customFormat="1" x14ac:dyDescent="0.55000000000000004">
      <c r="B529" s="48"/>
      <c r="C529" s="233"/>
      <c r="D529" s="216"/>
      <c r="E529" s="230" t="s">
        <v>298</v>
      </c>
      <c r="F529" s="905" t="str">
        <f ca="1">IFERROR(OFFSET('2.4民生電力需要量'!$L$7,MATCH($D527,'2.4民生電力需要量'!$E$8:$E$990,0),0),"")</f>
        <v/>
      </c>
      <c r="G529" s="906"/>
      <c r="H529" s="907"/>
      <c r="I529" s="49"/>
    </row>
    <row r="530" spans="1:21" ht="18.75" customHeight="1" x14ac:dyDescent="0.55000000000000004">
      <c r="B530" s="379"/>
      <c r="C530" s="380"/>
      <c r="D530" s="381"/>
      <c r="E530" s="393" t="s">
        <v>237</v>
      </c>
      <c r="F530" s="389" t="s">
        <v>211</v>
      </c>
      <c r="G530" s="389" t="s">
        <v>360</v>
      </c>
      <c r="H530" s="389" t="s">
        <v>246</v>
      </c>
      <c r="I530" s="385"/>
      <c r="J530" s="76"/>
    </row>
    <row r="531" spans="1:21" x14ac:dyDescent="0.55000000000000004">
      <c r="B531" s="379"/>
      <c r="C531" s="380"/>
      <c r="D531" s="381"/>
      <c r="E531" s="393"/>
      <c r="F531" s="376"/>
      <c r="G531" s="377"/>
      <c r="H531" s="434"/>
      <c r="I531" s="385"/>
      <c r="J531" s="76"/>
    </row>
    <row r="532" spans="1:21" x14ac:dyDescent="0.55000000000000004">
      <c r="B532" s="379"/>
      <c r="C532" s="380"/>
      <c r="D532" s="381"/>
      <c r="E532" s="393"/>
      <c r="F532" s="376"/>
      <c r="G532" s="377"/>
      <c r="H532" s="434"/>
      <c r="I532" s="385"/>
      <c r="J532" s="76"/>
    </row>
    <row r="533" spans="1:21" x14ac:dyDescent="0.55000000000000004">
      <c r="B533" s="379"/>
      <c r="C533" s="380"/>
      <c r="D533" s="381"/>
      <c r="E533" s="393"/>
      <c r="F533" s="376"/>
      <c r="G533" s="377"/>
      <c r="H533" s="434"/>
      <c r="I533" s="385"/>
      <c r="J533" s="76"/>
    </row>
    <row r="534" spans="1:21" x14ac:dyDescent="0.55000000000000004">
      <c r="B534" s="379"/>
      <c r="C534" s="380"/>
      <c r="D534" s="381"/>
      <c r="E534" s="393"/>
      <c r="F534" s="376"/>
      <c r="G534" s="377"/>
      <c r="H534" s="434"/>
      <c r="I534" s="385"/>
      <c r="J534" s="76"/>
    </row>
    <row r="535" spans="1:21" x14ac:dyDescent="0.55000000000000004">
      <c r="B535" s="379"/>
      <c r="C535" s="380"/>
      <c r="D535" s="381"/>
      <c r="E535" s="393"/>
      <c r="F535" s="376"/>
      <c r="G535" s="377"/>
      <c r="H535" s="434"/>
      <c r="I535" s="385"/>
      <c r="J535" s="76"/>
    </row>
    <row r="536" spans="1:21" s="386" customFormat="1" x14ac:dyDescent="0.55000000000000004">
      <c r="A536" s="76"/>
      <c r="B536" s="379"/>
      <c r="C536" s="380"/>
      <c r="D536" s="381"/>
      <c r="E536" s="393"/>
      <c r="F536" s="376"/>
      <c r="G536" s="377"/>
      <c r="H536" s="434"/>
      <c r="I536" s="385"/>
      <c r="J536" s="76"/>
      <c r="M536" s="76"/>
      <c r="N536" s="76"/>
      <c r="O536" s="76"/>
      <c r="P536" s="76"/>
      <c r="Q536" s="76"/>
      <c r="R536" s="76"/>
      <c r="S536" s="76"/>
      <c r="T536" s="76"/>
      <c r="U536" s="76"/>
    </row>
    <row r="537" spans="1:21" s="386" customFormat="1" x14ac:dyDescent="0.55000000000000004">
      <c r="A537" s="76"/>
      <c r="B537" s="379"/>
      <c r="C537" s="380"/>
      <c r="D537" s="381"/>
      <c r="E537" s="393"/>
      <c r="F537" s="376"/>
      <c r="G537" s="377"/>
      <c r="H537" s="434"/>
      <c r="I537" s="385"/>
      <c r="J537" s="76"/>
      <c r="M537" s="76"/>
      <c r="N537" s="76"/>
      <c r="O537" s="76"/>
      <c r="P537" s="76"/>
      <c r="Q537" s="76"/>
      <c r="R537" s="76"/>
      <c r="S537" s="76"/>
      <c r="T537" s="76"/>
      <c r="U537" s="76"/>
    </row>
    <row r="538" spans="1:21" s="386" customFormat="1" ht="18.75" customHeight="1" x14ac:dyDescent="0.55000000000000004">
      <c r="A538" s="76"/>
      <c r="B538" s="379"/>
      <c r="C538" s="380"/>
      <c r="D538" s="381"/>
      <c r="E538" s="393" t="s">
        <v>237</v>
      </c>
      <c r="F538" s="395" t="s">
        <v>211</v>
      </c>
      <c r="G538" s="395" t="s">
        <v>360</v>
      </c>
      <c r="H538" s="395" t="s">
        <v>246</v>
      </c>
      <c r="I538" s="385"/>
      <c r="J538" s="76"/>
      <c r="M538" s="76"/>
      <c r="N538" s="76"/>
      <c r="O538" s="76"/>
      <c r="P538" s="76"/>
      <c r="Q538" s="76"/>
      <c r="R538" s="76"/>
      <c r="S538" s="76"/>
      <c r="T538" s="76"/>
      <c r="U538" s="76"/>
    </row>
    <row r="539" spans="1:21" s="386" customFormat="1" x14ac:dyDescent="0.55000000000000004">
      <c r="A539" s="76"/>
      <c r="B539" s="379"/>
      <c r="C539" s="380"/>
      <c r="D539" s="381"/>
      <c r="E539" s="393"/>
      <c r="F539" s="376"/>
      <c r="G539" s="377"/>
      <c r="H539" s="434"/>
      <c r="I539" s="385"/>
      <c r="J539" s="76"/>
      <c r="M539" s="76"/>
      <c r="N539" s="76"/>
      <c r="O539" s="76"/>
      <c r="P539" s="76"/>
      <c r="Q539" s="76"/>
      <c r="R539" s="76"/>
      <c r="S539" s="76"/>
      <c r="T539" s="76"/>
      <c r="U539" s="76"/>
    </row>
    <row r="540" spans="1:21" s="386" customFormat="1" x14ac:dyDescent="0.55000000000000004">
      <c r="A540" s="76"/>
      <c r="B540" s="379"/>
      <c r="C540" s="380"/>
      <c r="D540" s="381"/>
      <c r="E540" s="393"/>
      <c r="F540" s="376"/>
      <c r="G540" s="377"/>
      <c r="H540" s="434"/>
      <c r="I540" s="385"/>
      <c r="J540" s="76"/>
      <c r="M540" s="76"/>
      <c r="N540" s="76"/>
      <c r="O540" s="76"/>
      <c r="P540" s="76"/>
      <c r="Q540" s="76"/>
      <c r="R540" s="76"/>
      <c r="S540" s="76"/>
      <c r="T540" s="76"/>
      <c r="U540" s="76"/>
    </row>
    <row r="541" spans="1:21" s="386" customFormat="1" x14ac:dyDescent="0.55000000000000004">
      <c r="A541" s="76"/>
      <c r="B541" s="379"/>
      <c r="C541" s="380"/>
      <c r="D541" s="381"/>
      <c r="E541" s="393"/>
      <c r="F541" s="376"/>
      <c r="G541" s="377"/>
      <c r="H541" s="434"/>
      <c r="I541" s="385"/>
      <c r="J541" s="76"/>
      <c r="M541" s="76"/>
      <c r="N541" s="76"/>
      <c r="O541" s="76"/>
      <c r="P541" s="76"/>
      <c r="Q541" s="76"/>
      <c r="R541" s="76"/>
      <c r="S541" s="76"/>
      <c r="T541" s="76"/>
      <c r="U541" s="76"/>
    </row>
    <row r="542" spans="1:21" s="386" customFormat="1" x14ac:dyDescent="0.55000000000000004">
      <c r="A542" s="76"/>
      <c r="B542" s="379"/>
      <c r="C542" s="380"/>
      <c r="D542" s="381"/>
      <c r="E542" s="393"/>
      <c r="F542" s="376"/>
      <c r="G542" s="377"/>
      <c r="H542" s="434"/>
      <c r="I542" s="385"/>
      <c r="J542" s="76"/>
      <c r="M542" s="76"/>
      <c r="N542" s="76"/>
      <c r="O542" s="76"/>
      <c r="P542" s="76"/>
      <c r="Q542" s="76"/>
      <c r="R542" s="76"/>
      <c r="S542" s="76"/>
      <c r="T542" s="76"/>
      <c r="U542" s="76"/>
    </row>
    <row r="543" spans="1:21" s="386" customFormat="1" x14ac:dyDescent="0.55000000000000004">
      <c r="A543" s="76"/>
      <c r="B543" s="379"/>
      <c r="C543" s="380"/>
      <c r="D543" s="381"/>
      <c r="E543" s="393"/>
      <c r="F543" s="376"/>
      <c r="G543" s="377"/>
      <c r="H543" s="434"/>
      <c r="I543" s="385"/>
      <c r="J543" s="76"/>
      <c r="M543" s="76"/>
      <c r="N543" s="76"/>
      <c r="O543" s="76"/>
      <c r="P543" s="76"/>
      <c r="Q543" s="76"/>
      <c r="R543" s="76"/>
      <c r="S543" s="76"/>
      <c r="T543" s="76"/>
      <c r="U543" s="76"/>
    </row>
    <row r="544" spans="1:21" s="386" customFormat="1" x14ac:dyDescent="0.55000000000000004">
      <c r="A544" s="76"/>
      <c r="B544" s="379"/>
      <c r="C544" s="380"/>
      <c r="D544" s="381"/>
      <c r="E544" s="393"/>
      <c r="F544" s="376"/>
      <c r="G544" s="377"/>
      <c r="H544" s="434"/>
      <c r="I544" s="385"/>
      <c r="J544" s="76"/>
      <c r="M544" s="76"/>
      <c r="N544" s="76"/>
      <c r="O544" s="76"/>
      <c r="P544" s="76"/>
      <c r="Q544" s="76"/>
      <c r="R544" s="76"/>
      <c r="S544" s="76"/>
      <c r="T544" s="76"/>
      <c r="U544" s="76"/>
    </row>
    <row r="545" spans="1:21" s="386" customFormat="1" x14ac:dyDescent="0.55000000000000004">
      <c r="A545" s="76"/>
      <c r="B545" s="379"/>
      <c r="C545" s="390"/>
      <c r="D545" s="391"/>
      <c r="E545" s="394"/>
      <c r="F545" s="376"/>
      <c r="G545" s="377"/>
      <c r="H545" s="434"/>
      <c r="I545" s="385"/>
      <c r="J545" s="76"/>
      <c r="M545" s="76"/>
      <c r="N545" s="76"/>
      <c r="O545" s="76"/>
      <c r="P545" s="76"/>
      <c r="Q545" s="76"/>
      <c r="R545" s="76"/>
      <c r="S545" s="76"/>
      <c r="T545" s="76"/>
      <c r="U545" s="76"/>
    </row>
    <row r="546" spans="1:21" customFormat="1" ht="7.5" customHeight="1" x14ac:dyDescent="0.55000000000000004">
      <c r="B546" s="211"/>
      <c r="C546" s="28"/>
      <c r="D546" s="28"/>
      <c r="E546" s="28"/>
      <c r="F546" s="28"/>
      <c r="G546" s="28"/>
      <c r="H546" s="28"/>
      <c r="I546" s="50"/>
      <c r="J546" s="3"/>
      <c r="K546" s="3"/>
      <c r="L546" s="3"/>
    </row>
    <row r="547" spans="1:21" customFormat="1" ht="6" customHeight="1" x14ac:dyDescent="0.55000000000000004">
      <c r="J547" s="3"/>
      <c r="K547" s="3"/>
      <c r="L547" s="3"/>
    </row>
    <row r="548" spans="1:21" customFormat="1" ht="103.5" customHeight="1" x14ac:dyDescent="0.55000000000000004">
      <c r="C548" s="241"/>
      <c r="D548" s="242"/>
      <c r="E548" s="230" t="s">
        <v>425</v>
      </c>
      <c r="F548" s="912"/>
      <c r="G548" s="913"/>
      <c r="H548" s="914"/>
      <c r="I548" s="244" t="s">
        <v>240</v>
      </c>
      <c r="J548" s="244"/>
    </row>
    <row r="549" spans="1:21" customFormat="1" ht="146.25" customHeight="1" x14ac:dyDescent="0.55000000000000004">
      <c r="C549" s="234"/>
      <c r="D549" s="224"/>
      <c r="E549" s="230" t="s">
        <v>424</v>
      </c>
      <c r="F549" s="912"/>
      <c r="G549" s="913"/>
      <c r="H549" s="914"/>
      <c r="J549" s="3"/>
      <c r="K549" s="3"/>
      <c r="L549" s="3"/>
    </row>
    <row r="550" spans="1:21" customFormat="1" ht="18.5" thickBot="1" x14ac:dyDescent="0.6">
      <c r="J550" s="3"/>
      <c r="K550" s="3"/>
      <c r="L550" s="3"/>
    </row>
    <row r="551" spans="1:21" customFormat="1" x14ac:dyDescent="0.55000000000000004">
      <c r="A551" s="248"/>
      <c r="B551" s="248"/>
      <c r="C551" s="248"/>
      <c r="D551" s="248"/>
      <c r="E551" s="248"/>
      <c r="F551" s="248"/>
      <c r="G551" s="248"/>
      <c r="H551" s="248"/>
      <c r="I551" s="248"/>
      <c r="J551" s="250"/>
      <c r="K551" s="3"/>
      <c r="L551" s="3"/>
    </row>
    <row r="552" spans="1:21" customFormat="1" ht="15" customHeight="1" x14ac:dyDescent="0.55000000000000004">
      <c r="B552" s="51"/>
      <c r="C552" s="29"/>
      <c r="D552" s="29"/>
      <c r="E552" s="29"/>
      <c r="F552" s="29"/>
      <c r="G552" s="29"/>
      <c r="H552" s="29"/>
      <c r="I552" s="47"/>
    </row>
    <row r="553" spans="1:21" customFormat="1" x14ac:dyDescent="0.55000000000000004">
      <c r="B553" s="48"/>
      <c r="C553" s="236" t="str">
        <f ca="1">IFERROR(OFFSET('2.4民生電力需要量'!$C$7,MATCH(D553,'2.4民生電力需要量'!$E$8:$E$49,0),0),"")</f>
        <v/>
      </c>
      <c r="D553" s="375" t="s">
        <v>238</v>
      </c>
      <c r="E553" s="230" t="s">
        <v>239</v>
      </c>
      <c r="F553" s="905" t="str">
        <f ca="1">IFERROR(OFFSET('2.4民生電力需要量'!$G$7,MATCH($D553,'2.4民生電力需要量'!$E$8:$E$990,0),0),"")</f>
        <v/>
      </c>
      <c r="G553" s="906"/>
      <c r="H553" s="907"/>
      <c r="I553" s="49"/>
    </row>
    <row r="554" spans="1:21" customFormat="1" x14ac:dyDescent="0.55000000000000004">
      <c r="B554" s="48"/>
      <c r="C554" s="233"/>
      <c r="D554" s="216"/>
      <c r="E554" s="230" t="s">
        <v>349</v>
      </c>
      <c r="F554" s="908" t="str">
        <f ca="1">IFERROR(OFFSET('2.4民生電力需要量'!$I$7,MATCH($D553,'2.4民生電力需要量'!$E$8:$E$990,0),0),"")</f>
        <v/>
      </c>
      <c r="G554" s="909"/>
      <c r="H554" s="910"/>
      <c r="I554" s="49"/>
    </row>
    <row r="555" spans="1:21" customFormat="1" x14ac:dyDescent="0.55000000000000004">
      <c r="B555" s="48"/>
      <c r="C555" s="233"/>
      <c r="D555" s="216"/>
      <c r="E555" s="230" t="s">
        <v>298</v>
      </c>
      <c r="F555" s="905" t="str">
        <f ca="1">IFERROR(OFFSET('2.4民生電力需要量'!$L$7,MATCH($D553,'2.4民生電力需要量'!$E$8:$E$990,0),0),"")</f>
        <v/>
      </c>
      <c r="G555" s="906"/>
      <c r="H555" s="907"/>
      <c r="I555" s="49"/>
    </row>
    <row r="556" spans="1:21" ht="18.75" customHeight="1" x14ac:dyDescent="0.55000000000000004">
      <c r="B556" s="379"/>
      <c r="C556" s="380"/>
      <c r="D556" s="381"/>
      <c r="E556" s="393" t="s">
        <v>237</v>
      </c>
      <c r="F556" s="389" t="s">
        <v>211</v>
      </c>
      <c r="G556" s="389" t="s">
        <v>360</v>
      </c>
      <c r="H556" s="389" t="s">
        <v>246</v>
      </c>
      <c r="I556" s="385"/>
      <c r="J556" s="76"/>
    </row>
    <row r="557" spans="1:21" x14ac:dyDescent="0.55000000000000004">
      <c r="B557" s="379"/>
      <c r="C557" s="380"/>
      <c r="D557" s="381"/>
      <c r="E557" s="393"/>
      <c r="F557" s="376"/>
      <c r="G557" s="377"/>
      <c r="H557" s="434"/>
      <c r="I557" s="385"/>
      <c r="J557" s="76"/>
    </row>
    <row r="558" spans="1:21" x14ac:dyDescent="0.55000000000000004">
      <c r="B558" s="379"/>
      <c r="C558" s="380"/>
      <c r="D558" s="381"/>
      <c r="E558" s="393"/>
      <c r="F558" s="376"/>
      <c r="G558" s="377"/>
      <c r="H558" s="434"/>
      <c r="I558" s="385"/>
      <c r="J558" s="76"/>
    </row>
    <row r="559" spans="1:21" x14ac:dyDescent="0.55000000000000004">
      <c r="B559" s="379"/>
      <c r="C559" s="380"/>
      <c r="D559" s="381"/>
      <c r="E559" s="393"/>
      <c r="F559" s="376"/>
      <c r="G559" s="377"/>
      <c r="H559" s="434"/>
      <c r="I559" s="385"/>
      <c r="J559" s="76"/>
    </row>
    <row r="560" spans="1:21" x14ac:dyDescent="0.55000000000000004">
      <c r="B560" s="379"/>
      <c r="C560" s="380"/>
      <c r="D560" s="381"/>
      <c r="E560" s="393"/>
      <c r="F560" s="376"/>
      <c r="G560" s="377"/>
      <c r="H560" s="434"/>
      <c r="I560" s="385"/>
      <c r="J560" s="76"/>
    </row>
    <row r="561" spans="1:21" x14ac:dyDescent="0.55000000000000004">
      <c r="B561" s="379"/>
      <c r="C561" s="380"/>
      <c r="D561" s="381"/>
      <c r="E561" s="393"/>
      <c r="F561" s="376"/>
      <c r="G561" s="377"/>
      <c r="H561" s="434"/>
      <c r="I561" s="385"/>
      <c r="J561" s="76"/>
    </row>
    <row r="562" spans="1:21" s="386" customFormat="1" x14ac:dyDescent="0.55000000000000004">
      <c r="A562" s="76"/>
      <c r="B562" s="379"/>
      <c r="C562" s="380"/>
      <c r="D562" s="381"/>
      <c r="E562" s="393"/>
      <c r="F562" s="376"/>
      <c r="G562" s="377"/>
      <c r="H562" s="434"/>
      <c r="I562" s="385"/>
      <c r="J562" s="76"/>
      <c r="M562" s="76"/>
      <c r="N562" s="76"/>
      <c r="O562" s="76"/>
      <c r="P562" s="76"/>
      <c r="Q562" s="76"/>
      <c r="R562" s="76"/>
      <c r="S562" s="76"/>
      <c r="T562" s="76"/>
      <c r="U562" s="76"/>
    </row>
    <row r="563" spans="1:21" s="386" customFormat="1" x14ac:dyDescent="0.55000000000000004">
      <c r="A563" s="76"/>
      <c r="B563" s="379"/>
      <c r="C563" s="380"/>
      <c r="D563" s="381"/>
      <c r="E563" s="393"/>
      <c r="F563" s="376"/>
      <c r="G563" s="377"/>
      <c r="H563" s="434"/>
      <c r="I563" s="385"/>
      <c r="J563" s="76"/>
      <c r="M563" s="76"/>
      <c r="N563" s="76"/>
      <c r="O563" s="76"/>
      <c r="P563" s="76"/>
      <c r="Q563" s="76"/>
      <c r="R563" s="76"/>
      <c r="S563" s="76"/>
      <c r="T563" s="76"/>
      <c r="U563" s="76"/>
    </row>
    <row r="564" spans="1:21" s="386" customFormat="1" ht="18.75" customHeight="1" x14ac:dyDescent="0.55000000000000004">
      <c r="A564" s="76"/>
      <c r="B564" s="379"/>
      <c r="C564" s="380"/>
      <c r="D564" s="381"/>
      <c r="E564" s="393" t="s">
        <v>237</v>
      </c>
      <c r="F564" s="395" t="s">
        <v>211</v>
      </c>
      <c r="G564" s="395" t="s">
        <v>360</v>
      </c>
      <c r="H564" s="395" t="s">
        <v>246</v>
      </c>
      <c r="I564" s="385"/>
      <c r="J564" s="76"/>
      <c r="M564" s="76"/>
      <c r="N564" s="76"/>
      <c r="O564" s="76"/>
      <c r="P564" s="76"/>
      <c r="Q564" s="76"/>
      <c r="R564" s="76"/>
      <c r="S564" s="76"/>
      <c r="T564" s="76"/>
      <c r="U564" s="76"/>
    </row>
    <row r="565" spans="1:21" s="386" customFormat="1" x14ac:dyDescent="0.55000000000000004">
      <c r="A565" s="76"/>
      <c r="B565" s="379"/>
      <c r="C565" s="380"/>
      <c r="D565" s="381"/>
      <c r="E565" s="393"/>
      <c r="F565" s="376"/>
      <c r="G565" s="377"/>
      <c r="H565" s="434"/>
      <c r="I565" s="385"/>
      <c r="J565" s="76"/>
      <c r="M565" s="76"/>
      <c r="N565" s="76"/>
      <c r="O565" s="76"/>
      <c r="P565" s="76"/>
      <c r="Q565" s="76"/>
      <c r="R565" s="76"/>
      <c r="S565" s="76"/>
      <c r="T565" s="76"/>
      <c r="U565" s="76"/>
    </row>
    <row r="566" spans="1:21" s="386" customFormat="1" x14ac:dyDescent="0.55000000000000004">
      <c r="A566" s="76"/>
      <c r="B566" s="379"/>
      <c r="C566" s="380"/>
      <c r="D566" s="381"/>
      <c r="E566" s="393"/>
      <c r="F566" s="376"/>
      <c r="G566" s="377"/>
      <c r="H566" s="434"/>
      <c r="I566" s="385"/>
      <c r="J566" s="76"/>
      <c r="M566" s="76"/>
      <c r="N566" s="76"/>
      <c r="O566" s="76"/>
      <c r="P566" s="76"/>
      <c r="Q566" s="76"/>
      <c r="R566" s="76"/>
      <c r="S566" s="76"/>
      <c r="T566" s="76"/>
      <c r="U566" s="76"/>
    </row>
    <row r="567" spans="1:21" s="386" customFormat="1" x14ac:dyDescent="0.55000000000000004">
      <c r="A567" s="76"/>
      <c r="B567" s="379"/>
      <c r="C567" s="380"/>
      <c r="D567" s="381"/>
      <c r="E567" s="393"/>
      <c r="F567" s="376"/>
      <c r="G567" s="377"/>
      <c r="H567" s="434"/>
      <c r="I567" s="385"/>
      <c r="J567" s="76"/>
      <c r="M567" s="76"/>
      <c r="N567" s="76"/>
      <c r="O567" s="76"/>
      <c r="P567" s="76"/>
      <c r="Q567" s="76"/>
      <c r="R567" s="76"/>
      <c r="S567" s="76"/>
      <c r="T567" s="76"/>
      <c r="U567" s="76"/>
    </row>
    <row r="568" spans="1:21" s="386" customFormat="1" x14ac:dyDescent="0.55000000000000004">
      <c r="A568" s="76"/>
      <c r="B568" s="379"/>
      <c r="C568" s="380"/>
      <c r="D568" s="381"/>
      <c r="E568" s="393"/>
      <c r="F568" s="376"/>
      <c r="G568" s="377"/>
      <c r="H568" s="434"/>
      <c r="I568" s="385"/>
      <c r="J568" s="76"/>
      <c r="M568" s="76"/>
      <c r="N568" s="76"/>
      <c r="O568" s="76"/>
      <c r="P568" s="76"/>
      <c r="Q568" s="76"/>
      <c r="R568" s="76"/>
      <c r="S568" s="76"/>
      <c r="T568" s="76"/>
      <c r="U568" s="76"/>
    </row>
    <row r="569" spans="1:21" s="386" customFormat="1" x14ac:dyDescent="0.55000000000000004">
      <c r="A569" s="76"/>
      <c r="B569" s="379"/>
      <c r="C569" s="380"/>
      <c r="D569" s="381"/>
      <c r="E569" s="393"/>
      <c r="F569" s="376"/>
      <c r="G569" s="377"/>
      <c r="H569" s="434"/>
      <c r="I569" s="385"/>
      <c r="J569" s="76"/>
      <c r="M569" s="76"/>
      <c r="N569" s="76"/>
      <c r="O569" s="76"/>
      <c r="P569" s="76"/>
      <c r="Q569" s="76"/>
      <c r="R569" s="76"/>
      <c r="S569" s="76"/>
      <c r="T569" s="76"/>
      <c r="U569" s="76"/>
    </row>
    <row r="570" spans="1:21" s="386" customFormat="1" x14ac:dyDescent="0.55000000000000004">
      <c r="A570" s="76"/>
      <c r="B570" s="379"/>
      <c r="C570" s="380"/>
      <c r="D570" s="381"/>
      <c r="E570" s="393"/>
      <c r="F570" s="376"/>
      <c r="G570" s="377"/>
      <c r="H570" s="434"/>
      <c r="I570" s="385"/>
      <c r="J570" s="76"/>
      <c r="M570" s="76"/>
      <c r="N570" s="76"/>
      <c r="O570" s="76"/>
      <c r="P570" s="76"/>
      <c r="Q570" s="76"/>
      <c r="R570" s="76"/>
      <c r="S570" s="76"/>
      <c r="T570" s="76"/>
      <c r="U570" s="76"/>
    </row>
    <row r="571" spans="1:21" s="386" customFormat="1" x14ac:dyDescent="0.55000000000000004">
      <c r="A571" s="76"/>
      <c r="B571" s="379"/>
      <c r="C571" s="390"/>
      <c r="D571" s="391"/>
      <c r="E571" s="394"/>
      <c r="F571" s="376"/>
      <c r="G571" s="377"/>
      <c r="H571" s="434"/>
      <c r="I571" s="385"/>
      <c r="J571" s="76"/>
      <c r="M571" s="76"/>
      <c r="N571" s="76"/>
      <c r="O571" s="76"/>
      <c r="P571" s="76"/>
      <c r="Q571" s="76"/>
      <c r="R571" s="76"/>
      <c r="S571" s="76"/>
      <c r="T571" s="76"/>
      <c r="U571" s="76"/>
    </row>
    <row r="572" spans="1:21" customFormat="1" ht="7.5" customHeight="1" x14ac:dyDescent="0.55000000000000004">
      <c r="B572" s="211"/>
      <c r="C572" s="28"/>
      <c r="D572" s="28"/>
      <c r="E572" s="28"/>
      <c r="F572" s="28"/>
      <c r="G572" s="28"/>
      <c r="H572" s="28"/>
      <c r="I572" s="50"/>
      <c r="J572" s="3"/>
      <c r="K572" s="3"/>
      <c r="L572" s="3"/>
    </row>
    <row r="573" spans="1:21" customFormat="1" ht="6" customHeight="1" x14ac:dyDescent="0.55000000000000004">
      <c r="J573" s="3"/>
      <c r="K573" s="3"/>
      <c r="L573" s="3"/>
    </row>
    <row r="574" spans="1:21" customFormat="1" ht="103.5" customHeight="1" x14ac:dyDescent="0.55000000000000004">
      <c r="C574" s="241"/>
      <c r="D574" s="242"/>
      <c r="E574" s="230" t="s">
        <v>425</v>
      </c>
      <c r="F574" s="912"/>
      <c r="G574" s="913"/>
      <c r="H574" s="914"/>
      <c r="I574" s="244" t="s">
        <v>240</v>
      </c>
      <c r="J574" s="244"/>
    </row>
    <row r="575" spans="1:21" customFormat="1" ht="146.25" customHeight="1" x14ac:dyDescent="0.55000000000000004">
      <c r="C575" s="234"/>
      <c r="D575" s="224"/>
      <c r="E575" s="230" t="s">
        <v>424</v>
      </c>
      <c r="F575" s="912"/>
      <c r="G575" s="913"/>
      <c r="H575" s="914"/>
      <c r="J575" s="3"/>
      <c r="K575" s="3"/>
      <c r="L575" s="3"/>
    </row>
    <row r="576" spans="1:21" customFormat="1" ht="18.5" thickBot="1" x14ac:dyDescent="0.6">
      <c r="J576" s="3"/>
      <c r="K576" s="3"/>
      <c r="L576" s="3"/>
    </row>
    <row r="577" spans="1:21" customFormat="1" x14ac:dyDescent="0.55000000000000004">
      <c r="A577" s="248"/>
      <c r="B577" s="248"/>
      <c r="C577" s="248"/>
      <c r="D577" s="248"/>
      <c r="E577" s="248"/>
      <c r="F577" s="248"/>
      <c r="G577" s="248"/>
      <c r="H577" s="248"/>
      <c r="I577" s="248"/>
      <c r="J577" s="250"/>
      <c r="K577" s="3"/>
      <c r="L577" s="3"/>
    </row>
    <row r="578" spans="1:21" customFormat="1" ht="15" customHeight="1" x14ac:dyDescent="0.55000000000000004">
      <c r="B578" s="51"/>
      <c r="C578" s="29"/>
      <c r="D578" s="29"/>
      <c r="E578" s="29"/>
      <c r="F578" s="29"/>
      <c r="G578" s="29"/>
      <c r="H578" s="29"/>
      <c r="I578" s="47"/>
    </row>
    <row r="579" spans="1:21" customFormat="1" x14ac:dyDescent="0.55000000000000004">
      <c r="B579" s="48"/>
      <c r="C579" s="236" t="str">
        <f ca="1">IFERROR(OFFSET('2.4民生電力需要量'!$C$7,MATCH(D579,'2.4民生電力需要量'!$E$8:$E$49,0),0),"")</f>
        <v/>
      </c>
      <c r="D579" s="375" t="s">
        <v>238</v>
      </c>
      <c r="E579" s="230" t="s">
        <v>239</v>
      </c>
      <c r="F579" s="905" t="str">
        <f ca="1">IFERROR(OFFSET('2.4民生電力需要量'!$G$7,MATCH($D579,'2.4民生電力需要量'!$E$8:$E$990,0),0),"")</f>
        <v/>
      </c>
      <c r="G579" s="906"/>
      <c r="H579" s="907"/>
      <c r="I579" s="49"/>
    </row>
    <row r="580" spans="1:21" customFormat="1" x14ac:dyDescent="0.55000000000000004">
      <c r="B580" s="48"/>
      <c r="C580" s="233"/>
      <c r="D580" s="216"/>
      <c r="E580" s="230" t="s">
        <v>349</v>
      </c>
      <c r="F580" s="908" t="str">
        <f ca="1">IFERROR(OFFSET('2.4民生電力需要量'!$I$7,MATCH($D579,'2.4民生電力需要量'!$E$8:$E$990,0),0),"")</f>
        <v/>
      </c>
      <c r="G580" s="909"/>
      <c r="H580" s="910"/>
      <c r="I580" s="49"/>
    </row>
    <row r="581" spans="1:21" customFormat="1" x14ac:dyDescent="0.55000000000000004">
      <c r="B581" s="48"/>
      <c r="C581" s="233"/>
      <c r="D581" s="216"/>
      <c r="E581" s="230" t="s">
        <v>298</v>
      </c>
      <c r="F581" s="905" t="str">
        <f ca="1">IFERROR(OFFSET('2.4民生電力需要量'!$L$7,MATCH($D579,'2.4民生電力需要量'!$E$8:$E$990,0),0),"")</f>
        <v/>
      </c>
      <c r="G581" s="906"/>
      <c r="H581" s="907"/>
      <c r="I581" s="49"/>
    </row>
    <row r="582" spans="1:21" ht="18.75" customHeight="1" x14ac:dyDescent="0.55000000000000004">
      <c r="B582" s="379"/>
      <c r="C582" s="380"/>
      <c r="D582" s="381"/>
      <c r="E582" s="393" t="s">
        <v>237</v>
      </c>
      <c r="F582" s="389" t="s">
        <v>211</v>
      </c>
      <c r="G582" s="389" t="s">
        <v>360</v>
      </c>
      <c r="H582" s="389" t="s">
        <v>246</v>
      </c>
      <c r="I582" s="385"/>
      <c r="J582" s="76"/>
    </row>
    <row r="583" spans="1:21" x14ac:dyDescent="0.55000000000000004">
      <c r="B583" s="379"/>
      <c r="C583" s="380"/>
      <c r="D583" s="381"/>
      <c r="E583" s="393"/>
      <c r="F583" s="376"/>
      <c r="G583" s="377"/>
      <c r="H583" s="434"/>
      <c r="I583" s="385"/>
      <c r="J583" s="76"/>
    </row>
    <row r="584" spans="1:21" x14ac:dyDescent="0.55000000000000004">
      <c r="B584" s="379"/>
      <c r="C584" s="380"/>
      <c r="D584" s="381"/>
      <c r="E584" s="393"/>
      <c r="F584" s="376"/>
      <c r="G584" s="377"/>
      <c r="H584" s="434"/>
      <c r="I584" s="385"/>
      <c r="J584" s="76"/>
    </row>
    <row r="585" spans="1:21" x14ac:dyDescent="0.55000000000000004">
      <c r="B585" s="379"/>
      <c r="C585" s="380"/>
      <c r="D585" s="381"/>
      <c r="E585" s="393"/>
      <c r="F585" s="376"/>
      <c r="G585" s="377"/>
      <c r="H585" s="434"/>
      <c r="I585" s="385"/>
      <c r="J585" s="76"/>
    </row>
    <row r="586" spans="1:21" x14ac:dyDescent="0.55000000000000004">
      <c r="B586" s="379"/>
      <c r="C586" s="380"/>
      <c r="D586" s="381"/>
      <c r="E586" s="393"/>
      <c r="F586" s="376"/>
      <c r="G586" s="377"/>
      <c r="H586" s="434"/>
      <c r="I586" s="385"/>
      <c r="J586" s="76"/>
    </row>
    <row r="587" spans="1:21" x14ac:dyDescent="0.55000000000000004">
      <c r="B587" s="379"/>
      <c r="C587" s="380"/>
      <c r="D587" s="381"/>
      <c r="E587" s="393"/>
      <c r="F587" s="376"/>
      <c r="G587" s="377"/>
      <c r="H587" s="434"/>
      <c r="I587" s="385"/>
      <c r="J587" s="76"/>
    </row>
    <row r="588" spans="1:21" s="386" customFormat="1" x14ac:dyDescent="0.55000000000000004">
      <c r="A588" s="76"/>
      <c r="B588" s="379"/>
      <c r="C588" s="380"/>
      <c r="D588" s="381"/>
      <c r="E588" s="393"/>
      <c r="F588" s="376"/>
      <c r="G588" s="377"/>
      <c r="H588" s="434"/>
      <c r="I588" s="385"/>
      <c r="J588" s="76"/>
      <c r="M588" s="76"/>
      <c r="N588" s="76"/>
      <c r="O588" s="76"/>
      <c r="P588" s="76"/>
      <c r="Q588" s="76"/>
      <c r="R588" s="76"/>
      <c r="S588" s="76"/>
      <c r="T588" s="76"/>
      <c r="U588" s="76"/>
    </row>
    <row r="589" spans="1:21" s="386" customFormat="1" x14ac:dyDescent="0.55000000000000004">
      <c r="A589" s="76"/>
      <c r="B589" s="379"/>
      <c r="C589" s="380"/>
      <c r="D589" s="381"/>
      <c r="E589" s="393"/>
      <c r="F589" s="376"/>
      <c r="G589" s="377"/>
      <c r="H589" s="434"/>
      <c r="I589" s="385"/>
      <c r="J589" s="76"/>
      <c r="M589" s="76"/>
      <c r="N589" s="76"/>
      <c r="O589" s="76"/>
      <c r="P589" s="76"/>
      <c r="Q589" s="76"/>
      <c r="R589" s="76"/>
      <c r="S589" s="76"/>
      <c r="T589" s="76"/>
      <c r="U589" s="76"/>
    </row>
    <row r="590" spans="1:21" s="386" customFormat="1" ht="18.75" customHeight="1" x14ac:dyDescent="0.55000000000000004">
      <c r="A590" s="76"/>
      <c r="B590" s="379"/>
      <c r="C590" s="380"/>
      <c r="D590" s="381"/>
      <c r="E590" s="393" t="s">
        <v>237</v>
      </c>
      <c r="F590" s="395" t="s">
        <v>211</v>
      </c>
      <c r="G590" s="395" t="s">
        <v>360</v>
      </c>
      <c r="H590" s="395" t="s">
        <v>246</v>
      </c>
      <c r="I590" s="385"/>
      <c r="J590" s="76"/>
      <c r="M590" s="76"/>
      <c r="N590" s="76"/>
      <c r="O590" s="76"/>
      <c r="P590" s="76"/>
      <c r="Q590" s="76"/>
      <c r="R590" s="76"/>
      <c r="S590" s="76"/>
      <c r="T590" s="76"/>
      <c r="U590" s="76"/>
    </row>
    <row r="591" spans="1:21" s="386" customFormat="1" x14ac:dyDescent="0.55000000000000004">
      <c r="A591" s="76"/>
      <c r="B591" s="379"/>
      <c r="C591" s="380"/>
      <c r="D591" s="381"/>
      <c r="E591" s="393"/>
      <c r="F591" s="376"/>
      <c r="G591" s="377"/>
      <c r="H591" s="434"/>
      <c r="I591" s="385"/>
      <c r="J591" s="76"/>
      <c r="M591" s="76"/>
      <c r="N591" s="76"/>
      <c r="O591" s="76"/>
      <c r="P591" s="76"/>
      <c r="Q591" s="76"/>
      <c r="R591" s="76"/>
      <c r="S591" s="76"/>
      <c r="T591" s="76"/>
      <c r="U591" s="76"/>
    </row>
    <row r="592" spans="1:21" s="386" customFormat="1" x14ac:dyDescent="0.55000000000000004">
      <c r="A592" s="76"/>
      <c r="B592" s="379"/>
      <c r="C592" s="380"/>
      <c r="D592" s="381"/>
      <c r="E592" s="393"/>
      <c r="F592" s="376"/>
      <c r="G592" s="377"/>
      <c r="H592" s="434"/>
      <c r="I592" s="385"/>
      <c r="J592" s="76"/>
      <c r="M592" s="76"/>
      <c r="N592" s="76"/>
      <c r="O592" s="76"/>
      <c r="P592" s="76"/>
      <c r="Q592" s="76"/>
      <c r="R592" s="76"/>
      <c r="S592" s="76"/>
      <c r="T592" s="76"/>
      <c r="U592" s="76"/>
    </row>
    <row r="593" spans="1:21" s="386" customFormat="1" x14ac:dyDescent="0.55000000000000004">
      <c r="A593" s="76"/>
      <c r="B593" s="379"/>
      <c r="C593" s="380"/>
      <c r="D593" s="381"/>
      <c r="E593" s="393"/>
      <c r="F593" s="376"/>
      <c r="G593" s="377"/>
      <c r="H593" s="434"/>
      <c r="I593" s="385"/>
      <c r="J593" s="76"/>
      <c r="M593" s="76"/>
      <c r="N593" s="76"/>
      <c r="O593" s="76"/>
      <c r="P593" s="76"/>
      <c r="Q593" s="76"/>
      <c r="R593" s="76"/>
      <c r="S593" s="76"/>
      <c r="T593" s="76"/>
      <c r="U593" s="76"/>
    </row>
    <row r="594" spans="1:21" s="386" customFormat="1" x14ac:dyDescent="0.55000000000000004">
      <c r="A594" s="76"/>
      <c r="B594" s="379"/>
      <c r="C594" s="380"/>
      <c r="D594" s="381"/>
      <c r="E594" s="393"/>
      <c r="F594" s="376"/>
      <c r="G594" s="377"/>
      <c r="H594" s="434"/>
      <c r="I594" s="385"/>
      <c r="J594" s="76"/>
      <c r="M594" s="76"/>
      <c r="N594" s="76"/>
      <c r="O594" s="76"/>
      <c r="P594" s="76"/>
      <c r="Q594" s="76"/>
      <c r="R594" s="76"/>
      <c r="S594" s="76"/>
      <c r="T594" s="76"/>
      <c r="U594" s="76"/>
    </row>
    <row r="595" spans="1:21" s="386" customFormat="1" x14ac:dyDescent="0.55000000000000004">
      <c r="A595" s="76"/>
      <c r="B595" s="379"/>
      <c r="C595" s="380"/>
      <c r="D595" s="381"/>
      <c r="E595" s="393"/>
      <c r="F595" s="376"/>
      <c r="G595" s="377"/>
      <c r="H595" s="434"/>
      <c r="I595" s="385"/>
      <c r="J595" s="76"/>
      <c r="M595" s="76"/>
      <c r="N595" s="76"/>
      <c r="O595" s="76"/>
      <c r="P595" s="76"/>
      <c r="Q595" s="76"/>
      <c r="R595" s="76"/>
      <c r="S595" s="76"/>
      <c r="T595" s="76"/>
      <c r="U595" s="76"/>
    </row>
    <row r="596" spans="1:21" s="386" customFormat="1" x14ac:dyDescent="0.55000000000000004">
      <c r="A596" s="76"/>
      <c r="B596" s="379"/>
      <c r="C596" s="380"/>
      <c r="D596" s="381"/>
      <c r="E596" s="393"/>
      <c r="F596" s="376"/>
      <c r="G596" s="377"/>
      <c r="H596" s="434"/>
      <c r="I596" s="385"/>
      <c r="J596" s="76"/>
      <c r="M596" s="76"/>
      <c r="N596" s="76"/>
      <c r="O596" s="76"/>
      <c r="P596" s="76"/>
      <c r="Q596" s="76"/>
      <c r="R596" s="76"/>
      <c r="S596" s="76"/>
      <c r="T596" s="76"/>
      <c r="U596" s="76"/>
    </row>
    <row r="597" spans="1:21" s="386" customFormat="1" x14ac:dyDescent="0.55000000000000004">
      <c r="A597" s="76"/>
      <c r="B597" s="379"/>
      <c r="C597" s="390"/>
      <c r="D597" s="391"/>
      <c r="E597" s="394"/>
      <c r="F597" s="376"/>
      <c r="G597" s="377"/>
      <c r="H597" s="434"/>
      <c r="I597" s="385"/>
      <c r="J597" s="76"/>
      <c r="M597" s="76"/>
      <c r="N597" s="76"/>
      <c r="O597" s="76"/>
      <c r="P597" s="76"/>
      <c r="Q597" s="76"/>
      <c r="R597" s="76"/>
      <c r="S597" s="76"/>
      <c r="T597" s="76"/>
      <c r="U597" s="76"/>
    </row>
    <row r="598" spans="1:21" customFormat="1" ht="7.5" customHeight="1" x14ac:dyDescent="0.55000000000000004">
      <c r="B598" s="211"/>
      <c r="C598" s="28"/>
      <c r="D598" s="28"/>
      <c r="E598" s="28"/>
      <c r="F598" s="28"/>
      <c r="G598" s="28"/>
      <c r="H598" s="28"/>
      <c r="I598" s="50"/>
      <c r="J598" s="3"/>
      <c r="K598" s="3"/>
      <c r="L598" s="3"/>
    </row>
    <row r="599" spans="1:21" customFormat="1" ht="6" customHeight="1" x14ac:dyDescent="0.55000000000000004">
      <c r="J599" s="3"/>
      <c r="K599" s="3"/>
      <c r="L599" s="3"/>
    </row>
    <row r="600" spans="1:21" customFormat="1" ht="103.5" customHeight="1" x14ac:dyDescent="0.55000000000000004">
      <c r="C600" s="241"/>
      <c r="D600" s="242"/>
      <c r="E600" s="230" t="s">
        <v>425</v>
      </c>
      <c r="F600" s="912"/>
      <c r="G600" s="913"/>
      <c r="H600" s="914"/>
      <c r="I600" s="244" t="s">
        <v>240</v>
      </c>
      <c r="J600" s="244"/>
    </row>
    <row r="601" spans="1:21" customFormat="1" ht="146.25" customHeight="1" x14ac:dyDescent="0.55000000000000004">
      <c r="C601" s="234"/>
      <c r="D601" s="224"/>
      <c r="E601" s="230" t="s">
        <v>424</v>
      </c>
      <c r="F601" s="912"/>
      <c r="G601" s="913"/>
      <c r="H601" s="914"/>
      <c r="J601" s="3"/>
      <c r="K601" s="3"/>
      <c r="L601" s="3"/>
    </row>
    <row r="602" spans="1:21" customFormat="1" ht="18.5" thickBot="1" x14ac:dyDescent="0.6">
      <c r="J602" s="3"/>
      <c r="K602" s="3"/>
      <c r="L602" s="3"/>
    </row>
    <row r="603" spans="1:21" customFormat="1" x14ac:dyDescent="0.55000000000000004">
      <c r="A603" s="248"/>
      <c r="B603" s="248"/>
      <c r="C603" s="248"/>
      <c r="D603" s="248"/>
      <c r="E603" s="248"/>
      <c r="F603" s="248"/>
      <c r="G603" s="248"/>
      <c r="H603" s="248"/>
      <c r="I603" s="248"/>
      <c r="J603" s="250"/>
      <c r="K603" s="3"/>
      <c r="L603" s="3"/>
    </row>
    <row r="604" spans="1:21" customFormat="1" ht="15" customHeight="1" x14ac:dyDescent="0.55000000000000004">
      <c r="B604" s="51"/>
      <c r="C604" s="29"/>
      <c r="D604" s="29"/>
      <c r="E604" s="29"/>
      <c r="F604" s="29"/>
      <c r="G604" s="29"/>
      <c r="H604" s="29"/>
      <c r="I604" s="47"/>
    </row>
    <row r="605" spans="1:21" customFormat="1" x14ac:dyDescent="0.55000000000000004">
      <c r="B605" s="48"/>
      <c r="C605" s="236" t="str">
        <f ca="1">IFERROR(OFFSET('2.4民生電力需要量'!$C$7,MATCH(D605,'2.4民生電力需要量'!$E$8:$E$49,0),0),"")</f>
        <v/>
      </c>
      <c r="D605" s="375" t="s">
        <v>238</v>
      </c>
      <c r="E605" s="230" t="s">
        <v>239</v>
      </c>
      <c r="F605" s="905" t="str">
        <f ca="1">IFERROR(OFFSET('2.4民生電力需要量'!$G$7,MATCH($D605,'2.4民生電力需要量'!$E$8:$E$990,0),0),"")</f>
        <v/>
      </c>
      <c r="G605" s="906"/>
      <c r="H605" s="907"/>
      <c r="I605" s="49"/>
    </row>
    <row r="606" spans="1:21" customFormat="1" x14ac:dyDescent="0.55000000000000004">
      <c r="B606" s="48"/>
      <c r="C606" s="233"/>
      <c r="D606" s="216"/>
      <c r="E606" s="230" t="s">
        <v>349</v>
      </c>
      <c r="F606" s="908" t="str">
        <f ca="1">IFERROR(OFFSET('2.4民生電力需要量'!$I$7,MATCH($D605,'2.4民生電力需要量'!$E$8:$E$990,0),0),"")</f>
        <v/>
      </c>
      <c r="G606" s="909"/>
      <c r="H606" s="910"/>
      <c r="I606" s="49"/>
    </row>
    <row r="607" spans="1:21" customFormat="1" x14ac:dyDescent="0.55000000000000004">
      <c r="B607" s="48"/>
      <c r="C607" s="233"/>
      <c r="D607" s="216"/>
      <c r="E607" s="230" t="s">
        <v>298</v>
      </c>
      <c r="F607" s="905" t="str">
        <f ca="1">IFERROR(OFFSET('2.4民生電力需要量'!$L$7,MATCH($D605,'2.4民生電力需要量'!$E$8:$E$990,0),0),"")</f>
        <v/>
      </c>
      <c r="G607" s="906"/>
      <c r="H607" s="907"/>
      <c r="I607" s="49"/>
    </row>
    <row r="608" spans="1:21" ht="18.75" customHeight="1" x14ac:dyDescent="0.55000000000000004">
      <c r="B608" s="379"/>
      <c r="C608" s="380"/>
      <c r="D608" s="381"/>
      <c r="E608" s="393" t="s">
        <v>237</v>
      </c>
      <c r="F608" s="389" t="s">
        <v>211</v>
      </c>
      <c r="G608" s="389" t="s">
        <v>360</v>
      </c>
      <c r="H608" s="389" t="s">
        <v>246</v>
      </c>
      <c r="I608" s="385"/>
      <c r="J608" s="76"/>
    </row>
    <row r="609" spans="1:21" x14ac:dyDescent="0.55000000000000004">
      <c r="B609" s="379"/>
      <c r="C609" s="380"/>
      <c r="D609" s="381"/>
      <c r="E609" s="393"/>
      <c r="F609" s="376"/>
      <c r="G609" s="377"/>
      <c r="H609" s="434"/>
      <c r="I609" s="385"/>
      <c r="J609" s="76"/>
    </row>
    <row r="610" spans="1:21" x14ac:dyDescent="0.55000000000000004">
      <c r="B610" s="379"/>
      <c r="C610" s="380"/>
      <c r="D610" s="381"/>
      <c r="E610" s="393"/>
      <c r="F610" s="376"/>
      <c r="G610" s="377"/>
      <c r="H610" s="434"/>
      <c r="I610" s="385"/>
      <c r="J610" s="76"/>
    </row>
    <row r="611" spans="1:21" x14ac:dyDescent="0.55000000000000004">
      <c r="B611" s="379"/>
      <c r="C611" s="380"/>
      <c r="D611" s="381"/>
      <c r="E611" s="393"/>
      <c r="F611" s="376"/>
      <c r="G611" s="377"/>
      <c r="H611" s="434"/>
      <c r="I611" s="385"/>
      <c r="J611" s="76"/>
    </row>
    <row r="612" spans="1:21" x14ac:dyDescent="0.55000000000000004">
      <c r="B612" s="379"/>
      <c r="C612" s="380"/>
      <c r="D612" s="381"/>
      <c r="E612" s="393"/>
      <c r="F612" s="376"/>
      <c r="G612" s="377"/>
      <c r="H612" s="434"/>
      <c r="I612" s="385"/>
      <c r="J612" s="76"/>
    </row>
    <row r="613" spans="1:21" x14ac:dyDescent="0.55000000000000004">
      <c r="B613" s="379"/>
      <c r="C613" s="380"/>
      <c r="D613" s="381"/>
      <c r="E613" s="393"/>
      <c r="F613" s="376"/>
      <c r="G613" s="377"/>
      <c r="H613" s="434"/>
      <c r="I613" s="385"/>
      <c r="J613" s="76"/>
    </row>
    <row r="614" spans="1:21" s="386" customFormat="1" x14ac:dyDescent="0.55000000000000004">
      <c r="A614" s="76"/>
      <c r="B614" s="379"/>
      <c r="C614" s="380"/>
      <c r="D614" s="381"/>
      <c r="E614" s="393"/>
      <c r="F614" s="376"/>
      <c r="G614" s="377"/>
      <c r="H614" s="434"/>
      <c r="I614" s="385"/>
      <c r="J614" s="76"/>
      <c r="M614" s="76"/>
      <c r="N614" s="76"/>
      <c r="O614" s="76"/>
      <c r="P614" s="76"/>
      <c r="Q614" s="76"/>
      <c r="R614" s="76"/>
      <c r="S614" s="76"/>
      <c r="T614" s="76"/>
      <c r="U614" s="76"/>
    </row>
    <row r="615" spans="1:21" s="386" customFormat="1" x14ac:dyDescent="0.55000000000000004">
      <c r="A615" s="76"/>
      <c r="B615" s="379"/>
      <c r="C615" s="380"/>
      <c r="D615" s="381"/>
      <c r="E615" s="393"/>
      <c r="F615" s="376"/>
      <c r="G615" s="377"/>
      <c r="H615" s="434"/>
      <c r="I615" s="385"/>
      <c r="J615" s="76"/>
      <c r="M615" s="76"/>
      <c r="N615" s="76"/>
      <c r="O615" s="76"/>
      <c r="P615" s="76"/>
      <c r="Q615" s="76"/>
      <c r="R615" s="76"/>
      <c r="S615" s="76"/>
      <c r="T615" s="76"/>
      <c r="U615" s="76"/>
    </row>
    <row r="616" spans="1:21" s="386" customFormat="1" ht="18.75" customHeight="1" x14ac:dyDescent="0.55000000000000004">
      <c r="A616" s="76"/>
      <c r="B616" s="379"/>
      <c r="C616" s="380"/>
      <c r="D616" s="381"/>
      <c r="E616" s="393" t="s">
        <v>237</v>
      </c>
      <c r="F616" s="395" t="s">
        <v>211</v>
      </c>
      <c r="G616" s="395" t="s">
        <v>360</v>
      </c>
      <c r="H616" s="395" t="s">
        <v>246</v>
      </c>
      <c r="I616" s="385"/>
      <c r="J616" s="76"/>
      <c r="M616" s="76"/>
      <c r="N616" s="76"/>
      <c r="O616" s="76"/>
      <c r="P616" s="76"/>
      <c r="Q616" s="76"/>
      <c r="R616" s="76"/>
      <c r="S616" s="76"/>
      <c r="T616" s="76"/>
      <c r="U616" s="76"/>
    </row>
    <row r="617" spans="1:21" s="386" customFormat="1" x14ac:dyDescent="0.55000000000000004">
      <c r="A617" s="76"/>
      <c r="B617" s="379"/>
      <c r="C617" s="380"/>
      <c r="D617" s="381"/>
      <c r="E617" s="393"/>
      <c r="F617" s="376"/>
      <c r="G617" s="377"/>
      <c r="H617" s="434"/>
      <c r="I617" s="385"/>
      <c r="J617" s="76"/>
      <c r="M617" s="76"/>
      <c r="N617" s="76"/>
      <c r="O617" s="76"/>
      <c r="P617" s="76"/>
      <c r="Q617" s="76"/>
      <c r="R617" s="76"/>
      <c r="S617" s="76"/>
      <c r="T617" s="76"/>
      <c r="U617" s="76"/>
    </row>
    <row r="618" spans="1:21" s="386" customFormat="1" x14ac:dyDescent="0.55000000000000004">
      <c r="A618" s="76"/>
      <c r="B618" s="379"/>
      <c r="C618" s="380"/>
      <c r="D618" s="381"/>
      <c r="E618" s="393"/>
      <c r="F618" s="376"/>
      <c r="G618" s="377"/>
      <c r="H618" s="434"/>
      <c r="I618" s="385"/>
      <c r="J618" s="76"/>
      <c r="M618" s="76"/>
      <c r="N618" s="76"/>
      <c r="O618" s="76"/>
      <c r="P618" s="76"/>
      <c r="Q618" s="76"/>
      <c r="R618" s="76"/>
      <c r="S618" s="76"/>
      <c r="T618" s="76"/>
      <c r="U618" s="76"/>
    </row>
    <row r="619" spans="1:21" s="386" customFormat="1" x14ac:dyDescent="0.55000000000000004">
      <c r="A619" s="76"/>
      <c r="B619" s="379"/>
      <c r="C619" s="380"/>
      <c r="D619" s="381"/>
      <c r="E619" s="393"/>
      <c r="F619" s="376"/>
      <c r="G619" s="377"/>
      <c r="H619" s="434"/>
      <c r="I619" s="385"/>
      <c r="J619" s="76"/>
      <c r="M619" s="76"/>
      <c r="N619" s="76"/>
      <c r="O619" s="76"/>
      <c r="P619" s="76"/>
      <c r="Q619" s="76"/>
      <c r="R619" s="76"/>
      <c r="S619" s="76"/>
      <c r="T619" s="76"/>
      <c r="U619" s="76"/>
    </row>
    <row r="620" spans="1:21" s="386" customFormat="1" x14ac:dyDescent="0.55000000000000004">
      <c r="A620" s="76"/>
      <c r="B620" s="379"/>
      <c r="C620" s="380"/>
      <c r="D620" s="381"/>
      <c r="E620" s="393"/>
      <c r="F620" s="376"/>
      <c r="G620" s="377"/>
      <c r="H620" s="434"/>
      <c r="I620" s="385"/>
      <c r="J620" s="76"/>
      <c r="M620" s="76"/>
      <c r="N620" s="76"/>
      <c r="O620" s="76"/>
      <c r="P620" s="76"/>
      <c r="Q620" s="76"/>
      <c r="R620" s="76"/>
      <c r="S620" s="76"/>
      <c r="T620" s="76"/>
      <c r="U620" s="76"/>
    </row>
    <row r="621" spans="1:21" s="386" customFormat="1" x14ac:dyDescent="0.55000000000000004">
      <c r="A621" s="76"/>
      <c r="B621" s="379"/>
      <c r="C621" s="380"/>
      <c r="D621" s="381"/>
      <c r="E621" s="393"/>
      <c r="F621" s="376"/>
      <c r="G621" s="377"/>
      <c r="H621" s="434"/>
      <c r="I621" s="385"/>
      <c r="J621" s="76"/>
      <c r="M621" s="76"/>
      <c r="N621" s="76"/>
      <c r="O621" s="76"/>
      <c r="P621" s="76"/>
      <c r="Q621" s="76"/>
      <c r="R621" s="76"/>
      <c r="S621" s="76"/>
      <c r="T621" s="76"/>
      <c r="U621" s="76"/>
    </row>
    <row r="622" spans="1:21" s="386" customFormat="1" x14ac:dyDescent="0.55000000000000004">
      <c r="A622" s="76"/>
      <c r="B622" s="379"/>
      <c r="C622" s="380"/>
      <c r="D622" s="381"/>
      <c r="E622" s="393"/>
      <c r="F622" s="376"/>
      <c r="G622" s="377"/>
      <c r="H622" s="434"/>
      <c r="I622" s="385"/>
      <c r="J622" s="76"/>
      <c r="M622" s="76"/>
      <c r="N622" s="76"/>
      <c r="O622" s="76"/>
      <c r="P622" s="76"/>
      <c r="Q622" s="76"/>
      <c r="R622" s="76"/>
      <c r="S622" s="76"/>
      <c r="T622" s="76"/>
      <c r="U622" s="76"/>
    </row>
    <row r="623" spans="1:21" s="386" customFormat="1" x14ac:dyDescent="0.55000000000000004">
      <c r="A623" s="76"/>
      <c r="B623" s="379"/>
      <c r="C623" s="390"/>
      <c r="D623" s="391"/>
      <c r="E623" s="394"/>
      <c r="F623" s="376"/>
      <c r="G623" s="377"/>
      <c r="H623" s="434"/>
      <c r="I623" s="385"/>
      <c r="J623" s="76"/>
      <c r="M623" s="76"/>
      <c r="N623" s="76"/>
      <c r="O623" s="76"/>
      <c r="P623" s="76"/>
      <c r="Q623" s="76"/>
      <c r="R623" s="76"/>
      <c r="S623" s="76"/>
      <c r="T623" s="76"/>
      <c r="U623" s="76"/>
    </row>
    <row r="624" spans="1:21" customFormat="1" ht="7.5" customHeight="1" x14ac:dyDescent="0.55000000000000004">
      <c r="B624" s="211"/>
      <c r="C624" s="28"/>
      <c r="D624" s="28"/>
      <c r="E624" s="28"/>
      <c r="F624" s="28"/>
      <c r="G624" s="28"/>
      <c r="H624" s="28"/>
      <c r="I624" s="50"/>
      <c r="J624" s="3"/>
      <c r="K624" s="3"/>
      <c r="L624" s="3"/>
    </row>
    <row r="625" spans="1:21" customFormat="1" ht="6" customHeight="1" x14ac:dyDescent="0.55000000000000004">
      <c r="J625" s="3"/>
      <c r="K625" s="3"/>
      <c r="L625" s="3"/>
    </row>
    <row r="626" spans="1:21" customFormat="1" ht="103.5" customHeight="1" x14ac:dyDescent="0.55000000000000004">
      <c r="C626" s="241"/>
      <c r="D626" s="242"/>
      <c r="E626" s="230" t="s">
        <v>425</v>
      </c>
      <c r="F626" s="912"/>
      <c r="G626" s="913"/>
      <c r="H626" s="914"/>
      <c r="I626" s="244" t="s">
        <v>240</v>
      </c>
      <c r="J626" s="244"/>
    </row>
    <row r="627" spans="1:21" customFormat="1" ht="146.25" customHeight="1" x14ac:dyDescent="0.55000000000000004">
      <c r="C627" s="234"/>
      <c r="D627" s="224"/>
      <c r="E627" s="230" t="s">
        <v>424</v>
      </c>
      <c r="F627" s="912"/>
      <c r="G627" s="913"/>
      <c r="H627" s="914"/>
      <c r="J627" s="3"/>
      <c r="K627" s="3"/>
      <c r="L627" s="3"/>
    </row>
    <row r="628" spans="1:21" customFormat="1" ht="18.5" thickBot="1" x14ac:dyDescent="0.6">
      <c r="J628" s="3"/>
      <c r="K628" s="3"/>
      <c r="L628" s="3"/>
    </row>
    <row r="629" spans="1:21" customFormat="1" x14ac:dyDescent="0.55000000000000004">
      <c r="A629" s="248"/>
      <c r="B629" s="248"/>
      <c r="C629" s="248"/>
      <c r="D629" s="248"/>
      <c r="E629" s="248"/>
      <c r="F629" s="248"/>
      <c r="G629" s="248"/>
      <c r="H629" s="248"/>
      <c r="I629" s="248"/>
      <c r="J629" s="250"/>
      <c r="K629" s="3"/>
      <c r="L629" s="3"/>
    </row>
    <row r="630" spans="1:21" customFormat="1" ht="15" customHeight="1" x14ac:dyDescent="0.55000000000000004">
      <c r="B630" s="51"/>
      <c r="C630" s="29"/>
      <c r="D630" s="29"/>
      <c r="E630" s="29"/>
      <c r="F630" s="29"/>
      <c r="G630" s="29"/>
      <c r="H630" s="29"/>
      <c r="I630" s="47"/>
    </row>
    <row r="631" spans="1:21" customFormat="1" x14ac:dyDescent="0.55000000000000004">
      <c r="B631" s="48"/>
      <c r="C631" s="236" t="str">
        <f ca="1">IFERROR(OFFSET('2.4民生電力需要量'!$C$7,MATCH(D631,'2.4民生電力需要量'!$E$8:$E$49,0),0),"")</f>
        <v/>
      </c>
      <c r="D631" s="375" t="s">
        <v>238</v>
      </c>
      <c r="E631" s="230" t="s">
        <v>239</v>
      </c>
      <c r="F631" s="905" t="str">
        <f ca="1">IFERROR(OFFSET('2.4民生電力需要量'!$G$7,MATCH($D631,'2.4民生電力需要量'!$E$8:$E$990,0),0),"")</f>
        <v/>
      </c>
      <c r="G631" s="906"/>
      <c r="H631" s="907"/>
      <c r="I631" s="49"/>
    </row>
    <row r="632" spans="1:21" customFormat="1" x14ac:dyDescent="0.55000000000000004">
      <c r="B632" s="48"/>
      <c r="C632" s="233"/>
      <c r="D632" s="216"/>
      <c r="E632" s="230" t="s">
        <v>349</v>
      </c>
      <c r="F632" s="908" t="str">
        <f ca="1">IFERROR(OFFSET('2.4民生電力需要量'!$I$7,MATCH($D631,'2.4民生電力需要量'!$E$8:$E$990,0),0),"")</f>
        <v/>
      </c>
      <c r="G632" s="909"/>
      <c r="H632" s="910"/>
      <c r="I632" s="49"/>
    </row>
    <row r="633" spans="1:21" customFormat="1" x14ac:dyDescent="0.55000000000000004">
      <c r="B633" s="48"/>
      <c r="C633" s="233"/>
      <c r="D633" s="216"/>
      <c r="E633" s="230" t="s">
        <v>298</v>
      </c>
      <c r="F633" s="905" t="str">
        <f ca="1">IFERROR(OFFSET('2.4民生電力需要量'!$L$7,MATCH($D631,'2.4民生電力需要量'!$E$8:$E$990,0),0),"")</f>
        <v/>
      </c>
      <c r="G633" s="906"/>
      <c r="H633" s="907"/>
      <c r="I633" s="49"/>
    </row>
    <row r="634" spans="1:21" ht="18.75" customHeight="1" x14ac:dyDescent="0.55000000000000004">
      <c r="B634" s="379"/>
      <c r="C634" s="380"/>
      <c r="D634" s="381"/>
      <c r="E634" s="393" t="s">
        <v>237</v>
      </c>
      <c r="F634" s="389" t="s">
        <v>211</v>
      </c>
      <c r="G634" s="389" t="s">
        <v>360</v>
      </c>
      <c r="H634" s="389" t="s">
        <v>246</v>
      </c>
      <c r="I634" s="385"/>
      <c r="J634" s="76"/>
    </row>
    <row r="635" spans="1:21" x14ac:dyDescent="0.55000000000000004">
      <c r="B635" s="379"/>
      <c r="C635" s="380"/>
      <c r="D635" s="381"/>
      <c r="E635" s="393"/>
      <c r="F635" s="376"/>
      <c r="G635" s="377"/>
      <c r="H635" s="434"/>
      <c r="I635" s="385"/>
      <c r="J635" s="76"/>
    </row>
    <row r="636" spans="1:21" x14ac:dyDescent="0.55000000000000004">
      <c r="B636" s="379"/>
      <c r="C636" s="380"/>
      <c r="D636" s="381"/>
      <c r="E636" s="393"/>
      <c r="F636" s="376"/>
      <c r="G636" s="377"/>
      <c r="H636" s="434"/>
      <c r="I636" s="385"/>
      <c r="J636" s="76"/>
    </row>
    <row r="637" spans="1:21" x14ac:dyDescent="0.55000000000000004">
      <c r="B637" s="379"/>
      <c r="C637" s="380"/>
      <c r="D637" s="381"/>
      <c r="E637" s="393"/>
      <c r="F637" s="376"/>
      <c r="G637" s="377"/>
      <c r="H637" s="434"/>
      <c r="I637" s="385"/>
      <c r="J637" s="76"/>
    </row>
    <row r="638" spans="1:21" x14ac:dyDescent="0.55000000000000004">
      <c r="B638" s="379"/>
      <c r="C638" s="380"/>
      <c r="D638" s="381"/>
      <c r="E638" s="393"/>
      <c r="F638" s="376"/>
      <c r="G638" s="377"/>
      <c r="H638" s="434"/>
      <c r="I638" s="385"/>
      <c r="J638" s="76"/>
    </row>
    <row r="639" spans="1:21" x14ac:dyDescent="0.55000000000000004">
      <c r="B639" s="379"/>
      <c r="C639" s="380"/>
      <c r="D639" s="381"/>
      <c r="E639" s="393"/>
      <c r="F639" s="376"/>
      <c r="G639" s="377"/>
      <c r="H639" s="434"/>
      <c r="I639" s="385"/>
      <c r="J639" s="76"/>
    </row>
    <row r="640" spans="1:21" s="386" customFormat="1" x14ac:dyDescent="0.55000000000000004">
      <c r="A640" s="76"/>
      <c r="B640" s="379"/>
      <c r="C640" s="380"/>
      <c r="D640" s="381"/>
      <c r="E640" s="393"/>
      <c r="F640" s="376"/>
      <c r="G640" s="377"/>
      <c r="H640" s="434"/>
      <c r="I640" s="385"/>
      <c r="J640" s="76"/>
      <c r="M640" s="76"/>
      <c r="N640" s="76"/>
      <c r="O640" s="76"/>
      <c r="P640" s="76"/>
      <c r="Q640" s="76"/>
      <c r="R640" s="76"/>
      <c r="S640" s="76"/>
      <c r="T640" s="76"/>
      <c r="U640" s="76"/>
    </row>
    <row r="641" spans="1:21" s="386" customFormat="1" x14ac:dyDescent="0.55000000000000004">
      <c r="A641" s="76"/>
      <c r="B641" s="379"/>
      <c r="C641" s="380"/>
      <c r="D641" s="381"/>
      <c r="E641" s="393"/>
      <c r="F641" s="376"/>
      <c r="G641" s="377"/>
      <c r="H641" s="434"/>
      <c r="I641" s="385"/>
      <c r="J641" s="76"/>
      <c r="M641" s="76"/>
      <c r="N641" s="76"/>
      <c r="O641" s="76"/>
      <c r="P641" s="76"/>
      <c r="Q641" s="76"/>
      <c r="R641" s="76"/>
      <c r="S641" s="76"/>
      <c r="T641" s="76"/>
      <c r="U641" s="76"/>
    </row>
    <row r="642" spans="1:21" s="386" customFormat="1" ht="18.75" customHeight="1" x14ac:dyDescent="0.55000000000000004">
      <c r="A642" s="76"/>
      <c r="B642" s="379"/>
      <c r="C642" s="380"/>
      <c r="D642" s="381"/>
      <c r="E642" s="393" t="s">
        <v>237</v>
      </c>
      <c r="F642" s="395" t="s">
        <v>211</v>
      </c>
      <c r="G642" s="395" t="s">
        <v>360</v>
      </c>
      <c r="H642" s="395" t="s">
        <v>246</v>
      </c>
      <c r="I642" s="385"/>
      <c r="J642" s="76"/>
      <c r="M642" s="76"/>
      <c r="N642" s="76"/>
      <c r="O642" s="76"/>
      <c r="P642" s="76"/>
      <c r="Q642" s="76"/>
      <c r="R642" s="76"/>
      <c r="S642" s="76"/>
      <c r="T642" s="76"/>
      <c r="U642" s="76"/>
    </row>
    <row r="643" spans="1:21" s="386" customFormat="1" x14ac:dyDescent="0.55000000000000004">
      <c r="A643" s="76"/>
      <c r="B643" s="379"/>
      <c r="C643" s="380"/>
      <c r="D643" s="381"/>
      <c r="E643" s="393"/>
      <c r="F643" s="376"/>
      <c r="G643" s="377"/>
      <c r="H643" s="434"/>
      <c r="I643" s="385"/>
      <c r="J643" s="76"/>
      <c r="M643" s="76"/>
      <c r="N643" s="76"/>
      <c r="O643" s="76"/>
      <c r="P643" s="76"/>
      <c r="Q643" s="76"/>
      <c r="R643" s="76"/>
      <c r="S643" s="76"/>
      <c r="T643" s="76"/>
      <c r="U643" s="76"/>
    </row>
    <row r="644" spans="1:21" s="386" customFormat="1" x14ac:dyDescent="0.55000000000000004">
      <c r="A644" s="76"/>
      <c r="B644" s="379"/>
      <c r="C644" s="380"/>
      <c r="D644" s="381"/>
      <c r="E644" s="393"/>
      <c r="F644" s="376"/>
      <c r="G644" s="377"/>
      <c r="H644" s="434"/>
      <c r="I644" s="385"/>
      <c r="J644" s="76"/>
      <c r="M644" s="76"/>
      <c r="N644" s="76"/>
      <c r="O644" s="76"/>
      <c r="P644" s="76"/>
      <c r="Q644" s="76"/>
      <c r="R644" s="76"/>
      <c r="S644" s="76"/>
      <c r="T644" s="76"/>
      <c r="U644" s="76"/>
    </row>
    <row r="645" spans="1:21" s="386" customFormat="1" x14ac:dyDescent="0.55000000000000004">
      <c r="A645" s="76"/>
      <c r="B645" s="379"/>
      <c r="C645" s="380"/>
      <c r="D645" s="381"/>
      <c r="E645" s="393"/>
      <c r="F645" s="376"/>
      <c r="G645" s="377"/>
      <c r="H645" s="434"/>
      <c r="I645" s="385"/>
      <c r="J645" s="76"/>
      <c r="M645" s="76"/>
      <c r="N645" s="76"/>
      <c r="O645" s="76"/>
      <c r="P645" s="76"/>
      <c r="Q645" s="76"/>
      <c r="R645" s="76"/>
      <c r="S645" s="76"/>
      <c r="T645" s="76"/>
      <c r="U645" s="76"/>
    </row>
    <row r="646" spans="1:21" s="386" customFormat="1" x14ac:dyDescent="0.55000000000000004">
      <c r="A646" s="76"/>
      <c r="B646" s="379"/>
      <c r="C646" s="380"/>
      <c r="D646" s="381"/>
      <c r="E646" s="393"/>
      <c r="F646" s="376"/>
      <c r="G646" s="377"/>
      <c r="H646" s="434"/>
      <c r="I646" s="385"/>
      <c r="J646" s="76"/>
      <c r="M646" s="76"/>
      <c r="N646" s="76"/>
      <c r="O646" s="76"/>
      <c r="P646" s="76"/>
      <c r="Q646" s="76"/>
      <c r="R646" s="76"/>
      <c r="S646" s="76"/>
      <c r="T646" s="76"/>
      <c r="U646" s="76"/>
    </row>
    <row r="647" spans="1:21" s="386" customFormat="1" x14ac:dyDescent="0.55000000000000004">
      <c r="A647" s="76"/>
      <c r="B647" s="379"/>
      <c r="C647" s="380"/>
      <c r="D647" s="381"/>
      <c r="E647" s="393"/>
      <c r="F647" s="376"/>
      <c r="G647" s="377"/>
      <c r="H647" s="434"/>
      <c r="I647" s="385"/>
      <c r="J647" s="76"/>
      <c r="M647" s="76"/>
      <c r="N647" s="76"/>
      <c r="O647" s="76"/>
      <c r="P647" s="76"/>
      <c r="Q647" s="76"/>
      <c r="R647" s="76"/>
      <c r="S647" s="76"/>
      <c r="T647" s="76"/>
      <c r="U647" s="76"/>
    </row>
    <row r="648" spans="1:21" s="386" customFormat="1" x14ac:dyDescent="0.55000000000000004">
      <c r="A648" s="76"/>
      <c r="B648" s="379"/>
      <c r="C648" s="380"/>
      <c r="D648" s="381"/>
      <c r="E648" s="393"/>
      <c r="F648" s="376"/>
      <c r="G648" s="377"/>
      <c r="H648" s="434"/>
      <c r="I648" s="385"/>
      <c r="J648" s="76"/>
      <c r="M648" s="76"/>
      <c r="N648" s="76"/>
      <c r="O648" s="76"/>
      <c r="P648" s="76"/>
      <c r="Q648" s="76"/>
      <c r="R648" s="76"/>
      <c r="S648" s="76"/>
      <c r="T648" s="76"/>
      <c r="U648" s="76"/>
    </row>
    <row r="649" spans="1:21" s="386" customFormat="1" x14ac:dyDescent="0.55000000000000004">
      <c r="A649" s="76"/>
      <c r="B649" s="379"/>
      <c r="C649" s="390"/>
      <c r="D649" s="391"/>
      <c r="E649" s="394"/>
      <c r="F649" s="376"/>
      <c r="G649" s="377"/>
      <c r="H649" s="434"/>
      <c r="I649" s="385"/>
      <c r="J649" s="76"/>
      <c r="M649" s="76"/>
      <c r="N649" s="76"/>
      <c r="O649" s="76"/>
      <c r="P649" s="76"/>
      <c r="Q649" s="76"/>
      <c r="R649" s="76"/>
      <c r="S649" s="76"/>
      <c r="T649" s="76"/>
      <c r="U649" s="76"/>
    </row>
    <row r="650" spans="1:21" customFormat="1" ht="7.5" customHeight="1" x14ac:dyDescent="0.55000000000000004">
      <c r="B650" s="211"/>
      <c r="C650" s="28"/>
      <c r="D650" s="28"/>
      <c r="E650" s="28"/>
      <c r="F650" s="28"/>
      <c r="G650" s="28"/>
      <c r="H650" s="28"/>
      <c r="I650" s="50"/>
      <c r="J650" s="3"/>
      <c r="K650" s="3"/>
      <c r="L650" s="3"/>
    </row>
    <row r="651" spans="1:21" customFormat="1" ht="6" customHeight="1" x14ac:dyDescent="0.55000000000000004">
      <c r="J651" s="3"/>
      <c r="K651" s="3"/>
      <c r="L651" s="3"/>
    </row>
    <row r="652" spans="1:21" customFormat="1" ht="103.5" customHeight="1" x14ac:dyDescent="0.55000000000000004">
      <c r="C652" s="241"/>
      <c r="D652" s="242"/>
      <c r="E652" s="230" t="s">
        <v>425</v>
      </c>
      <c r="F652" s="912"/>
      <c r="G652" s="913"/>
      <c r="H652" s="914"/>
      <c r="I652" s="244" t="s">
        <v>240</v>
      </c>
      <c r="J652" s="244"/>
    </row>
    <row r="653" spans="1:21" customFormat="1" ht="146.25" customHeight="1" x14ac:dyDescent="0.55000000000000004">
      <c r="C653" s="234"/>
      <c r="D653" s="224"/>
      <c r="E653" s="230" t="s">
        <v>424</v>
      </c>
      <c r="F653" s="912"/>
      <c r="G653" s="913"/>
      <c r="H653" s="914"/>
      <c r="J653" s="3"/>
      <c r="K653" s="3"/>
      <c r="L653" s="3"/>
    </row>
    <row r="654" spans="1:21" customFormat="1" ht="18.5" thickBot="1" x14ac:dyDescent="0.6">
      <c r="J654" s="3"/>
      <c r="K654" s="3"/>
      <c r="L654" s="3"/>
    </row>
    <row r="655" spans="1:21" customFormat="1" x14ac:dyDescent="0.55000000000000004">
      <c r="A655" s="248"/>
      <c r="B655" s="248"/>
      <c r="C655" s="248"/>
      <c r="D655" s="248"/>
      <c r="E655" s="248"/>
      <c r="F655" s="248"/>
      <c r="G655" s="248"/>
      <c r="H655" s="248"/>
      <c r="I655" s="248"/>
      <c r="J655" s="250"/>
      <c r="K655" s="3"/>
      <c r="L655" s="3"/>
    </row>
    <row r="656" spans="1:21" customFormat="1" ht="15" customHeight="1" x14ac:dyDescent="0.55000000000000004">
      <c r="B656" s="51"/>
      <c r="C656" s="29"/>
      <c r="D656" s="29"/>
      <c r="E656" s="29"/>
      <c r="F656" s="29"/>
      <c r="G656" s="29"/>
      <c r="H656" s="29"/>
      <c r="I656" s="47"/>
    </row>
    <row r="657" spans="1:21" customFormat="1" x14ac:dyDescent="0.55000000000000004">
      <c r="B657" s="48"/>
      <c r="C657" s="236" t="str">
        <f ca="1">IFERROR(OFFSET('2.4民生電力需要量'!$C$7,MATCH(D657,'2.4民生電力需要量'!$E$8:$E$49,0),0),"")</f>
        <v/>
      </c>
      <c r="D657" s="375" t="s">
        <v>238</v>
      </c>
      <c r="E657" s="230" t="s">
        <v>239</v>
      </c>
      <c r="F657" s="905" t="str">
        <f ca="1">IFERROR(OFFSET('2.4民生電力需要量'!$G$7,MATCH($D657,'2.4民生電力需要量'!$E$8:$E$990,0),0),"")</f>
        <v/>
      </c>
      <c r="G657" s="906"/>
      <c r="H657" s="907"/>
      <c r="I657" s="49"/>
    </row>
    <row r="658" spans="1:21" customFormat="1" x14ac:dyDescent="0.55000000000000004">
      <c r="B658" s="48"/>
      <c r="C658" s="233"/>
      <c r="D658" s="216"/>
      <c r="E658" s="230" t="s">
        <v>349</v>
      </c>
      <c r="F658" s="908" t="str">
        <f ca="1">IFERROR(OFFSET('2.4民生電力需要量'!$I$7,MATCH($D657,'2.4民生電力需要量'!$E$8:$E$990,0),0),"")</f>
        <v/>
      </c>
      <c r="G658" s="909"/>
      <c r="H658" s="910"/>
      <c r="I658" s="49"/>
    </row>
    <row r="659" spans="1:21" customFormat="1" x14ac:dyDescent="0.55000000000000004">
      <c r="B659" s="48"/>
      <c r="C659" s="233"/>
      <c r="D659" s="216"/>
      <c r="E659" s="230" t="s">
        <v>298</v>
      </c>
      <c r="F659" s="905" t="str">
        <f ca="1">IFERROR(OFFSET('2.4民生電力需要量'!$L$7,MATCH($D657,'2.4民生電力需要量'!$E$8:$E$990,0),0),"")</f>
        <v/>
      </c>
      <c r="G659" s="906"/>
      <c r="H659" s="907"/>
      <c r="I659" s="49"/>
    </row>
    <row r="660" spans="1:21" ht="18.75" customHeight="1" x14ac:dyDescent="0.55000000000000004">
      <c r="B660" s="379"/>
      <c r="C660" s="380"/>
      <c r="D660" s="381"/>
      <c r="E660" s="393" t="s">
        <v>237</v>
      </c>
      <c r="F660" s="389" t="s">
        <v>211</v>
      </c>
      <c r="G660" s="389" t="s">
        <v>360</v>
      </c>
      <c r="H660" s="389" t="s">
        <v>246</v>
      </c>
      <c r="I660" s="385"/>
      <c r="J660" s="76"/>
    </row>
    <row r="661" spans="1:21" x14ac:dyDescent="0.55000000000000004">
      <c r="B661" s="379"/>
      <c r="C661" s="380"/>
      <c r="D661" s="381"/>
      <c r="E661" s="393"/>
      <c r="F661" s="376"/>
      <c r="G661" s="377"/>
      <c r="H661" s="434"/>
      <c r="I661" s="385"/>
      <c r="J661" s="76"/>
    </row>
    <row r="662" spans="1:21" x14ac:dyDescent="0.55000000000000004">
      <c r="B662" s="379"/>
      <c r="C662" s="380"/>
      <c r="D662" s="381"/>
      <c r="E662" s="393"/>
      <c r="F662" s="376"/>
      <c r="G662" s="377"/>
      <c r="H662" s="434"/>
      <c r="I662" s="385"/>
      <c r="J662" s="76"/>
    </row>
    <row r="663" spans="1:21" x14ac:dyDescent="0.55000000000000004">
      <c r="B663" s="379"/>
      <c r="C663" s="380"/>
      <c r="D663" s="381"/>
      <c r="E663" s="393"/>
      <c r="F663" s="376"/>
      <c r="G663" s="377"/>
      <c r="H663" s="434"/>
      <c r="I663" s="385"/>
      <c r="J663" s="76"/>
    </row>
    <row r="664" spans="1:21" x14ac:dyDescent="0.55000000000000004">
      <c r="B664" s="379"/>
      <c r="C664" s="380"/>
      <c r="D664" s="381"/>
      <c r="E664" s="393"/>
      <c r="F664" s="376"/>
      <c r="G664" s="377"/>
      <c r="H664" s="434"/>
      <c r="I664" s="385"/>
      <c r="J664" s="76"/>
    </row>
    <row r="665" spans="1:21" x14ac:dyDescent="0.55000000000000004">
      <c r="B665" s="379"/>
      <c r="C665" s="380"/>
      <c r="D665" s="381"/>
      <c r="E665" s="393"/>
      <c r="F665" s="376"/>
      <c r="G665" s="377"/>
      <c r="H665" s="434"/>
      <c r="I665" s="385"/>
      <c r="J665" s="76"/>
    </row>
    <row r="666" spans="1:21" s="386" customFormat="1" x14ac:dyDescent="0.55000000000000004">
      <c r="A666" s="76"/>
      <c r="B666" s="379"/>
      <c r="C666" s="380"/>
      <c r="D666" s="381"/>
      <c r="E666" s="393"/>
      <c r="F666" s="376"/>
      <c r="G666" s="377"/>
      <c r="H666" s="434"/>
      <c r="I666" s="385"/>
      <c r="J666" s="76"/>
      <c r="M666" s="76"/>
      <c r="N666" s="76"/>
      <c r="O666" s="76"/>
      <c r="P666" s="76"/>
      <c r="Q666" s="76"/>
      <c r="R666" s="76"/>
      <c r="S666" s="76"/>
      <c r="T666" s="76"/>
      <c r="U666" s="76"/>
    </row>
    <row r="667" spans="1:21" s="386" customFormat="1" x14ac:dyDescent="0.55000000000000004">
      <c r="A667" s="76"/>
      <c r="B667" s="379"/>
      <c r="C667" s="380"/>
      <c r="D667" s="381"/>
      <c r="E667" s="393"/>
      <c r="F667" s="376"/>
      <c r="G667" s="377"/>
      <c r="H667" s="434"/>
      <c r="I667" s="385"/>
      <c r="J667" s="76"/>
      <c r="M667" s="76"/>
      <c r="N667" s="76"/>
      <c r="O667" s="76"/>
      <c r="P667" s="76"/>
      <c r="Q667" s="76"/>
      <c r="R667" s="76"/>
      <c r="S667" s="76"/>
      <c r="T667" s="76"/>
      <c r="U667" s="76"/>
    </row>
    <row r="668" spans="1:21" s="386" customFormat="1" ht="18.75" customHeight="1" x14ac:dyDescent="0.55000000000000004">
      <c r="A668" s="76"/>
      <c r="B668" s="379"/>
      <c r="C668" s="380"/>
      <c r="D668" s="381"/>
      <c r="E668" s="393" t="s">
        <v>237</v>
      </c>
      <c r="F668" s="395" t="s">
        <v>211</v>
      </c>
      <c r="G668" s="395" t="s">
        <v>360</v>
      </c>
      <c r="H668" s="395" t="s">
        <v>246</v>
      </c>
      <c r="I668" s="385"/>
      <c r="J668" s="76"/>
      <c r="M668" s="76"/>
      <c r="N668" s="76"/>
      <c r="O668" s="76"/>
      <c r="P668" s="76"/>
      <c r="Q668" s="76"/>
      <c r="R668" s="76"/>
      <c r="S668" s="76"/>
      <c r="T668" s="76"/>
      <c r="U668" s="76"/>
    </row>
    <row r="669" spans="1:21" s="386" customFormat="1" x14ac:dyDescent="0.55000000000000004">
      <c r="A669" s="76"/>
      <c r="B669" s="379"/>
      <c r="C669" s="380"/>
      <c r="D669" s="381"/>
      <c r="E669" s="393"/>
      <c r="F669" s="376"/>
      <c r="G669" s="377"/>
      <c r="H669" s="434"/>
      <c r="I669" s="385"/>
      <c r="J669" s="76"/>
      <c r="M669" s="76"/>
      <c r="N669" s="76"/>
      <c r="O669" s="76"/>
      <c r="P669" s="76"/>
      <c r="Q669" s="76"/>
      <c r="R669" s="76"/>
      <c r="S669" s="76"/>
      <c r="T669" s="76"/>
      <c r="U669" s="76"/>
    </row>
    <row r="670" spans="1:21" s="386" customFormat="1" x14ac:dyDescent="0.55000000000000004">
      <c r="A670" s="76"/>
      <c r="B670" s="379"/>
      <c r="C670" s="380"/>
      <c r="D670" s="381"/>
      <c r="E670" s="393"/>
      <c r="F670" s="376"/>
      <c r="G670" s="377"/>
      <c r="H670" s="434"/>
      <c r="I670" s="385"/>
      <c r="J670" s="76"/>
      <c r="M670" s="76"/>
      <c r="N670" s="76"/>
      <c r="O670" s="76"/>
      <c r="P670" s="76"/>
      <c r="Q670" s="76"/>
      <c r="R670" s="76"/>
      <c r="S670" s="76"/>
      <c r="T670" s="76"/>
      <c r="U670" s="76"/>
    </row>
    <row r="671" spans="1:21" s="386" customFormat="1" x14ac:dyDescent="0.55000000000000004">
      <c r="A671" s="76"/>
      <c r="B671" s="379"/>
      <c r="C671" s="380"/>
      <c r="D671" s="381"/>
      <c r="E671" s="393"/>
      <c r="F671" s="376"/>
      <c r="G671" s="377"/>
      <c r="H671" s="434"/>
      <c r="I671" s="385"/>
      <c r="J671" s="76"/>
      <c r="M671" s="76"/>
      <c r="N671" s="76"/>
      <c r="O671" s="76"/>
      <c r="P671" s="76"/>
      <c r="Q671" s="76"/>
      <c r="R671" s="76"/>
      <c r="S671" s="76"/>
      <c r="T671" s="76"/>
      <c r="U671" s="76"/>
    </row>
    <row r="672" spans="1:21" s="386" customFormat="1" x14ac:dyDescent="0.55000000000000004">
      <c r="A672" s="76"/>
      <c r="B672" s="379"/>
      <c r="C672" s="380"/>
      <c r="D672" s="381"/>
      <c r="E672" s="393"/>
      <c r="F672" s="376"/>
      <c r="G672" s="377"/>
      <c r="H672" s="434"/>
      <c r="I672" s="385"/>
      <c r="J672" s="76"/>
      <c r="M672" s="76"/>
      <c r="N672" s="76"/>
      <c r="O672" s="76"/>
      <c r="P672" s="76"/>
      <c r="Q672" s="76"/>
      <c r="R672" s="76"/>
      <c r="S672" s="76"/>
      <c r="T672" s="76"/>
      <c r="U672" s="76"/>
    </row>
    <row r="673" spans="1:21" s="386" customFormat="1" x14ac:dyDescent="0.55000000000000004">
      <c r="A673" s="76"/>
      <c r="B673" s="379"/>
      <c r="C673" s="380"/>
      <c r="D673" s="381"/>
      <c r="E673" s="393"/>
      <c r="F673" s="376"/>
      <c r="G673" s="377"/>
      <c r="H673" s="434"/>
      <c r="I673" s="385"/>
      <c r="J673" s="76"/>
      <c r="M673" s="76"/>
      <c r="N673" s="76"/>
      <c r="O673" s="76"/>
      <c r="P673" s="76"/>
      <c r="Q673" s="76"/>
      <c r="R673" s="76"/>
      <c r="S673" s="76"/>
      <c r="T673" s="76"/>
      <c r="U673" s="76"/>
    </row>
    <row r="674" spans="1:21" s="386" customFormat="1" x14ac:dyDescent="0.55000000000000004">
      <c r="A674" s="76"/>
      <c r="B674" s="379"/>
      <c r="C674" s="380"/>
      <c r="D674" s="381"/>
      <c r="E674" s="393"/>
      <c r="F674" s="376"/>
      <c r="G674" s="377"/>
      <c r="H674" s="434"/>
      <c r="I674" s="385"/>
      <c r="J674" s="76"/>
      <c r="M674" s="76"/>
      <c r="N674" s="76"/>
      <c r="O674" s="76"/>
      <c r="P674" s="76"/>
      <c r="Q674" s="76"/>
      <c r="R674" s="76"/>
      <c r="S674" s="76"/>
      <c r="T674" s="76"/>
      <c r="U674" s="76"/>
    </row>
    <row r="675" spans="1:21" s="386" customFormat="1" x14ac:dyDescent="0.55000000000000004">
      <c r="A675" s="76"/>
      <c r="B675" s="379"/>
      <c r="C675" s="390"/>
      <c r="D675" s="391"/>
      <c r="E675" s="394"/>
      <c r="F675" s="376"/>
      <c r="G675" s="377"/>
      <c r="H675" s="434"/>
      <c r="I675" s="385"/>
      <c r="J675" s="76"/>
      <c r="M675" s="76"/>
      <c r="N675" s="76"/>
      <c r="O675" s="76"/>
      <c r="P675" s="76"/>
      <c r="Q675" s="76"/>
      <c r="R675" s="76"/>
      <c r="S675" s="76"/>
      <c r="T675" s="76"/>
      <c r="U675" s="76"/>
    </row>
    <row r="676" spans="1:21" customFormat="1" ht="7.5" customHeight="1" x14ac:dyDescent="0.55000000000000004">
      <c r="B676" s="211"/>
      <c r="C676" s="28"/>
      <c r="D676" s="28"/>
      <c r="E676" s="28"/>
      <c r="F676" s="28"/>
      <c r="G676" s="28"/>
      <c r="H676" s="28"/>
      <c r="I676" s="50"/>
      <c r="J676" s="3"/>
      <c r="K676" s="3"/>
      <c r="L676" s="3"/>
    </row>
    <row r="677" spans="1:21" customFormat="1" ht="6" customHeight="1" x14ac:dyDescent="0.55000000000000004">
      <c r="J677" s="3"/>
      <c r="K677" s="3"/>
      <c r="L677" s="3"/>
    </row>
    <row r="678" spans="1:21" customFormat="1" ht="103.5" customHeight="1" x14ac:dyDescent="0.55000000000000004">
      <c r="C678" s="241"/>
      <c r="D678" s="242"/>
      <c r="E678" s="230" t="s">
        <v>425</v>
      </c>
      <c r="F678" s="912"/>
      <c r="G678" s="913"/>
      <c r="H678" s="914"/>
      <c r="I678" s="244" t="s">
        <v>240</v>
      </c>
      <c r="J678" s="244"/>
    </row>
    <row r="679" spans="1:21" customFormat="1" ht="146.25" customHeight="1" x14ac:dyDescent="0.55000000000000004">
      <c r="C679" s="234"/>
      <c r="D679" s="224"/>
      <c r="E679" s="230" t="s">
        <v>424</v>
      </c>
      <c r="F679" s="912"/>
      <c r="G679" s="913"/>
      <c r="H679" s="914"/>
      <c r="J679" s="3"/>
      <c r="K679" s="3"/>
      <c r="L679" s="3"/>
    </row>
    <row r="680" spans="1:21" customFormat="1" ht="18.5" thickBot="1" x14ac:dyDescent="0.6">
      <c r="J680" s="3"/>
      <c r="K680" s="3"/>
      <c r="L680" s="3"/>
    </row>
    <row r="681" spans="1:21" customFormat="1" x14ac:dyDescent="0.55000000000000004">
      <c r="A681" s="248"/>
      <c r="B681" s="248"/>
      <c r="C681" s="248"/>
      <c r="D681" s="248"/>
      <c r="E681" s="248"/>
      <c r="F681" s="248"/>
      <c r="G681" s="248"/>
      <c r="H681" s="248"/>
      <c r="I681" s="248"/>
      <c r="J681" s="250"/>
      <c r="K681" s="3"/>
      <c r="L681" s="3"/>
    </row>
    <row r="682" spans="1:21" customFormat="1" ht="15" customHeight="1" x14ac:dyDescent="0.55000000000000004">
      <c r="B682" s="51"/>
      <c r="C682" s="29"/>
      <c r="D682" s="29"/>
      <c r="E682" s="29"/>
      <c r="F682" s="29"/>
      <c r="G682" s="29"/>
      <c r="H682" s="29"/>
      <c r="I682" s="47"/>
    </row>
    <row r="683" spans="1:21" customFormat="1" x14ac:dyDescent="0.55000000000000004">
      <c r="B683" s="48"/>
      <c r="C683" s="236" t="str">
        <f ca="1">IFERROR(OFFSET('2.4民生電力需要量'!$C$7,MATCH(D683,'2.4民生電力需要量'!$E$8:$E$49,0),0),"")</f>
        <v/>
      </c>
      <c r="D683" s="375" t="s">
        <v>238</v>
      </c>
      <c r="E683" s="230" t="s">
        <v>239</v>
      </c>
      <c r="F683" s="905" t="str">
        <f ca="1">IFERROR(OFFSET('2.4民生電力需要量'!$G$7,MATCH($D683,'2.4民生電力需要量'!$E$8:$E$990,0),0),"")</f>
        <v/>
      </c>
      <c r="G683" s="906"/>
      <c r="H683" s="907"/>
      <c r="I683" s="49"/>
    </row>
    <row r="684" spans="1:21" customFormat="1" x14ac:dyDescent="0.55000000000000004">
      <c r="B684" s="48"/>
      <c r="C684" s="233"/>
      <c r="D684" s="216"/>
      <c r="E684" s="230" t="s">
        <v>349</v>
      </c>
      <c r="F684" s="908" t="str">
        <f ca="1">IFERROR(OFFSET('2.4民生電力需要量'!$I$7,MATCH($D683,'2.4民生電力需要量'!$E$8:$E$990,0),0),"")</f>
        <v/>
      </c>
      <c r="G684" s="909"/>
      <c r="H684" s="910"/>
      <c r="I684" s="49"/>
    </row>
    <row r="685" spans="1:21" customFormat="1" x14ac:dyDescent="0.55000000000000004">
      <c r="B685" s="48"/>
      <c r="C685" s="233"/>
      <c r="D685" s="216"/>
      <c r="E685" s="230" t="s">
        <v>298</v>
      </c>
      <c r="F685" s="905" t="str">
        <f ca="1">IFERROR(OFFSET('2.4民生電力需要量'!$L$7,MATCH($D683,'2.4民生電力需要量'!$E$8:$E$990,0),0),"")</f>
        <v/>
      </c>
      <c r="G685" s="906"/>
      <c r="H685" s="907"/>
      <c r="I685" s="49"/>
    </row>
    <row r="686" spans="1:21" ht="18.75" customHeight="1" x14ac:dyDescent="0.55000000000000004">
      <c r="B686" s="379"/>
      <c r="C686" s="380"/>
      <c r="D686" s="381"/>
      <c r="E686" s="393" t="s">
        <v>237</v>
      </c>
      <c r="F686" s="389" t="s">
        <v>211</v>
      </c>
      <c r="G686" s="389" t="s">
        <v>360</v>
      </c>
      <c r="H686" s="389" t="s">
        <v>246</v>
      </c>
      <c r="I686" s="385"/>
      <c r="J686" s="76"/>
    </row>
    <row r="687" spans="1:21" x14ac:dyDescent="0.55000000000000004">
      <c r="B687" s="379"/>
      <c r="C687" s="380"/>
      <c r="D687" s="381"/>
      <c r="E687" s="393"/>
      <c r="F687" s="376"/>
      <c r="G687" s="377"/>
      <c r="H687" s="434"/>
      <c r="I687" s="385"/>
      <c r="J687" s="76"/>
    </row>
    <row r="688" spans="1:21" x14ac:dyDescent="0.55000000000000004">
      <c r="B688" s="379"/>
      <c r="C688" s="380"/>
      <c r="D688" s="381"/>
      <c r="E688" s="393"/>
      <c r="F688" s="376"/>
      <c r="G688" s="377"/>
      <c r="H688" s="434"/>
      <c r="I688" s="385"/>
      <c r="J688" s="76"/>
    </row>
    <row r="689" spans="1:21" x14ac:dyDescent="0.55000000000000004">
      <c r="B689" s="379"/>
      <c r="C689" s="380"/>
      <c r="D689" s="381"/>
      <c r="E689" s="393"/>
      <c r="F689" s="376"/>
      <c r="G689" s="377"/>
      <c r="H689" s="434"/>
      <c r="I689" s="385"/>
      <c r="J689" s="76"/>
    </row>
    <row r="690" spans="1:21" x14ac:dyDescent="0.55000000000000004">
      <c r="B690" s="379"/>
      <c r="C690" s="380"/>
      <c r="D690" s="381"/>
      <c r="E690" s="393"/>
      <c r="F690" s="376"/>
      <c r="G690" s="377"/>
      <c r="H690" s="434"/>
      <c r="I690" s="385"/>
      <c r="J690" s="76"/>
    </row>
    <row r="691" spans="1:21" x14ac:dyDescent="0.55000000000000004">
      <c r="B691" s="379"/>
      <c r="C691" s="380"/>
      <c r="D691" s="381"/>
      <c r="E691" s="393"/>
      <c r="F691" s="376"/>
      <c r="G691" s="377"/>
      <c r="H691" s="434"/>
      <c r="I691" s="385"/>
      <c r="J691" s="76"/>
    </row>
    <row r="692" spans="1:21" s="386" customFormat="1" x14ac:dyDescent="0.55000000000000004">
      <c r="A692" s="76"/>
      <c r="B692" s="379"/>
      <c r="C692" s="380"/>
      <c r="D692" s="381"/>
      <c r="E692" s="393"/>
      <c r="F692" s="376"/>
      <c r="G692" s="377"/>
      <c r="H692" s="434"/>
      <c r="I692" s="385"/>
      <c r="J692" s="76"/>
      <c r="M692" s="76"/>
      <c r="N692" s="76"/>
      <c r="O692" s="76"/>
      <c r="P692" s="76"/>
      <c r="Q692" s="76"/>
      <c r="R692" s="76"/>
      <c r="S692" s="76"/>
      <c r="T692" s="76"/>
      <c r="U692" s="76"/>
    </row>
    <row r="693" spans="1:21" s="386" customFormat="1" x14ac:dyDescent="0.55000000000000004">
      <c r="A693" s="76"/>
      <c r="B693" s="379"/>
      <c r="C693" s="380"/>
      <c r="D693" s="381"/>
      <c r="E693" s="393"/>
      <c r="F693" s="376"/>
      <c r="G693" s="377"/>
      <c r="H693" s="434"/>
      <c r="I693" s="385"/>
      <c r="J693" s="76"/>
      <c r="M693" s="76"/>
      <c r="N693" s="76"/>
      <c r="O693" s="76"/>
      <c r="P693" s="76"/>
      <c r="Q693" s="76"/>
      <c r="R693" s="76"/>
      <c r="S693" s="76"/>
      <c r="T693" s="76"/>
      <c r="U693" s="76"/>
    </row>
    <row r="694" spans="1:21" s="386" customFormat="1" ht="18.75" customHeight="1" x14ac:dyDescent="0.55000000000000004">
      <c r="A694" s="76"/>
      <c r="B694" s="379"/>
      <c r="C694" s="380"/>
      <c r="D694" s="381"/>
      <c r="E694" s="393" t="s">
        <v>237</v>
      </c>
      <c r="F694" s="395" t="s">
        <v>211</v>
      </c>
      <c r="G694" s="395" t="s">
        <v>360</v>
      </c>
      <c r="H694" s="395" t="s">
        <v>246</v>
      </c>
      <c r="I694" s="385"/>
      <c r="J694" s="76"/>
      <c r="M694" s="76"/>
      <c r="N694" s="76"/>
      <c r="O694" s="76"/>
      <c r="P694" s="76"/>
      <c r="Q694" s="76"/>
      <c r="R694" s="76"/>
      <c r="S694" s="76"/>
      <c r="T694" s="76"/>
      <c r="U694" s="76"/>
    </row>
    <row r="695" spans="1:21" s="386" customFormat="1" x14ac:dyDescent="0.55000000000000004">
      <c r="A695" s="76"/>
      <c r="B695" s="379"/>
      <c r="C695" s="380"/>
      <c r="D695" s="381"/>
      <c r="E695" s="393"/>
      <c r="F695" s="376"/>
      <c r="G695" s="377"/>
      <c r="H695" s="434"/>
      <c r="I695" s="385"/>
      <c r="J695" s="76"/>
      <c r="M695" s="76"/>
      <c r="N695" s="76"/>
      <c r="O695" s="76"/>
      <c r="P695" s="76"/>
      <c r="Q695" s="76"/>
      <c r="R695" s="76"/>
      <c r="S695" s="76"/>
      <c r="T695" s="76"/>
      <c r="U695" s="76"/>
    </row>
    <row r="696" spans="1:21" s="386" customFormat="1" x14ac:dyDescent="0.55000000000000004">
      <c r="A696" s="76"/>
      <c r="B696" s="379"/>
      <c r="C696" s="380"/>
      <c r="D696" s="381"/>
      <c r="E696" s="393"/>
      <c r="F696" s="376"/>
      <c r="G696" s="377"/>
      <c r="H696" s="434"/>
      <c r="I696" s="385"/>
      <c r="J696" s="76"/>
      <c r="M696" s="76"/>
      <c r="N696" s="76"/>
      <c r="O696" s="76"/>
      <c r="P696" s="76"/>
      <c r="Q696" s="76"/>
      <c r="R696" s="76"/>
      <c r="S696" s="76"/>
      <c r="T696" s="76"/>
      <c r="U696" s="76"/>
    </row>
    <row r="697" spans="1:21" s="386" customFormat="1" x14ac:dyDescent="0.55000000000000004">
      <c r="A697" s="76"/>
      <c r="B697" s="379"/>
      <c r="C697" s="380"/>
      <c r="D697" s="381"/>
      <c r="E697" s="393"/>
      <c r="F697" s="376"/>
      <c r="G697" s="377"/>
      <c r="H697" s="434"/>
      <c r="I697" s="385"/>
      <c r="J697" s="76"/>
      <c r="M697" s="76"/>
      <c r="N697" s="76"/>
      <c r="O697" s="76"/>
      <c r="P697" s="76"/>
      <c r="Q697" s="76"/>
      <c r="R697" s="76"/>
      <c r="S697" s="76"/>
      <c r="T697" s="76"/>
      <c r="U697" s="76"/>
    </row>
    <row r="698" spans="1:21" s="386" customFormat="1" x14ac:dyDescent="0.55000000000000004">
      <c r="A698" s="76"/>
      <c r="B698" s="379"/>
      <c r="C698" s="380"/>
      <c r="D698" s="381"/>
      <c r="E698" s="393"/>
      <c r="F698" s="376"/>
      <c r="G698" s="377"/>
      <c r="H698" s="434"/>
      <c r="I698" s="385"/>
      <c r="J698" s="76"/>
      <c r="M698" s="76"/>
      <c r="N698" s="76"/>
      <c r="O698" s="76"/>
      <c r="P698" s="76"/>
      <c r="Q698" s="76"/>
      <c r="R698" s="76"/>
      <c r="S698" s="76"/>
      <c r="T698" s="76"/>
      <c r="U698" s="76"/>
    </row>
    <row r="699" spans="1:21" s="386" customFormat="1" x14ac:dyDescent="0.55000000000000004">
      <c r="A699" s="76"/>
      <c r="B699" s="379"/>
      <c r="C699" s="380"/>
      <c r="D699" s="381"/>
      <c r="E699" s="393"/>
      <c r="F699" s="376"/>
      <c r="G699" s="377"/>
      <c r="H699" s="434"/>
      <c r="I699" s="385"/>
      <c r="J699" s="76"/>
      <c r="M699" s="76"/>
      <c r="N699" s="76"/>
      <c r="O699" s="76"/>
      <c r="P699" s="76"/>
      <c r="Q699" s="76"/>
      <c r="R699" s="76"/>
      <c r="S699" s="76"/>
      <c r="T699" s="76"/>
      <c r="U699" s="76"/>
    </row>
    <row r="700" spans="1:21" s="386" customFormat="1" x14ac:dyDescent="0.55000000000000004">
      <c r="A700" s="76"/>
      <c r="B700" s="379"/>
      <c r="C700" s="380"/>
      <c r="D700" s="381"/>
      <c r="E700" s="393"/>
      <c r="F700" s="376"/>
      <c r="G700" s="377"/>
      <c r="H700" s="434"/>
      <c r="I700" s="385"/>
      <c r="J700" s="76"/>
      <c r="M700" s="76"/>
      <c r="N700" s="76"/>
      <c r="O700" s="76"/>
      <c r="P700" s="76"/>
      <c r="Q700" s="76"/>
      <c r="R700" s="76"/>
      <c r="S700" s="76"/>
      <c r="T700" s="76"/>
      <c r="U700" s="76"/>
    </row>
    <row r="701" spans="1:21" s="386" customFormat="1" x14ac:dyDescent="0.55000000000000004">
      <c r="A701" s="76"/>
      <c r="B701" s="379"/>
      <c r="C701" s="390"/>
      <c r="D701" s="391"/>
      <c r="E701" s="394"/>
      <c r="F701" s="376"/>
      <c r="G701" s="377"/>
      <c r="H701" s="434"/>
      <c r="I701" s="385"/>
      <c r="J701" s="76"/>
      <c r="M701" s="76"/>
      <c r="N701" s="76"/>
      <c r="O701" s="76"/>
      <c r="P701" s="76"/>
      <c r="Q701" s="76"/>
      <c r="R701" s="76"/>
      <c r="S701" s="76"/>
      <c r="T701" s="76"/>
      <c r="U701" s="76"/>
    </row>
    <row r="702" spans="1:21" customFormat="1" ht="7.5" customHeight="1" x14ac:dyDescent="0.55000000000000004">
      <c r="B702" s="211"/>
      <c r="C702" s="28"/>
      <c r="D702" s="28"/>
      <c r="E702" s="28"/>
      <c r="F702" s="28"/>
      <c r="G702" s="28"/>
      <c r="H702" s="28"/>
      <c r="I702" s="50"/>
      <c r="J702" s="3"/>
      <c r="K702" s="3"/>
      <c r="L702" s="3"/>
    </row>
    <row r="703" spans="1:21" customFormat="1" ht="6" customHeight="1" x14ac:dyDescent="0.55000000000000004">
      <c r="J703" s="3"/>
      <c r="K703" s="3"/>
      <c r="L703" s="3"/>
    </row>
    <row r="704" spans="1:21" customFormat="1" ht="103.5" customHeight="1" x14ac:dyDescent="0.55000000000000004">
      <c r="C704" s="241"/>
      <c r="D704" s="242"/>
      <c r="E704" s="230" t="s">
        <v>425</v>
      </c>
      <c r="F704" s="912"/>
      <c r="G704" s="913"/>
      <c r="H704" s="914"/>
      <c r="I704" s="244" t="s">
        <v>240</v>
      </c>
      <c r="J704" s="244"/>
    </row>
    <row r="705" spans="1:21" customFormat="1" ht="146.25" customHeight="1" x14ac:dyDescent="0.55000000000000004">
      <c r="C705" s="234"/>
      <c r="D705" s="224"/>
      <c r="E705" s="230" t="s">
        <v>424</v>
      </c>
      <c r="F705" s="912"/>
      <c r="G705" s="913"/>
      <c r="H705" s="914"/>
      <c r="J705" s="3"/>
      <c r="K705" s="3"/>
      <c r="L705" s="3"/>
    </row>
    <row r="706" spans="1:21" ht="18.5" thickBot="1" x14ac:dyDescent="0.6"/>
    <row r="707" spans="1:21" customFormat="1" x14ac:dyDescent="0.55000000000000004">
      <c r="A707" s="248"/>
      <c r="B707" s="248"/>
      <c r="C707" s="248"/>
      <c r="D707" s="248"/>
      <c r="E707" s="248"/>
      <c r="F707" s="248"/>
      <c r="G707" s="248"/>
      <c r="H707" s="248"/>
      <c r="I707" s="248"/>
      <c r="J707" s="250"/>
      <c r="K707" s="3"/>
      <c r="L707" s="3"/>
    </row>
    <row r="708" spans="1:21" customFormat="1" ht="15" customHeight="1" x14ac:dyDescent="0.55000000000000004">
      <c r="B708" s="51"/>
      <c r="C708" s="29"/>
      <c r="D708" s="29"/>
      <c r="E708" s="29"/>
      <c r="F708" s="29"/>
      <c r="G708" s="29"/>
      <c r="H708" s="29"/>
      <c r="I708" s="47"/>
    </row>
    <row r="709" spans="1:21" customFormat="1" x14ac:dyDescent="0.55000000000000004">
      <c r="B709" s="48"/>
      <c r="C709" s="236" t="str">
        <f ca="1">IFERROR(OFFSET('2.4民生電力需要量'!$C$7,MATCH(D709,'2.4民生電力需要量'!$E$8:$E$49,0),0),"")</f>
        <v/>
      </c>
      <c r="D709" s="375" t="s">
        <v>238</v>
      </c>
      <c r="E709" s="230" t="s">
        <v>239</v>
      </c>
      <c r="F709" s="905" t="str">
        <f ca="1">IFERROR(OFFSET('2.4民生電力需要量'!$G$7,MATCH($D709,'2.4民生電力需要量'!$E$8:$E$990,0),0),"")</f>
        <v/>
      </c>
      <c r="G709" s="906"/>
      <c r="H709" s="907"/>
      <c r="I709" s="49"/>
    </row>
    <row r="710" spans="1:21" customFormat="1" x14ac:dyDescent="0.55000000000000004">
      <c r="B710" s="48"/>
      <c r="C710" s="233"/>
      <c r="D710" s="216"/>
      <c r="E710" s="230" t="s">
        <v>349</v>
      </c>
      <c r="F710" s="908" t="str">
        <f ca="1">IFERROR(OFFSET('2.4民生電力需要量'!$I$7,MATCH($D709,'2.4民生電力需要量'!$E$8:$E$990,0),0),"")</f>
        <v/>
      </c>
      <c r="G710" s="909"/>
      <c r="H710" s="910"/>
      <c r="I710" s="49"/>
    </row>
    <row r="711" spans="1:21" customFormat="1" x14ac:dyDescent="0.55000000000000004">
      <c r="B711" s="48"/>
      <c r="C711" s="233"/>
      <c r="D711" s="216"/>
      <c r="E711" s="230" t="s">
        <v>298</v>
      </c>
      <c r="F711" s="905" t="str">
        <f ca="1">IFERROR(OFFSET('2.4民生電力需要量'!$L$7,MATCH($D709,'2.4民生電力需要量'!$E$8:$E$990,0),0),"")</f>
        <v/>
      </c>
      <c r="G711" s="906"/>
      <c r="H711" s="907"/>
      <c r="I711" s="49"/>
    </row>
    <row r="712" spans="1:21" ht="18.75" customHeight="1" x14ac:dyDescent="0.55000000000000004">
      <c r="B712" s="379"/>
      <c r="C712" s="380"/>
      <c r="D712" s="381"/>
      <c r="E712" s="393" t="s">
        <v>237</v>
      </c>
      <c r="F712" s="389" t="s">
        <v>211</v>
      </c>
      <c r="G712" s="389" t="s">
        <v>360</v>
      </c>
      <c r="H712" s="389" t="s">
        <v>246</v>
      </c>
      <c r="I712" s="385"/>
      <c r="J712" s="76"/>
    </row>
    <row r="713" spans="1:21" x14ac:dyDescent="0.55000000000000004">
      <c r="B713" s="379"/>
      <c r="C713" s="380"/>
      <c r="D713" s="381"/>
      <c r="E713" s="393"/>
      <c r="F713" s="376"/>
      <c r="G713" s="377"/>
      <c r="H713" s="434"/>
      <c r="I713" s="385"/>
      <c r="J713" s="76"/>
    </row>
    <row r="714" spans="1:21" x14ac:dyDescent="0.55000000000000004">
      <c r="B714" s="379"/>
      <c r="C714" s="380"/>
      <c r="D714" s="381"/>
      <c r="E714" s="393"/>
      <c r="F714" s="376"/>
      <c r="G714" s="377"/>
      <c r="H714" s="434"/>
      <c r="I714" s="385"/>
      <c r="J714" s="76"/>
    </row>
    <row r="715" spans="1:21" x14ac:dyDescent="0.55000000000000004">
      <c r="B715" s="379"/>
      <c r="C715" s="380"/>
      <c r="D715" s="381"/>
      <c r="E715" s="393"/>
      <c r="F715" s="376"/>
      <c r="G715" s="377"/>
      <c r="H715" s="434"/>
      <c r="I715" s="385"/>
      <c r="J715" s="76"/>
    </row>
    <row r="716" spans="1:21" x14ac:dyDescent="0.55000000000000004">
      <c r="B716" s="379"/>
      <c r="C716" s="380"/>
      <c r="D716" s="381"/>
      <c r="E716" s="393"/>
      <c r="F716" s="376"/>
      <c r="G716" s="377"/>
      <c r="H716" s="434"/>
      <c r="I716" s="385"/>
      <c r="J716" s="76"/>
    </row>
    <row r="717" spans="1:21" x14ac:dyDescent="0.55000000000000004">
      <c r="B717" s="379"/>
      <c r="C717" s="380"/>
      <c r="D717" s="381"/>
      <c r="E717" s="393"/>
      <c r="F717" s="376"/>
      <c r="G717" s="377"/>
      <c r="H717" s="434"/>
      <c r="I717" s="385"/>
      <c r="J717" s="76"/>
    </row>
    <row r="718" spans="1:21" s="386" customFormat="1" x14ac:dyDescent="0.55000000000000004">
      <c r="A718" s="76"/>
      <c r="B718" s="379"/>
      <c r="C718" s="380"/>
      <c r="D718" s="381"/>
      <c r="E718" s="393"/>
      <c r="F718" s="376"/>
      <c r="G718" s="377"/>
      <c r="H718" s="434"/>
      <c r="I718" s="385"/>
      <c r="J718" s="76"/>
      <c r="M718" s="76"/>
      <c r="N718" s="76"/>
      <c r="O718" s="76"/>
      <c r="P718" s="76"/>
      <c r="Q718" s="76"/>
      <c r="R718" s="76"/>
      <c r="S718" s="76"/>
      <c r="T718" s="76"/>
      <c r="U718" s="76"/>
    </row>
    <row r="719" spans="1:21" s="386" customFormat="1" x14ac:dyDescent="0.55000000000000004">
      <c r="A719" s="76"/>
      <c r="B719" s="379"/>
      <c r="C719" s="380"/>
      <c r="D719" s="381"/>
      <c r="E719" s="393"/>
      <c r="F719" s="376"/>
      <c r="G719" s="377"/>
      <c r="H719" s="434"/>
      <c r="I719" s="385"/>
      <c r="J719" s="76"/>
      <c r="M719" s="76"/>
      <c r="N719" s="76"/>
      <c r="O719" s="76"/>
      <c r="P719" s="76"/>
      <c r="Q719" s="76"/>
      <c r="R719" s="76"/>
      <c r="S719" s="76"/>
      <c r="T719" s="76"/>
      <c r="U719" s="76"/>
    </row>
    <row r="720" spans="1:21" s="386" customFormat="1" ht="18.75" customHeight="1" x14ac:dyDescent="0.55000000000000004">
      <c r="A720" s="76"/>
      <c r="B720" s="379"/>
      <c r="C720" s="380"/>
      <c r="D720" s="381"/>
      <c r="E720" s="393" t="s">
        <v>237</v>
      </c>
      <c r="F720" s="395" t="s">
        <v>211</v>
      </c>
      <c r="G720" s="395" t="s">
        <v>360</v>
      </c>
      <c r="H720" s="395" t="s">
        <v>246</v>
      </c>
      <c r="I720" s="385"/>
      <c r="J720" s="76"/>
      <c r="M720" s="76"/>
      <c r="N720" s="76"/>
      <c r="O720" s="76"/>
      <c r="P720" s="76"/>
      <c r="Q720" s="76"/>
      <c r="R720" s="76"/>
      <c r="S720" s="76"/>
      <c r="T720" s="76"/>
      <c r="U720" s="76"/>
    </row>
    <row r="721" spans="1:21" s="386" customFormat="1" x14ac:dyDescent="0.55000000000000004">
      <c r="A721" s="76"/>
      <c r="B721" s="379"/>
      <c r="C721" s="380"/>
      <c r="D721" s="381"/>
      <c r="E721" s="393"/>
      <c r="F721" s="376"/>
      <c r="G721" s="377"/>
      <c r="H721" s="434"/>
      <c r="I721" s="385"/>
      <c r="J721" s="76"/>
      <c r="M721" s="76"/>
      <c r="N721" s="76"/>
      <c r="O721" s="76"/>
      <c r="P721" s="76"/>
      <c r="Q721" s="76"/>
      <c r="R721" s="76"/>
      <c r="S721" s="76"/>
      <c r="T721" s="76"/>
      <c r="U721" s="76"/>
    </row>
    <row r="722" spans="1:21" s="386" customFormat="1" x14ac:dyDescent="0.55000000000000004">
      <c r="A722" s="76"/>
      <c r="B722" s="379"/>
      <c r="C722" s="380"/>
      <c r="D722" s="381"/>
      <c r="E722" s="393"/>
      <c r="F722" s="376"/>
      <c r="G722" s="377"/>
      <c r="H722" s="434"/>
      <c r="I722" s="385"/>
      <c r="J722" s="76"/>
      <c r="M722" s="76"/>
      <c r="N722" s="76"/>
      <c r="O722" s="76"/>
      <c r="P722" s="76"/>
      <c r="Q722" s="76"/>
      <c r="R722" s="76"/>
      <c r="S722" s="76"/>
      <c r="T722" s="76"/>
      <c r="U722" s="76"/>
    </row>
    <row r="723" spans="1:21" s="386" customFormat="1" x14ac:dyDescent="0.55000000000000004">
      <c r="A723" s="76"/>
      <c r="B723" s="379"/>
      <c r="C723" s="380"/>
      <c r="D723" s="381"/>
      <c r="E723" s="393"/>
      <c r="F723" s="376"/>
      <c r="G723" s="377"/>
      <c r="H723" s="434"/>
      <c r="I723" s="385"/>
      <c r="J723" s="76"/>
      <c r="M723" s="76"/>
      <c r="N723" s="76"/>
      <c r="O723" s="76"/>
      <c r="P723" s="76"/>
      <c r="Q723" s="76"/>
      <c r="R723" s="76"/>
      <c r="S723" s="76"/>
      <c r="T723" s="76"/>
      <c r="U723" s="76"/>
    </row>
    <row r="724" spans="1:21" s="386" customFormat="1" x14ac:dyDescent="0.55000000000000004">
      <c r="A724" s="76"/>
      <c r="B724" s="379"/>
      <c r="C724" s="380"/>
      <c r="D724" s="381"/>
      <c r="E724" s="393"/>
      <c r="F724" s="376"/>
      <c r="G724" s="377"/>
      <c r="H724" s="434"/>
      <c r="I724" s="385"/>
      <c r="J724" s="76"/>
      <c r="M724" s="76"/>
      <c r="N724" s="76"/>
      <c r="O724" s="76"/>
      <c r="P724" s="76"/>
      <c r="Q724" s="76"/>
      <c r="R724" s="76"/>
      <c r="S724" s="76"/>
      <c r="T724" s="76"/>
      <c r="U724" s="76"/>
    </row>
    <row r="725" spans="1:21" s="386" customFormat="1" x14ac:dyDescent="0.55000000000000004">
      <c r="A725" s="76"/>
      <c r="B725" s="379"/>
      <c r="C725" s="380"/>
      <c r="D725" s="381"/>
      <c r="E725" s="393"/>
      <c r="F725" s="376"/>
      <c r="G725" s="377"/>
      <c r="H725" s="434"/>
      <c r="I725" s="385"/>
      <c r="J725" s="76"/>
      <c r="M725" s="76"/>
      <c r="N725" s="76"/>
      <c r="O725" s="76"/>
      <c r="P725" s="76"/>
      <c r="Q725" s="76"/>
      <c r="R725" s="76"/>
      <c r="S725" s="76"/>
      <c r="T725" s="76"/>
      <c r="U725" s="76"/>
    </row>
    <row r="726" spans="1:21" s="386" customFormat="1" x14ac:dyDescent="0.55000000000000004">
      <c r="A726" s="76"/>
      <c r="B726" s="379"/>
      <c r="C726" s="380"/>
      <c r="D726" s="381"/>
      <c r="E726" s="393"/>
      <c r="F726" s="376"/>
      <c r="G726" s="377"/>
      <c r="H726" s="434"/>
      <c r="I726" s="385"/>
      <c r="J726" s="76"/>
      <c r="M726" s="76"/>
      <c r="N726" s="76"/>
      <c r="O726" s="76"/>
      <c r="P726" s="76"/>
      <c r="Q726" s="76"/>
      <c r="R726" s="76"/>
      <c r="S726" s="76"/>
      <c r="T726" s="76"/>
      <c r="U726" s="76"/>
    </row>
    <row r="727" spans="1:21" s="386" customFormat="1" x14ac:dyDescent="0.55000000000000004">
      <c r="A727" s="76"/>
      <c r="B727" s="379"/>
      <c r="C727" s="390"/>
      <c r="D727" s="391"/>
      <c r="E727" s="394"/>
      <c r="F727" s="376"/>
      <c r="G727" s="377"/>
      <c r="H727" s="434"/>
      <c r="I727" s="385"/>
      <c r="J727" s="76"/>
      <c r="M727" s="76"/>
      <c r="N727" s="76"/>
      <c r="O727" s="76"/>
      <c r="P727" s="76"/>
      <c r="Q727" s="76"/>
      <c r="R727" s="76"/>
      <c r="S727" s="76"/>
      <c r="T727" s="76"/>
      <c r="U727" s="76"/>
    </row>
    <row r="728" spans="1:21" customFormat="1" ht="7.5" customHeight="1" x14ac:dyDescent="0.55000000000000004">
      <c r="B728" s="211"/>
      <c r="C728" s="28"/>
      <c r="D728" s="28"/>
      <c r="E728" s="28"/>
      <c r="F728" s="28"/>
      <c r="G728" s="28"/>
      <c r="H728" s="28"/>
      <c r="I728" s="50"/>
      <c r="J728" s="3"/>
      <c r="K728" s="3"/>
      <c r="L728" s="3"/>
    </row>
    <row r="729" spans="1:21" customFormat="1" ht="6" customHeight="1" x14ac:dyDescent="0.55000000000000004">
      <c r="J729" s="3"/>
      <c r="K729" s="3"/>
      <c r="L729" s="3"/>
    </row>
    <row r="730" spans="1:21" customFormat="1" ht="103.5" customHeight="1" x14ac:dyDescent="0.55000000000000004">
      <c r="C730" s="241"/>
      <c r="D730" s="242"/>
      <c r="E730" s="230" t="s">
        <v>425</v>
      </c>
      <c r="F730" s="912"/>
      <c r="G730" s="913"/>
      <c r="H730" s="914"/>
      <c r="I730" s="244" t="s">
        <v>240</v>
      </c>
      <c r="J730" s="244"/>
    </row>
    <row r="731" spans="1:21" customFormat="1" ht="146.25" customHeight="1" x14ac:dyDescent="0.55000000000000004">
      <c r="C731" s="234"/>
      <c r="D731" s="224"/>
      <c r="E731" s="230" t="s">
        <v>424</v>
      </c>
      <c r="F731" s="912"/>
      <c r="G731" s="913"/>
      <c r="H731" s="914"/>
      <c r="J731" s="3"/>
      <c r="K731" s="3"/>
      <c r="L731" s="3"/>
    </row>
    <row r="732" spans="1:21" customFormat="1" ht="18.5" thickBot="1" x14ac:dyDescent="0.6">
      <c r="J732" s="3"/>
      <c r="K732" s="3"/>
      <c r="L732" s="3"/>
    </row>
    <row r="733" spans="1:21" customFormat="1" x14ac:dyDescent="0.55000000000000004">
      <c r="A733" s="248"/>
      <c r="B733" s="248"/>
      <c r="C733" s="248"/>
      <c r="D733" s="248"/>
      <c r="E733" s="248"/>
      <c r="F733" s="248"/>
      <c r="G733" s="248"/>
      <c r="H733" s="248"/>
      <c r="I733" s="248"/>
      <c r="J733" s="250"/>
      <c r="K733" s="3"/>
      <c r="L733" s="3"/>
    </row>
    <row r="734" spans="1:21" customFormat="1" ht="15" customHeight="1" x14ac:dyDescent="0.55000000000000004">
      <c r="B734" s="51"/>
      <c r="C734" s="29"/>
      <c r="D734" s="29"/>
      <c r="E734" s="29"/>
      <c r="F734" s="29"/>
      <c r="G734" s="29"/>
      <c r="H734" s="29"/>
      <c r="I734" s="47"/>
    </row>
    <row r="735" spans="1:21" customFormat="1" x14ac:dyDescent="0.55000000000000004">
      <c r="B735" s="48"/>
      <c r="C735" s="236" t="str">
        <f ca="1">IFERROR(OFFSET('2.4民生電力需要量'!$C$7,MATCH(D735,'2.4民生電力需要量'!$E$8:$E$49,0),0),"")</f>
        <v/>
      </c>
      <c r="D735" s="375" t="s">
        <v>238</v>
      </c>
      <c r="E735" s="230" t="s">
        <v>239</v>
      </c>
      <c r="F735" s="905" t="str">
        <f ca="1">IFERROR(OFFSET('2.4民生電力需要量'!$G$7,MATCH($D735,'2.4民生電力需要量'!$E$8:$E$990,0),0),"")</f>
        <v/>
      </c>
      <c r="G735" s="906"/>
      <c r="H735" s="907"/>
      <c r="I735" s="49"/>
    </row>
    <row r="736" spans="1:21" customFormat="1" x14ac:dyDescent="0.55000000000000004">
      <c r="B736" s="48"/>
      <c r="C736" s="233"/>
      <c r="D736" s="216"/>
      <c r="E736" s="230" t="s">
        <v>349</v>
      </c>
      <c r="F736" s="908" t="str">
        <f ca="1">IFERROR(OFFSET('2.4民生電力需要量'!$I$7,MATCH($D735,'2.4民生電力需要量'!$E$8:$E$990,0),0),"")</f>
        <v/>
      </c>
      <c r="G736" s="909"/>
      <c r="H736" s="910"/>
      <c r="I736" s="49"/>
    </row>
    <row r="737" spans="1:21" customFormat="1" x14ac:dyDescent="0.55000000000000004">
      <c r="B737" s="48"/>
      <c r="C737" s="233"/>
      <c r="D737" s="216"/>
      <c r="E737" s="230" t="s">
        <v>298</v>
      </c>
      <c r="F737" s="905" t="str">
        <f ca="1">IFERROR(OFFSET('2.4民生電力需要量'!$L$7,MATCH($D735,'2.4民生電力需要量'!$E$8:$E$990,0),0),"")</f>
        <v/>
      </c>
      <c r="G737" s="906"/>
      <c r="H737" s="907"/>
      <c r="I737" s="49"/>
    </row>
    <row r="738" spans="1:21" ht="18.75" customHeight="1" x14ac:dyDescent="0.55000000000000004">
      <c r="B738" s="379"/>
      <c r="C738" s="380"/>
      <c r="D738" s="381"/>
      <c r="E738" s="393" t="s">
        <v>237</v>
      </c>
      <c r="F738" s="389" t="s">
        <v>211</v>
      </c>
      <c r="G738" s="389" t="s">
        <v>360</v>
      </c>
      <c r="H738" s="389" t="s">
        <v>246</v>
      </c>
      <c r="I738" s="385"/>
      <c r="J738" s="76"/>
    </row>
    <row r="739" spans="1:21" x14ac:dyDescent="0.55000000000000004">
      <c r="B739" s="379"/>
      <c r="C739" s="380"/>
      <c r="D739" s="381"/>
      <c r="E739" s="393"/>
      <c r="F739" s="376"/>
      <c r="G739" s="377"/>
      <c r="H739" s="434"/>
      <c r="I739" s="385"/>
      <c r="J739" s="76"/>
    </row>
    <row r="740" spans="1:21" x14ac:dyDescent="0.55000000000000004">
      <c r="B740" s="379"/>
      <c r="C740" s="380"/>
      <c r="D740" s="381"/>
      <c r="E740" s="393"/>
      <c r="F740" s="376"/>
      <c r="G740" s="377"/>
      <c r="H740" s="434"/>
      <c r="I740" s="385"/>
      <c r="J740" s="76"/>
    </row>
    <row r="741" spans="1:21" x14ac:dyDescent="0.55000000000000004">
      <c r="B741" s="379"/>
      <c r="C741" s="380"/>
      <c r="D741" s="381"/>
      <c r="E741" s="393"/>
      <c r="F741" s="376"/>
      <c r="G741" s="377"/>
      <c r="H741" s="434"/>
      <c r="I741" s="385"/>
      <c r="J741" s="76"/>
    </row>
    <row r="742" spans="1:21" x14ac:dyDescent="0.55000000000000004">
      <c r="B742" s="379"/>
      <c r="C742" s="380"/>
      <c r="D742" s="381"/>
      <c r="E742" s="393"/>
      <c r="F742" s="376"/>
      <c r="G742" s="377"/>
      <c r="H742" s="434"/>
      <c r="I742" s="385"/>
      <c r="J742" s="76"/>
    </row>
    <row r="743" spans="1:21" x14ac:dyDescent="0.55000000000000004">
      <c r="B743" s="379"/>
      <c r="C743" s="380"/>
      <c r="D743" s="381"/>
      <c r="E743" s="393"/>
      <c r="F743" s="376"/>
      <c r="G743" s="377"/>
      <c r="H743" s="434"/>
      <c r="I743" s="385"/>
      <c r="J743" s="76"/>
    </row>
    <row r="744" spans="1:21" s="386" customFormat="1" x14ac:dyDescent="0.55000000000000004">
      <c r="A744" s="76"/>
      <c r="B744" s="379"/>
      <c r="C744" s="380"/>
      <c r="D744" s="381"/>
      <c r="E744" s="393"/>
      <c r="F744" s="376"/>
      <c r="G744" s="377"/>
      <c r="H744" s="434"/>
      <c r="I744" s="385"/>
      <c r="J744" s="76"/>
      <c r="M744" s="76"/>
      <c r="N744" s="76"/>
      <c r="O744" s="76"/>
      <c r="P744" s="76"/>
      <c r="Q744" s="76"/>
      <c r="R744" s="76"/>
      <c r="S744" s="76"/>
      <c r="T744" s="76"/>
      <c r="U744" s="76"/>
    </row>
    <row r="745" spans="1:21" s="386" customFormat="1" x14ac:dyDescent="0.55000000000000004">
      <c r="A745" s="76"/>
      <c r="B745" s="379"/>
      <c r="C745" s="380"/>
      <c r="D745" s="381"/>
      <c r="E745" s="393"/>
      <c r="F745" s="376"/>
      <c r="G745" s="377"/>
      <c r="H745" s="434"/>
      <c r="I745" s="385"/>
      <c r="J745" s="76"/>
      <c r="M745" s="76"/>
      <c r="N745" s="76"/>
      <c r="O745" s="76"/>
      <c r="P745" s="76"/>
      <c r="Q745" s="76"/>
      <c r="R745" s="76"/>
      <c r="S745" s="76"/>
      <c r="T745" s="76"/>
      <c r="U745" s="76"/>
    </row>
    <row r="746" spans="1:21" s="386" customFormat="1" ht="18.75" customHeight="1" x14ac:dyDescent="0.55000000000000004">
      <c r="A746" s="76"/>
      <c r="B746" s="379"/>
      <c r="C746" s="380"/>
      <c r="D746" s="381"/>
      <c r="E746" s="393" t="s">
        <v>237</v>
      </c>
      <c r="F746" s="395" t="s">
        <v>211</v>
      </c>
      <c r="G746" s="395" t="s">
        <v>360</v>
      </c>
      <c r="H746" s="395" t="s">
        <v>246</v>
      </c>
      <c r="I746" s="385"/>
      <c r="J746" s="76"/>
      <c r="M746" s="76"/>
      <c r="N746" s="76"/>
      <c r="O746" s="76"/>
      <c r="P746" s="76"/>
      <c r="Q746" s="76"/>
      <c r="R746" s="76"/>
      <c r="S746" s="76"/>
      <c r="T746" s="76"/>
      <c r="U746" s="76"/>
    </row>
    <row r="747" spans="1:21" s="386" customFormat="1" x14ac:dyDescent="0.55000000000000004">
      <c r="A747" s="76"/>
      <c r="B747" s="379"/>
      <c r="C747" s="380"/>
      <c r="D747" s="381"/>
      <c r="E747" s="393"/>
      <c r="F747" s="376"/>
      <c r="G747" s="377"/>
      <c r="H747" s="434"/>
      <c r="I747" s="385"/>
      <c r="J747" s="76"/>
      <c r="M747" s="76"/>
      <c r="N747" s="76"/>
      <c r="O747" s="76"/>
      <c r="P747" s="76"/>
      <c r="Q747" s="76"/>
      <c r="R747" s="76"/>
      <c r="S747" s="76"/>
      <c r="T747" s="76"/>
      <c r="U747" s="76"/>
    </row>
    <row r="748" spans="1:21" s="386" customFormat="1" x14ac:dyDescent="0.55000000000000004">
      <c r="A748" s="76"/>
      <c r="B748" s="379"/>
      <c r="C748" s="380"/>
      <c r="D748" s="381"/>
      <c r="E748" s="393"/>
      <c r="F748" s="376"/>
      <c r="G748" s="377"/>
      <c r="H748" s="434"/>
      <c r="I748" s="385"/>
      <c r="J748" s="76"/>
      <c r="M748" s="76"/>
      <c r="N748" s="76"/>
      <c r="O748" s="76"/>
      <c r="P748" s="76"/>
      <c r="Q748" s="76"/>
      <c r="R748" s="76"/>
      <c r="S748" s="76"/>
      <c r="T748" s="76"/>
      <c r="U748" s="76"/>
    </row>
    <row r="749" spans="1:21" s="386" customFormat="1" x14ac:dyDescent="0.55000000000000004">
      <c r="A749" s="76"/>
      <c r="B749" s="379"/>
      <c r="C749" s="380"/>
      <c r="D749" s="381"/>
      <c r="E749" s="393"/>
      <c r="F749" s="376"/>
      <c r="G749" s="377"/>
      <c r="H749" s="434"/>
      <c r="I749" s="385"/>
      <c r="J749" s="76"/>
      <c r="M749" s="76"/>
      <c r="N749" s="76"/>
      <c r="O749" s="76"/>
      <c r="P749" s="76"/>
      <c r="Q749" s="76"/>
      <c r="R749" s="76"/>
      <c r="S749" s="76"/>
      <c r="T749" s="76"/>
      <c r="U749" s="76"/>
    </row>
    <row r="750" spans="1:21" s="386" customFormat="1" x14ac:dyDescent="0.55000000000000004">
      <c r="A750" s="76"/>
      <c r="B750" s="379"/>
      <c r="C750" s="380"/>
      <c r="D750" s="381"/>
      <c r="E750" s="393"/>
      <c r="F750" s="376"/>
      <c r="G750" s="377"/>
      <c r="H750" s="434"/>
      <c r="I750" s="385"/>
      <c r="J750" s="76"/>
      <c r="M750" s="76"/>
      <c r="N750" s="76"/>
      <c r="O750" s="76"/>
      <c r="P750" s="76"/>
      <c r="Q750" s="76"/>
      <c r="R750" s="76"/>
      <c r="S750" s="76"/>
      <c r="T750" s="76"/>
      <c r="U750" s="76"/>
    </row>
    <row r="751" spans="1:21" s="386" customFormat="1" x14ac:dyDescent="0.55000000000000004">
      <c r="A751" s="76"/>
      <c r="B751" s="379"/>
      <c r="C751" s="380"/>
      <c r="D751" s="381"/>
      <c r="E751" s="393"/>
      <c r="F751" s="376"/>
      <c r="G751" s="377"/>
      <c r="H751" s="434"/>
      <c r="I751" s="385"/>
      <c r="J751" s="76"/>
      <c r="M751" s="76"/>
      <c r="N751" s="76"/>
      <c r="O751" s="76"/>
      <c r="P751" s="76"/>
      <c r="Q751" s="76"/>
      <c r="R751" s="76"/>
      <c r="S751" s="76"/>
      <c r="T751" s="76"/>
      <c r="U751" s="76"/>
    </row>
    <row r="752" spans="1:21" s="386" customFormat="1" x14ac:dyDescent="0.55000000000000004">
      <c r="A752" s="76"/>
      <c r="B752" s="379"/>
      <c r="C752" s="380"/>
      <c r="D752" s="381"/>
      <c r="E752" s="393"/>
      <c r="F752" s="376"/>
      <c r="G752" s="377"/>
      <c r="H752" s="434"/>
      <c r="I752" s="385"/>
      <c r="J752" s="76"/>
      <c r="M752" s="76"/>
      <c r="N752" s="76"/>
      <c r="O752" s="76"/>
      <c r="P752" s="76"/>
      <c r="Q752" s="76"/>
      <c r="R752" s="76"/>
      <c r="S752" s="76"/>
      <c r="T752" s="76"/>
      <c r="U752" s="76"/>
    </row>
    <row r="753" spans="1:21" s="386" customFormat="1" x14ac:dyDescent="0.55000000000000004">
      <c r="A753" s="76"/>
      <c r="B753" s="379"/>
      <c r="C753" s="390"/>
      <c r="D753" s="391"/>
      <c r="E753" s="394"/>
      <c r="F753" s="376"/>
      <c r="G753" s="377"/>
      <c r="H753" s="434"/>
      <c r="I753" s="385"/>
      <c r="J753" s="76"/>
      <c r="M753" s="76"/>
      <c r="N753" s="76"/>
      <c r="O753" s="76"/>
      <c r="P753" s="76"/>
      <c r="Q753" s="76"/>
      <c r="R753" s="76"/>
      <c r="S753" s="76"/>
      <c r="T753" s="76"/>
      <c r="U753" s="76"/>
    </row>
    <row r="754" spans="1:21" customFormat="1" ht="7.5" customHeight="1" x14ac:dyDescent="0.55000000000000004">
      <c r="B754" s="211"/>
      <c r="C754" s="28"/>
      <c r="D754" s="28"/>
      <c r="E754" s="28"/>
      <c r="F754" s="28"/>
      <c r="G754" s="28"/>
      <c r="H754" s="28"/>
      <c r="I754" s="50"/>
      <c r="J754" s="3"/>
      <c r="K754" s="3"/>
      <c r="L754" s="3"/>
    </row>
    <row r="755" spans="1:21" customFormat="1" ht="6" customHeight="1" x14ac:dyDescent="0.55000000000000004">
      <c r="J755" s="3"/>
      <c r="K755" s="3"/>
      <c r="L755" s="3"/>
    </row>
    <row r="756" spans="1:21" customFormat="1" ht="103.5" customHeight="1" x14ac:dyDescent="0.55000000000000004">
      <c r="C756" s="241"/>
      <c r="D756" s="242"/>
      <c r="E756" s="230" t="s">
        <v>425</v>
      </c>
      <c r="F756" s="912"/>
      <c r="G756" s="913"/>
      <c r="H756" s="914"/>
      <c r="I756" s="244" t="s">
        <v>240</v>
      </c>
      <c r="J756" s="244"/>
    </row>
    <row r="757" spans="1:21" customFormat="1" ht="146.25" customHeight="1" x14ac:dyDescent="0.55000000000000004">
      <c r="C757" s="234"/>
      <c r="D757" s="224"/>
      <c r="E757" s="230" t="s">
        <v>424</v>
      </c>
      <c r="F757" s="912"/>
      <c r="G757" s="913"/>
      <c r="H757" s="914"/>
      <c r="J757" s="3"/>
      <c r="K757" s="3"/>
      <c r="L757" s="3"/>
    </row>
    <row r="758" spans="1:21" customFormat="1" ht="18.5" thickBot="1" x14ac:dyDescent="0.6">
      <c r="J758" s="3"/>
      <c r="K758" s="3"/>
      <c r="L758" s="3"/>
    </row>
    <row r="759" spans="1:21" customFormat="1" x14ac:dyDescent="0.55000000000000004">
      <c r="A759" s="248"/>
      <c r="B759" s="248"/>
      <c r="C759" s="248"/>
      <c r="D759" s="248"/>
      <c r="E759" s="248"/>
      <c r="F759" s="248"/>
      <c r="G759" s="248"/>
      <c r="H759" s="248"/>
      <c r="I759" s="248"/>
      <c r="J759" s="250"/>
      <c r="K759" s="3"/>
      <c r="L759" s="3"/>
    </row>
    <row r="760" spans="1:21" customFormat="1" ht="15" customHeight="1" x14ac:dyDescent="0.55000000000000004">
      <c r="B760" s="51"/>
      <c r="C760" s="29"/>
      <c r="D760" s="29"/>
      <c r="E760" s="29"/>
      <c r="F760" s="29"/>
      <c r="G760" s="29"/>
      <c r="H760" s="29"/>
      <c r="I760" s="47"/>
    </row>
    <row r="761" spans="1:21" customFormat="1" x14ac:dyDescent="0.55000000000000004">
      <c r="B761" s="48"/>
      <c r="C761" s="236" t="str">
        <f ca="1">IFERROR(OFFSET('2.4民生電力需要量'!$C$7,MATCH(D761,'2.4民生電力需要量'!$E$8:$E$49,0),0),"")</f>
        <v/>
      </c>
      <c r="D761" s="375" t="s">
        <v>238</v>
      </c>
      <c r="E761" s="230" t="s">
        <v>239</v>
      </c>
      <c r="F761" s="905" t="str">
        <f ca="1">IFERROR(OFFSET('2.4民生電力需要量'!$G$7,MATCH($D761,'2.4民生電力需要量'!$E$8:$E$990,0),0),"")</f>
        <v/>
      </c>
      <c r="G761" s="906"/>
      <c r="H761" s="907"/>
      <c r="I761" s="49"/>
    </row>
    <row r="762" spans="1:21" customFormat="1" x14ac:dyDescent="0.55000000000000004">
      <c r="B762" s="48"/>
      <c r="C762" s="233"/>
      <c r="D762" s="216"/>
      <c r="E762" s="230" t="s">
        <v>349</v>
      </c>
      <c r="F762" s="908" t="str">
        <f ca="1">IFERROR(OFFSET('2.4民生電力需要量'!$I$7,MATCH($D761,'2.4民生電力需要量'!$E$8:$E$990,0),0),"")</f>
        <v/>
      </c>
      <c r="G762" s="909"/>
      <c r="H762" s="910"/>
      <c r="I762" s="49"/>
    </row>
    <row r="763" spans="1:21" customFormat="1" x14ac:dyDescent="0.55000000000000004">
      <c r="B763" s="48"/>
      <c r="C763" s="233"/>
      <c r="D763" s="216"/>
      <c r="E763" s="230" t="s">
        <v>298</v>
      </c>
      <c r="F763" s="905" t="str">
        <f ca="1">IFERROR(OFFSET('2.4民生電力需要量'!$L$7,MATCH($D761,'2.4民生電力需要量'!$E$8:$E$990,0),0),"")</f>
        <v/>
      </c>
      <c r="G763" s="906"/>
      <c r="H763" s="907"/>
      <c r="I763" s="49"/>
    </row>
    <row r="764" spans="1:21" ht="18.75" customHeight="1" x14ac:dyDescent="0.55000000000000004">
      <c r="B764" s="379"/>
      <c r="C764" s="380"/>
      <c r="D764" s="381"/>
      <c r="E764" s="393" t="s">
        <v>237</v>
      </c>
      <c r="F764" s="389" t="s">
        <v>211</v>
      </c>
      <c r="G764" s="389" t="s">
        <v>360</v>
      </c>
      <c r="H764" s="389" t="s">
        <v>246</v>
      </c>
      <c r="I764" s="385"/>
      <c r="J764" s="76"/>
    </row>
    <row r="765" spans="1:21" x14ac:dyDescent="0.55000000000000004">
      <c r="B765" s="379"/>
      <c r="C765" s="380"/>
      <c r="D765" s="381"/>
      <c r="E765" s="393"/>
      <c r="F765" s="376"/>
      <c r="G765" s="377"/>
      <c r="H765" s="434"/>
      <c r="I765" s="385"/>
      <c r="J765" s="76"/>
    </row>
    <row r="766" spans="1:21" x14ac:dyDescent="0.55000000000000004">
      <c r="B766" s="379"/>
      <c r="C766" s="380"/>
      <c r="D766" s="381"/>
      <c r="E766" s="393"/>
      <c r="F766" s="376"/>
      <c r="G766" s="377"/>
      <c r="H766" s="434"/>
      <c r="I766" s="385"/>
      <c r="J766" s="76"/>
    </row>
    <row r="767" spans="1:21" x14ac:dyDescent="0.55000000000000004">
      <c r="B767" s="379"/>
      <c r="C767" s="380"/>
      <c r="D767" s="381"/>
      <c r="E767" s="393"/>
      <c r="F767" s="376"/>
      <c r="G767" s="377"/>
      <c r="H767" s="434"/>
      <c r="I767" s="385"/>
      <c r="J767" s="76"/>
    </row>
    <row r="768" spans="1:21" x14ac:dyDescent="0.55000000000000004">
      <c r="B768" s="379"/>
      <c r="C768" s="380"/>
      <c r="D768" s="381"/>
      <c r="E768" s="393"/>
      <c r="F768" s="376"/>
      <c r="G768" s="377"/>
      <c r="H768" s="434"/>
      <c r="I768" s="385"/>
      <c r="J768" s="76"/>
    </row>
    <row r="769" spans="1:21" x14ac:dyDescent="0.55000000000000004">
      <c r="B769" s="379"/>
      <c r="C769" s="380"/>
      <c r="D769" s="381"/>
      <c r="E769" s="393"/>
      <c r="F769" s="376"/>
      <c r="G769" s="377"/>
      <c r="H769" s="434"/>
      <c r="I769" s="385"/>
      <c r="J769" s="76"/>
    </row>
    <row r="770" spans="1:21" s="386" customFormat="1" x14ac:dyDescent="0.55000000000000004">
      <c r="A770" s="76"/>
      <c r="B770" s="379"/>
      <c r="C770" s="380"/>
      <c r="D770" s="381"/>
      <c r="E770" s="393"/>
      <c r="F770" s="376"/>
      <c r="G770" s="377"/>
      <c r="H770" s="434"/>
      <c r="I770" s="385"/>
      <c r="J770" s="76"/>
      <c r="M770" s="76"/>
      <c r="N770" s="76"/>
      <c r="O770" s="76"/>
      <c r="P770" s="76"/>
      <c r="Q770" s="76"/>
      <c r="R770" s="76"/>
      <c r="S770" s="76"/>
      <c r="T770" s="76"/>
      <c r="U770" s="76"/>
    </row>
    <row r="771" spans="1:21" s="386" customFormat="1" x14ac:dyDescent="0.55000000000000004">
      <c r="A771" s="76"/>
      <c r="B771" s="379"/>
      <c r="C771" s="380"/>
      <c r="D771" s="381"/>
      <c r="E771" s="393"/>
      <c r="F771" s="376"/>
      <c r="G771" s="377"/>
      <c r="H771" s="434"/>
      <c r="I771" s="385"/>
      <c r="J771" s="76"/>
      <c r="M771" s="76"/>
      <c r="N771" s="76"/>
      <c r="O771" s="76"/>
      <c r="P771" s="76"/>
      <c r="Q771" s="76"/>
      <c r="R771" s="76"/>
      <c r="S771" s="76"/>
      <c r="T771" s="76"/>
      <c r="U771" s="76"/>
    </row>
    <row r="772" spans="1:21" s="386" customFormat="1" ht="18.75" customHeight="1" x14ac:dyDescent="0.55000000000000004">
      <c r="A772" s="76"/>
      <c r="B772" s="379"/>
      <c r="C772" s="380"/>
      <c r="D772" s="381"/>
      <c r="E772" s="393" t="s">
        <v>237</v>
      </c>
      <c r="F772" s="395" t="s">
        <v>211</v>
      </c>
      <c r="G772" s="395" t="s">
        <v>360</v>
      </c>
      <c r="H772" s="395" t="s">
        <v>246</v>
      </c>
      <c r="I772" s="385"/>
      <c r="J772" s="76"/>
      <c r="M772" s="76"/>
      <c r="N772" s="76"/>
      <c r="O772" s="76"/>
      <c r="P772" s="76"/>
      <c r="Q772" s="76"/>
      <c r="R772" s="76"/>
      <c r="S772" s="76"/>
      <c r="T772" s="76"/>
      <c r="U772" s="76"/>
    </row>
    <row r="773" spans="1:21" s="386" customFormat="1" x14ac:dyDescent="0.55000000000000004">
      <c r="A773" s="76"/>
      <c r="B773" s="379"/>
      <c r="C773" s="380"/>
      <c r="D773" s="381"/>
      <c r="E773" s="393"/>
      <c r="F773" s="376"/>
      <c r="G773" s="377"/>
      <c r="H773" s="434"/>
      <c r="I773" s="385"/>
      <c r="J773" s="76"/>
      <c r="M773" s="76"/>
      <c r="N773" s="76"/>
      <c r="O773" s="76"/>
      <c r="P773" s="76"/>
      <c r="Q773" s="76"/>
      <c r="R773" s="76"/>
      <c r="S773" s="76"/>
      <c r="T773" s="76"/>
      <c r="U773" s="76"/>
    </row>
    <row r="774" spans="1:21" s="386" customFormat="1" x14ac:dyDescent="0.55000000000000004">
      <c r="A774" s="76"/>
      <c r="B774" s="379"/>
      <c r="C774" s="380"/>
      <c r="D774" s="381"/>
      <c r="E774" s="393"/>
      <c r="F774" s="376"/>
      <c r="G774" s="377"/>
      <c r="H774" s="434"/>
      <c r="I774" s="385"/>
      <c r="J774" s="76"/>
      <c r="M774" s="76"/>
      <c r="N774" s="76"/>
      <c r="O774" s="76"/>
      <c r="P774" s="76"/>
      <c r="Q774" s="76"/>
      <c r="R774" s="76"/>
      <c r="S774" s="76"/>
      <c r="T774" s="76"/>
      <c r="U774" s="76"/>
    </row>
    <row r="775" spans="1:21" s="386" customFormat="1" x14ac:dyDescent="0.55000000000000004">
      <c r="A775" s="76"/>
      <c r="B775" s="379"/>
      <c r="C775" s="380"/>
      <c r="D775" s="381"/>
      <c r="E775" s="393"/>
      <c r="F775" s="376"/>
      <c r="G775" s="377"/>
      <c r="H775" s="434"/>
      <c r="I775" s="385"/>
      <c r="J775" s="76"/>
      <c r="M775" s="76"/>
      <c r="N775" s="76"/>
      <c r="O775" s="76"/>
      <c r="P775" s="76"/>
      <c r="Q775" s="76"/>
      <c r="R775" s="76"/>
      <c r="S775" s="76"/>
      <c r="T775" s="76"/>
      <c r="U775" s="76"/>
    </row>
    <row r="776" spans="1:21" s="386" customFormat="1" x14ac:dyDescent="0.55000000000000004">
      <c r="A776" s="76"/>
      <c r="B776" s="379"/>
      <c r="C776" s="380"/>
      <c r="D776" s="381"/>
      <c r="E776" s="393"/>
      <c r="F776" s="376"/>
      <c r="G776" s="377"/>
      <c r="H776" s="434"/>
      <c r="I776" s="385"/>
      <c r="J776" s="76"/>
      <c r="M776" s="76"/>
      <c r="N776" s="76"/>
      <c r="O776" s="76"/>
      <c r="P776" s="76"/>
      <c r="Q776" s="76"/>
      <c r="R776" s="76"/>
      <c r="S776" s="76"/>
      <c r="T776" s="76"/>
      <c r="U776" s="76"/>
    </row>
    <row r="777" spans="1:21" s="386" customFormat="1" x14ac:dyDescent="0.55000000000000004">
      <c r="A777" s="76"/>
      <c r="B777" s="379"/>
      <c r="C777" s="380"/>
      <c r="D777" s="381"/>
      <c r="E777" s="393"/>
      <c r="F777" s="376"/>
      <c r="G777" s="377"/>
      <c r="H777" s="434"/>
      <c r="I777" s="385"/>
      <c r="J777" s="76"/>
      <c r="M777" s="76"/>
      <c r="N777" s="76"/>
      <c r="O777" s="76"/>
      <c r="P777" s="76"/>
      <c r="Q777" s="76"/>
      <c r="R777" s="76"/>
      <c r="S777" s="76"/>
      <c r="T777" s="76"/>
      <c r="U777" s="76"/>
    </row>
    <row r="778" spans="1:21" s="386" customFormat="1" x14ac:dyDescent="0.55000000000000004">
      <c r="A778" s="76"/>
      <c r="B778" s="379"/>
      <c r="C778" s="380"/>
      <c r="D778" s="381"/>
      <c r="E778" s="393"/>
      <c r="F778" s="376"/>
      <c r="G778" s="377"/>
      <c r="H778" s="434"/>
      <c r="I778" s="385"/>
      <c r="J778" s="76"/>
      <c r="M778" s="76"/>
      <c r="N778" s="76"/>
      <c r="O778" s="76"/>
      <c r="P778" s="76"/>
      <c r="Q778" s="76"/>
      <c r="R778" s="76"/>
      <c r="S778" s="76"/>
      <c r="T778" s="76"/>
      <c r="U778" s="76"/>
    </row>
    <row r="779" spans="1:21" s="386" customFormat="1" x14ac:dyDescent="0.55000000000000004">
      <c r="A779" s="76"/>
      <c r="B779" s="379"/>
      <c r="C779" s="390"/>
      <c r="D779" s="391"/>
      <c r="E779" s="394"/>
      <c r="F779" s="376"/>
      <c r="G779" s="377"/>
      <c r="H779" s="434"/>
      <c r="I779" s="385"/>
      <c r="J779" s="76"/>
      <c r="M779" s="76"/>
      <c r="N779" s="76"/>
      <c r="O779" s="76"/>
      <c r="P779" s="76"/>
      <c r="Q779" s="76"/>
      <c r="R779" s="76"/>
      <c r="S779" s="76"/>
      <c r="T779" s="76"/>
      <c r="U779" s="76"/>
    </row>
    <row r="780" spans="1:21" customFormat="1" ht="7.5" customHeight="1" x14ac:dyDescent="0.55000000000000004">
      <c r="B780" s="211"/>
      <c r="C780" s="28"/>
      <c r="D780" s="28"/>
      <c r="E780" s="28"/>
      <c r="F780" s="28"/>
      <c r="G780" s="28"/>
      <c r="H780" s="28"/>
      <c r="I780" s="50"/>
      <c r="J780" s="3"/>
      <c r="K780" s="3"/>
      <c r="L780" s="3"/>
    </row>
    <row r="781" spans="1:21" customFormat="1" ht="6" customHeight="1" x14ac:dyDescent="0.55000000000000004">
      <c r="J781" s="3"/>
      <c r="K781" s="3"/>
      <c r="L781" s="3"/>
    </row>
    <row r="782" spans="1:21" customFormat="1" ht="103.5" customHeight="1" x14ac:dyDescent="0.55000000000000004">
      <c r="C782" s="241"/>
      <c r="D782" s="242"/>
      <c r="E782" s="230" t="s">
        <v>425</v>
      </c>
      <c r="F782" s="912"/>
      <c r="G782" s="913"/>
      <c r="H782" s="914"/>
      <c r="I782" s="244" t="s">
        <v>240</v>
      </c>
      <c r="J782" s="244"/>
    </row>
    <row r="783" spans="1:21" customFormat="1" ht="146.25" customHeight="1" x14ac:dyDescent="0.55000000000000004">
      <c r="C783" s="234"/>
      <c r="D783" s="224"/>
      <c r="E783" s="230" t="s">
        <v>424</v>
      </c>
      <c r="F783" s="912"/>
      <c r="G783" s="913"/>
      <c r="H783" s="914"/>
      <c r="J783" s="3"/>
      <c r="K783" s="3"/>
      <c r="L783" s="3"/>
    </row>
  </sheetData>
  <sheetProtection insertRows="0"/>
  <mergeCells count="151">
    <mergeCell ref="F761:H761"/>
    <mergeCell ref="F762:H762"/>
    <mergeCell ref="F763:H763"/>
    <mergeCell ref="F782:H782"/>
    <mergeCell ref="F783:H783"/>
    <mergeCell ref="F735:H735"/>
    <mergeCell ref="F736:H736"/>
    <mergeCell ref="F737:H737"/>
    <mergeCell ref="F756:H756"/>
    <mergeCell ref="F757:H757"/>
    <mergeCell ref="F709:H709"/>
    <mergeCell ref="F710:H710"/>
    <mergeCell ref="F711:H711"/>
    <mergeCell ref="F730:H730"/>
    <mergeCell ref="F731:H731"/>
    <mergeCell ref="F683:H683"/>
    <mergeCell ref="F684:H684"/>
    <mergeCell ref="F685:H685"/>
    <mergeCell ref="F704:H704"/>
    <mergeCell ref="F705:H705"/>
    <mergeCell ref="F657:H657"/>
    <mergeCell ref="F658:H658"/>
    <mergeCell ref="F659:H659"/>
    <mergeCell ref="F678:H678"/>
    <mergeCell ref="F679:H679"/>
    <mergeCell ref="F631:H631"/>
    <mergeCell ref="F632:H632"/>
    <mergeCell ref="F633:H633"/>
    <mergeCell ref="F652:H652"/>
    <mergeCell ref="F653:H653"/>
    <mergeCell ref="F605:H605"/>
    <mergeCell ref="F606:H606"/>
    <mergeCell ref="F607:H607"/>
    <mergeCell ref="F626:H626"/>
    <mergeCell ref="F627:H627"/>
    <mergeCell ref="F579:H579"/>
    <mergeCell ref="F580:H580"/>
    <mergeCell ref="F581:H581"/>
    <mergeCell ref="F600:H600"/>
    <mergeCell ref="F601:H601"/>
    <mergeCell ref="F553:H553"/>
    <mergeCell ref="F554:H554"/>
    <mergeCell ref="F555:H555"/>
    <mergeCell ref="F574:H574"/>
    <mergeCell ref="F575:H575"/>
    <mergeCell ref="F527:H527"/>
    <mergeCell ref="F528:H528"/>
    <mergeCell ref="F529:H529"/>
    <mergeCell ref="F548:H548"/>
    <mergeCell ref="F549:H549"/>
    <mergeCell ref="F501:H501"/>
    <mergeCell ref="F502:H502"/>
    <mergeCell ref="F503:H503"/>
    <mergeCell ref="F522:H522"/>
    <mergeCell ref="F523:H523"/>
    <mergeCell ref="F475:H475"/>
    <mergeCell ref="F476:H476"/>
    <mergeCell ref="F477:H477"/>
    <mergeCell ref="F496:H496"/>
    <mergeCell ref="F497:H497"/>
    <mergeCell ref="F449:H449"/>
    <mergeCell ref="F450:H450"/>
    <mergeCell ref="F451:H451"/>
    <mergeCell ref="F470:H470"/>
    <mergeCell ref="F471:H471"/>
    <mergeCell ref="F423:H423"/>
    <mergeCell ref="F424:H424"/>
    <mergeCell ref="F425:H425"/>
    <mergeCell ref="F444:H444"/>
    <mergeCell ref="F445:H445"/>
    <mergeCell ref="F397:H397"/>
    <mergeCell ref="F398:H398"/>
    <mergeCell ref="F399:H399"/>
    <mergeCell ref="F418:H418"/>
    <mergeCell ref="F419:H419"/>
    <mergeCell ref="F371:H371"/>
    <mergeCell ref="F372:H372"/>
    <mergeCell ref="F373:H373"/>
    <mergeCell ref="F392:H392"/>
    <mergeCell ref="F393:H393"/>
    <mergeCell ref="F345:H345"/>
    <mergeCell ref="F346:H346"/>
    <mergeCell ref="F347:H347"/>
    <mergeCell ref="F366:H366"/>
    <mergeCell ref="F367:H367"/>
    <mergeCell ref="F319:H319"/>
    <mergeCell ref="F320:H320"/>
    <mergeCell ref="F321:H321"/>
    <mergeCell ref="F340:H340"/>
    <mergeCell ref="F341:H341"/>
    <mergeCell ref="F293:H293"/>
    <mergeCell ref="F294:H294"/>
    <mergeCell ref="F295:H295"/>
    <mergeCell ref="F314:H314"/>
    <mergeCell ref="F315:H315"/>
    <mergeCell ref="F133:H133"/>
    <mergeCell ref="F137:H137"/>
    <mergeCell ref="F288:H288"/>
    <mergeCell ref="F289:H289"/>
    <mergeCell ref="F262:H262"/>
    <mergeCell ref="F263:H263"/>
    <mergeCell ref="F267:H267"/>
    <mergeCell ref="F268:H268"/>
    <mergeCell ref="F269:H269"/>
    <mergeCell ref="F210:H210"/>
    <mergeCell ref="F211:H211"/>
    <mergeCell ref="F215:H215"/>
    <mergeCell ref="F216:H216"/>
    <mergeCell ref="F217:H217"/>
    <mergeCell ref="F236:H236"/>
    <mergeCell ref="F237:H237"/>
    <mergeCell ref="F241:H241"/>
    <mergeCell ref="F242:H242"/>
    <mergeCell ref="F243:H243"/>
    <mergeCell ref="F190:H190"/>
    <mergeCell ref="F191:H191"/>
    <mergeCell ref="F81:H81"/>
    <mergeCell ref="F54:H54"/>
    <mergeCell ref="F34:H34"/>
    <mergeCell ref="F106:H106"/>
    <mergeCell ref="F107:H107"/>
    <mergeCell ref="F132:H132"/>
    <mergeCell ref="F85:H85"/>
    <mergeCell ref="F86:H86"/>
    <mergeCell ref="F87:H87"/>
    <mergeCell ref="F164:H164"/>
    <mergeCell ref="F165:H165"/>
    <mergeCell ref="F184:H184"/>
    <mergeCell ref="F185:H185"/>
    <mergeCell ref="F189:H189"/>
    <mergeCell ref="F138:H138"/>
    <mergeCell ref="F139:H139"/>
    <mergeCell ref="F158:H158"/>
    <mergeCell ref="F159:H159"/>
    <mergeCell ref="F163:H163"/>
    <mergeCell ref="F111:H111"/>
    <mergeCell ref="F112:H112"/>
    <mergeCell ref="F113:H113"/>
    <mergeCell ref="F33:H33"/>
    <mergeCell ref="F55:H55"/>
    <mergeCell ref="F60:H60"/>
    <mergeCell ref="F61:H61"/>
    <mergeCell ref="F80:H80"/>
    <mergeCell ref="F35:H35"/>
    <mergeCell ref="F59:H59"/>
    <mergeCell ref="B2:M2"/>
    <mergeCell ref="F7:H7"/>
    <mergeCell ref="F8:H8"/>
    <mergeCell ref="F9:H9"/>
    <mergeCell ref="F29:H29"/>
    <mergeCell ref="F28:H28"/>
  </mergeCells>
  <phoneticPr fontId="1"/>
  <conditionalFormatting sqref="C7">
    <cfRule type="containsBlanks" dxfId="1015" priority="477">
      <formula>LEN(TRIM(C7))=0</formula>
    </cfRule>
  </conditionalFormatting>
  <conditionalFormatting sqref="C33">
    <cfRule type="containsBlanks" dxfId="1014" priority="457">
      <formula>LEN(TRIM(C33))=0</formula>
    </cfRule>
  </conditionalFormatting>
  <conditionalFormatting sqref="C59">
    <cfRule type="containsBlanks" dxfId="1013" priority="445">
      <formula>LEN(TRIM(C59))=0</formula>
    </cfRule>
  </conditionalFormatting>
  <conditionalFormatting sqref="C85">
    <cfRule type="containsBlanks" dxfId="1012" priority="434">
      <formula>LEN(TRIM(C85))=0</formula>
    </cfRule>
  </conditionalFormatting>
  <conditionalFormatting sqref="C111">
    <cfRule type="containsBlanks" dxfId="1011" priority="423">
      <formula>LEN(TRIM(C111))=0</formula>
    </cfRule>
  </conditionalFormatting>
  <conditionalFormatting sqref="C137">
    <cfRule type="containsBlanks" dxfId="1010" priority="412">
      <formula>LEN(TRIM(C137))=0</formula>
    </cfRule>
  </conditionalFormatting>
  <conditionalFormatting sqref="C163">
    <cfRule type="containsBlanks" dxfId="1009" priority="401">
      <formula>LEN(TRIM(C163))=0</formula>
    </cfRule>
  </conditionalFormatting>
  <conditionalFormatting sqref="C189">
    <cfRule type="containsBlanks" dxfId="1008" priority="390">
      <formula>LEN(TRIM(C189))=0</formula>
    </cfRule>
  </conditionalFormatting>
  <conditionalFormatting sqref="C215">
    <cfRule type="containsBlanks" dxfId="1007" priority="379">
      <formula>LEN(TRIM(C215))=0</formula>
    </cfRule>
  </conditionalFormatting>
  <conditionalFormatting sqref="C241">
    <cfRule type="containsBlanks" dxfId="1006" priority="368">
      <formula>LEN(TRIM(C241))=0</formula>
    </cfRule>
  </conditionalFormatting>
  <conditionalFormatting sqref="C267">
    <cfRule type="containsBlanks" dxfId="1005" priority="357">
      <formula>LEN(TRIM(C267))=0</formula>
    </cfRule>
  </conditionalFormatting>
  <conditionalFormatting sqref="C293">
    <cfRule type="containsBlanks" dxfId="1004" priority="284">
      <formula>LEN(TRIM(C293))=0</formula>
    </cfRule>
  </conditionalFormatting>
  <conditionalFormatting sqref="C319">
    <cfRule type="containsBlanks" dxfId="1003" priority="278">
      <formula>LEN(TRIM(C319))=0</formula>
    </cfRule>
  </conditionalFormatting>
  <conditionalFormatting sqref="C345">
    <cfRule type="containsBlanks" dxfId="1002" priority="272">
      <formula>LEN(TRIM(C345))=0</formula>
    </cfRule>
  </conditionalFormatting>
  <conditionalFormatting sqref="C371">
    <cfRule type="containsBlanks" dxfId="1001" priority="266">
      <formula>LEN(TRIM(C371))=0</formula>
    </cfRule>
  </conditionalFormatting>
  <conditionalFormatting sqref="C397">
    <cfRule type="containsBlanks" dxfId="1000" priority="260">
      <formula>LEN(TRIM(C397))=0</formula>
    </cfRule>
  </conditionalFormatting>
  <conditionalFormatting sqref="C423">
    <cfRule type="containsBlanks" dxfId="999" priority="254">
      <formula>LEN(TRIM(C423))=0</formula>
    </cfRule>
  </conditionalFormatting>
  <conditionalFormatting sqref="C449">
    <cfRule type="containsBlanks" dxfId="998" priority="248">
      <formula>LEN(TRIM(C449))=0</formula>
    </cfRule>
  </conditionalFormatting>
  <conditionalFormatting sqref="C475">
    <cfRule type="containsBlanks" dxfId="997" priority="242">
      <formula>LEN(TRIM(C475))=0</formula>
    </cfRule>
  </conditionalFormatting>
  <conditionalFormatting sqref="C501">
    <cfRule type="containsBlanks" dxfId="996" priority="188">
      <formula>LEN(TRIM(C501))=0</formula>
    </cfRule>
  </conditionalFormatting>
  <conditionalFormatting sqref="C527">
    <cfRule type="containsBlanks" dxfId="995" priority="182">
      <formula>LEN(TRIM(C527))=0</formula>
    </cfRule>
  </conditionalFormatting>
  <conditionalFormatting sqref="C553">
    <cfRule type="containsBlanks" dxfId="994" priority="176">
      <formula>LEN(TRIM(C553))=0</formula>
    </cfRule>
  </conditionalFormatting>
  <conditionalFormatting sqref="C579">
    <cfRule type="containsBlanks" dxfId="993" priority="170">
      <formula>LEN(TRIM(C579))=0</formula>
    </cfRule>
  </conditionalFormatting>
  <conditionalFormatting sqref="C605">
    <cfRule type="containsBlanks" dxfId="992" priority="164">
      <formula>LEN(TRIM(C605))=0</formula>
    </cfRule>
  </conditionalFormatting>
  <conditionalFormatting sqref="C631">
    <cfRule type="containsBlanks" dxfId="991" priority="158">
      <formula>LEN(TRIM(C631))=0</formula>
    </cfRule>
  </conditionalFormatting>
  <conditionalFormatting sqref="C657">
    <cfRule type="containsBlanks" dxfId="990" priority="152">
      <formula>LEN(TRIM(C657))=0</formula>
    </cfRule>
  </conditionalFormatting>
  <conditionalFormatting sqref="C683">
    <cfRule type="containsBlanks" dxfId="989" priority="146">
      <formula>LEN(TRIM(C683))=0</formula>
    </cfRule>
  </conditionalFormatting>
  <conditionalFormatting sqref="C709">
    <cfRule type="containsBlanks" dxfId="988" priority="92">
      <formula>LEN(TRIM(C709))=0</formula>
    </cfRule>
  </conditionalFormatting>
  <conditionalFormatting sqref="C735">
    <cfRule type="containsBlanks" dxfId="987" priority="86">
      <formula>LEN(TRIM(C735))=0</formula>
    </cfRule>
  </conditionalFormatting>
  <conditionalFormatting sqref="C761">
    <cfRule type="containsBlanks" dxfId="986" priority="80">
      <formula>LEN(TRIM(C761))=0</formula>
    </cfRule>
  </conditionalFormatting>
  <conditionalFormatting sqref="D7">
    <cfRule type="containsText" dxfId="985" priority="353" operator="containsText" text="選択してください">
      <formula>NOT(ISERROR(SEARCH("選択してください",D7)))</formula>
    </cfRule>
  </conditionalFormatting>
  <conditionalFormatting sqref="D33">
    <cfRule type="containsText" dxfId="984" priority="456" operator="containsText" text="選択してください">
      <formula>NOT(ISERROR(SEARCH("選択してください",D33)))</formula>
    </cfRule>
  </conditionalFormatting>
  <conditionalFormatting sqref="D59">
    <cfRule type="containsText" dxfId="983" priority="444" operator="containsText" text="選択してください">
      <formula>NOT(ISERROR(SEARCH("選択してください",D59)))</formula>
    </cfRule>
  </conditionalFormatting>
  <conditionalFormatting sqref="D85">
    <cfRule type="containsText" dxfId="982" priority="433" operator="containsText" text="選択してください">
      <formula>NOT(ISERROR(SEARCH("選択してください",D85)))</formula>
    </cfRule>
  </conditionalFormatting>
  <conditionalFormatting sqref="D111">
    <cfRule type="containsText" dxfId="981" priority="422" operator="containsText" text="選択してください">
      <formula>NOT(ISERROR(SEARCH("選択してください",D111)))</formula>
    </cfRule>
  </conditionalFormatting>
  <conditionalFormatting sqref="D137">
    <cfRule type="containsText" dxfId="980" priority="411" operator="containsText" text="選択してください">
      <formula>NOT(ISERROR(SEARCH("選択してください",D137)))</formula>
    </cfRule>
  </conditionalFormatting>
  <conditionalFormatting sqref="D163">
    <cfRule type="containsText" dxfId="979" priority="400" operator="containsText" text="選択してください">
      <formula>NOT(ISERROR(SEARCH("選択してください",D163)))</formula>
    </cfRule>
  </conditionalFormatting>
  <conditionalFormatting sqref="D189">
    <cfRule type="containsText" dxfId="978" priority="389" operator="containsText" text="選択してください">
      <formula>NOT(ISERROR(SEARCH("選択してください",D189)))</formula>
    </cfRule>
  </conditionalFormatting>
  <conditionalFormatting sqref="D215">
    <cfRule type="containsText" dxfId="977" priority="378" operator="containsText" text="選択してください">
      <formula>NOT(ISERROR(SEARCH("選択してください",D215)))</formula>
    </cfRule>
  </conditionalFormatting>
  <conditionalFormatting sqref="D241">
    <cfRule type="containsText" dxfId="976" priority="367" operator="containsText" text="選択してください">
      <formula>NOT(ISERROR(SEARCH("選択してください",D241)))</formula>
    </cfRule>
  </conditionalFormatting>
  <conditionalFormatting sqref="D267">
    <cfRule type="containsText" dxfId="975" priority="356" operator="containsText" text="選択してください">
      <formula>NOT(ISERROR(SEARCH("選択してください",D267)))</formula>
    </cfRule>
  </conditionalFormatting>
  <conditionalFormatting sqref="D293">
    <cfRule type="containsText" dxfId="974" priority="283" operator="containsText" text="選択してください">
      <formula>NOT(ISERROR(SEARCH("選択してください",D293)))</formula>
    </cfRule>
  </conditionalFormatting>
  <conditionalFormatting sqref="D319">
    <cfRule type="containsText" dxfId="973" priority="277" operator="containsText" text="選択してください">
      <formula>NOT(ISERROR(SEARCH("選択してください",D319)))</formula>
    </cfRule>
  </conditionalFormatting>
  <conditionalFormatting sqref="D345">
    <cfRule type="containsText" dxfId="972" priority="271" operator="containsText" text="選択してください">
      <formula>NOT(ISERROR(SEARCH("選択してください",D345)))</formula>
    </cfRule>
  </conditionalFormatting>
  <conditionalFormatting sqref="D371">
    <cfRule type="containsText" dxfId="971" priority="265" operator="containsText" text="選択してください">
      <formula>NOT(ISERROR(SEARCH("選択してください",D371)))</formula>
    </cfRule>
  </conditionalFormatting>
  <conditionalFormatting sqref="D397">
    <cfRule type="containsText" dxfId="970" priority="259" operator="containsText" text="選択してください">
      <formula>NOT(ISERROR(SEARCH("選択してください",D397)))</formula>
    </cfRule>
  </conditionalFormatting>
  <conditionalFormatting sqref="D423">
    <cfRule type="containsText" dxfId="969" priority="253" operator="containsText" text="選択してください">
      <formula>NOT(ISERROR(SEARCH("選択してください",D423)))</formula>
    </cfRule>
  </conditionalFormatting>
  <conditionalFormatting sqref="D449">
    <cfRule type="containsText" dxfId="968" priority="247" operator="containsText" text="選択してください">
      <formula>NOT(ISERROR(SEARCH("選択してください",D449)))</formula>
    </cfRule>
  </conditionalFormatting>
  <conditionalFormatting sqref="D475">
    <cfRule type="containsText" dxfId="967" priority="241" operator="containsText" text="選択してください">
      <formula>NOT(ISERROR(SEARCH("選択してください",D475)))</formula>
    </cfRule>
  </conditionalFormatting>
  <conditionalFormatting sqref="D501">
    <cfRule type="containsText" dxfId="966" priority="187" operator="containsText" text="選択してください">
      <formula>NOT(ISERROR(SEARCH("選択してください",D501)))</formula>
    </cfRule>
  </conditionalFormatting>
  <conditionalFormatting sqref="D527">
    <cfRule type="containsText" dxfId="965" priority="181" operator="containsText" text="選択してください">
      <formula>NOT(ISERROR(SEARCH("選択してください",D527)))</formula>
    </cfRule>
  </conditionalFormatting>
  <conditionalFormatting sqref="D553">
    <cfRule type="containsText" dxfId="964" priority="175" operator="containsText" text="選択してください">
      <formula>NOT(ISERROR(SEARCH("選択してください",D553)))</formula>
    </cfRule>
  </conditionalFormatting>
  <conditionalFormatting sqref="D579">
    <cfRule type="containsText" dxfId="963" priority="169" operator="containsText" text="選択してください">
      <formula>NOT(ISERROR(SEARCH("選択してください",D579)))</formula>
    </cfRule>
  </conditionalFormatting>
  <conditionalFormatting sqref="D605">
    <cfRule type="containsText" dxfId="962" priority="163" operator="containsText" text="選択してください">
      <formula>NOT(ISERROR(SEARCH("選択してください",D605)))</formula>
    </cfRule>
  </conditionalFormatting>
  <conditionalFormatting sqref="D631">
    <cfRule type="containsText" dxfId="961" priority="157" operator="containsText" text="選択してください">
      <formula>NOT(ISERROR(SEARCH("選択してください",D631)))</formula>
    </cfRule>
  </conditionalFormatting>
  <conditionalFormatting sqref="D657">
    <cfRule type="containsText" dxfId="960" priority="151" operator="containsText" text="選択してください">
      <formula>NOT(ISERROR(SEARCH("選択してください",D657)))</formula>
    </cfRule>
  </conditionalFormatting>
  <conditionalFormatting sqref="D683">
    <cfRule type="containsText" dxfId="959" priority="145" operator="containsText" text="選択してください">
      <formula>NOT(ISERROR(SEARCH("選択してください",D683)))</formula>
    </cfRule>
  </conditionalFormatting>
  <conditionalFormatting sqref="D709">
    <cfRule type="containsText" dxfId="958" priority="91" operator="containsText" text="選択してください">
      <formula>NOT(ISERROR(SEARCH("選択してください",D709)))</formula>
    </cfRule>
  </conditionalFormatting>
  <conditionalFormatting sqref="D735">
    <cfRule type="containsText" dxfId="957" priority="85" operator="containsText" text="選択してください">
      <formula>NOT(ISERROR(SEARCH("選択してください",D735)))</formula>
    </cfRule>
  </conditionalFormatting>
  <conditionalFormatting sqref="D761">
    <cfRule type="containsText" dxfId="956" priority="79" operator="containsText" text="選択してください">
      <formula>NOT(ISERROR(SEARCH("選択してください",D761)))</formula>
    </cfRule>
  </conditionalFormatting>
  <conditionalFormatting sqref="E7:E9">
    <cfRule type="containsBlanks" dxfId="955" priority="498">
      <formula>LEN(TRIM(E7))=0</formula>
    </cfRule>
  </conditionalFormatting>
  <conditionalFormatting sqref="E10 E18">
    <cfRule type="containsText" dxfId="954" priority="678" operator="containsText" text="合意形成対象者">
      <formula>NOT(ISERROR(SEARCH("合意形成対象者",E10)))</formula>
    </cfRule>
  </conditionalFormatting>
  <conditionalFormatting sqref="E10:E25">
    <cfRule type="notContainsBlanks" dxfId="953" priority="349">
      <formula>LEN(TRIM(E10))&gt;0</formula>
    </cfRule>
  </conditionalFormatting>
  <conditionalFormatting sqref="E33:E35">
    <cfRule type="containsBlanks" dxfId="952" priority="459">
      <formula>LEN(TRIM(E33))=0</formula>
    </cfRule>
  </conditionalFormatting>
  <conditionalFormatting sqref="E36 E44">
    <cfRule type="containsText" dxfId="951" priority="464" operator="containsText" text="合意形成対象者">
      <formula>NOT(ISERROR(SEARCH("合意形成対象者",E36)))</formula>
    </cfRule>
  </conditionalFormatting>
  <conditionalFormatting sqref="E59:E61">
    <cfRule type="containsBlanks" dxfId="950" priority="447">
      <formula>LEN(TRIM(E59))=0</formula>
    </cfRule>
  </conditionalFormatting>
  <conditionalFormatting sqref="E62 E70">
    <cfRule type="containsText" dxfId="949" priority="452" operator="containsText" text="合意形成対象者">
      <formula>NOT(ISERROR(SEARCH("合意形成対象者",E62)))</formula>
    </cfRule>
  </conditionalFormatting>
  <conditionalFormatting sqref="E85:E87">
    <cfRule type="containsBlanks" dxfId="948" priority="436">
      <formula>LEN(TRIM(E85))=0</formula>
    </cfRule>
  </conditionalFormatting>
  <conditionalFormatting sqref="E88 E96">
    <cfRule type="containsText" dxfId="947" priority="441" operator="containsText" text="合意形成対象者">
      <formula>NOT(ISERROR(SEARCH("合意形成対象者",E88)))</formula>
    </cfRule>
  </conditionalFormatting>
  <conditionalFormatting sqref="E111:E113">
    <cfRule type="containsBlanks" dxfId="946" priority="425">
      <formula>LEN(TRIM(E111))=0</formula>
    </cfRule>
  </conditionalFormatting>
  <conditionalFormatting sqref="E114 E122">
    <cfRule type="containsText" dxfId="945" priority="430" operator="containsText" text="合意形成対象者">
      <formula>NOT(ISERROR(SEARCH("合意形成対象者",E114)))</formula>
    </cfRule>
  </conditionalFormatting>
  <conditionalFormatting sqref="E137:E139">
    <cfRule type="containsBlanks" dxfId="944" priority="414">
      <formula>LEN(TRIM(E137))=0</formula>
    </cfRule>
  </conditionalFormatting>
  <conditionalFormatting sqref="E140 E148">
    <cfRule type="containsText" dxfId="943" priority="419" operator="containsText" text="合意形成対象者">
      <formula>NOT(ISERROR(SEARCH("合意形成対象者",E140)))</formula>
    </cfRule>
  </conditionalFormatting>
  <conditionalFormatting sqref="E163:E165">
    <cfRule type="containsBlanks" dxfId="942" priority="403">
      <formula>LEN(TRIM(E163))=0</formula>
    </cfRule>
  </conditionalFormatting>
  <conditionalFormatting sqref="E166 E174">
    <cfRule type="containsText" dxfId="941" priority="408" operator="containsText" text="合意形成対象者">
      <formula>NOT(ISERROR(SEARCH("合意形成対象者",E166)))</formula>
    </cfRule>
  </conditionalFormatting>
  <conditionalFormatting sqref="E189:E191">
    <cfRule type="containsBlanks" dxfId="940" priority="392">
      <formula>LEN(TRIM(E189))=0</formula>
    </cfRule>
  </conditionalFormatting>
  <conditionalFormatting sqref="E192 E200">
    <cfRule type="containsText" dxfId="939" priority="397" operator="containsText" text="合意形成対象者">
      <formula>NOT(ISERROR(SEARCH("合意形成対象者",E192)))</formula>
    </cfRule>
  </conditionalFormatting>
  <conditionalFormatting sqref="E215:E217">
    <cfRule type="containsBlanks" dxfId="938" priority="381">
      <formula>LEN(TRIM(E215))=0</formula>
    </cfRule>
  </conditionalFormatting>
  <conditionalFormatting sqref="E218 E226">
    <cfRule type="containsText" dxfId="937" priority="386" operator="containsText" text="合意形成対象者">
      <formula>NOT(ISERROR(SEARCH("合意形成対象者",E218)))</formula>
    </cfRule>
  </conditionalFormatting>
  <conditionalFormatting sqref="E241:E243">
    <cfRule type="containsBlanks" dxfId="936" priority="370">
      <formula>LEN(TRIM(E241))=0</formula>
    </cfRule>
  </conditionalFormatting>
  <conditionalFormatting sqref="E244 E252">
    <cfRule type="containsText" dxfId="935" priority="375" operator="containsText" text="合意形成対象者">
      <formula>NOT(ISERROR(SEARCH("合意形成対象者",E244)))</formula>
    </cfRule>
  </conditionalFormatting>
  <conditionalFormatting sqref="E267:E269">
    <cfRule type="containsBlanks" dxfId="934" priority="359">
      <formula>LEN(TRIM(E267))=0</formula>
    </cfRule>
  </conditionalFormatting>
  <conditionalFormatting sqref="E270 E278">
    <cfRule type="containsText" dxfId="933" priority="364" operator="containsText" text="合意形成対象者">
      <formula>NOT(ISERROR(SEARCH("合意形成対象者",E270)))</formula>
    </cfRule>
  </conditionalFormatting>
  <conditionalFormatting sqref="E293:E295">
    <cfRule type="containsBlanks" dxfId="932" priority="286">
      <formula>LEN(TRIM(E293))=0</formula>
    </cfRule>
  </conditionalFormatting>
  <conditionalFormatting sqref="E296 E304">
    <cfRule type="containsText" dxfId="931" priority="287" operator="containsText" text="合意形成対象者">
      <formula>NOT(ISERROR(SEARCH("合意形成対象者",E296)))</formula>
    </cfRule>
  </conditionalFormatting>
  <conditionalFormatting sqref="E319:E321">
    <cfRule type="containsBlanks" dxfId="930" priority="280">
      <formula>LEN(TRIM(E319))=0</formula>
    </cfRule>
  </conditionalFormatting>
  <conditionalFormatting sqref="E322 E330">
    <cfRule type="containsText" dxfId="929" priority="281" operator="containsText" text="合意形成対象者">
      <formula>NOT(ISERROR(SEARCH("合意形成対象者",E322)))</formula>
    </cfRule>
  </conditionalFormatting>
  <conditionalFormatting sqref="E345:E347">
    <cfRule type="containsBlanks" dxfId="928" priority="274">
      <formula>LEN(TRIM(E345))=0</formula>
    </cfRule>
  </conditionalFormatting>
  <conditionalFormatting sqref="E348 E356">
    <cfRule type="containsText" dxfId="927" priority="275" operator="containsText" text="合意形成対象者">
      <formula>NOT(ISERROR(SEARCH("合意形成対象者",E348)))</formula>
    </cfRule>
  </conditionalFormatting>
  <conditionalFormatting sqref="E371:E373">
    <cfRule type="containsBlanks" dxfId="926" priority="268">
      <formula>LEN(TRIM(E371))=0</formula>
    </cfRule>
  </conditionalFormatting>
  <conditionalFormatting sqref="E374 E382">
    <cfRule type="containsText" dxfId="925" priority="269" operator="containsText" text="合意形成対象者">
      <formula>NOT(ISERROR(SEARCH("合意形成対象者",E374)))</formula>
    </cfRule>
  </conditionalFormatting>
  <conditionalFormatting sqref="E397:E399">
    <cfRule type="containsBlanks" dxfId="924" priority="262">
      <formula>LEN(TRIM(E397))=0</formula>
    </cfRule>
  </conditionalFormatting>
  <conditionalFormatting sqref="E400 E408">
    <cfRule type="containsText" dxfId="923" priority="263" operator="containsText" text="合意形成対象者">
      <formula>NOT(ISERROR(SEARCH("合意形成対象者",E400)))</formula>
    </cfRule>
  </conditionalFormatting>
  <conditionalFormatting sqref="E423:E425">
    <cfRule type="containsBlanks" dxfId="922" priority="256">
      <formula>LEN(TRIM(E423))=0</formula>
    </cfRule>
  </conditionalFormatting>
  <conditionalFormatting sqref="E426 E434">
    <cfRule type="containsText" dxfId="921" priority="257" operator="containsText" text="合意形成対象者">
      <formula>NOT(ISERROR(SEARCH("合意形成対象者",E426)))</formula>
    </cfRule>
  </conditionalFormatting>
  <conditionalFormatting sqref="E449:E451">
    <cfRule type="containsBlanks" dxfId="920" priority="250">
      <formula>LEN(TRIM(E449))=0</formula>
    </cfRule>
  </conditionalFormatting>
  <conditionalFormatting sqref="E452 E460">
    <cfRule type="containsText" dxfId="919" priority="251" operator="containsText" text="合意形成対象者">
      <formula>NOT(ISERROR(SEARCH("合意形成対象者",E452)))</formula>
    </cfRule>
  </conditionalFormatting>
  <conditionalFormatting sqref="E475:E477">
    <cfRule type="containsBlanks" dxfId="918" priority="244">
      <formula>LEN(TRIM(E475))=0</formula>
    </cfRule>
  </conditionalFormatting>
  <conditionalFormatting sqref="E478 E486">
    <cfRule type="containsText" dxfId="917" priority="245" operator="containsText" text="合意形成対象者">
      <formula>NOT(ISERROR(SEARCH("合意形成対象者",E478)))</formula>
    </cfRule>
  </conditionalFormatting>
  <conditionalFormatting sqref="E501:E503">
    <cfRule type="containsBlanks" dxfId="916" priority="190">
      <formula>LEN(TRIM(E501))=0</formula>
    </cfRule>
  </conditionalFormatting>
  <conditionalFormatting sqref="E504 E512">
    <cfRule type="containsText" dxfId="915" priority="191" operator="containsText" text="合意形成対象者">
      <formula>NOT(ISERROR(SEARCH("合意形成対象者",E504)))</formula>
    </cfRule>
  </conditionalFormatting>
  <conditionalFormatting sqref="E527:E529">
    <cfRule type="containsBlanks" dxfId="914" priority="184">
      <formula>LEN(TRIM(E527))=0</formula>
    </cfRule>
  </conditionalFormatting>
  <conditionalFormatting sqref="E530 E538">
    <cfRule type="containsText" dxfId="913" priority="185" operator="containsText" text="合意形成対象者">
      <formula>NOT(ISERROR(SEARCH("合意形成対象者",E530)))</formula>
    </cfRule>
  </conditionalFormatting>
  <conditionalFormatting sqref="E553:E555">
    <cfRule type="containsBlanks" dxfId="912" priority="178">
      <formula>LEN(TRIM(E553))=0</formula>
    </cfRule>
  </conditionalFormatting>
  <conditionalFormatting sqref="E556 E564">
    <cfRule type="containsText" dxfId="911" priority="179" operator="containsText" text="合意形成対象者">
      <formula>NOT(ISERROR(SEARCH("合意形成対象者",E556)))</formula>
    </cfRule>
  </conditionalFormatting>
  <conditionalFormatting sqref="E579:E581">
    <cfRule type="containsBlanks" dxfId="910" priority="172">
      <formula>LEN(TRIM(E579))=0</formula>
    </cfRule>
  </conditionalFormatting>
  <conditionalFormatting sqref="E582 E590">
    <cfRule type="containsText" dxfId="909" priority="173" operator="containsText" text="合意形成対象者">
      <formula>NOT(ISERROR(SEARCH("合意形成対象者",E582)))</formula>
    </cfRule>
  </conditionalFormatting>
  <conditionalFormatting sqref="E605:E607">
    <cfRule type="containsBlanks" dxfId="908" priority="166">
      <formula>LEN(TRIM(E605))=0</formula>
    </cfRule>
  </conditionalFormatting>
  <conditionalFormatting sqref="E608 E616">
    <cfRule type="containsText" dxfId="907" priority="167" operator="containsText" text="合意形成対象者">
      <formula>NOT(ISERROR(SEARCH("合意形成対象者",E608)))</formula>
    </cfRule>
  </conditionalFormatting>
  <conditionalFormatting sqref="E631:E633">
    <cfRule type="containsBlanks" dxfId="906" priority="160">
      <formula>LEN(TRIM(E631))=0</formula>
    </cfRule>
  </conditionalFormatting>
  <conditionalFormatting sqref="E634 E642">
    <cfRule type="containsText" dxfId="905" priority="161" operator="containsText" text="合意形成対象者">
      <formula>NOT(ISERROR(SEARCH("合意形成対象者",E634)))</formula>
    </cfRule>
  </conditionalFormatting>
  <conditionalFormatting sqref="E657:E659">
    <cfRule type="containsBlanks" dxfId="904" priority="154">
      <formula>LEN(TRIM(E657))=0</formula>
    </cfRule>
  </conditionalFormatting>
  <conditionalFormatting sqref="E660 E668">
    <cfRule type="containsText" dxfId="903" priority="155" operator="containsText" text="合意形成対象者">
      <formula>NOT(ISERROR(SEARCH("合意形成対象者",E660)))</formula>
    </cfRule>
  </conditionalFormatting>
  <conditionalFormatting sqref="E683:E685">
    <cfRule type="containsBlanks" dxfId="902" priority="148">
      <formula>LEN(TRIM(E683))=0</formula>
    </cfRule>
  </conditionalFormatting>
  <conditionalFormatting sqref="E686 E694">
    <cfRule type="containsText" dxfId="901" priority="149" operator="containsText" text="合意形成対象者">
      <formula>NOT(ISERROR(SEARCH("合意形成対象者",E686)))</formula>
    </cfRule>
  </conditionalFormatting>
  <conditionalFormatting sqref="E709:E711">
    <cfRule type="containsBlanks" dxfId="900" priority="94">
      <formula>LEN(TRIM(E709))=0</formula>
    </cfRule>
  </conditionalFormatting>
  <conditionalFormatting sqref="E712 E720">
    <cfRule type="containsText" dxfId="899" priority="95" operator="containsText" text="合意形成対象者">
      <formula>NOT(ISERROR(SEARCH("合意形成対象者",E712)))</formula>
    </cfRule>
  </conditionalFormatting>
  <conditionalFormatting sqref="E735:E737">
    <cfRule type="containsBlanks" dxfId="898" priority="88">
      <formula>LEN(TRIM(E735))=0</formula>
    </cfRule>
  </conditionalFormatting>
  <conditionalFormatting sqref="E738 E746">
    <cfRule type="containsText" dxfId="897" priority="89" operator="containsText" text="合意形成対象者">
      <formula>NOT(ISERROR(SEARCH("合意形成対象者",E738)))</formula>
    </cfRule>
  </conditionalFormatting>
  <conditionalFormatting sqref="E761:E763">
    <cfRule type="containsBlanks" dxfId="896" priority="82">
      <formula>LEN(TRIM(E761))=0</formula>
    </cfRule>
  </conditionalFormatting>
  <conditionalFormatting sqref="E764 E772">
    <cfRule type="containsText" dxfId="895" priority="83" operator="containsText" text="合意形成対象者">
      <formula>NOT(ISERROR(SEARCH("合意形成対象者",E764)))</formula>
    </cfRule>
  </conditionalFormatting>
  <conditionalFormatting sqref="F54 E54:E55 F55:H55">
    <cfRule type="containsBlanks" dxfId="894" priority="465">
      <formula>LEN(TRIM(E54))=0</formula>
    </cfRule>
  </conditionalFormatting>
  <conditionalFormatting sqref="F80 E80:E81 F81:H81">
    <cfRule type="containsBlanks" dxfId="893" priority="453">
      <formula>LEN(TRIM(E80))=0</formula>
    </cfRule>
  </conditionalFormatting>
  <conditionalFormatting sqref="F106 E106:E107 F107:H107">
    <cfRule type="containsBlanks" dxfId="892" priority="442">
      <formula>LEN(TRIM(E106))=0</formula>
    </cfRule>
  </conditionalFormatting>
  <conditionalFormatting sqref="F132 E132:E133 F133:H133">
    <cfRule type="containsBlanks" dxfId="891" priority="431">
      <formula>LEN(TRIM(E132))=0</formula>
    </cfRule>
  </conditionalFormatting>
  <conditionalFormatting sqref="F158 E158:E159 F159:H159">
    <cfRule type="containsBlanks" dxfId="890" priority="420">
      <formula>LEN(TRIM(E158))=0</formula>
    </cfRule>
  </conditionalFormatting>
  <conditionalFormatting sqref="F184 E184:E185 F185:H185">
    <cfRule type="containsBlanks" dxfId="889" priority="409">
      <formula>LEN(TRIM(E184))=0</formula>
    </cfRule>
  </conditionalFormatting>
  <conditionalFormatting sqref="F210 E210:E211 F211:H211">
    <cfRule type="containsBlanks" dxfId="888" priority="398">
      <formula>LEN(TRIM(E210))=0</formula>
    </cfRule>
  </conditionalFormatting>
  <conditionalFormatting sqref="F236 E236:E237 F237:H237">
    <cfRule type="containsBlanks" dxfId="887" priority="387">
      <formula>LEN(TRIM(E236))=0</formula>
    </cfRule>
  </conditionalFormatting>
  <conditionalFormatting sqref="F262 E262:E263 F263:H263">
    <cfRule type="containsBlanks" dxfId="886" priority="376">
      <formula>LEN(TRIM(E262))=0</formula>
    </cfRule>
  </conditionalFormatting>
  <conditionalFormatting sqref="F288 E288:E289 F289:H289">
    <cfRule type="containsBlanks" dxfId="885" priority="365">
      <formula>LEN(TRIM(E288))=0</formula>
    </cfRule>
  </conditionalFormatting>
  <conditionalFormatting sqref="F314 E314:E315 F315:H315">
    <cfRule type="containsBlanks" dxfId="884" priority="288">
      <formula>LEN(TRIM(E314))=0</formula>
    </cfRule>
  </conditionalFormatting>
  <conditionalFormatting sqref="F340 E340:E341 F341:H341">
    <cfRule type="containsBlanks" dxfId="883" priority="282">
      <formula>LEN(TRIM(E340))=0</formula>
    </cfRule>
  </conditionalFormatting>
  <conditionalFormatting sqref="F366 E366:E367 F367:H367">
    <cfRule type="containsBlanks" dxfId="882" priority="276">
      <formula>LEN(TRIM(E366))=0</formula>
    </cfRule>
  </conditionalFormatting>
  <conditionalFormatting sqref="F392 E392:E393 F393:H393">
    <cfRule type="containsBlanks" dxfId="881" priority="270">
      <formula>LEN(TRIM(E392))=0</formula>
    </cfRule>
  </conditionalFormatting>
  <conditionalFormatting sqref="F418 E418:E419 F419:H419">
    <cfRule type="containsBlanks" dxfId="880" priority="264">
      <formula>LEN(TRIM(E418))=0</formula>
    </cfRule>
  </conditionalFormatting>
  <conditionalFormatting sqref="F444 E444:E445 F445:H445">
    <cfRule type="containsBlanks" dxfId="879" priority="258">
      <formula>LEN(TRIM(E444))=0</formula>
    </cfRule>
  </conditionalFormatting>
  <conditionalFormatting sqref="F470 E470:E471 F471:H471">
    <cfRule type="containsBlanks" dxfId="878" priority="252">
      <formula>LEN(TRIM(E470))=0</formula>
    </cfRule>
  </conditionalFormatting>
  <conditionalFormatting sqref="F496 E496:E497 F497:H497">
    <cfRule type="containsBlanks" dxfId="877" priority="246">
      <formula>LEN(TRIM(E496))=0</formula>
    </cfRule>
  </conditionalFormatting>
  <conditionalFormatting sqref="F522 E522:E523 F523:H523">
    <cfRule type="containsBlanks" dxfId="876" priority="192">
      <formula>LEN(TRIM(E522))=0</formula>
    </cfRule>
  </conditionalFormatting>
  <conditionalFormatting sqref="F548 E548:E549 F549:H549">
    <cfRule type="containsBlanks" dxfId="875" priority="186">
      <formula>LEN(TRIM(E548))=0</formula>
    </cfRule>
  </conditionalFormatting>
  <conditionalFormatting sqref="F574 E574:E575 F575:H575">
    <cfRule type="containsBlanks" dxfId="874" priority="180">
      <formula>LEN(TRIM(E574))=0</formula>
    </cfRule>
  </conditionalFormatting>
  <conditionalFormatting sqref="F600 E600:E601 F601:H601">
    <cfRule type="containsBlanks" dxfId="873" priority="174">
      <formula>LEN(TRIM(E600))=0</formula>
    </cfRule>
  </conditionalFormatting>
  <conditionalFormatting sqref="F626 E626:E627 F627:H627">
    <cfRule type="containsBlanks" dxfId="872" priority="168">
      <formula>LEN(TRIM(E626))=0</formula>
    </cfRule>
  </conditionalFormatting>
  <conditionalFormatting sqref="F652 E652:E653 F653:H653">
    <cfRule type="containsBlanks" dxfId="871" priority="162">
      <formula>LEN(TRIM(E652))=0</formula>
    </cfRule>
  </conditionalFormatting>
  <conditionalFormatting sqref="F678 E678:E679 F679:H679">
    <cfRule type="containsBlanks" dxfId="870" priority="156">
      <formula>LEN(TRIM(E678))=0</formula>
    </cfRule>
  </conditionalFormatting>
  <conditionalFormatting sqref="F704 E704:E705 F705:H705">
    <cfRule type="containsBlanks" dxfId="869" priority="150">
      <formula>LEN(TRIM(E704))=0</formula>
    </cfRule>
  </conditionalFormatting>
  <conditionalFormatting sqref="F730 E730:E731 F731:H731">
    <cfRule type="containsBlanks" dxfId="868" priority="96">
      <formula>LEN(TRIM(E730))=0</formula>
    </cfRule>
  </conditionalFormatting>
  <conditionalFormatting sqref="F756 E756:E757 F757:H757">
    <cfRule type="containsBlanks" dxfId="867" priority="90">
      <formula>LEN(TRIM(E756))=0</formula>
    </cfRule>
  </conditionalFormatting>
  <conditionalFormatting sqref="F782 E782:E783 F783:H783">
    <cfRule type="containsBlanks" dxfId="866" priority="84">
      <formula>LEN(TRIM(E782))=0</formula>
    </cfRule>
  </conditionalFormatting>
  <conditionalFormatting sqref="F11:G17 F28 E28:E29 F29:H29">
    <cfRule type="containsBlanks" dxfId="865" priority="680">
      <formula>LEN(TRIM(E11))=0</formula>
    </cfRule>
  </conditionalFormatting>
  <conditionalFormatting sqref="F19:G25">
    <cfRule type="containsBlanks" dxfId="864" priority="352">
      <formula>LEN(TRIM(F19))=0</formula>
    </cfRule>
  </conditionalFormatting>
  <conditionalFormatting sqref="F37:G43">
    <cfRule type="containsBlanks" dxfId="863" priority="346">
      <formula>LEN(TRIM(F37))=0</formula>
    </cfRule>
  </conditionalFormatting>
  <conditionalFormatting sqref="F45:G51">
    <cfRule type="containsBlanks" dxfId="862" priority="345">
      <formula>LEN(TRIM(F45))=0</formula>
    </cfRule>
  </conditionalFormatting>
  <conditionalFormatting sqref="F63:G69">
    <cfRule type="containsBlanks" dxfId="861" priority="340">
      <formula>LEN(TRIM(F63))=0</formula>
    </cfRule>
  </conditionalFormatting>
  <conditionalFormatting sqref="F71:G77">
    <cfRule type="containsBlanks" dxfId="860" priority="339">
      <formula>LEN(TRIM(F71))=0</formula>
    </cfRule>
  </conditionalFormatting>
  <conditionalFormatting sqref="F89:G95">
    <cfRule type="containsBlanks" dxfId="859" priority="336">
      <formula>LEN(TRIM(F89))=0</formula>
    </cfRule>
  </conditionalFormatting>
  <conditionalFormatting sqref="F97:G103">
    <cfRule type="containsBlanks" dxfId="858" priority="333">
      <formula>LEN(TRIM(F97))=0</formula>
    </cfRule>
  </conditionalFormatting>
  <conditionalFormatting sqref="F115:G121">
    <cfRule type="containsBlanks" dxfId="857" priority="330">
      <formula>LEN(TRIM(F115))=0</formula>
    </cfRule>
  </conditionalFormatting>
  <conditionalFormatting sqref="F123:G129">
    <cfRule type="containsBlanks" dxfId="856" priority="327">
      <formula>LEN(TRIM(F123))=0</formula>
    </cfRule>
  </conditionalFormatting>
  <conditionalFormatting sqref="F141:G147">
    <cfRule type="containsBlanks" dxfId="855" priority="322">
      <formula>LEN(TRIM(F141))=0</formula>
    </cfRule>
  </conditionalFormatting>
  <conditionalFormatting sqref="F149:G155">
    <cfRule type="containsBlanks" dxfId="854" priority="321">
      <formula>LEN(TRIM(F149))=0</formula>
    </cfRule>
  </conditionalFormatting>
  <conditionalFormatting sqref="F167:G173">
    <cfRule type="containsBlanks" dxfId="853" priority="318">
      <formula>LEN(TRIM(F167))=0</formula>
    </cfRule>
  </conditionalFormatting>
  <conditionalFormatting sqref="F175:G181">
    <cfRule type="containsBlanks" dxfId="852" priority="315">
      <formula>LEN(TRIM(F175))=0</formula>
    </cfRule>
  </conditionalFormatting>
  <conditionalFormatting sqref="F193:G199">
    <cfRule type="containsBlanks" dxfId="851" priority="312">
      <formula>LEN(TRIM(F193))=0</formula>
    </cfRule>
  </conditionalFormatting>
  <conditionalFormatting sqref="F201:G207">
    <cfRule type="containsBlanks" dxfId="850" priority="309">
      <formula>LEN(TRIM(F201))=0</formula>
    </cfRule>
  </conditionalFormatting>
  <conditionalFormatting sqref="F219:G225">
    <cfRule type="containsBlanks" dxfId="849" priority="304">
      <formula>LEN(TRIM(F219))=0</formula>
    </cfRule>
  </conditionalFormatting>
  <conditionalFormatting sqref="F227:G233">
    <cfRule type="containsBlanks" dxfId="848" priority="303">
      <formula>LEN(TRIM(F227))=0</formula>
    </cfRule>
  </conditionalFormatting>
  <conditionalFormatting sqref="F245:G251">
    <cfRule type="containsBlanks" dxfId="847" priority="298">
      <formula>LEN(TRIM(F245))=0</formula>
    </cfRule>
  </conditionalFormatting>
  <conditionalFormatting sqref="F253:G259">
    <cfRule type="containsBlanks" dxfId="846" priority="297">
      <formula>LEN(TRIM(F253))=0</formula>
    </cfRule>
  </conditionalFormatting>
  <conditionalFormatting sqref="F271:G277">
    <cfRule type="containsBlanks" dxfId="845" priority="294">
      <formula>LEN(TRIM(F271))=0</formula>
    </cfRule>
  </conditionalFormatting>
  <conditionalFormatting sqref="F279:G285">
    <cfRule type="containsBlanks" dxfId="844" priority="291">
      <formula>LEN(TRIM(F279))=0</formula>
    </cfRule>
  </conditionalFormatting>
  <conditionalFormatting sqref="F297:G303">
    <cfRule type="containsBlanks" dxfId="843" priority="240">
      <formula>LEN(TRIM(F297))=0</formula>
    </cfRule>
  </conditionalFormatting>
  <conditionalFormatting sqref="F305:G311">
    <cfRule type="containsBlanks" dxfId="842" priority="237">
      <formula>LEN(TRIM(F305))=0</formula>
    </cfRule>
  </conditionalFormatting>
  <conditionalFormatting sqref="F323:G329">
    <cfRule type="containsBlanks" dxfId="841" priority="234">
      <formula>LEN(TRIM(F323))=0</formula>
    </cfRule>
  </conditionalFormatting>
  <conditionalFormatting sqref="F331:G337">
    <cfRule type="containsBlanks" dxfId="840" priority="231">
      <formula>LEN(TRIM(F331))=0</formula>
    </cfRule>
  </conditionalFormatting>
  <conditionalFormatting sqref="F349:G355">
    <cfRule type="containsBlanks" dxfId="839" priority="226">
      <formula>LEN(TRIM(F349))=0</formula>
    </cfRule>
  </conditionalFormatting>
  <conditionalFormatting sqref="F357:G363">
    <cfRule type="containsBlanks" dxfId="838" priority="225">
      <formula>LEN(TRIM(F357))=0</formula>
    </cfRule>
  </conditionalFormatting>
  <conditionalFormatting sqref="F375:G381">
    <cfRule type="containsBlanks" dxfId="837" priority="222">
      <formula>LEN(TRIM(F375))=0</formula>
    </cfRule>
  </conditionalFormatting>
  <conditionalFormatting sqref="F383:G389">
    <cfRule type="containsBlanks" dxfId="836" priority="219">
      <formula>LEN(TRIM(F383))=0</formula>
    </cfRule>
  </conditionalFormatting>
  <conditionalFormatting sqref="F401:G407">
    <cfRule type="containsBlanks" dxfId="835" priority="216">
      <formula>LEN(TRIM(F401))=0</formula>
    </cfRule>
  </conditionalFormatting>
  <conditionalFormatting sqref="F409:G415">
    <cfRule type="containsBlanks" dxfId="834" priority="213">
      <formula>LEN(TRIM(F409))=0</formula>
    </cfRule>
  </conditionalFormatting>
  <conditionalFormatting sqref="F427:G433">
    <cfRule type="containsBlanks" dxfId="833" priority="208">
      <formula>LEN(TRIM(F427))=0</formula>
    </cfRule>
  </conditionalFormatting>
  <conditionalFormatting sqref="F435:G441">
    <cfRule type="containsBlanks" dxfId="832" priority="207">
      <formula>LEN(TRIM(F435))=0</formula>
    </cfRule>
  </conditionalFormatting>
  <conditionalFormatting sqref="F453:G459">
    <cfRule type="containsBlanks" dxfId="831" priority="202">
      <formula>LEN(TRIM(F453))=0</formula>
    </cfRule>
  </conditionalFormatting>
  <conditionalFormatting sqref="F461:G467">
    <cfRule type="containsBlanks" dxfId="830" priority="201">
      <formula>LEN(TRIM(F461))=0</formula>
    </cfRule>
  </conditionalFormatting>
  <conditionalFormatting sqref="F479:G485">
    <cfRule type="containsBlanks" dxfId="829" priority="198">
      <formula>LEN(TRIM(F479))=0</formula>
    </cfRule>
  </conditionalFormatting>
  <conditionalFormatting sqref="F487:G493">
    <cfRule type="containsBlanks" dxfId="828" priority="195">
      <formula>LEN(TRIM(F487))=0</formula>
    </cfRule>
  </conditionalFormatting>
  <conditionalFormatting sqref="F505:G511">
    <cfRule type="containsBlanks" dxfId="827" priority="144">
      <formula>LEN(TRIM(F505))=0</formula>
    </cfRule>
  </conditionalFormatting>
  <conditionalFormatting sqref="F513:G519">
    <cfRule type="containsBlanks" dxfId="826" priority="141">
      <formula>LEN(TRIM(F513))=0</formula>
    </cfRule>
  </conditionalFormatting>
  <conditionalFormatting sqref="F531:G537">
    <cfRule type="containsBlanks" dxfId="825" priority="138">
      <formula>LEN(TRIM(F531))=0</formula>
    </cfRule>
  </conditionalFormatting>
  <conditionalFormatting sqref="F539:G545">
    <cfRule type="containsBlanks" dxfId="824" priority="135">
      <formula>LEN(TRIM(F539))=0</formula>
    </cfRule>
  </conditionalFormatting>
  <conditionalFormatting sqref="F557:G563">
    <cfRule type="containsBlanks" dxfId="823" priority="130">
      <formula>LEN(TRIM(F557))=0</formula>
    </cfRule>
  </conditionalFormatting>
  <conditionalFormatting sqref="F565:G571">
    <cfRule type="containsBlanks" dxfId="822" priority="129">
      <formula>LEN(TRIM(F565))=0</formula>
    </cfRule>
  </conditionalFormatting>
  <conditionalFormatting sqref="F583:G589">
    <cfRule type="containsBlanks" dxfId="821" priority="126">
      <formula>LEN(TRIM(F583))=0</formula>
    </cfRule>
  </conditionalFormatting>
  <conditionalFormatting sqref="F591:G597">
    <cfRule type="containsBlanks" dxfId="820" priority="123">
      <formula>LEN(TRIM(F591))=0</formula>
    </cfRule>
  </conditionalFormatting>
  <conditionalFormatting sqref="F609:G615">
    <cfRule type="containsBlanks" dxfId="819" priority="120">
      <formula>LEN(TRIM(F609))=0</formula>
    </cfRule>
  </conditionalFormatting>
  <conditionalFormatting sqref="F617:G623">
    <cfRule type="containsBlanks" dxfId="818" priority="117">
      <formula>LEN(TRIM(F617))=0</formula>
    </cfRule>
  </conditionalFormatting>
  <conditionalFormatting sqref="F635:G641">
    <cfRule type="containsBlanks" dxfId="817" priority="112">
      <formula>LEN(TRIM(F635))=0</formula>
    </cfRule>
  </conditionalFormatting>
  <conditionalFormatting sqref="F643:G649">
    <cfRule type="containsBlanks" dxfId="816" priority="111">
      <formula>LEN(TRIM(F643))=0</formula>
    </cfRule>
  </conditionalFormatting>
  <conditionalFormatting sqref="F661:G667">
    <cfRule type="containsBlanks" dxfId="815" priority="106">
      <formula>LEN(TRIM(F661))=0</formula>
    </cfRule>
  </conditionalFormatting>
  <conditionalFormatting sqref="F669:G675">
    <cfRule type="containsBlanks" dxfId="814" priority="105">
      <formula>LEN(TRIM(F669))=0</formula>
    </cfRule>
  </conditionalFormatting>
  <conditionalFormatting sqref="F687:G693">
    <cfRule type="containsBlanks" dxfId="813" priority="102">
      <formula>LEN(TRIM(F687))=0</formula>
    </cfRule>
  </conditionalFormatting>
  <conditionalFormatting sqref="F695:G701">
    <cfRule type="containsBlanks" dxfId="812" priority="99">
      <formula>LEN(TRIM(F695))=0</formula>
    </cfRule>
  </conditionalFormatting>
  <conditionalFormatting sqref="F713:G719">
    <cfRule type="containsBlanks" dxfId="811" priority="48">
      <formula>LEN(TRIM(F713))=0</formula>
    </cfRule>
  </conditionalFormatting>
  <conditionalFormatting sqref="F721:G727">
    <cfRule type="containsBlanks" dxfId="810" priority="45">
      <formula>LEN(TRIM(F721))=0</formula>
    </cfRule>
  </conditionalFormatting>
  <conditionalFormatting sqref="F739:G745">
    <cfRule type="containsBlanks" dxfId="809" priority="42">
      <formula>LEN(TRIM(F739))=0</formula>
    </cfRule>
  </conditionalFormatting>
  <conditionalFormatting sqref="F747:G753">
    <cfRule type="containsBlanks" dxfId="808" priority="39">
      <formula>LEN(TRIM(F747))=0</formula>
    </cfRule>
  </conditionalFormatting>
  <conditionalFormatting sqref="F765:G771">
    <cfRule type="containsBlanks" dxfId="807" priority="34">
      <formula>LEN(TRIM(F765))=0</formula>
    </cfRule>
  </conditionalFormatting>
  <conditionalFormatting sqref="F773:G779">
    <cfRule type="containsBlanks" dxfId="806" priority="33">
      <formula>LEN(TRIM(F773))=0</formula>
    </cfRule>
  </conditionalFormatting>
  <conditionalFormatting sqref="F7:H9">
    <cfRule type="containsBlanks" dxfId="805" priority="488">
      <formula>LEN(TRIM(F7))=0</formula>
    </cfRule>
  </conditionalFormatting>
  <conditionalFormatting sqref="F33:H35">
    <cfRule type="containsBlanks" dxfId="804" priority="458">
      <formula>LEN(TRIM(F33))=0</formula>
    </cfRule>
  </conditionalFormatting>
  <conditionalFormatting sqref="F59:H61">
    <cfRule type="containsBlanks" dxfId="803" priority="446">
      <formula>LEN(TRIM(F59))=0</formula>
    </cfRule>
  </conditionalFormatting>
  <conditionalFormatting sqref="F85:H87">
    <cfRule type="containsBlanks" dxfId="802" priority="435">
      <formula>LEN(TRIM(F85))=0</formula>
    </cfRule>
  </conditionalFormatting>
  <conditionalFormatting sqref="F111:H113">
    <cfRule type="containsBlanks" dxfId="801" priority="424">
      <formula>LEN(TRIM(F111))=0</formula>
    </cfRule>
  </conditionalFormatting>
  <conditionalFormatting sqref="F137:H139">
    <cfRule type="containsBlanks" dxfId="800" priority="413">
      <formula>LEN(TRIM(F137))=0</formula>
    </cfRule>
  </conditionalFormatting>
  <conditionalFormatting sqref="F163:H165">
    <cfRule type="containsBlanks" dxfId="799" priority="402">
      <formula>LEN(TRIM(F163))=0</formula>
    </cfRule>
  </conditionalFormatting>
  <conditionalFormatting sqref="F189:H191">
    <cfRule type="containsBlanks" dxfId="798" priority="391">
      <formula>LEN(TRIM(F189))=0</formula>
    </cfRule>
  </conditionalFormatting>
  <conditionalFormatting sqref="F215:H217">
    <cfRule type="containsBlanks" dxfId="797" priority="380">
      <formula>LEN(TRIM(F215))=0</formula>
    </cfRule>
  </conditionalFormatting>
  <conditionalFormatting sqref="F241:H243">
    <cfRule type="containsBlanks" dxfId="796" priority="369">
      <formula>LEN(TRIM(F241))=0</formula>
    </cfRule>
  </conditionalFormatting>
  <conditionalFormatting sqref="F267:H269">
    <cfRule type="containsBlanks" dxfId="795" priority="358">
      <formula>LEN(TRIM(F267))=0</formula>
    </cfRule>
  </conditionalFormatting>
  <conditionalFormatting sqref="F293:H295">
    <cfRule type="containsBlanks" dxfId="794" priority="285">
      <formula>LEN(TRIM(F293))=0</formula>
    </cfRule>
  </conditionalFormatting>
  <conditionalFormatting sqref="F319:H321">
    <cfRule type="containsBlanks" dxfId="793" priority="279">
      <formula>LEN(TRIM(F319))=0</formula>
    </cfRule>
  </conditionalFormatting>
  <conditionalFormatting sqref="F345:H347">
    <cfRule type="containsBlanks" dxfId="792" priority="273">
      <formula>LEN(TRIM(F345))=0</formula>
    </cfRule>
  </conditionalFormatting>
  <conditionalFormatting sqref="F371:H373">
    <cfRule type="containsBlanks" dxfId="791" priority="267">
      <formula>LEN(TRIM(F371))=0</formula>
    </cfRule>
  </conditionalFormatting>
  <conditionalFormatting sqref="F397:H399">
    <cfRule type="containsBlanks" dxfId="790" priority="261">
      <formula>LEN(TRIM(F397))=0</formula>
    </cfRule>
  </conditionalFormatting>
  <conditionalFormatting sqref="F423:H425">
    <cfRule type="containsBlanks" dxfId="789" priority="255">
      <formula>LEN(TRIM(F423))=0</formula>
    </cfRule>
  </conditionalFormatting>
  <conditionalFormatting sqref="F449:H451">
    <cfRule type="containsBlanks" dxfId="788" priority="249">
      <formula>LEN(TRIM(F449))=0</formula>
    </cfRule>
  </conditionalFormatting>
  <conditionalFormatting sqref="F475:H477">
    <cfRule type="containsBlanks" dxfId="787" priority="243">
      <formula>LEN(TRIM(F475))=0</formula>
    </cfRule>
  </conditionalFormatting>
  <conditionalFormatting sqref="F501:H503">
    <cfRule type="containsBlanks" dxfId="786" priority="189">
      <formula>LEN(TRIM(F501))=0</formula>
    </cfRule>
  </conditionalFormatting>
  <conditionalFormatting sqref="F527:H529">
    <cfRule type="containsBlanks" dxfId="785" priority="183">
      <formula>LEN(TRIM(F527))=0</formula>
    </cfRule>
  </conditionalFormatting>
  <conditionalFormatting sqref="F553:H555">
    <cfRule type="containsBlanks" dxfId="784" priority="177">
      <formula>LEN(TRIM(F553))=0</formula>
    </cfRule>
  </conditionalFormatting>
  <conditionalFormatting sqref="F579:H581">
    <cfRule type="containsBlanks" dxfId="783" priority="171">
      <formula>LEN(TRIM(F579))=0</formula>
    </cfRule>
  </conditionalFormatting>
  <conditionalFormatting sqref="F605:H607">
    <cfRule type="containsBlanks" dxfId="782" priority="165">
      <formula>LEN(TRIM(F605))=0</formula>
    </cfRule>
  </conditionalFormatting>
  <conditionalFormatting sqref="F631:H633">
    <cfRule type="containsBlanks" dxfId="781" priority="159">
      <formula>LEN(TRIM(F631))=0</formula>
    </cfRule>
  </conditionalFormatting>
  <conditionalFormatting sqref="F657:H659">
    <cfRule type="containsBlanks" dxfId="780" priority="153">
      <formula>LEN(TRIM(F657))=0</formula>
    </cfRule>
  </conditionalFormatting>
  <conditionalFormatting sqref="F683:H685">
    <cfRule type="containsBlanks" dxfId="779" priority="147">
      <formula>LEN(TRIM(F683))=0</formula>
    </cfRule>
  </conditionalFormatting>
  <conditionalFormatting sqref="F709:H711">
    <cfRule type="containsBlanks" dxfId="778" priority="93">
      <formula>LEN(TRIM(F709))=0</formula>
    </cfRule>
  </conditionalFormatting>
  <conditionalFormatting sqref="F735:H737">
    <cfRule type="containsBlanks" dxfId="777" priority="87">
      <formula>LEN(TRIM(F735))=0</formula>
    </cfRule>
  </conditionalFormatting>
  <conditionalFormatting sqref="F761:H763">
    <cfRule type="containsBlanks" dxfId="776" priority="81">
      <formula>LEN(TRIM(F761))=0</formula>
    </cfRule>
  </conditionalFormatting>
  <conditionalFormatting sqref="H11:H17">
    <cfRule type="notContainsBlanks" dxfId="775" priority="591">
      <formula>LEN(TRIM(H11))&gt;0</formula>
    </cfRule>
    <cfRule type="expression" dxfId="774" priority="592">
      <formula>$F11="その他"</formula>
    </cfRule>
  </conditionalFormatting>
  <conditionalFormatting sqref="H19:H25">
    <cfRule type="expression" dxfId="773" priority="351">
      <formula>$F19="その他"</formula>
    </cfRule>
    <cfRule type="notContainsBlanks" dxfId="772" priority="350">
      <formula>LEN(TRIM(H19))&gt;0</formula>
    </cfRule>
  </conditionalFormatting>
  <conditionalFormatting sqref="H37:H43">
    <cfRule type="expression" dxfId="771" priority="348">
      <formula>$F37="その他"</formula>
    </cfRule>
    <cfRule type="notContainsBlanks" dxfId="770" priority="347">
      <formula>LEN(TRIM(H37))&gt;0</formula>
    </cfRule>
  </conditionalFormatting>
  <conditionalFormatting sqref="H45:H51">
    <cfRule type="expression" dxfId="769" priority="344">
      <formula>$F45="その他"</formula>
    </cfRule>
    <cfRule type="notContainsBlanks" dxfId="768" priority="343">
      <formula>LEN(TRIM(H45))&gt;0</formula>
    </cfRule>
  </conditionalFormatting>
  <conditionalFormatting sqref="H63:H69">
    <cfRule type="expression" dxfId="767" priority="342">
      <formula>$F63="その他"</formula>
    </cfRule>
    <cfRule type="notContainsBlanks" dxfId="766" priority="341">
      <formula>LEN(TRIM(H63))&gt;0</formula>
    </cfRule>
  </conditionalFormatting>
  <conditionalFormatting sqref="H71:H77">
    <cfRule type="notContainsBlanks" dxfId="765" priority="337">
      <formula>LEN(TRIM(H71))&gt;0</formula>
    </cfRule>
    <cfRule type="expression" dxfId="764" priority="338">
      <formula>$F71="その他"</formula>
    </cfRule>
  </conditionalFormatting>
  <conditionalFormatting sqref="H89:H95">
    <cfRule type="expression" dxfId="763" priority="335">
      <formula>$F89="その他"</formula>
    </cfRule>
    <cfRule type="notContainsBlanks" dxfId="762" priority="334">
      <formula>LEN(TRIM(H89))&gt;0</formula>
    </cfRule>
  </conditionalFormatting>
  <conditionalFormatting sqref="H97:H103">
    <cfRule type="notContainsBlanks" dxfId="761" priority="331">
      <formula>LEN(TRIM(H97))&gt;0</formula>
    </cfRule>
    <cfRule type="expression" dxfId="760" priority="332">
      <formula>$F97="その他"</formula>
    </cfRule>
  </conditionalFormatting>
  <conditionalFormatting sqref="H115:H121">
    <cfRule type="notContainsBlanks" dxfId="759" priority="328">
      <formula>LEN(TRIM(H115))&gt;0</formula>
    </cfRule>
    <cfRule type="expression" dxfId="758" priority="329">
      <formula>$F115="その他"</formula>
    </cfRule>
  </conditionalFormatting>
  <conditionalFormatting sqref="H123:H129">
    <cfRule type="notContainsBlanks" dxfId="757" priority="325">
      <formula>LEN(TRIM(H123))&gt;0</formula>
    </cfRule>
    <cfRule type="expression" dxfId="756" priority="326">
      <formula>$F123="その他"</formula>
    </cfRule>
  </conditionalFormatting>
  <conditionalFormatting sqref="H141:H147">
    <cfRule type="notContainsBlanks" dxfId="755" priority="323">
      <formula>LEN(TRIM(H141))&gt;0</formula>
    </cfRule>
    <cfRule type="expression" dxfId="754" priority="324">
      <formula>$F141="その他"</formula>
    </cfRule>
  </conditionalFormatting>
  <conditionalFormatting sqref="H149:H155">
    <cfRule type="expression" dxfId="753" priority="320">
      <formula>$F149="その他"</formula>
    </cfRule>
    <cfRule type="notContainsBlanks" dxfId="752" priority="319">
      <formula>LEN(TRIM(H149))&gt;0</formula>
    </cfRule>
  </conditionalFormatting>
  <conditionalFormatting sqref="H167:H173">
    <cfRule type="expression" dxfId="751" priority="317">
      <formula>$F167="その他"</formula>
    </cfRule>
    <cfRule type="notContainsBlanks" dxfId="750" priority="316">
      <formula>LEN(TRIM(H167))&gt;0</formula>
    </cfRule>
  </conditionalFormatting>
  <conditionalFormatting sqref="H175:H181">
    <cfRule type="expression" dxfId="749" priority="314">
      <formula>$F175="その他"</formula>
    </cfRule>
    <cfRule type="notContainsBlanks" dxfId="748" priority="313">
      <formula>LEN(TRIM(H175))&gt;0</formula>
    </cfRule>
  </conditionalFormatting>
  <conditionalFormatting sqref="H193:H199">
    <cfRule type="notContainsBlanks" dxfId="747" priority="310">
      <formula>LEN(TRIM(H193))&gt;0</formula>
    </cfRule>
    <cfRule type="expression" dxfId="746" priority="311">
      <formula>$F193="その他"</formula>
    </cfRule>
  </conditionalFormatting>
  <conditionalFormatting sqref="H201:H207">
    <cfRule type="notContainsBlanks" dxfId="745" priority="307">
      <formula>LEN(TRIM(H201))&gt;0</formula>
    </cfRule>
    <cfRule type="expression" dxfId="744" priority="308">
      <formula>$F201="その他"</formula>
    </cfRule>
  </conditionalFormatting>
  <conditionalFormatting sqref="H219:H225">
    <cfRule type="notContainsBlanks" dxfId="743" priority="305">
      <formula>LEN(TRIM(H219))&gt;0</formula>
    </cfRule>
    <cfRule type="expression" dxfId="742" priority="306">
      <formula>$F219="その他"</formula>
    </cfRule>
  </conditionalFormatting>
  <conditionalFormatting sqref="H227:H233">
    <cfRule type="notContainsBlanks" dxfId="741" priority="301">
      <formula>LEN(TRIM(H227))&gt;0</formula>
    </cfRule>
    <cfRule type="expression" dxfId="740" priority="302">
      <formula>$F227="その他"</formula>
    </cfRule>
  </conditionalFormatting>
  <conditionalFormatting sqref="H245:H251">
    <cfRule type="expression" dxfId="739" priority="300">
      <formula>$F245="その他"</formula>
    </cfRule>
    <cfRule type="notContainsBlanks" dxfId="738" priority="299">
      <formula>LEN(TRIM(H245))&gt;0</formula>
    </cfRule>
  </conditionalFormatting>
  <conditionalFormatting sqref="H253:H259">
    <cfRule type="expression" dxfId="737" priority="296">
      <formula>$F253="その他"</formula>
    </cfRule>
    <cfRule type="notContainsBlanks" dxfId="736" priority="295">
      <formula>LEN(TRIM(H253))&gt;0</formula>
    </cfRule>
  </conditionalFormatting>
  <conditionalFormatting sqref="H271:H277">
    <cfRule type="expression" dxfId="735" priority="293">
      <formula>$F271="その他"</formula>
    </cfRule>
    <cfRule type="notContainsBlanks" dxfId="734" priority="292">
      <formula>LEN(TRIM(H271))&gt;0</formula>
    </cfRule>
  </conditionalFormatting>
  <conditionalFormatting sqref="H279:H285">
    <cfRule type="notContainsBlanks" dxfId="733" priority="289">
      <formula>LEN(TRIM(H279))&gt;0</formula>
    </cfRule>
    <cfRule type="expression" dxfId="732" priority="290">
      <formula>$F279="その他"</formula>
    </cfRule>
  </conditionalFormatting>
  <conditionalFormatting sqref="H297:H303">
    <cfRule type="expression" dxfId="731" priority="239">
      <formula>$F297="その他"</formula>
    </cfRule>
    <cfRule type="notContainsBlanks" dxfId="730" priority="238">
      <formula>LEN(TRIM(H297))&gt;0</formula>
    </cfRule>
  </conditionalFormatting>
  <conditionalFormatting sqref="H305:H311">
    <cfRule type="expression" dxfId="729" priority="236">
      <formula>$F305="その他"</formula>
    </cfRule>
    <cfRule type="notContainsBlanks" dxfId="728" priority="235">
      <formula>LEN(TRIM(H305))&gt;0</formula>
    </cfRule>
  </conditionalFormatting>
  <conditionalFormatting sqref="H323:H329">
    <cfRule type="notContainsBlanks" dxfId="727" priority="232">
      <formula>LEN(TRIM(H323))&gt;0</formula>
    </cfRule>
    <cfRule type="expression" dxfId="726" priority="233">
      <formula>$F323="その他"</formula>
    </cfRule>
  </conditionalFormatting>
  <conditionalFormatting sqref="H331:H337">
    <cfRule type="notContainsBlanks" dxfId="725" priority="229">
      <formula>LEN(TRIM(H331))&gt;0</formula>
    </cfRule>
    <cfRule type="expression" dxfId="724" priority="230">
      <formula>$F331="その他"</formula>
    </cfRule>
  </conditionalFormatting>
  <conditionalFormatting sqref="H349:H355">
    <cfRule type="notContainsBlanks" dxfId="723" priority="227">
      <formula>LEN(TRIM(H349))&gt;0</formula>
    </cfRule>
    <cfRule type="expression" dxfId="722" priority="228">
      <formula>$F349="その他"</formula>
    </cfRule>
  </conditionalFormatting>
  <conditionalFormatting sqref="H357:H363">
    <cfRule type="expression" dxfId="721" priority="224">
      <formula>$F357="その他"</formula>
    </cfRule>
    <cfRule type="notContainsBlanks" dxfId="720" priority="223">
      <formula>LEN(TRIM(H357))&gt;0</formula>
    </cfRule>
  </conditionalFormatting>
  <conditionalFormatting sqref="H375:H381">
    <cfRule type="notContainsBlanks" dxfId="719" priority="220">
      <formula>LEN(TRIM(H375))&gt;0</formula>
    </cfRule>
    <cfRule type="expression" dxfId="718" priority="221">
      <formula>$F375="その他"</formula>
    </cfRule>
  </conditionalFormatting>
  <conditionalFormatting sqref="H383:H389">
    <cfRule type="expression" dxfId="717" priority="218">
      <formula>$F383="その他"</formula>
    </cfRule>
    <cfRule type="notContainsBlanks" dxfId="716" priority="217">
      <formula>LEN(TRIM(H383))&gt;0</formula>
    </cfRule>
  </conditionalFormatting>
  <conditionalFormatting sqref="H401:H407">
    <cfRule type="notContainsBlanks" dxfId="715" priority="214">
      <formula>LEN(TRIM(H401))&gt;0</formula>
    </cfRule>
    <cfRule type="expression" dxfId="714" priority="215">
      <formula>$F401="その他"</formula>
    </cfRule>
  </conditionalFormatting>
  <conditionalFormatting sqref="H409:H415">
    <cfRule type="notContainsBlanks" dxfId="713" priority="211">
      <formula>LEN(TRIM(H409))&gt;0</formula>
    </cfRule>
    <cfRule type="expression" dxfId="712" priority="212">
      <formula>$F409="その他"</formula>
    </cfRule>
  </conditionalFormatting>
  <conditionalFormatting sqref="H427:H433">
    <cfRule type="notContainsBlanks" dxfId="711" priority="209">
      <formula>LEN(TRIM(H427))&gt;0</formula>
    </cfRule>
    <cfRule type="expression" dxfId="710" priority="210">
      <formula>$F427="その他"</formula>
    </cfRule>
  </conditionalFormatting>
  <conditionalFormatting sqref="H435:H441">
    <cfRule type="expression" dxfId="709" priority="206">
      <formula>$F435="その他"</formula>
    </cfRule>
    <cfRule type="notContainsBlanks" dxfId="708" priority="205">
      <formula>LEN(TRIM(H435))&gt;0</formula>
    </cfRule>
  </conditionalFormatting>
  <conditionalFormatting sqref="H453:H459">
    <cfRule type="expression" dxfId="707" priority="204">
      <formula>$F453="その他"</formula>
    </cfRule>
    <cfRule type="notContainsBlanks" dxfId="706" priority="203">
      <formula>LEN(TRIM(H453))&gt;0</formula>
    </cfRule>
  </conditionalFormatting>
  <conditionalFormatting sqref="H461:H467">
    <cfRule type="notContainsBlanks" dxfId="705" priority="199">
      <formula>LEN(TRIM(H461))&gt;0</formula>
    </cfRule>
    <cfRule type="expression" dxfId="704" priority="200">
      <formula>$F461="その他"</formula>
    </cfRule>
  </conditionalFormatting>
  <conditionalFormatting sqref="H479:H485">
    <cfRule type="notContainsBlanks" dxfId="703" priority="196">
      <formula>LEN(TRIM(H479))&gt;0</formula>
    </cfRule>
    <cfRule type="expression" dxfId="702" priority="197">
      <formula>$F479="その他"</formula>
    </cfRule>
  </conditionalFormatting>
  <conditionalFormatting sqref="H487:H493">
    <cfRule type="expression" dxfId="701" priority="194">
      <formula>$F487="その他"</formula>
    </cfRule>
    <cfRule type="notContainsBlanks" dxfId="700" priority="193">
      <formula>LEN(TRIM(H487))&gt;0</formula>
    </cfRule>
  </conditionalFormatting>
  <conditionalFormatting sqref="H505:H511">
    <cfRule type="notContainsBlanks" dxfId="699" priority="142">
      <formula>LEN(TRIM(H505))&gt;0</formula>
    </cfRule>
    <cfRule type="expression" dxfId="698" priority="143">
      <formula>$F505="その他"</formula>
    </cfRule>
  </conditionalFormatting>
  <conditionalFormatting sqref="H513:H519">
    <cfRule type="notContainsBlanks" dxfId="697" priority="139">
      <formula>LEN(TRIM(H513))&gt;0</formula>
    </cfRule>
    <cfRule type="expression" dxfId="696" priority="140">
      <formula>$F513="その他"</formula>
    </cfRule>
  </conditionalFormatting>
  <conditionalFormatting sqref="H531:H537">
    <cfRule type="expression" dxfId="695" priority="137">
      <formula>$F531="その他"</formula>
    </cfRule>
    <cfRule type="notContainsBlanks" dxfId="694" priority="136">
      <formula>LEN(TRIM(H531))&gt;0</formula>
    </cfRule>
  </conditionalFormatting>
  <conditionalFormatting sqref="H539:H545">
    <cfRule type="notContainsBlanks" dxfId="693" priority="133">
      <formula>LEN(TRIM(H539))&gt;0</formula>
    </cfRule>
    <cfRule type="expression" dxfId="692" priority="134">
      <formula>$F539="その他"</formula>
    </cfRule>
  </conditionalFormatting>
  <conditionalFormatting sqref="H557:H563">
    <cfRule type="expression" dxfId="691" priority="132">
      <formula>$F557="その他"</formula>
    </cfRule>
    <cfRule type="notContainsBlanks" dxfId="690" priority="131">
      <formula>LEN(TRIM(H557))&gt;0</formula>
    </cfRule>
  </conditionalFormatting>
  <conditionalFormatting sqref="H565:H571">
    <cfRule type="expression" dxfId="689" priority="128">
      <formula>$F565="その他"</formula>
    </cfRule>
    <cfRule type="notContainsBlanks" dxfId="688" priority="127">
      <formula>LEN(TRIM(H565))&gt;0</formula>
    </cfRule>
  </conditionalFormatting>
  <conditionalFormatting sqref="H583:H589">
    <cfRule type="expression" dxfId="687" priority="125">
      <formula>$F583="その他"</formula>
    </cfRule>
    <cfRule type="notContainsBlanks" dxfId="686" priority="124">
      <formula>LEN(TRIM(H583))&gt;0</formula>
    </cfRule>
  </conditionalFormatting>
  <conditionalFormatting sqref="H591:H597">
    <cfRule type="expression" dxfId="685" priority="122">
      <formula>$F591="その他"</formula>
    </cfRule>
    <cfRule type="notContainsBlanks" dxfId="684" priority="121">
      <formula>LEN(TRIM(H591))&gt;0</formula>
    </cfRule>
  </conditionalFormatting>
  <conditionalFormatting sqref="H609:H615">
    <cfRule type="expression" dxfId="683" priority="119">
      <formula>$F609="その他"</formula>
    </cfRule>
    <cfRule type="notContainsBlanks" dxfId="682" priority="118">
      <formula>LEN(TRIM(H609))&gt;0</formula>
    </cfRule>
  </conditionalFormatting>
  <conditionalFormatting sqref="H617:H623">
    <cfRule type="notContainsBlanks" dxfId="681" priority="115">
      <formula>LEN(TRIM(H617))&gt;0</formula>
    </cfRule>
    <cfRule type="expression" dxfId="680" priority="116">
      <formula>$F617="その他"</formula>
    </cfRule>
  </conditionalFormatting>
  <conditionalFormatting sqref="H635:H641">
    <cfRule type="notContainsBlanks" dxfId="679" priority="113">
      <formula>LEN(TRIM(H635))&gt;0</formula>
    </cfRule>
    <cfRule type="expression" dxfId="678" priority="114">
      <formula>$F635="その他"</formula>
    </cfRule>
  </conditionalFormatting>
  <conditionalFormatting sqref="H643:H649">
    <cfRule type="expression" dxfId="677" priority="110">
      <formula>$F643="その他"</formula>
    </cfRule>
    <cfRule type="notContainsBlanks" dxfId="676" priority="109">
      <formula>LEN(TRIM(H643))&gt;0</formula>
    </cfRule>
  </conditionalFormatting>
  <conditionalFormatting sqref="H661:H667">
    <cfRule type="notContainsBlanks" dxfId="675" priority="107">
      <formula>LEN(TRIM(H661))&gt;0</formula>
    </cfRule>
    <cfRule type="expression" dxfId="674" priority="108">
      <formula>$F661="その他"</formula>
    </cfRule>
  </conditionalFormatting>
  <conditionalFormatting sqref="H669:H675">
    <cfRule type="notContainsBlanks" dxfId="673" priority="103">
      <formula>LEN(TRIM(H669))&gt;0</formula>
    </cfRule>
    <cfRule type="expression" dxfId="672" priority="104">
      <formula>$F669="その他"</formula>
    </cfRule>
  </conditionalFormatting>
  <conditionalFormatting sqref="H687:H693">
    <cfRule type="notContainsBlanks" dxfId="671" priority="100">
      <formula>LEN(TRIM(H687))&gt;0</formula>
    </cfRule>
    <cfRule type="expression" dxfId="670" priority="101">
      <formula>$F687="その他"</formula>
    </cfRule>
  </conditionalFormatting>
  <conditionalFormatting sqref="H695:H701">
    <cfRule type="expression" dxfId="669" priority="98">
      <formula>$F695="その他"</formula>
    </cfRule>
    <cfRule type="notContainsBlanks" dxfId="668" priority="97">
      <formula>LEN(TRIM(H695))&gt;0</formula>
    </cfRule>
  </conditionalFormatting>
  <conditionalFormatting sqref="H713:H719">
    <cfRule type="expression" dxfId="667" priority="47">
      <formula>$F713="その他"</formula>
    </cfRule>
    <cfRule type="notContainsBlanks" dxfId="666" priority="46">
      <formula>LEN(TRIM(H713))&gt;0</formula>
    </cfRule>
  </conditionalFormatting>
  <conditionalFormatting sqref="H721:H727">
    <cfRule type="notContainsBlanks" dxfId="665" priority="43">
      <formula>LEN(TRIM(H721))&gt;0</formula>
    </cfRule>
    <cfRule type="expression" dxfId="664" priority="44">
      <formula>$F721="その他"</formula>
    </cfRule>
  </conditionalFormatting>
  <conditionalFormatting sqref="H739:H745">
    <cfRule type="notContainsBlanks" dxfId="663" priority="40">
      <formula>LEN(TRIM(H739))&gt;0</formula>
    </cfRule>
    <cfRule type="expression" dxfId="662" priority="41">
      <formula>$F739="その他"</formula>
    </cfRule>
  </conditionalFormatting>
  <conditionalFormatting sqref="H747:H753">
    <cfRule type="expression" dxfId="661" priority="38">
      <formula>$F747="その他"</formula>
    </cfRule>
    <cfRule type="notContainsBlanks" dxfId="660" priority="37">
      <formula>LEN(TRIM(H747))&gt;0</formula>
    </cfRule>
  </conditionalFormatting>
  <conditionalFormatting sqref="H765:H771">
    <cfRule type="notContainsBlanks" dxfId="659" priority="35">
      <formula>LEN(TRIM(H765))&gt;0</formula>
    </cfRule>
    <cfRule type="expression" dxfId="658" priority="36">
      <formula>$F765="その他"</formula>
    </cfRule>
  </conditionalFormatting>
  <conditionalFormatting sqref="H773:H779">
    <cfRule type="notContainsBlanks" dxfId="657" priority="31">
      <formula>LEN(TRIM(H773))&gt;0</formula>
    </cfRule>
    <cfRule type="expression" dxfId="656" priority="32">
      <formula>$F773="その他"</formula>
    </cfRule>
  </conditionalFormatting>
  <dataValidations count="4">
    <dataValidation type="list" allowBlank="1" showInputMessage="1" showErrorMessage="1" sqref="G11:G17 G19:G25 G271:G277 G37:G43 G45:G51 G63:G69 G71:G77 G89:G95 G97:G103 G115:G121 G123:G129 G141:G147 G149:G155 G167:G173 G175:G181 G193:G199 G201:G207 G219:G225 G227:G233 G245:G251 G253:G259 G279:G285 G479:G485 G297:G303 G305:G311 G323:G329 G331:G337 G349:G355 G357:G363 G375:G381 G383:G389 G401:G407 G409:G415 G427:G433 G435:G441 G453:G459 G461:G467 G487:G493 G687:G693 G505:G511 G513:G519 G531:G537 G539:G545 G557:G563 G565:G571 G583:G589 G591:G597 G609:G615 G617:G623 G635:G641 G643:G649 G661:G667 G669:G675 G695:G701 G713:G719 G721:G727 G739:G745 G747:G753 G765:G771 G773:G779" xr:uid="{D77A7AC4-B16C-47EF-806F-18E0603C3FF7}">
      <formula1>"実施済,実施中,未実施"</formula1>
    </dataValidation>
    <dataValidation type="list" allowBlank="1" showInputMessage="1" showErrorMessage="1" sqref="F17" xr:uid="{5D6B4166-72B9-421C-B9CF-223F98D2A3B5}">
      <formula1>"事業概要説明,事業への反応調査,利益やコストなどの詳細説明,再エネ利用の意向調査,個別協議,テナント・店舗等との間の合意,合意,その他"</formula1>
    </dataValidation>
    <dataValidation type="list" allowBlank="1" showInputMessage="1" showErrorMessage="1" sqref="F11:F16 F19:F25 F271:F277 F37:F43 F45:F51 F63:F69 F71:F77 F89:F95 F97:F103 F115:F121 F123:F129 F141:F147 F149:F155 F167:F173 F175:F181 F193:F199 F201:F207 F219:F225 F227:F233 F245:F251 F253:F259 F279:F285 F479:F485 F297:F303 F305:F311 F323:F329 F331:F337 F349:F355 F357:F363 F375:F381 F383:F389 F401:F407 F409:F415 F427:F433 F435:F441 F453:F459 F461:F467 F487:F493 F687:F693 F505:F511 F513:F519 F531:F537 F539:F545 F557:F563 F565:F571 F583:F589 F591:F597 F609:F615 F617:F623 F635:F641 F643:F649 F661:F667 F669:F675 F695:F701 F713:F719 F721:F727 F739:F745 F747:F753 F765:F771 F773:F779" xr:uid="{514AA2CC-131B-4C7A-B8FB-B0F90222A630}">
      <formula1>"事業概要説明,事業への反応調査,メリットやコストなどの詳細説明,再エネ利用の意向調査,個別協議,テナント・店舗等との間の合意,合意,その他"</formula1>
    </dataValidation>
    <dataValidation type="list" allowBlank="1" showInputMessage="1" showErrorMessage="1" sqref="F9:H9 F35:H35 F61:H61 F87:H87 F113:H113 F139:H139 F165:H165 F191:H191 F217:H217 F243:H243 F269:H269 F295:H295 F321:H321 F347:H347 F373:H373 F399:H399 F425:H425 F451:H451 F477:H477 F503:H503 F529:H529 F555:H555 F581:H581 F607:H607 F633:H633 F659:H659 F685:H685 F711:H711 F737:H737 F763:H763" xr:uid="{A67525A5-BC59-47EA-8DDE-437840666CFD}">
      <formula1>"A,B,C,D"</formula1>
    </dataValidation>
  </dataValidations>
  <pageMargins left="0.7" right="0.7" top="0.75" bottom="0.75" header="0.3" footer="0.3"/>
  <pageSetup paperSize="9" scale="30" fitToHeight="0" orientation="portrait" r:id="rId1"/>
  <colBreaks count="1" manualBreakCount="1">
    <brk id="20" max="1048575" man="1"/>
  </colBreaks>
  <drawing r:id="rId2"/>
  <extLst>
    <ext xmlns:x14="http://schemas.microsoft.com/office/spreadsheetml/2009/9/main" uri="{CCE6A557-97BC-4b89-ADB6-D9C93CAAB3DF}">
      <x14:dataValidations xmlns:xm="http://schemas.microsoft.com/office/excel/2006/main" count="1">
        <x14:dataValidation type="list" showInputMessage="1" xr:uid="{47BDB702-EB99-489A-AF6B-CC861A6AAD58}">
          <x14:formula1>
            <xm:f>OFFSET('2.4民生電力需要量'!$T$8,'2.4民生電力需要量'!$R$2,0,'2.4民生電力需要量'!$R$3,1)</xm:f>
          </x14:formula1>
          <xm:sqref>D33 D267 D59 D85 D111 D137 D163 D189 D215 D241 D7 D475 D293 D319 D345 D371 D397 D423 D449 D683 D501 D527 D553 D579 D605 D631 D657 D709 D735 D761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0163-034D-4CAD-AFDC-3F211632E6ED}">
  <sheetPr codeName="Sheet34">
    <tabColor rgb="FF00B0F0"/>
    <pageSetUpPr fitToPage="1"/>
  </sheetPr>
  <dimension ref="A1:U543"/>
  <sheetViews>
    <sheetView showGridLines="0" zoomScale="70" zoomScaleNormal="70" zoomScaleSheetLayoutView="85" workbookViewId="0"/>
  </sheetViews>
  <sheetFormatPr defaultColWidth="9" defaultRowHeight="18" x14ac:dyDescent="0.55000000000000004"/>
  <cols>
    <col min="1" max="1" width="2.08203125" style="76" customWidth="1"/>
    <col min="2" max="2" width="2" style="76" customWidth="1"/>
    <col min="3" max="3" width="7.08203125" style="76" customWidth="1"/>
    <col min="4" max="4" width="21.5" style="76" customWidth="1"/>
    <col min="5" max="5" width="35" style="76" customWidth="1"/>
    <col min="6" max="6" width="32.83203125" style="76" customWidth="1"/>
    <col min="7" max="8" width="29.33203125" style="76" customWidth="1"/>
    <col min="9" max="9" width="2.75" style="76" customWidth="1"/>
    <col min="10" max="10" width="4.08203125" style="386" customWidth="1"/>
    <col min="11" max="11" width="27.58203125" style="386" bestFit="1" customWidth="1"/>
    <col min="12" max="12" width="20.25" style="386" customWidth="1"/>
    <col min="13" max="13" width="27.58203125" style="76" bestFit="1" customWidth="1"/>
    <col min="14" max="14" width="20.25" style="76" customWidth="1"/>
    <col min="15" max="16" width="4.75" style="76" customWidth="1"/>
    <col min="17" max="19" width="43.33203125" style="76" customWidth="1"/>
    <col min="20" max="16384" width="9" style="76"/>
  </cols>
  <sheetData>
    <row r="1" spans="1:21" customFormat="1" x14ac:dyDescent="0.55000000000000004">
      <c r="A1" s="172" t="s">
        <v>242</v>
      </c>
      <c r="B1" s="1"/>
      <c r="C1" s="1"/>
      <c r="J1" s="3"/>
      <c r="K1" s="3"/>
      <c r="L1" s="3"/>
      <c r="U1" s="213"/>
    </row>
    <row r="2" spans="1:21" customFormat="1" ht="66" customHeight="1" x14ac:dyDescent="0.55000000000000004">
      <c r="B2" s="901" t="s">
        <v>388</v>
      </c>
      <c r="C2" s="901"/>
      <c r="D2" s="901"/>
      <c r="E2" s="901"/>
      <c r="F2" s="901"/>
      <c r="G2" s="901"/>
      <c r="H2" s="901"/>
      <c r="I2" s="901"/>
      <c r="J2" s="901"/>
      <c r="K2" s="901"/>
      <c r="L2" s="901"/>
      <c r="M2" s="901"/>
      <c r="U2" s="213"/>
    </row>
    <row r="3" spans="1:21" customFormat="1" x14ac:dyDescent="0.55000000000000004">
      <c r="J3" s="3"/>
      <c r="K3" s="3"/>
      <c r="L3" s="3"/>
      <c r="U3" s="213"/>
    </row>
    <row r="4" spans="1:21" customFormat="1" ht="26.5" x14ac:dyDescent="0.55000000000000004">
      <c r="B4" s="232" t="e">
        <f ca="1">IF(COUNTIF(OFFSET('2.4民生電力需要量'!$U$8,'2.4民生電力需要量'!$R$2+'2.4民生電力需要量'!$R$3,0,'2.4民生電力需要量'!$R$4,1),"?*")=0,"","あと "&amp;COUNTIF(OFFSET('2.4民生電力需要量'!$U$8,'2.4民生電力需要量'!$R$2+'2.4民生電力需要量'!$R$3,0,'2.4民生電力需要量'!$R$4,1),"?*")&amp;" 施設分 入力が必要です")</f>
        <v>#REF!</v>
      </c>
      <c r="J4" s="3"/>
      <c r="K4" s="3"/>
      <c r="L4" s="3"/>
    </row>
    <row r="5" spans="1:21" customFormat="1" ht="13.5" customHeight="1" x14ac:dyDescent="0.55000000000000004">
      <c r="J5" s="3"/>
      <c r="K5" s="3"/>
      <c r="L5" s="3"/>
    </row>
    <row r="6" spans="1:21" customFormat="1" ht="15" customHeight="1" x14ac:dyDescent="0.55000000000000004">
      <c r="B6" s="51"/>
      <c r="C6" s="29"/>
      <c r="D6" s="29"/>
      <c r="E6" s="29"/>
      <c r="F6" s="29"/>
      <c r="G6" s="29"/>
      <c r="H6" s="29"/>
      <c r="I6" s="47"/>
    </row>
    <row r="7" spans="1:21" customFormat="1" x14ac:dyDescent="0.55000000000000004">
      <c r="B7" s="48"/>
      <c r="C7" s="236" t="str">
        <f ca="1">IFERROR(OFFSET('2.4民生電力需要量'!$C$7,MATCH(D7,'2.4民生電力需要量'!$E$8:$E$49,0),0),"")</f>
        <v/>
      </c>
      <c r="D7" s="375" t="s">
        <v>238</v>
      </c>
      <c r="E7" s="230" t="s">
        <v>239</v>
      </c>
      <c r="F7" s="905" t="str">
        <f ca="1">IFERROR(OFFSET('2.4民生電力需要量'!$G$7,MATCH($D7,'2.4民生電力需要量'!$E$8:$E$990,0),0),"")</f>
        <v/>
      </c>
      <c r="G7" s="906"/>
      <c r="H7" s="907"/>
      <c r="I7" s="49"/>
    </row>
    <row r="8" spans="1:21" customFormat="1" x14ac:dyDescent="0.55000000000000004">
      <c r="B8" s="48"/>
      <c r="C8" s="233"/>
      <c r="D8" s="216"/>
      <c r="E8" s="230" t="s">
        <v>349</v>
      </c>
      <c r="F8" s="908" t="str">
        <f ca="1">IFERROR(OFFSET('2.4民生電力需要量'!$I$7,MATCH($D7,'2.4民生電力需要量'!$E$8:$E$990,0),0),"")</f>
        <v/>
      </c>
      <c r="G8" s="909"/>
      <c r="H8" s="910"/>
      <c r="I8" s="49"/>
    </row>
    <row r="9" spans="1:21" customFormat="1" x14ac:dyDescent="0.55000000000000004">
      <c r="B9" s="48"/>
      <c r="C9" s="233"/>
      <c r="D9" s="216"/>
      <c r="E9" s="230" t="s">
        <v>298</v>
      </c>
      <c r="F9" s="905" t="str">
        <f ca="1">IFERROR(OFFSET('2.4民生電力需要量'!$L$7,MATCH($D7,'2.4民生電力需要量'!$E$8:$E$990,0),0),"")</f>
        <v/>
      </c>
      <c r="G9" s="906"/>
      <c r="H9" s="907"/>
      <c r="I9" s="49"/>
    </row>
    <row r="10" spans="1:21" ht="18.75" customHeight="1" x14ac:dyDescent="0.55000000000000004">
      <c r="B10" s="379"/>
      <c r="C10" s="380"/>
      <c r="D10" s="381"/>
      <c r="E10" s="393" t="s">
        <v>237</v>
      </c>
      <c r="F10" s="389" t="s">
        <v>211</v>
      </c>
      <c r="G10" s="389" t="s">
        <v>361</v>
      </c>
      <c r="H10" s="389" t="s">
        <v>246</v>
      </c>
      <c r="I10" s="385"/>
      <c r="J10" s="76"/>
    </row>
    <row r="11" spans="1:21" x14ac:dyDescent="0.55000000000000004">
      <c r="B11" s="379"/>
      <c r="C11" s="380"/>
      <c r="D11" s="381"/>
      <c r="E11" s="393"/>
      <c r="F11" s="376"/>
      <c r="G11" s="377"/>
      <c r="H11" s="434"/>
      <c r="I11" s="385"/>
      <c r="J11" s="76"/>
    </row>
    <row r="12" spans="1:21" s="386" customFormat="1" x14ac:dyDescent="0.55000000000000004">
      <c r="A12" s="76"/>
      <c r="B12" s="379"/>
      <c r="C12" s="380"/>
      <c r="D12" s="381"/>
      <c r="E12" s="393"/>
      <c r="F12" s="376"/>
      <c r="G12" s="377"/>
      <c r="H12" s="434"/>
      <c r="I12" s="385"/>
      <c r="J12" s="76"/>
      <c r="M12" s="76"/>
      <c r="N12" s="76"/>
      <c r="O12" s="76"/>
      <c r="P12" s="76"/>
      <c r="Q12" s="76"/>
      <c r="R12" s="76"/>
      <c r="S12" s="76"/>
      <c r="T12" s="76"/>
      <c r="U12" s="76"/>
    </row>
    <row r="13" spans="1:21" s="386" customFormat="1" x14ac:dyDescent="0.55000000000000004">
      <c r="A13" s="76"/>
      <c r="B13" s="379"/>
      <c r="C13" s="380"/>
      <c r="D13" s="381"/>
      <c r="E13" s="393"/>
      <c r="F13" s="376"/>
      <c r="G13" s="377"/>
      <c r="H13" s="434"/>
      <c r="I13" s="385"/>
      <c r="J13" s="76"/>
      <c r="M13" s="76"/>
      <c r="N13" s="76"/>
      <c r="O13" s="76"/>
      <c r="P13" s="76"/>
      <c r="Q13" s="76"/>
      <c r="R13" s="76"/>
      <c r="S13" s="76"/>
      <c r="T13" s="76"/>
      <c r="U13" s="76"/>
    </row>
    <row r="14" spans="1:21" s="386" customFormat="1" ht="18.75" customHeight="1" x14ac:dyDescent="0.55000000000000004">
      <c r="A14" s="76"/>
      <c r="B14" s="379"/>
      <c r="C14" s="380"/>
      <c r="D14" s="381"/>
      <c r="E14" s="393" t="s">
        <v>237</v>
      </c>
      <c r="F14" s="395" t="s">
        <v>211</v>
      </c>
      <c r="G14" s="395" t="s">
        <v>361</v>
      </c>
      <c r="H14" s="395" t="s">
        <v>246</v>
      </c>
      <c r="I14" s="385"/>
      <c r="J14" s="76"/>
      <c r="M14" s="76"/>
      <c r="N14" s="76"/>
      <c r="O14" s="76"/>
      <c r="P14" s="76"/>
      <c r="Q14" s="76"/>
      <c r="R14" s="76"/>
      <c r="S14" s="76"/>
      <c r="T14" s="76"/>
      <c r="U14" s="76"/>
    </row>
    <row r="15" spans="1:21" s="386" customFormat="1" x14ac:dyDescent="0.55000000000000004">
      <c r="A15" s="76"/>
      <c r="B15" s="379"/>
      <c r="C15" s="380"/>
      <c r="D15" s="381"/>
      <c r="E15" s="393"/>
      <c r="F15" s="376"/>
      <c r="G15" s="377"/>
      <c r="H15" s="434"/>
      <c r="I15" s="385"/>
      <c r="J15" s="76"/>
      <c r="M15" s="76"/>
      <c r="N15" s="76"/>
      <c r="O15" s="76"/>
      <c r="P15" s="76"/>
      <c r="Q15" s="76"/>
      <c r="R15" s="76"/>
      <c r="S15" s="76"/>
      <c r="T15" s="76"/>
      <c r="U15" s="76"/>
    </row>
    <row r="16" spans="1:21" s="386" customFormat="1" x14ac:dyDescent="0.55000000000000004">
      <c r="A16" s="76"/>
      <c r="B16" s="379"/>
      <c r="C16" s="380"/>
      <c r="D16" s="381"/>
      <c r="E16" s="393"/>
      <c r="F16" s="376"/>
      <c r="G16" s="377"/>
      <c r="H16" s="434"/>
      <c r="I16" s="385"/>
      <c r="J16" s="76"/>
      <c r="M16" s="76"/>
      <c r="N16" s="76"/>
      <c r="O16" s="76"/>
      <c r="P16" s="76"/>
      <c r="Q16" s="76"/>
      <c r="R16" s="76"/>
      <c r="S16" s="76"/>
      <c r="T16" s="76"/>
      <c r="U16" s="76"/>
    </row>
    <row r="17" spans="1:21" s="386" customFormat="1" x14ac:dyDescent="0.55000000000000004">
      <c r="A17" s="76"/>
      <c r="B17" s="379"/>
      <c r="C17" s="390"/>
      <c r="D17" s="391"/>
      <c r="E17" s="394"/>
      <c r="F17" s="376"/>
      <c r="G17" s="377"/>
      <c r="H17" s="434"/>
      <c r="I17" s="385"/>
      <c r="J17" s="76"/>
      <c r="M17" s="76"/>
      <c r="N17" s="76"/>
      <c r="O17" s="76"/>
      <c r="P17" s="76"/>
      <c r="Q17" s="76"/>
      <c r="R17" s="76"/>
      <c r="S17" s="76"/>
      <c r="T17" s="76"/>
      <c r="U17" s="76"/>
    </row>
    <row r="18" spans="1:21" customFormat="1" ht="7.5" customHeight="1" x14ac:dyDescent="0.55000000000000004">
      <c r="B18" s="211"/>
      <c r="C18" s="28"/>
      <c r="D18" s="28"/>
      <c r="E18" s="28"/>
      <c r="F18" s="28"/>
      <c r="G18" s="28"/>
      <c r="H18" s="28"/>
      <c r="I18" s="50"/>
      <c r="J18" s="3"/>
      <c r="K18" s="3"/>
      <c r="L18" s="3"/>
    </row>
    <row r="19" spans="1:21" customFormat="1" ht="6" customHeight="1" x14ac:dyDescent="0.55000000000000004">
      <c r="J19" s="3"/>
      <c r="K19" s="3"/>
      <c r="L19" s="3"/>
    </row>
    <row r="20" spans="1:21" customFormat="1" ht="103.5" customHeight="1" x14ac:dyDescent="0.55000000000000004">
      <c r="C20" s="242"/>
      <c r="D20" s="242"/>
      <c r="E20" s="217" t="s">
        <v>425</v>
      </c>
      <c r="F20" s="912"/>
      <c r="G20" s="913"/>
      <c r="H20" s="914"/>
      <c r="I20" s="915" t="s">
        <v>240</v>
      </c>
      <c r="J20" s="916"/>
      <c r="K20" s="916"/>
      <c r="L20" s="916"/>
      <c r="M20" s="916"/>
    </row>
    <row r="21" spans="1:21" customFormat="1" ht="146.25" customHeight="1" x14ac:dyDescent="0.55000000000000004">
      <c r="C21" s="224"/>
      <c r="D21" s="224"/>
      <c r="E21" s="217" t="s">
        <v>424</v>
      </c>
      <c r="F21" s="912"/>
      <c r="G21" s="913"/>
      <c r="H21" s="914"/>
      <c r="J21" s="3"/>
      <c r="K21" s="3"/>
      <c r="L21" s="3"/>
    </row>
    <row r="22" spans="1:21" customFormat="1" ht="13.5" customHeight="1" thickBot="1" x14ac:dyDescent="0.6">
      <c r="A22" s="245"/>
      <c r="B22" s="245"/>
      <c r="C22" s="245"/>
      <c r="D22" s="245"/>
      <c r="E22" s="245"/>
      <c r="F22" s="245"/>
      <c r="G22" s="245"/>
      <c r="H22" s="245"/>
      <c r="I22" s="245"/>
      <c r="J22" s="247"/>
      <c r="K22" s="3"/>
      <c r="L22" s="3"/>
    </row>
    <row r="23" spans="1:21" customFormat="1" x14ac:dyDescent="0.55000000000000004">
      <c r="J23" s="3"/>
      <c r="K23" s="3"/>
      <c r="L23" s="3"/>
    </row>
    <row r="24" spans="1:21" customFormat="1" ht="15" customHeight="1" x14ac:dyDescent="0.55000000000000004">
      <c r="B24" s="51"/>
      <c r="C24" s="29"/>
      <c r="D24" s="29"/>
      <c r="E24" s="29"/>
      <c r="F24" s="29"/>
      <c r="G24" s="29"/>
      <c r="H24" s="29"/>
      <c r="I24" s="47"/>
    </row>
    <row r="25" spans="1:21" customFormat="1" x14ac:dyDescent="0.55000000000000004">
      <c r="B25" s="48"/>
      <c r="C25" s="236" t="str">
        <f ca="1">IFERROR(OFFSET('2.4民生電力需要量'!$C$7,MATCH(D25,'2.4民生電力需要量'!$E$8:$E$49,0),0),"")</f>
        <v/>
      </c>
      <c r="D25" s="375" t="s">
        <v>238</v>
      </c>
      <c r="E25" s="230" t="s">
        <v>239</v>
      </c>
      <c r="F25" s="905" t="str">
        <f ca="1">IFERROR(OFFSET('2.4民生電力需要量'!$G$7,MATCH($D25,'2.4民生電力需要量'!$E$8:$E$990,0),0),"")</f>
        <v/>
      </c>
      <c r="G25" s="906"/>
      <c r="H25" s="907"/>
      <c r="I25" s="49"/>
    </row>
    <row r="26" spans="1:21" customFormat="1" x14ac:dyDescent="0.55000000000000004">
      <c r="B26" s="48"/>
      <c r="C26" s="233"/>
      <c r="D26" s="216"/>
      <c r="E26" s="230" t="s">
        <v>349</v>
      </c>
      <c r="F26" s="908" t="str">
        <f ca="1">IFERROR(OFFSET('2.4民生電力需要量'!$I$7,MATCH($D25,'2.4民生電力需要量'!$E$8:$E$990,0),0),"")</f>
        <v/>
      </c>
      <c r="G26" s="909"/>
      <c r="H26" s="910"/>
      <c r="I26" s="49"/>
    </row>
    <row r="27" spans="1:21" customFormat="1" x14ac:dyDescent="0.55000000000000004">
      <c r="B27" s="48"/>
      <c r="C27" s="233"/>
      <c r="D27" s="216"/>
      <c r="E27" s="230" t="s">
        <v>298</v>
      </c>
      <c r="F27" s="905" t="str">
        <f ca="1">IFERROR(OFFSET('2.4民生電力需要量'!$L$7,MATCH($D25,'2.4民生電力需要量'!$E$8:$E$990,0),0),"")</f>
        <v/>
      </c>
      <c r="G27" s="906"/>
      <c r="H27" s="907"/>
      <c r="I27" s="49"/>
    </row>
    <row r="28" spans="1:21" ht="18.75" customHeight="1" x14ac:dyDescent="0.55000000000000004">
      <c r="B28" s="379"/>
      <c r="C28" s="380"/>
      <c r="D28" s="381"/>
      <c r="E28" s="393" t="s">
        <v>237</v>
      </c>
      <c r="F28" s="389" t="s">
        <v>211</v>
      </c>
      <c r="G28" s="389" t="s">
        <v>360</v>
      </c>
      <c r="H28" s="389" t="s">
        <v>246</v>
      </c>
      <c r="I28" s="385"/>
      <c r="J28" s="76"/>
    </row>
    <row r="29" spans="1:21" x14ac:dyDescent="0.55000000000000004">
      <c r="B29" s="379"/>
      <c r="C29" s="380"/>
      <c r="D29" s="381"/>
      <c r="E29" s="393"/>
      <c r="F29" s="376"/>
      <c r="G29" s="377"/>
      <c r="H29" s="434"/>
      <c r="I29" s="385"/>
      <c r="J29" s="76"/>
    </row>
    <row r="30" spans="1:21" s="386" customFormat="1" x14ac:dyDescent="0.55000000000000004">
      <c r="A30" s="76"/>
      <c r="B30" s="379"/>
      <c r="C30" s="380"/>
      <c r="D30" s="381"/>
      <c r="E30" s="393"/>
      <c r="F30" s="376"/>
      <c r="G30" s="377"/>
      <c r="H30" s="434"/>
      <c r="I30" s="385"/>
      <c r="J30" s="76"/>
      <c r="M30" s="76"/>
      <c r="N30" s="76"/>
      <c r="O30" s="76"/>
      <c r="P30" s="76"/>
      <c r="Q30" s="76"/>
      <c r="R30" s="76"/>
      <c r="S30" s="76"/>
      <c r="T30" s="76"/>
      <c r="U30" s="76"/>
    </row>
    <row r="31" spans="1:21" s="386" customFormat="1" x14ac:dyDescent="0.55000000000000004">
      <c r="A31" s="76"/>
      <c r="B31" s="379"/>
      <c r="C31" s="380"/>
      <c r="D31" s="381"/>
      <c r="E31" s="393"/>
      <c r="F31" s="376"/>
      <c r="G31" s="377"/>
      <c r="H31" s="434"/>
      <c r="I31" s="385"/>
      <c r="J31" s="76"/>
      <c r="M31" s="76"/>
      <c r="N31" s="76"/>
      <c r="O31" s="76"/>
      <c r="P31" s="76"/>
      <c r="Q31" s="76"/>
      <c r="R31" s="76"/>
      <c r="S31" s="76"/>
      <c r="T31" s="76"/>
      <c r="U31" s="76"/>
    </row>
    <row r="32" spans="1:21" s="386" customFormat="1" ht="18.75" customHeight="1" x14ac:dyDescent="0.55000000000000004">
      <c r="A32" s="76"/>
      <c r="B32" s="379"/>
      <c r="C32" s="380"/>
      <c r="D32" s="381"/>
      <c r="E32" s="393" t="s">
        <v>237</v>
      </c>
      <c r="F32" s="395" t="s">
        <v>211</v>
      </c>
      <c r="G32" s="395" t="s">
        <v>360</v>
      </c>
      <c r="H32" s="395" t="s">
        <v>246</v>
      </c>
      <c r="I32" s="385"/>
      <c r="J32" s="76"/>
      <c r="M32" s="76"/>
      <c r="N32" s="76"/>
      <c r="O32" s="76"/>
      <c r="P32" s="76"/>
      <c r="Q32" s="76"/>
      <c r="R32" s="76"/>
      <c r="S32" s="76"/>
      <c r="T32" s="76"/>
      <c r="U32" s="76"/>
    </row>
    <row r="33" spans="1:21" s="386" customFormat="1" x14ac:dyDescent="0.55000000000000004">
      <c r="A33" s="76"/>
      <c r="B33" s="379"/>
      <c r="C33" s="380"/>
      <c r="D33" s="381"/>
      <c r="E33" s="393"/>
      <c r="F33" s="376"/>
      <c r="G33" s="377"/>
      <c r="H33" s="434"/>
      <c r="I33" s="385"/>
      <c r="J33" s="76"/>
      <c r="M33" s="76"/>
      <c r="N33" s="76"/>
      <c r="O33" s="76"/>
      <c r="P33" s="76"/>
      <c r="Q33" s="76"/>
      <c r="R33" s="76"/>
      <c r="S33" s="76"/>
      <c r="T33" s="76"/>
      <c r="U33" s="76"/>
    </row>
    <row r="34" spans="1:21" s="386" customFormat="1" x14ac:dyDescent="0.55000000000000004">
      <c r="A34" s="76"/>
      <c r="B34" s="379"/>
      <c r="C34" s="380"/>
      <c r="D34" s="381"/>
      <c r="E34" s="393"/>
      <c r="F34" s="376"/>
      <c r="G34" s="377"/>
      <c r="H34" s="434"/>
      <c r="I34" s="385"/>
      <c r="J34" s="76"/>
      <c r="M34" s="76"/>
      <c r="N34" s="76"/>
      <c r="O34" s="76"/>
      <c r="P34" s="76"/>
      <c r="Q34" s="76"/>
      <c r="R34" s="76"/>
      <c r="S34" s="76"/>
      <c r="T34" s="76"/>
      <c r="U34" s="76"/>
    </row>
    <row r="35" spans="1:21" s="386" customFormat="1" x14ac:dyDescent="0.55000000000000004">
      <c r="A35" s="76"/>
      <c r="B35" s="379"/>
      <c r="C35" s="390"/>
      <c r="D35" s="391"/>
      <c r="E35" s="394"/>
      <c r="F35" s="376"/>
      <c r="G35" s="377"/>
      <c r="H35" s="434"/>
      <c r="I35" s="385"/>
      <c r="J35" s="76"/>
      <c r="M35" s="76"/>
      <c r="N35" s="76"/>
      <c r="O35" s="76"/>
      <c r="P35" s="76"/>
      <c r="Q35" s="76"/>
      <c r="R35" s="76"/>
      <c r="S35" s="76"/>
      <c r="T35" s="76"/>
      <c r="U35" s="76"/>
    </row>
    <row r="36" spans="1:21" customFormat="1" ht="7.5" customHeight="1" x14ac:dyDescent="0.55000000000000004">
      <c r="B36" s="211"/>
      <c r="C36" s="28"/>
      <c r="D36" s="28"/>
      <c r="E36" s="28"/>
      <c r="F36" s="28"/>
      <c r="G36" s="28"/>
      <c r="H36" s="28"/>
      <c r="I36" s="50"/>
      <c r="J36" s="3"/>
      <c r="K36" s="3"/>
      <c r="L36" s="3"/>
    </row>
    <row r="37" spans="1:21" customFormat="1" ht="6" customHeight="1" x14ac:dyDescent="0.55000000000000004">
      <c r="J37" s="3"/>
      <c r="K37" s="3"/>
      <c r="L37" s="3"/>
    </row>
    <row r="38" spans="1:21" customFormat="1" ht="103.5" customHeight="1" x14ac:dyDescent="0.55000000000000004">
      <c r="C38" s="242"/>
      <c r="D38" s="242"/>
      <c r="E38" s="217" t="s">
        <v>425</v>
      </c>
      <c r="F38" s="912"/>
      <c r="G38" s="913"/>
      <c r="H38" s="914"/>
      <c r="I38" s="915" t="s">
        <v>240</v>
      </c>
      <c r="J38" s="916"/>
      <c r="K38" s="916"/>
      <c r="L38" s="916"/>
      <c r="M38" s="916"/>
    </row>
    <row r="39" spans="1:21" customFormat="1" ht="146.25" customHeight="1" x14ac:dyDescent="0.55000000000000004">
      <c r="C39" s="224"/>
      <c r="D39" s="224"/>
      <c r="E39" s="217" t="s">
        <v>424</v>
      </c>
      <c r="F39" s="912"/>
      <c r="G39" s="913"/>
      <c r="H39" s="914"/>
      <c r="J39" s="3"/>
      <c r="K39" s="3"/>
      <c r="L39" s="3"/>
    </row>
    <row r="40" spans="1:21" customFormat="1" ht="13.5" customHeight="1" thickBot="1" x14ac:dyDescent="0.6">
      <c r="A40" s="245"/>
      <c r="B40" s="245"/>
      <c r="C40" s="245"/>
      <c r="D40" s="245"/>
      <c r="E40" s="245"/>
      <c r="F40" s="245"/>
      <c r="G40" s="245"/>
      <c r="H40" s="245"/>
      <c r="I40" s="245"/>
      <c r="J40" s="247"/>
      <c r="K40" s="3"/>
      <c r="L40" s="3"/>
    </row>
    <row r="41" spans="1:21" customFormat="1" x14ac:dyDescent="0.55000000000000004">
      <c r="J41" s="3"/>
      <c r="K41" s="3"/>
      <c r="L41" s="3"/>
    </row>
    <row r="42" spans="1:21" customFormat="1" ht="15" customHeight="1" x14ac:dyDescent="0.55000000000000004">
      <c r="B42" s="51"/>
      <c r="C42" s="29"/>
      <c r="D42" s="29"/>
      <c r="E42" s="29"/>
      <c r="F42" s="29"/>
      <c r="G42" s="29"/>
      <c r="H42" s="29"/>
      <c r="I42" s="47"/>
    </row>
    <row r="43" spans="1:21" customFormat="1" x14ac:dyDescent="0.55000000000000004">
      <c r="B43" s="48"/>
      <c r="C43" s="236" t="str">
        <f ca="1">IFERROR(OFFSET('2.4民生電力需要量'!$C$7,MATCH(D43,'2.4民生電力需要量'!$E$8:$E$49,0),0),"")</f>
        <v/>
      </c>
      <c r="D43" s="375" t="s">
        <v>238</v>
      </c>
      <c r="E43" s="230" t="s">
        <v>239</v>
      </c>
      <c r="F43" s="905" t="str">
        <f ca="1">IFERROR(OFFSET('2.4民生電力需要量'!$G$7,MATCH($D43,'2.4民生電力需要量'!$E$8:$E$990,0),0),"")</f>
        <v/>
      </c>
      <c r="G43" s="906"/>
      <c r="H43" s="907"/>
      <c r="I43" s="49"/>
    </row>
    <row r="44" spans="1:21" customFormat="1" x14ac:dyDescent="0.55000000000000004">
      <c r="B44" s="48"/>
      <c r="C44" s="233"/>
      <c r="D44" s="216"/>
      <c r="E44" s="230" t="s">
        <v>349</v>
      </c>
      <c r="F44" s="908" t="str">
        <f ca="1">IFERROR(OFFSET('2.4民生電力需要量'!$I$7,MATCH($D43,'2.4民生電力需要量'!$E$8:$E$990,0),0),"")</f>
        <v/>
      </c>
      <c r="G44" s="909"/>
      <c r="H44" s="910"/>
      <c r="I44" s="49"/>
    </row>
    <row r="45" spans="1:21" customFormat="1" x14ac:dyDescent="0.55000000000000004">
      <c r="B45" s="48"/>
      <c r="C45" s="233"/>
      <c r="D45" s="216"/>
      <c r="E45" s="230" t="s">
        <v>298</v>
      </c>
      <c r="F45" s="905" t="str">
        <f ca="1">IFERROR(OFFSET('2.4民生電力需要量'!$L$7,MATCH($D43,'2.4民生電力需要量'!$E$8:$E$990,0),0),"")</f>
        <v/>
      </c>
      <c r="G45" s="906"/>
      <c r="H45" s="907"/>
      <c r="I45" s="49"/>
    </row>
    <row r="46" spans="1:21" ht="18.75" customHeight="1" x14ac:dyDescent="0.55000000000000004">
      <c r="B46" s="379"/>
      <c r="C46" s="380"/>
      <c r="D46" s="381"/>
      <c r="E46" s="393" t="s">
        <v>237</v>
      </c>
      <c r="F46" s="389" t="s">
        <v>211</v>
      </c>
      <c r="G46" s="389" t="s">
        <v>360</v>
      </c>
      <c r="H46" s="389" t="s">
        <v>246</v>
      </c>
      <c r="I46" s="385"/>
      <c r="J46" s="76"/>
    </row>
    <row r="47" spans="1:21" x14ac:dyDescent="0.55000000000000004">
      <c r="B47" s="379"/>
      <c r="C47" s="380"/>
      <c r="D47" s="381"/>
      <c r="E47" s="393"/>
      <c r="F47" s="376"/>
      <c r="G47" s="377"/>
      <c r="H47" s="434"/>
      <c r="I47" s="385"/>
      <c r="J47" s="76"/>
    </row>
    <row r="48" spans="1:21" s="386" customFormat="1" x14ac:dyDescent="0.55000000000000004">
      <c r="A48" s="76"/>
      <c r="B48" s="379"/>
      <c r="C48" s="380"/>
      <c r="D48" s="381"/>
      <c r="E48" s="393"/>
      <c r="F48" s="376"/>
      <c r="G48" s="377"/>
      <c r="H48" s="434"/>
      <c r="I48" s="385"/>
      <c r="J48" s="76"/>
      <c r="M48" s="76"/>
      <c r="N48" s="76"/>
      <c r="O48" s="76"/>
      <c r="P48" s="76"/>
      <c r="Q48" s="76"/>
      <c r="R48" s="76"/>
      <c r="S48" s="76"/>
      <c r="T48" s="76"/>
      <c r="U48" s="76"/>
    </row>
    <row r="49" spans="1:21" s="386" customFormat="1" x14ac:dyDescent="0.55000000000000004">
      <c r="A49" s="76"/>
      <c r="B49" s="379"/>
      <c r="C49" s="380"/>
      <c r="D49" s="381"/>
      <c r="E49" s="393"/>
      <c r="F49" s="376"/>
      <c r="G49" s="377"/>
      <c r="H49" s="434"/>
      <c r="I49" s="385"/>
      <c r="J49" s="76"/>
      <c r="M49" s="76"/>
      <c r="N49" s="76"/>
      <c r="O49" s="76"/>
      <c r="P49" s="76"/>
      <c r="Q49" s="76"/>
      <c r="R49" s="76"/>
      <c r="S49" s="76"/>
      <c r="T49" s="76"/>
      <c r="U49" s="76"/>
    </row>
    <row r="50" spans="1:21" s="386" customFormat="1" ht="18.75" customHeight="1" x14ac:dyDescent="0.55000000000000004">
      <c r="A50" s="76"/>
      <c r="B50" s="379"/>
      <c r="C50" s="380"/>
      <c r="D50" s="381"/>
      <c r="E50" s="393" t="s">
        <v>237</v>
      </c>
      <c r="F50" s="395" t="s">
        <v>211</v>
      </c>
      <c r="G50" s="395" t="s">
        <v>360</v>
      </c>
      <c r="H50" s="395" t="s">
        <v>246</v>
      </c>
      <c r="I50" s="385"/>
      <c r="J50" s="76"/>
      <c r="M50" s="76"/>
      <c r="N50" s="76"/>
      <c r="O50" s="76"/>
      <c r="P50" s="76"/>
      <c r="Q50" s="76"/>
      <c r="R50" s="76"/>
      <c r="S50" s="76"/>
      <c r="T50" s="76"/>
      <c r="U50" s="76"/>
    </row>
    <row r="51" spans="1:21" s="386" customFormat="1" x14ac:dyDescent="0.55000000000000004">
      <c r="A51" s="76"/>
      <c r="B51" s="379"/>
      <c r="C51" s="380"/>
      <c r="D51" s="381"/>
      <c r="E51" s="393"/>
      <c r="F51" s="376"/>
      <c r="G51" s="377"/>
      <c r="H51" s="434"/>
      <c r="I51" s="385"/>
      <c r="J51" s="76"/>
      <c r="M51" s="76"/>
      <c r="N51" s="76"/>
      <c r="O51" s="76"/>
      <c r="P51" s="76"/>
      <c r="Q51" s="76"/>
      <c r="R51" s="76"/>
      <c r="S51" s="76"/>
      <c r="T51" s="76"/>
      <c r="U51" s="76"/>
    </row>
    <row r="52" spans="1:21" s="386" customFormat="1" x14ac:dyDescent="0.55000000000000004">
      <c r="A52" s="76"/>
      <c r="B52" s="379"/>
      <c r="C52" s="380"/>
      <c r="D52" s="381"/>
      <c r="E52" s="393"/>
      <c r="F52" s="376"/>
      <c r="G52" s="377"/>
      <c r="H52" s="434"/>
      <c r="I52" s="385"/>
      <c r="J52" s="76"/>
      <c r="M52" s="76"/>
      <c r="N52" s="76"/>
      <c r="O52" s="76"/>
      <c r="P52" s="76"/>
      <c r="Q52" s="76"/>
      <c r="R52" s="76"/>
      <c r="S52" s="76"/>
      <c r="T52" s="76"/>
      <c r="U52" s="76"/>
    </row>
    <row r="53" spans="1:21" s="386" customFormat="1" x14ac:dyDescent="0.55000000000000004">
      <c r="A53" s="76"/>
      <c r="B53" s="379"/>
      <c r="C53" s="390"/>
      <c r="D53" s="391"/>
      <c r="E53" s="394"/>
      <c r="F53" s="376"/>
      <c r="G53" s="377"/>
      <c r="H53" s="434"/>
      <c r="I53" s="385"/>
      <c r="J53" s="76"/>
      <c r="M53" s="76"/>
      <c r="N53" s="76"/>
      <c r="O53" s="76"/>
      <c r="P53" s="76"/>
      <c r="Q53" s="76"/>
      <c r="R53" s="76"/>
      <c r="S53" s="76"/>
      <c r="T53" s="76"/>
      <c r="U53" s="76"/>
    </row>
    <row r="54" spans="1:21" customFormat="1" ht="7.5" customHeight="1" x14ac:dyDescent="0.55000000000000004">
      <c r="B54" s="211"/>
      <c r="C54" s="28"/>
      <c r="D54" s="28"/>
      <c r="E54" s="28"/>
      <c r="F54" s="28"/>
      <c r="G54" s="28"/>
      <c r="H54" s="28"/>
      <c r="I54" s="50"/>
      <c r="J54" s="3"/>
      <c r="K54" s="3"/>
      <c r="L54" s="3"/>
    </row>
    <row r="55" spans="1:21" customFormat="1" ht="6" customHeight="1" x14ac:dyDescent="0.55000000000000004">
      <c r="J55" s="3"/>
      <c r="K55" s="3"/>
      <c r="L55" s="3"/>
    </row>
    <row r="56" spans="1:21" customFormat="1" ht="103.5" customHeight="1" x14ac:dyDescent="0.55000000000000004">
      <c r="C56" s="242"/>
      <c r="D56" s="242"/>
      <c r="E56" s="217" t="s">
        <v>425</v>
      </c>
      <c r="F56" s="912"/>
      <c r="G56" s="913"/>
      <c r="H56" s="914"/>
      <c r="I56" s="915" t="s">
        <v>240</v>
      </c>
      <c r="J56" s="916"/>
      <c r="K56" s="916"/>
      <c r="L56" s="916"/>
      <c r="M56" s="916"/>
    </row>
    <row r="57" spans="1:21" customFormat="1" ht="146.25" customHeight="1" x14ac:dyDescent="0.55000000000000004">
      <c r="C57" s="224"/>
      <c r="D57" s="224"/>
      <c r="E57" s="217" t="s">
        <v>424</v>
      </c>
      <c r="F57" s="912"/>
      <c r="G57" s="913"/>
      <c r="H57" s="914"/>
      <c r="J57" s="3"/>
      <c r="K57" s="3"/>
      <c r="L57" s="3"/>
    </row>
    <row r="58" spans="1:21" customFormat="1" ht="13.5" customHeight="1" thickBot="1" x14ac:dyDescent="0.6">
      <c r="A58" s="245"/>
      <c r="B58" s="245"/>
      <c r="C58" s="245"/>
      <c r="D58" s="245"/>
      <c r="E58" s="245"/>
      <c r="F58" s="245"/>
      <c r="G58" s="245"/>
      <c r="H58" s="245"/>
      <c r="I58" s="245"/>
      <c r="J58" s="247"/>
      <c r="K58" s="3"/>
      <c r="L58" s="3"/>
    </row>
    <row r="59" spans="1:21" customFormat="1" x14ac:dyDescent="0.55000000000000004">
      <c r="J59" s="3"/>
      <c r="K59" s="3"/>
      <c r="L59" s="3"/>
    </row>
    <row r="60" spans="1:21" customFormat="1" ht="15" customHeight="1" x14ac:dyDescent="0.55000000000000004">
      <c r="B60" s="51"/>
      <c r="C60" s="29"/>
      <c r="D60" s="29"/>
      <c r="E60" s="29"/>
      <c r="F60" s="29"/>
      <c r="G60" s="29"/>
      <c r="H60" s="29"/>
      <c r="I60" s="47"/>
    </row>
    <row r="61" spans="1:21" customFormat="1" x14ac:dyDescent="0.55000000000000004">
      <c r="B61" s="48"/>
      <c r="C61" s="236" t="str">
        <f ca="1">IFERROR(OFFSET('2.4民生電力需要量'!$C$7,MATCH(D61,'2.4民生電力需要量'!$E$8:$E$49,0),0),"")</f>
        <v/>
      </c>
      <c r="D61" s="375" t="s">
        <v>238</v>
      </c>
      <c r="E61" s="230" t="s">
        <v>239</v>
      </c>
      <c r="F61" s="905" t="str">
        <f ca="1">IFERROR(OFFSET('2.4民生電力需要量'!$G$7,MATCH($D61,'2.4民生電力需要量'!$E$8:$E$990,0),0),"")</f>
        <v/>
      </c>
      <c r="G61" s="906"/>
      <c r="H61" s="907"/>
      <c r="I61" s="49"/>
    </row>
    <row r="62" spans="1:21" customFormat="1" x14ac:dyDescent="0.55000000000000004">
      <c r="B62" s="48"/>
      <c r="C62" s="233"/>
      <c r="D62" s="216"/>
      <c r="E62" s="230" t="s">
        <v>349</v>
      </c>
      <c r="F62" s="908" t="str">
        <f ca="1">IFERROR(OFFSET('2.4民生電力需要量'!$I$7,MATCH($D61,'2.4民生電力需要量'!$E$8:$E$990,0),0),"")</f>
        <v/>
      </c>
      <c r="G62" s="909"/>
      <c r="H62" s="910"/>
      <c r="I62" s="49"/>
    </row>
    <row r="63" spans="1:21" customFormat="1" x14ac:dyDescent="0.55000000000000004">
      <c r="B63" s="48"/>
      <c r="C63" s="233"/>
      <c r="D63" s="216"/>
      <c r="E63" s="230" t="s">
        <v>298</v>
      </c>
      <c r="F63" s="905" t="str">
        <f ca="1">IFERROR(OFFSET('2.4民生電力需要量'!$L$7,MATCH($D61,'2.4民生電力需要量'!$E$8:$E$990,0),0),"")</f>
        <v/>
      </c>
      <c r="G63" s="906"/>
      <c r="H63" s="907"/>
      <c r="I63" s="49"/>
    </row>
    <row r="64" spans="1:21" ht="18.75" customHeight="1" x14ac:dyDescent="0.55000000000000004">
      <c r="B64" s="379"/>
      <c r="C64" s="380"/>
      <c r="D64" s="381"/>
      <c r="E64" s="393" t="s">
        <v>237</v>
      </c>
      <c r="F64" s="389" t="s">
        <v>211</v>
      </c>
      <c r="G64" s="389" t="s">
        <v>360</v>
      </c>
      <c r="H64" s="389" t="s">
        <v>246</v>
      </c>
      <c r="I64" s="385"/>
      <c r="J64" s="76"/>
    </row>
    <row r="65" spans="1:21" x14ac:dyDescent="0.55000000000000004">
      <c r="B65" s="379"/>
      <c r="C65" s="380"/>
      <c r="D65" s="381"/>
      <c r="E65" s="393"/>
      <c r="F65" s="376"/>
      <c r="G65" s="377"/>
      <c r="H65" s="434"/>
      <c r="I65" s="385"/>
      <c r="J65" s="76"/>
    </row>
    <row r="66" spans="1:21" s="386" customFormat="1" x14ac:dyDescent="0.55000000000000004">
      <c r="A66" s="76"/>
      <c r="B66" s="379"/>
      <c r="C66" s="380"/>
      <c r="D66" s="381"/>
      <c r="E66" s="393"/>
      <c r="F66" s="376"/>
      <c r="G66" s="377"/>
      <c r="H66" s="434"/>
      <c r="I66" s="385"/>
      <c r="J66" s="76"/>
      <c r="M66" s="76"/>
      <c r="N66" s="76"/>
      <c r="O66" s="76"/>
      <c r="P66" s="76"/>
      <c r="Q66" s="76"/>
      <c r="R66" s="76"/>
      <c r="S66" s="76"/>
      <c r="T66" s="76"/>
      <c r="U66" s="76"/>
    </row>
    <row r="67" spans="1:21" s="386" customFormat="1" x14ac:dyDescent="0.55000000000000004">
      <c r="A67" s="76"/>
      <c r="B67" s="379"/>
      <c r="C67" s="380"/>
      <c r="D67" s="381"/>
      <c r="E67" s="393"/>
      <c r="F67" s="376"/>
      <c r="G67" s="377"/>
      <c r="H67" s="434"/>
      <c r="I67" s="385"/>
      <c r="J67" s="76"/>
      <c r="M67" s="76"/>
      <c r="N67" s="76"/>
      <c r="O67" s="76"/>
      <c r="P67" s="76"/>
      <c r="Q67" s="76"/>
      <c r="R67" s="76"/>
      <c r="S67" s="76"/>
      <c r="T67" s="76"/>
      <c r="U67" s="76"/>
    </row>
    <row r="68" spans="1:21" s="386" customFormat="1" ht="18.75" customHeight="1" x14ac:dyDescent="0.55000000000000004">
      <c r="A68" s="76"/>
      <c r="B68" s="379"/>
      <c r="C68" s="380"/>
      <c r="D68" s="381"/>
      <c r="E68" s="393" t="s">
        <v>237</v>
      </c>
      <c r="F68" s="395" t="s">
        <v>211</v>
      </c>
      <c r="G68" s="395" t="s">
        <v>360</v>
      </c>
      <c r="H68" s="395" t="s">
        <v>246</v>
      </c>
      <c r="I68" s="385"/>
      <c r="J68" s="76"/>
      <c r="M68" s="76"/>
      <c r="N68" s="76"/>
      <c r="O68" s="76"/>
      <c r="P68" s="76"/>
      <c r="Q68" s="76"/>
      <c r="R68" s="76"/>
      <c r="S68" s="76"/>
      <c r="T68" s="76"/>
      <c r="U68" s="76"/>
    </row>
    <row r="69" spans="1:21" s="386" customFormat="1" x14ac:dyDescent="0.55000000000000004">
      <c r="A69" s="76"/>
      <c r="B69" s="379"/>
      <c r="C69" s="380"/>
      <c r="D69" s="381"/>
      <c r="E69" s="393"/>
      <c r="F69" s="376"/>
      <c r="G69" s="377"/>
      <c r="H69" s="434"/>
      <c r="I69" s="385"/>
      <c r="J69" s="76"/>
      <c r="M69" s="76"/>
      <c r="N69" s="76"/>
      <c r="O69" s="76"/>
      <c r="P69" s="76"/>
      <c r="Q69" s="76"/>
      <c r="R69" s="76"/>
      <c r="S69" s="76"/>
      <c r="T69" s="76"/>
      <c r="U69" s="76"/>
    </row>
    <row r="70" spans="1:21" s="386" customFormat="1" x14ac:dyDescent="0.55000000000000004">
      <c r="A70" s="76"/>
      <c r="B70" s="379"/>
      <c r="C70" s="380"/>
      <c r="D70" s="381"/>
      <c r="E70" s="393"/>
      <c r="F70" s="376"/>
      <c r="G70" s="377"/>
      <c r="H70" s="434"/>
      <c r="I70" s="385"/>
      <c r="J70" s="76"/>
      <c r="M70" s="76"/>
      <c r="N70" s="76"/>
      <c r="O70" s="76"/>
      <c r="P70" s="76"/>
      <c r="Q70" s="76"/>
      <c r="R70" s="76"/>
      <c r="S70" s="76"/>
      <c r="T70" s="76"/>
      <c r="U70" s="76"/>
    </row>
    <row r="71" spans="1:21" s="386" customFormat="1" x14ac:dyDescent="0.55000000000000004">
      <c r="A71" s="76"/>
      <c r="B71" s="379"/>
      <c r="C71" s="390"/>
      <c r="D71" s="391"/>
      <c r="E71" s="394"/>
      <c r="F71" s="376"/>
      <c r="G71" s="377"/>
      <c r="H71" s="434"/>
      <c r="I71" s="385"/>
      <c r="J71" s="76"/>
      <c r="M71" s="76"/>
      <c r="N71" s="76"/>
      <c r="O71" s="76"/>
      <c r="P71" s="76"/>
      <c r="Q71" s="76"/>
      <c r="R71" s="76"/>
      <c r="S71" s="76"/>
      <c r="T71" s="76"/>
      <c r="U71" s="76"/>
    </row>
    <row r="72" spans="1:21" customFormat="1" ht="7.5" customHeight="1" x14ac:dyDescent="0.55000000000000004">
      <c r="B72" s="211"/>
      <c r="C72" s="28"/>
      <c r="D72" s="28"/>
      <c r="E72" s="28"/>
      <c r="F72" s="28"/>
      <c r="G72" s="28"/>
      <c r="H72" s="28"/>
      <c r="I72" s="50"/>
      <c r="J72" s="3"/>
      <c r="K72" s="3"/>
      <c r="L72" s="3"/>
    </row>
    <row r="73" spans="1:21" customFormat="1" ht="6" customHeight="1" x14ac:dyDescent="0.55000000000000004">
      <c r="J73" s="3"/>
      <c r="K73" s="3"/>
      <c r="L73" s="3"/>
    </row>
    <row r="74" spans="1:21" customFormat="1" ht="103.5" customHeight="1" x14ac:dyDescent="0.55000000000000004">
      <c r="C74" s="242"/>
      <c r="D74" s="242"/>
      <c r="E74" s="217" t="s">
        <v>425</v>
      </c>
      <c r="F74" s="912"/>
      <c r="G74" s="913"/>
      <c r="H74" s="914"/>
      <c r="I74" s="915" t="s">
        <v>240</v>
      </c>
      <c r="J74" s="916"/>
      <c r="K74" s="916"/>
      <c r="L74" s="916"/>
      <c r="M74" s="916"/>
    </row>
    <row r="75" spans="1:21" customFormat="1" ht="146.25" customHeight="1" x14ac:dyDescent="0.55000000000000004">
      <c r="C75" s="224"/>
      <c r="D75" s="224"/>
      <c r="E75" s="217" t="s">
        <v>424</v>
      </c>
      <c r="F75" s="912"/>
      <c r="G75" s="913"/>
      <c r="H75" s="914"/>
      <c r="J75" s="3"/>
      <c r="K75" s="3"/>
      <c r="L75" s="3"/>
    </row>
    <row r="76" spans="1:21" customFormat="1" ht="13.5" customHeight="1" thickBot="1" x14ac:dyDescent="0.6">
      <c r="A76" s="245"/>
      <c r="B76" s="245"/>
      <c r="C76" s="245"/>
      <c r="D76" s="245"/>
      <c r="E76" s="245"/>
      <c r="F76" s="245"/>
      <c r="G76" s="245"/>
      <c r="H76" s="245"/>
      <c r="I76" s="245"/>
      <c r="J76" s="247"/>
      <c r="K76" s="3"/>
      <c r="L76" s="3"/>
    </row>
    <row r="77" spans="1:21" customFormat="1" x14ac:dyDescent="0.55000000000000004">
      <c r="J77" s="3"/>
      <c r="K77" s="3"/>
      <c r="L77" s="3"/>
    </row>
    <row r="78" spans="1:21" customFormat="1" ht="15" customHeight="1" x14ac:dyDescent="0.55000000000000004">
      <c r="B78" s="51"/>
      <c r="C78" s="29"/>
      <c r="D78" s="29"/>
      <c r="E78" s="29"/>
      <c r="F78" s="29"/>
      <c r="G78" s="29"/>
      <c r="H78" s="29"/>
      <c r="I78" s="47"/>
    </row>
    <row r="79" spans="1:21" customFormat="1" x14ac:dyDescent="0.55000000000000004">
      <c r="B79" s="48"/>
      <c r="C79" s="236" t="str">
        <f ca="1">IFERROR(OFFSET('2.4民生電力需要量'!$C$7,MATCH(D79,'2.4民生電力需要量'!$E$8:$E$49,0),0),"")</f>
        <v/>
      </c>
      <c r="D79" s="375" t="s">
        <v>238</v>
      </c>
      <c r="E79" s="230" t="s">
        <v>239</v>
      </c>
      <c r="F79" s="905" t="str">
        <f ca="1">IFERROR(OFFSET('2.4民生電力需要量'!$G$7,MATCH($D79,'2.4民生電力需要量'!$E$8:$E$990,0),0),"")</f>
        <v/>
      </c>
      <c r="G79" s="906"/>
      <c r="H79" s="907"/>
      <c r="I79" s="49"/>
    </row>
    <row r="80" spans="1:21" customFormat="1" x14ac:dyDescent="0.55000000000000004">
      <c r="B80" s="48"/>
      <c r="C80" s="233"/>
      <c r="D80" s="216"/>
      <c r="E80" s="230" t="s">
        <v>349</v>
      </c>
      <c r="F80" s="908" t="str">
        <f ca="1">IFERROR(OFFSET('2.4民生電力需要量'!$I$7,MATCH($D79,'2.4民生電力需要量'!$E$8:$E$990,0),0),"")</f>
        <v/>
      </c>
      <c r="G80" s="909"/>
      <c r="H80" s="910"/>
      <c r="I80" s="49"/>
    </row>
    <row r="81" spans="1:21" customFormat="1" x14ac:dyDescent="0.55000000000000004">
      <c r="B81" s="48"/>
      <c r="C81" s="233"/>
      <c r="D81" s="216"/>
      <c r="E81" s="230" t="s">
        <v>298</v>
      </c>
      <c r="F81" s="905" t="str">
        <f ca="1">IFERROR(OFFSET('2.4民生電力需要量'!$L$7,MATCH($D79,'2.4民生電力需要量'!$E$8:$E$990,0),0),"")</f>
        <v/>
      </c>
      <c r="G81" s="906"/>
      <c r="H81" s="907"/>
      <c r="I81" s="49"/>
    </row>
    <row r="82" spans="1:21" ht="18.75" customHeight="1" x14ac:dyDescent="0.55000000000000004">
      <c r="B82" s="379"/>
      <c r="C82" s="380"/>
      <c r="D82" s="381"/>
      <c r="E82" s="393" t="s">
        <v>237</v>
      </c>
      <c r="F82" s="389" t="s">
        <v>211</v>
      </c>
      <c r="G82" s="389" t="s">
        <v>360</v>
      </c>
      <c r="H82" s="389" t="s">
        <v>246</v>
      </c>
      <c r="I82" s="385"/>
      <c r="J82" s="76"/>
    </row>
    <row r="83" spans="1:21" x14ac:dyDescent="0.55000000000000004">
      <c r="B83" s="379"/>
      <c r="C83" s="380"/>
      <c r="D83" s="381"/>
      <c r="E83" s="393"/>
      <c r="F83" s="376"/>
      <c r="G83" s="377"/>
      <c r="H83" s="434"/>
      <c r="I83" s="385"/>
      <c r="J83" s="76"/>
    </row>
    <row r="84" spans="1:21" s="386" customFormat="1" x14ac:dyDescent="0.55000000000000004">
      <c r="A84" s="76"/>
      <c r="B84" s="379"/>
      <c r="C84" s="380"/>
      <c r="D84" s="381"/>
      <c r="E84" s="393"/>
      <c r="F84" s="376"/>
      <c r="G84" s="377"/>
      <c r="H84" s="434"/>
      <c r="I84" s="385"/>
      <c r="J84" s="76"/>
      <c r="M84" s="76"/>
      <c r="N84" s="76"/>
      <c r="O84" s="76"/>
      <c r="P84" s="76"/>
      <c r="Q84" s="76"/>
      <c r="R84" s="76"/>
      <c r="S84" s="76"/>
      <c r="T84" s="76"/>
      <c r="U84" s="76"/>
    </row>
    <row r="85" spans="1:21" s="386" customFormat="1" x14ac:dyDescent="0.55000000000000004">
      <c r="A85" s="76"/>
      <c r="B85" s="379"/>
      <c r="C85" s="380"/>
      <c r="D85" s="381"/>
      <c r="E85" s="393"/>
      <c r="F85" s="376"/>
      <c r="G85" s="377"/>
      <c r="H85" s="434"/>
      <c r="I85" s="385"/>
      <c r="J85" s="76"/>
      <c r="M85" s="76"/>
      <c r="N85" s="76"/>
      <c r="O85" s="76"/>
      <c r="P85" s="76"/>
      <c r="Q85" s="76"/>
      <c r="R85" s="76"/>
      <c r="S85" s="76"/>
      <c r="T85" s="76"/>
      <c r="U85" s="76"/>
    </row>
    <row r="86" spans="1:21" s="386" customFormat="1" ht="18.75" customHeight="1" x14ac:dyDescent="0.55000000000000004">
      <c r="A86" s="76"/>
      <c r="B86" s="379"/>
      <c r="C86" s="380"/>
      <c r="D86" s="381"/>
      <c r="E86" s="393" t="s">
        <v>237</v>
      </c>
      <c r="F86" s="395" t="s">
        <v>211</v>
      </c>
      <c r="G86" s="395" t="s">
        <v>360</v>
      </c>
      <c r="H86" s="395" t="s">
        <v>246</v>
      </c>
      <c r="I86" s="385"/>
      <c r="J86" s="76"/>
      <c r="M86" s="76"/>
      <c r="N86" s="76"/>
      <c r="O86" s="76"/>
      <c r="P86" s="76"/>
      <c r="Q86" s="76"/>
      <c r="R86" s="76"/>
      <c r="S86" s="76"/>
      <c r="T86" s="76"/>
      <c r="U86" s="76"/>
    </row>
    <row r="87" spans="1:21" s="386" customFormat="1" x14ac:dyDescent="0.55000000000000004">
      <c r="A87" s="76"/>
      <c r="B87" s="379"/>
      <c r="C87" s="380"/>
      <c r="D87" s="381"/>
      <c r="E87" s="393"/>
      <c r="F87" s="376"/>
      <c r="G87" s="377"/>
      <c r="H87" s="434"/>
      <c r="I87" s="385"/>
      <c r="J87" s="76"/>
      <c r="M87" s="76"/>
      <c r="N87" s="76"/>
      <c r="O87" s="76"/>
      <c r="P87" s="76"/>
      <c r="Q87" s="76"/>
      <c r="R87" s="76"/>
      <c r="S87" s="76"/>
      <c r="T87" s="76"/>
      <c r="U87" s="76"/>
    </row>
    <row r="88" spans="1:21" s="386" customFormat="1" x14ac:dyDescent="0.55000000000000004">
      <c r="A88" s="76"/>
      <c r="B88" s="379"/>
      <c r="C88" s="380"/>
      <c r="D88" s="381"/>
      <c r="E88" s="393"/>
      <c r="F88" s="376"/>
      <c r="G88" s="377"/>
      <c r="H88" s="434"/>
      <c r="I88" s="385"/>
      <c r="J88" s="76"/>
      <c r="M88" s="76"/>
      <c r="N88" s="76"/>
      <c r="O88" s="76"/>
      <c r="P88" s="76"/>
      <c r="Q88" s="76"/>
      <c r="R88" s="76"/>
      <c r="S88" s="76"/>
      <c r="T88" s="76"/>
      <c r="U88" s="76"/>
    </row>
    <row r="89" spans="1:21" s="386" customFormat="1" x14ac:dyDescent="0.55000000000000004">
      <c r="A89" s="76"/>
      <c r="B89" s="379"/>
      <c r="C89" s="390"/>
      <c r="D89" s="391"/>
      <c r="E89" s="394"/>
      <c r="F89" s="376"/>
      <c r="G89" s="377"/>
      <c r="H89" s="434"/>
      <c r="I89" s="385"/>
      <c r="J89" s="76"/>
      <c r="M89" s="76"/>
      <c r="N89" s="76"/>
      <c r="O89" s="76"/>
      <c r="P89" s="76"/>
      <c r="Q89" s="76"/>
      <c r="R89" s="76"/>
      <c r="S89" s="76"/>
      <c r="T89" s="76"/>
      <c r="U89" s="76"/>
    </row>
    <row r="90" spans="1:21" customFormat="1" ht="7.5" customHeight="1" x14ac:dyDescent="0.55000000000000004">
      <c r="B90" s="211"/>
      <c r="C90" s="28"/>
      <c r="D90" s="28"/>
      <c r="E90" s="28"/>
      <c r="F90" s="28"/>
      <c r="G90" s="28"/>
      <c r="H90" s="28"/>
      <c r="I90" s="50"/>
      <c r="J90" s="3"/>
      <c r="K90" s="3"/>
      <c r="L90" s="3"/>
    </row>
    <row r="91" spans="1:21" customFormat="1" ht="6" customHeight="1" x14ac:dyDescent="0.55000000000000004">
      <c r="J91" s="3"/>
      <c r="K91" s="3"/>
      <c r="L91" s="3"/>
    </row>
    <row r="92" spans="1:21" customFormat="1" ht="103.5" customHeight="1" x14ac:dyDescent="0.55000000000000004">
      <c r="C92" s="242"/>
      <c r="D92" s="242"/>
      <c r="E92" s="217" t="s">
        <v>425</v>
      </c>
      <c r="F92" s="912"/>
      <c r="G92" s="913"/>
      <c r="H92" s="914"/>
      <c r="I92" s="915" t="s">
        <v>240</v>
      </c>
      <c r="J92" s="916"/>
      <c r="K92" s="916"/>
      <c r="L92" s="916"/>
      <c r="M92" s="916"/>
    </row>
    <row r="93" spans="1:21" customFormat="1" ht="146.25" customHeight="1" x14ac:dyDescent="0.55000000000000004">
      <c r="C93" s="224"/>
      <c r="D93" s="224"/>
      <c r="E93" s="217" t="s">
        <v>424</v>
      </c>
      <c r="F93" s="912"/>
      <c r="G93" s="913"/>
      <c r="H93" s="914"/>
      <c r="J93" s="3"/>
      <c r="K93" s="3"/>
      <c r="L93" s="3"/>
    </row>
    <row r="94" spans="1:21" customFormat="1" ht="13.5" customHeight="1" thickBot="1" x14ac:dyDescent="0.6">
      <c r="A94" s="245"/>
      <c r="B94" s="245"/>
      <c r="C94" s="245"/>
      <c r="D94" s="245"/>
      <c r="E94" s="245"/>
      <c r="F94" s="245"/>
      <c r="G94" s="245"/>
      <c r="H94" s="245"/>
      <c r="I94" s="245"/>
      <c r="J94" s="247"/>
      <c r="K94" s="3"/>
      <c r="L94" s="3"/>
    </row>
    <row r="95" spans="1:21" customFormat="1" x14ac:dyDescent="0.55000000000000004">
      <c r="J95" s="3"/>
      <c r="K95" s="3"/>
      <c r="L95" s="3"/>
    </row>
    <row r="96" spans="1:21" customFormat="1" ht="15" customHeight="1" x14ac:dyDescent="0.55000000000000004">
      <c r="B96" s="51"/>
      <c r="C96" s="29"/>
      <c r="D96" s="29"/>
      <c r="E96" s="29"/>
      <c r="F96" s="29"/>
      <c r="G96" s="29"/>
      <c r="H96" s="29"/>
      <c r="I96" s="47"/>
    </row>
    <row r="97" spans="1:21" customFormat="1" x14ac:dyDescent="0.55000000000000004">
      <c r="B97" s="48"/>
      <c r="C97" s="236" t="str">
        <f ca="1">IFERROR(OFFSET('2.4民生電力需要量'!$C$7,MATCH(D97,'2.4民生電力需要量'!$E$8:$E$49,0),0),"")</f>
        <v/>
      </c>
      <c r="D97" s="375" t="s">
        <v>238</v>
      </c>
      <c r="E97" s="230" t="s">
        <v>239</v>
      </c>
      <c r="F97" s="905" t="str">
        <f ca="1">IFERROR(OFFSET('2.4民生電力需要量'!$G$7,MATCH($D97,'2.4民生電力需要量'!$E$8:$E$990,0),0),"")</f>
        <v/>
      </c>
      <c r="G97" s="906"/>
      <c r="H97" s="907"/>
      <c r="I97" s="49"/>
    </row>
    <row r="98" spans="1:21" customFormat="1" x14ac:dyDescent="0.55000000000000004">
      <c r="B98" s="48"/>
      <c r="C98" s="233"/>
      <c r="D98" s="216"/>
      <c r="E98" s="230" t="s">
        <v>349</v>
      </c>
      <c r="F98" s="908" t="str">
        <f ca="1">IFERROR(OFFSET('2.4民生電力需要量'!$I$7,MATCH($D97,'2.4民生電力需要量'!$E$8:$E$990,0),0),"")</f>
        <v/>
      </c>
      <c r="G98" s="909"/>
      <c r="H98" s="910"/>
      <c r="I98" s="49"/>
    </row>
    <row r="99" spans="1:21" customFormat="1" x14ac:dyDescent="0.55000000000000004">
      <c r="B99" s="48"/>
      <c r="C99" s="233"/>
      <c r="D99" s="216"/>
      <c r="E99" s="230" t="s">
        <v>298</v>
      </c>
      <c r="F99" s="905" t="str">
        <f ca="1">IFERROR(OFFSET('2.4民生電力需要量'!$L$7,MATCH($D97,'2.4民生電力需要量'!$E$8:$E$990,0),0),"")</f>
        <v/>
      </c>
      <c r="G99" s="906"/>
      <c r="H99" s="907"/>
      <c r="I99" s="49"/>
    </row>
    <row r="100" spans="1:21" ht="18.75" customHeight="1" x14ac:dyDescent="0.55000000000000004">
      <c r="B100" s="379"/>
      <c r="C100" s="380"/>
      <c r="D100" s="381"/>
      <c r="E100" s="393" t="s">
        <v>237</v>
      </c>
      <c r="F100" s="389" t="s">
        <v>211</v>
      </c>
      <c r="G100" s="389" t="s">
        <v>360</v>
      </c>
      <c r="H100" s="389" t="s">
        <v>246</v>
      </c>
      <c r="I100" s="385"/>
      <c r="J100" s="76"/>
    </row>
    <row r="101" spans="1:21" x14ac:dyDescent="0.55000000000000004">
      <c r="B101" s="379"/>
      <c r="C101" s="380"/>
      <c r="D101" s="381"/>
      <c r="E101" s="393"/>
      <c r="F101" s="376"/>
      <c r="G101" s="377"/>
      <c r="H101" s="434"/>
      <c r="I101" s="385"/>
      <c r="J101" s="76"/>
    </row>
    <row r="102" spans="1:21" s="386" customFormat="1" x14ac:dyDescent="0.55000000000000004">
      <c r="A102" s="76"/>
      <c r="B102" s="379"/>
      <c r="C102" s="380"/>
      <c r="D102" s="381"/>
      <c r="E102" s="393"/>
      <c r="F102" s="376"/>
      <c r="G102" s="377"/>
      <c r="H102" s="434"/>
      <c r="I102" s="385"/>
      <c r="J102" s="76"/>
      <c r="M102" s="76"/>
      <c r="N102" s="76"/>
      <c r="O102" s="76"/>
      <c r="P102" s="76"/>
      <c r="Q102" s="76"/>
      <c r="R102" s="76"/>
      <c r="S102" s="76"/>
      <c r="T102" s="76"/>
      <c r="U102" s="76"/>
    </row>
    <row r="103" spans="1:21" s="386" customFormat="1" x14ac:dyDescent="0.55000000000000004">
      <c r="A103" s="76"/>
      <c r="B103" s="379"/>
      <c r="C103" s="380"/>
      <c r="D103" s="381"/>
      <c r="E103" s="393"/>
      <c r="F103" s="376"/>
      <c r="G103" s="377"/>
      <c r="H103" s="434"/>
      <c r="I103" s="385"/>
      <c r="J103" s="76"/>
      <c r="M103" s="76"/>
      <c r="N103" s="76"/>
      <c r="O103" s="76"/>
      <c r="P103" s="76"/>
      <c r="Q103" s="76"/>
      <c r="R103" s="76"/>
      <c r="S103" s="76"/>
      <c r="T103" s="76"/>
      <c r="U103" s="76"/>
    </row>
    <row r="104" spans="1:21" s="386" customFormat="1" ht="18.75" customHeight="1" x14ac:dyDescent="0.55000000000000004">
      <c r="A104" s="76"/>
      <c r="B104" s="379"/>
      <c r="C104" s="380"/>
      <c r="D104" s="381"/>
      <c r="E104" s="393" t="s">
        <v>237</v>
      </c>
      <c r="F104" s="395" t="s">
        <v>211</v>
      </c>
      <c r="G104" s="395" t="s">
        <v>360</v>
      </c>
      <c r="H104" s="395" t="s">
        <v>246</v>
      </c>
      <c r="I104" s="385"/>
      <c r="J104" s="76"/>
      <c r="M104" s="76"/>
      <c r="N104" s="76"/>
      <c r="O104" s="76"/>
      <c r="P104" s="76"/>
      <c r="Q104" s="76"/>
      <c r="R104" s="76"/>
      <c r="S104" s="76"/>
      <c r="T104" s="76"/>
      <c r="U104" s="76"/>
    </row>
    <row r="105" spans="1:21" s="386" customFormat="1" x14ac:dyDescent="0.55000000000000004">
      <c r="A105" s="76"/>
      <c r="B105" s="379"/>
      <c r="C105" s="380"/>
      <c r="D105" s="381"/>
      <c r="E105" s="393"/>
      <c r="F105" s="376"/>
      <c r="G105" s="377"/>
      <c r="H105" s="434"/>
      <c r="I105" s="385"/>
      <c r="J105" s="76"/>
      <c r="M105" s="76"/>
      <c r="N105" s="76"/>
      <c r="O105" s="76"/>
      <c r="P105" s="76"/>
      <c r="Q105" s="76"/>
      <c r="R105" s="76"/>
      <c r="S105" s="76"/>
      <c r="T105" s="76"/>
      <c r="U105" s="76"/>
    </row>
    <row r="106" spans="1:21" s="386" customFormat="1" x14ac:dyDescent="0.55000000000000004">
      <c r="A106" s="76"/>
      <c r="B106" s="379"/>
      <c r="C106" s="380"/>
      <c r="D106" s="381"/>
      <c r="E106" s="393"/>
      <c r="F106" s="376"/>
      <c r="G106" s="377"/>
      <c r="H106" s="434"/>
      <c r="I106" s="385"/>
      <c r="J106" s="76"/>
      <c r="M106" s="76"/>
      <c r="N106" s="76"/>
      <c r="O106" s="76"/>
      <c r="P106" s="76"/>
      <c r="Q106" s="76"/>
      <c r="R106" s="76"/>
      <c r="S106" s="76"/>
      <c r="T106" s="76"/>
      <c r="U106" s="76"/>
    </row>
    <row r="107" spans="1:21" s="386" customFormat="1" x14ac:dyDescent="0.55000000000000004">
      <c r="A107" s="76"/>
      <c r="B107" s="379"/>
      <c r="C107" s="390"/>
      <c r="D107" s="391"/>
      <c r="E107" s="394"/>
      <c r="F107" s="376"/>
      <c r="G107" s="377"/>
      <c r="H107" s="434"/>
      <c r="I107" s="385"/>
      <c r="J107" s="76"/>
      <c r="M107" s="76"/>
      <c r="N107" s="76"/>
      <c r="O107" s="76"/>
      <c r="P107" s="76"/>
      <c r="Q107" s="76"/>
      <c r="R107" s="76"/>
      <c r="S107" s="76"/>
      <c r="T107" s="76"/>
      <c r="U107" s="76"/>
    </row>
    <row r="108" spans="1:21" customFormat="1" ht="7.5" customHeight="1" x14ac:dyDescent="0.55000000000000004">
      <c r="B108" s="211"/>
      <c r="C108" s="28"/>
      <c r="D108" s="28"/>
      <c r="E108" s="28"/>
      <c r="F108" s="28"/>
      <c r="G108" s="28"/>
      <c r="H108" s="28"/>
      <c r="I108" s="50"/>
      <c r="J108" s="3"/>
      <c r="K108" s="3"/>
      <c r="L108" s="3"/>
    </row>
    <row r="109" spans="1:21" customFormat="1" ht="6" customHeight="1" x14ac:dyDescent="0.55000000000000004">
      <c r="J109" s="3"/>
      <c r="K109" s="3"/>
      <c r="L109" s="3"/>
    </row>
    <row r="110" spans="1:21" customFormat="1" ht="103.5" customHeight="1" x14ac:dyDescent="0.55000000000000004">
      <c r="C110" s="242"/>
      <c r="D110" s="242"/>
      <c r="E110" s="217" t="s">
        <v>425</v>
      </c>
      <c r="F110" s="912"/>
      <c r="G110" s="913"/>
      <c r="H110" s="914"/>
      <c r="I110" s="915" t="s">
        <v>240</v>
      </c>
      <c r="J110" s="916"/>
      <c r="K110" s="916"/>
      <c r="L110" s="916"/>
      <c r="M110" s="916"/>
    </row>
    <row r="111" spans="1:21" customFormat="1" ht="146.25" customHeight="1" x14ac:dyDescent="0.55000000000000004">
      <c r="C111" s="224"/>
      <c r="D111" s="224"/>
      <c r="E111" s="217" t="s">
        <v>424</v>
      </c>
      <c r="F111" s="912"/>
      <c r="G111" s="913"/>
      <c r="H111" s="914"/>
      <c r="J111" s="3"/>
      <c r="K111" s="3"/>
      <c r="L111" s="3"/>
    </row>
    <row r="112" spans="1:21" customFormat="1" ht="13.5" customHeight="1" thickBot="1" x14ac:dyDescent="0.6">
      <c r="A112" s="245"/>
      <c r="B112" s="245"/>
      <c r="C112" s="245"/>
      <c r="D112" s="245"/>
      <c r="E112" s="245"/>
      <c r="F112" s="245"/>
      <c r="G112" s="245"/>
      <c r="H112" s="245"/>
      <c r="I112" s="245"/>
      <c r="J112" s="247"/>
      <c r="K112" s="3"/>
      <c r="L112" s="3"/>
    </row>
    <row r="113" spans="1:21" customFormat="1" x14ac:dyDescent="0.55000000000000004">
      <c r="J113" s="3"/>
      <c r="K113" s="3"/>
      <c r="L113" s="3"/>
    </row>
    <row r="114" spans="1:21" customFormat="1" ht="15" customHeight="1" x14ac:dyDescent="0.55000000000000004">
      <c r="B114" s="51"/>
      <c r="C114" s="29"/>
      <c r="D114" s="29"/>
      <c r="E114" s="29"/>
      <c r="F114" s="29"/>
      <c r="G114" s="29"/>
      <c r="H114" s="29"/>
      <c r="I114" s="47"/>
    </row>
    <row r="115" spans="1:21" customFormat="1" x14ac:dyDescent="0.55000000000000004">
      <c r="B115" s="48"/>
      <c r="C115" s="236" t="str">
        <f ca="1">IFERROR(OFFSET('2.4民生電力需要量'!$C$7,MATCH(D115,'2.4民生電力需要量'!$E$8:$E$49,0),0),"")</f>
        <v/>
      </c>
      <c r="D115" s="375" t="s">
        <v>238</v>
      </c>
      <c r="E115" s="230" t="s">
        <v>239</v>
      </c>
      <c r="F115" s="905" t="str">
        <f ca="1">IFERROR(OFFSET('2.4民生電力需要量'!$G$7,MATCH($D115,'2.4民生電力需要量'!$E$8:$E$990,0),0),"")</f>
        <v/>
      </c>
      <c r="G115" s="906"/>
      <c r="H115" s="907"/>
      <c r="I115" s="49"/>
    </row>
    <row r="116" spans="1:21" customFormat="1" x14ac:dyDescent="0.55000000000000004">
      <c r="B116" s="48"/>
      <c r="C116" s="233"/>
      <c r="D116" s="216"/>
      <c r="E116" s="230" t="s">
        <v>349</v>
      </c>
      <c r="F116" s="908" t="str">
        <f ca="1">IFERROR(OFFSET('2.4民生電力需要量'!$I$7,MATCH($D115,'2.4民生電力需要量'!$E$8:$E$990,0),0),"")</f>
        <v/>
      </c>
      <c r="G116" s="909"/>
      <c r="H116" s="910"/>
      <c r="I116" s="49"/>
    </row>
    <row r="117" spans="1:21" customFormat="1" x14ac:dyDescent="0.55000000000000004">
      <c r="B117" s="48"/>
      <c r="C117" s="233"/>
      <c r="D117" s="216"/>
      <c r="E117" s="230" t="s">
        <v>298</v>
      </c>
      <c r="F117" s="905" t="str">
        <f ca="1">IFERROR(OFFSET('2.4民生電力需要量'!$L$7,MATCH($D115,'2.4民生電力需要量'!$E$8:$E$990,0),0),"")</f>
        <v/>
      </c>
      <c r="G117" s="906"/>
      <c r="H117" s="907"/>
      <c r="I117" s="49"/>
    </row>
    <row r="118" spans="1:21" ht="18.75" customHeight="1" x14ac:dyDescent="0.55000000000000004">
      <c r="B118" s="379"/>
      <c r="C118" s="380"/>
      <c r="D118" s="381"/>
      <c r="E118" s="393" t="s">
        <v>237</v>
      </c>
      <c r="F118" s="389" t="s">
        <v>211</v>
      </c>
      <c r="G118" s="389" t="s">
        <v>360</v>
      </c>
      <c r="H118" s="389" t="s">
        <v>246</v>
      </c>
      <c r="I118" s="385"/>
      <c r="J118" s="76"/>
    </row>
    <row r="119" spans="1:21" x14ac:dyDescent="0.55000000000000004">
      <c r="B119" s="379"/>
      <c r="C119" s="380"/>
      <c r="D119" s="381"/>
      <c r="E119" s="393"/>
      <c r="F119" s="376"/>
      <c r="G119" s="377"/>
      <c r="H119" s="434"/>
      <c r="I119" s="385"/>
      <c r="J119" s="76"/>
    </row>
    <row r="120" spans="1:21" s="386" customFormat="1" x14ac:dyDescent="0.55000000000000004">
      <c r="A120" s="76"/>
      <c r="B120" s="379"/>
      <c r="C120" s="380"/>
      <c r="D120" s="381"/>
      <c r="E120" s="393"/>
      <c r="F120" s="376"/>
      <c r="G120" s="377"/>
      <c r="H120" s="434"/>
      <c r="I120" s="385"/>
      <c r="J120" s="76"/>
      <c r="M120" s="76"/>
      <c r="N120" s="76"/>
      <c r="O120" s="76"/>
      <c r="P120" s="76"/>
      <c r="Q120" s="76"/>
      <c r="R120" s="76"/>
      <c r="S120" s="76"/>
      <c r="T120" s="76"/>
      <c r="U120" s="76"/>
    </row>
    <row r="121" spans="1:21" s="386" customFormat="1" x14ac:dyDescent="0.55000000000000004">
      <c r="A121" s="76"/>
      <c r="B121" s="379"/>
      <c r="C121" s="380"/>
      <c r="D121" s="381"/>
      <c r="E121" s="393"/>
      <c r="F121" s="376"/>
      <c r="G121" s="377"/>
      <c r="H121" s="434"/>
      <c r="I121" s="385"/>
      <c r="J121" s="76"/>
      <c r="M121" s="76"/>
      <c r="N121" s="76"/>
      <c r="O121" s="76"/>
      <c r="P121" s="76"/>
      <c r="Q121" s="76"/>
      <c r="R121" s="76"/>
      <c r="S121" s="76"/>
      <c r="T121" s="76"/>
      <c r="U121" s="76"/>
    </row>
    <row r="122" spans="1:21" s="386" customFormat="1" ht="18.75" customHeight="1" x14ac:dyDescent="0.55000000000000004">
      <c r="A122" s="76"/>
      <c r="B122" s="379"/>
      <c r="C122" s="380"/>
      <c r="D122" s="381"/>
      <c r="E122" s="393" t="s">
        <v>237</v>
      </c>
      <c r="F122" s="395" t="s">
        <v>211</v>
      </c>
      <c r="G122" s="395" t="s">
        <v>360</v>
      </c>
      <c r="H122" s="395" t="s">
        <v>246</v>
      </c>
      <c r="I122" s="385"/>
      <c r="J122" s="76"/>
      <c r="M122" s="76"/>
      <c r="N122" s="76"/>
      <c r="O122" s="76"/>
      <c r="P122" s="76"/>
      <c r="Q122" s="76"/>
      <c r="R122" s="76"/>
      <c r="S122" s="76"/>
      <c r="T122" s="76"/>
      <c r="U122" s="76"/>
    </row>
    <row r="123" spans="1:21" s="386" customFormat="1" x14ac:dyDescent="0.55000000000000004">
      <c r="A123" s="76"/>
      <c r="B123" s="379"/>
      <c r="C123" s="380"/>
      <c r="D123" s="381"/>
      <c r="E123" s="393"/>
      <c r="F123" s="376"/>
      <c r="G123" s="377"/>
      <c r="H123" s="434"/>
      <c r="I123" s="385"/>
      <c r="J123" s="76"/>
      <c r="M123" s="76"/>
      <c r="N123" s="76"/>
      <c r="O123" s="76"/>
      <c r="P123" s="76"/>
      <c r="Q123" s="76"/>
      <c r="R123" s="76"/>
      <c r="S123" s="76"/>
      <c r="T123" s="76"/>
      <c r="U123" s="76"/>
    </row>
    <row r="124" spans="1:21" s="386" customFormat="1" x14ac:dyDescent="0.55000000000000004">
      <c r="A124" s="76"/>
      <c r="B124" s="379"/>
      <c r="C124" s="380"/>
      <c r="D124" s="381"/>
      <c r="E124" s="393"/>
      <c r="F124" s="376"/>
      <c r="G124" s="377"/>
      <c r="H124" s="434"/>
      <c r="I124" s="385"/>
      <c r="J124" s="76"/>
      <c r="M124" s="76"/>
      <c r="N124" s="76"/>
      <c r="O124" s="76"/>
      <c r="P124" s="76"/>
      <c r="Q124" s="76"/>
      <c r="R124" s="76"/>
      <c r="S124" s="76"/>
      <c r="T124" s="76"/>
      <c r="U124" s="76"/>
    </row>
    <row r="125" spans="1:21" s="386" customFormat="1" x14ac:dyDescent="0.55000000000000004">
      <c r="A125" s="76"/>
      <c r="B125" s="379"/>
      <c r="C125" s="390"/>
      <c r="D125" s="391"/>
      <c r="E125" s="394"/>
      <c r="F125" s="376"/>
      <c r="G125" s="377"/>
      <c r="H125" s="434"/>
      <c r="I125" s="385"/>
      <c r="J125" s="76"/>
      <c r="M125" s="76"/>
      <c r="N125" s="76"/>
      <c r="O125" s="76"/>
      <c r="P125" s="76"/>
      <c r="Q125" s="76"/>
      <c r="R125" s="76"/>
      <c r="S125" s="76"/>
      <c r="T125" s="76"/>
      <c r="U125" s="76"/>
    </row>
    <row r="126" spans="1:21" customFormat="1" ht="7.5" customHeight="1" x14ac:dyDescent="0.55000000000000004">
      <c r="B126" s="211"/>
      <c r="C126" s="28"/>
      <c r="D126" s="28"/>
      <c r="E126" s="28"/>
      <c r="F126" s="28"/>
      <c r="G126" s="28"/>
      <c r="H126" s="28"/>
      <c r="I126" s="50"/>
      <c r="J126" s="3"/>
      <c r="K126" s="3"/>
      <c r="L126" s="3"/>
    </row>
    <row r="127" spans="1:21" customFormat="1" ht="6" customHeight="1" x14ac:dyDescent="0.55000000000000004">
      <c r="J127" s="3"/>
      <c r="K127" s="3"/>
      <c r="L127" s="3"/>
    </row>
    <row r="128" spans="1:21" customFormat="1" ht="103.5" customHeight="1" x14ac:dyDescent="0.55000000000000004">
      <c r="C128" s="242"/>
      <c r="D128" s="242"/>
      <c r="E128" s="217" t="s">
        <v>425</v>
      </c>
      <c r="F128" s="912"/>
      <c r="G128" s="913"/>
      <c r="H128" s="914"/>
      <c r="I128" s="915" t="s">
        <v>240</v>
      </c>
      <c r="J128" s="916"/>
      <c r="K128" s="916"/>
      <c r="L128" s="916"/>
      <c r="M128" s="916"/>
    </row>
    <row r="129" spans="1:21" customFormat="1" ht="146.25" customHeight="1" x14ac:dyDescent="0.55000000000000004">
      <c r="C129" s="224"/>
      <c r="D129" s="224"/>
      <c r="E129" s="217" t="s">
        <v>424</v>
      </c>
      <c r="F129" s="912"/>
      <c r="G129" s="913"/>
      <c r="H129" s="914"/>
      <c r="J129" s="3"/>
      <c r="K129" s="3"/>
      <c r="L129" s="3"/>
    </row>
    <row r="130" spans="1:21" customFormat="1" ht="13.5" customHeight="1" thickBot="1" x14ac:dyDescent="0.6">
      <c r="A130" s="245"/>
      <c r="B130" s="245"/>
      <c r="C130" s="245"/>
      <c r="D130" s="245"/>
      <c r="E130" s="245"/>
      <c r="F130" s="245"/>
      <c r="G130" s="245"/>
      <c r="H130" s="245"/>
      <c r="I130" s="245"/>
      <c r="J130" s="247"/>
      <c r="K130" s="3"/>
      <c r="L130" s="3"/>
    </row>
    <row r="131" spans="1:21" customFormat="1" x14ac:dyDescent="0.55000000000000004">
      <c r="J131" s="3"/>
      <c r="K131" s="3"/>
      <c r="L131" s="3"/>
    </row>
    <row r="132" spans="1:21" customFormat="1" ht="15" customHeight="1" x14ac:dyDescent="0.55000000000000004">
      <c r="B132" s="51"/>
      <c r="C132" s="29"/>
      <c r="D132" s="29"/>
      <c r="E132" s="29"/>
      <c r="F132" s="29"/>
      <c r="G132" s="29"/>
      <c r="H132" s="29"/>
      <c r="I132" s="47"/>
    </row>
    <row r="133" spans="1:21" customFormat="1" x14ac:dyDescent="0.55000000000000004">
      <c r="B133" s="48"/>
      <c r="C133" s="236" t="str">
        <f ca="1">IFERROR(OFFSET('2.4民生電力需要量'!$C$7,MATCH(D133,'2.4民生電力需要量'!$E$8:$E$49,0),0),"")</f>
        <v/>
      </c>
      <c r="D133" s="375" t="s">
        <v>238</v>
      </c>
      <c r="E133" s="230" t="s">
        <v>239</v>
      </c>
      <c r="F133" s="905" t="str">
        <f ca="1">IFERROR(OFFSET('2.4民生電力需要量'!$G$7,MATCH($D133,'2.4民生電力需要量'!$E$8:$E$990,0),0),"")</f>
        <v/>
      </c>
      <c r="G133" s="906"/>
      <c r="H133" s="907"/>
      <c r="I133" s="49"/>
    </row>
    <row r="134" spans="1:21" customFormat="1" x14ac:dyDescent="0.55000000000000004">
      <c r="B134" s="48"/>
      <c r="C134" s="233"/>
      <c r="D134" s="216"/>
      <c r="E134" s="230" t="s">
        <v>349</v>
      </c>
      <c r="F134" s="908" t="str">
        <f ca="1">IFERROR(OFFSET('2.4民生電力需要量'!$I$7,MATCH($D133,'2.4民生電力需要量'!$E$8:$E$990,0),0),"")</f>
        <v/>
      </c>
      <c r="G134" s="909"/>
      <c r="H134" s="910"/>
      <c r="I134" s="49"/>
    </row>
    <row r="135" spans="1:21" customFormat="1" x14ac:dyDescent="0.55000000000000004">
      <c r="B135" s="48"/>
      <c r="C135" s="233"/>
      <c r="D135" s="216"/>
      <c r="E135" s="230" t="s">
        <v>298</v>
      </c>
      <c r="F135" s="905" t="str">
        <f ca="1">IFERROR(OFFSET('2.4民生電力需要量'!$L$7,MATCH($D133,'2.4民生電力需要量'!$E$8:$E$990,0),0),"")</f>
        <v/>
      </c>
      <c r="G135" s="906"/>
      <c r="H135" s="907"/>
      <c r="I135" s="49"/>
    </row>
    <row r="136" spans="1:21" ht="18.75" customHeight="1" x14ac:dyDescent="0.55000000000000004">
      <c r="B136" s="379"/>
      <c r="C136" s="380"/>
      <c r="D136" s="381"/>
      <c r="E136" s="393" t="s">
        <v>237</v>
      </c>
      <c r="F136" s="389" t="s">
        <v>211</v>
      </c>
      <c r="G136" s="389" t="s">
        <v>360</v>
      </c>
      <c r="H136" s="389" t="s">
        <v>246</v>
      </c>
      <c r="I136" s="385"/>
      <c r="J136" s="76"/>
    </row>
    <row r="137" spans="1:21" x14ac:dyDescent="0.55000000000000004">
      <c r="B137" s="379"/>
      <c r="C137" s="380"/>
      <c r="D137" s="381"/>
      <c r="E137" s="393"/>
      <c r="F137" s="376"/>
      <c r="G137" s="377"/>
      <c r="H137" s="434"/>
      <c r="I137" s="385"/>
      <c r="J137" s="76"/>
    </row>
    <row r="138" spans="1:21" s="386" customFormat="1" x14ac:dyDescent="0.55000000000000004">
      <c r="A138" s="76"/>
      <c r="B138" s="379"/>
      <c r="C138" s="380"/>
      <c r="D138" s="381"/>
      <c r="E138" s="393"/>
      <c r="F138" s="376"/>
      <c r="G138" s="377"/>
      <c r="H138" s="434"/>
      <c r="I138" s="385"/>
      <c r="J138" s="76"/>
      <c r="M138" s="76"/>
      <c r="N138" s="76"/>
      <c r="O138" s="76"/>
      <c r="P138" s="76"/>
      <c r="Q138" s="76"/>
      <c r="R138" s="76"/>
      <c r="S138" s="76"/>
      <c r="T138" s="76"/>
      <c r="U138" s="76"/>
    </row>
    <row r="139" spans="1:21" s="386" customFormat="1" x14ac:dyDescent="0.55000000000000004">
      <c r="A139" s="76"/>
      <c r="B139" s="379"/>
      <c r="C139" s="380"/>
      <c r="D139" s="381"/>
      <c r="E139" s="393"/>
      <c r="F139" s="376"/>
      <c r="G139" s="377"/>
      <c r="H139" s="434"/>
      <c r="I139" s="385"/>
      <c r="J139" s="76"/>
      <c r="M139" s="76"/>
      <c r="N139" s="76"/>
      <c r="O139" s="76"/>
      <c r="P139" s="76"/>
      <c r="Q139" s="76"/>
      <c r="R139" s="76"/>
      <c r="S139" s="76"/>
      <c r="T139" s="76"/>
      <c r="U139" s="76"/>
    </row>
    <row r="140" spans="1:21" s="386" customFormat="1" ht="18.75" customHeight="1" x14ac:dyDescent="0.55000000000000004">
      <c r="A140" s="76"/>
      <c r="B140" s="379"/>
      <c r="C140" s="380"/>
      <c r="D140" s="381"/>
      <c r="E140" s="393" t="s">
        <v>237</v>
      </c>
      <c r="F140" s="395" t="s">
        <v>211</v>
      </c>
      <c r="G140" s="395" t="s">
        <v>360</v>
      </c>
      <c r="H140" s="395" t="s">
        <v>246</v>
      </c>
      <c r="I140" s="385"/>
      <c r="J140" s="76"/>
      <c r="M140" s="76"/>
      <c r="N140" s="76"/>
      <c r="O140" s="76"/>
      <c r="P140" s="76"/>
      <c r="Q140" s="76"/>
      <c r="R140" s="76"/>
      <c r="S140" s="76"/>
      <c r="T140" s="76"/>
      <c r="U140" s="76"/>
    </row>
    <row r="141" spans="1:21" s="386" customFormat="1" x14ac:dyDescent="0.55000000000000004">
      <c r="A141" s="76"/>
      <c r="B141" s="379"/>
      <c r="C141" s="380"/>
      <c r="D141" s="381"/>
      <c r="E141" s="393"/>
      <c r="F141" s="376"/>
      <c r="G141" s="377"/>
      <c r="H141" s="434"/>
      <c r="I141" s="385"/>
      <c r="J141" s="76"/>
      <c r="M141" s="76"/>
      <c r="N141" s="76"/>
      <c r="O141" s="76"/>
      <c r="P141" s="76"/>
      <c r="Q141" s="76"/>
      <c r="R141" s="76"/>
      <c r="S141" s="76"/>
      <c r="T141" s="76"/>
      <c r="U141" s="76"/>
    </row>
    <row r="142" spans="1:21" s="386" customFormat="1" x14ac:dyDescent="0.55000000000000004">
      <c r="A142" s="76"/>
      <c r="B142" s="379"/>
      <c r="C142" s="380"/>
      <c r="D142" s="381"/>
      <c r="E142" s="393"/>
      <c r="F142" s="376"/>
      <c r="G142" s="377"/>
      <c r="H142" s="434"/>
      <c r="I142" s="385"/>
      <c r="J142" s="76"/>
      <c r="M142" s="76"/>
      <c r="N142" s="76"/>
      <c r="O142" s="76"/>
      <c r="P142" s="76"/>
      <c r="Q142" s="76"/>
      <c r="R142" s="76"/>
      <c r="S142" s="76"/>
      <c r="T142" s="76"/>
      <c r="U142" s="76"/>
    </row>
    <row r="143" spans="1:21" s="386" customFormat="1" x14ac:dyDescent="0.55000000000000004">
      <c r="A143" s="76"/>
      <c r="B143" s="379"/>
      <c r="C143" s="390"/>
      <c r="D143" s="391"/>
      <c r="E143" s="394"/>
      <c r="F143" s="376"/>
      <c r="G143" s="377"/>
      <c r="H143" s="434"/>
      <c r="I143" s="385"/>
      <c r="J143" s="76"/>
      <c r="M143" s="76"/>
      <c r="N143" s="76"/>
      <c r="O143" s="76"/>
      <c r="P143" s="76"/>
      <c r="Q143" s="76"/>
      <c r="R143" s="76"/>
      <c r="S143" s="76"/>
      <c r="T143" s="76"/>
      <c r="U143" s="76"/>
    </row>
    <row r="144" spans="1:21" customFormat="1" ht="7.5" customHeight="1" x14ac:dyDescent="0.55000000000000004">
      <c r="B144" s="211"/>
      <c r="C144" s="28"/>
      <c r="D144" s="28"/>
      <c r="E144" s="28"/>
      <c r="F144" s="28"/>
      <c r="G144" s="28"/>
      <c r="H144" s="28"/>
      <c r="I144" s="50"/>
      <c r="J144" s="3"/>
      <c r="K144" s="3"/>
      <c r="L144" s="3"/>
    </row>
    <row r="145" spans="1:21" customFormat="1" ht="6" customHeight="1" x14ac:dyDescent="0.55000000000000004">
      <c r="J145" s="3"/>
      <c r="K145" s="3"/>
      <c r="L145" s="3"/>
    </row>
    <row r="146" spans="1:21" customFormat="1" ht="103.5" customHeight="1" x14ac:dyDescent="0.55000000000000004">
      <c r="C146" s="242"/>
      <c r="D146" s="242"/>
      <c r="E146" s="217" t="s">
        <v>425</v>
      </c>
      <c r="F146" s="912"/>
      <c r="G146" s="913"/>
      <c r="H146" s="914"/>
      <c r="I146" s="915" t="s">
        <v>240</v>
      </c>
      <c r="J146" s="916"/>
      <c r="K146" s="916"/>
      <c r="L146" s="916"/>
      <c r="M146" s="916"/>
    </row>
    <row r="147" spans="1:21" customFormat="1" ht="146.25" customHeight="1" x14ac:dyDescent="0.55000000000000004">
      <c r="C147" s="224"/>
      <c r="D147" s="224"/>
      <c r="E147" s="217" t="s">
        <v>424</v>
      </c>
      <c r="F147" s="912"/>
      <c r="G147" s="913"/>
      <c r="H147" s="914"/>
      <c r="J147" s="3"/>
      <c r="K147" s="3"/>
      <c r="L147" s="3"/>
    </row>
    <row r="148" spans="1:21" customFormat="1" ht="13.5" customHeight="1" thickBot="1" x14ac:dyDescent="0.6">
      <c r="A148" s="245"/>
      <c r="B148" s="245"/>
      <c r="C148" s="245"/>
      <c r="D148" s="245"/>
      <c r="E148" s="245"/>
      <c r="F148" s="245"/>
      <c r="G148" s="245"/>
      <c r="H148" s="245"/>
      <c r="I148" s="245"/>
      <c r="J148" s="247"/>
      <c r="K148" s="3"/>
      <c r="L148" s="3"/>
    </row>
    <row r="149" spans="1:21" customFormat="1" x14ac:dyDescent="0.55000000000000004">
      <c r="J149" s="3"/>
      <c r="K149" s="3"/>
      <c r="L149" s="3"/>
    </row>
    <row r="150" spans="1:21" customFormat="1" ht="15" customHeight="1" x14ac:dyDescent="0.55000000000000004">
      <c r="B150" s="51"/>
      <c r="C150" s="29"/>
      <c r="D150" s="29"/>
      <c r="E150" s="29"/>
      <c r="F150" s="29"/>
      <c r="G150" s="29"/>
      <c r="H150" s="29"/>
      <c r="I150" s="47"/>
    </row>
    <row r="151" spans="1:21" customFormat="1" x14ac:dyDescent="0.55000000000000004">
      <c r="B151" s="48"/>
      <c r="C151" s="236" t="str">
        <f ca="1">IFERROR(OFFSET('2.4民生電力需要量'!$C$7,MATCH(D151,'2.4民生電力需要量'!$E$8:$E$49,0),0),"")</f>
        <v/>
      </c>
      <c r="D151" s="375" t="s">
        <v>238</v>
      </c>
      <c r="E151" s="230" t="s">
        <v>239</v>
      </c>
      <c r="F151" s="905" t="str">
        <f ca="1">IFERROR(OFFSET('2.4民生電力需要量'!$G$7,MATCH($D151,'2.4民生電力需要量'!$E$8:$E$990,0),0),"")</f>
        <v/>
      </c>
      <c r="G151" s="906"/>
      <c r="H151" s="907"/>
      <c r="I151" s="49"/>
    </row>
    <row r="152" spans="1:21" customFormat="1" x14ac:dyDescent="0.55000000000000004">
      <c r="B152" s="48"/>
      <c r="C152" s="233"/>
      <c r="D152" s="216"/>
      <c r="E152" s="230" t="s">
        <v>349</v>
      </c>
      <c r="F152" s="908" t="str">
        <f ca="1">IFERROR(OFFSET('2.4民生電力需要量'!$I$7,MATCH($D151,'2.4民生電力需要量'!$E$8:$E$990,0),0),"")</f>
        <v/>
      </c>
      <c r="G152" s="909"/>
      <c r="H152" s="910"/>
      <c r="I152" s="49"/>
    </row>
    <row r="153" spans="1:21" customFormat="1" x14ac:dyDescent="0.55000000000000004">
      <c r="B153" s="48"/>
      <c r="C153" s="233"/>
      <c r="D153" s="216"/>
      <c r="E153" s="230" t="s">
        <v>298</v>
      </c>
      <c r="F153" s="905" t="str">
        <f ca="1">IFERROR(OFFSET('2.4民生電力需要量'!$L$7,MATCH($D151,'2.4民生電力需要量'!$E$8:$E$990,0),0),"")</f>
        <v/>
      </c>
      <c r="G153" s="906"/>
      <c r="H153" s="907"/>
      <c r="I153" s="49"/>
    </row>
    <row r="154" spans="1:21" ht="18.75" customHeight="1" x14ac:dyDescent="0.55000000000000004">
      <c r="B154" s="379"/>
      <c r="C154" s="380"/>
      <c r="D154" s="381"/>
      <c r="E154" s="393" t="s">
        <v>237</v>
      </c>
      <c r="F154" s="389" t="s">
        <v>211</v>
      </c>
      <c r="G154" s="389" t="s">
        <v>360</v>
      </c>
      <c r="H154" s="389" t="s">
        <v>246</v>
      </c>
      <c r="I154" s="385"/>
      <c r="J154" s="76"/>
    </row>
    <row r="155" spans="1:21" x14ac:dyDescent="0.55000000000000004">
      <c r="B155" s="379"/>
      <c r="C155" s="380"/>
      <c r="D155" s="381"/>
      <c r="E155" s="393"/>
      <c r="F155" s="376"/>
      <c r="G155" s="377"/>
      <c r="H155" s="434"/>
      <c r="I155" s="385"/>
      <c r="J155" s="76"/>
    </row>
    <row r="156" spans="1:21" s="386" customFormat="1" x14ac:dyDescent="0.55000000000000004">
      <c r="A156" s="76"/>
      <c r="B156" s="379"/>
      <c r="C156" s="380"/>
      <c r="D156" s="381"/>
      <c r="E156" s="393"/>
      <c r="F156" s="376"/>
      <c r="G156" s="377"/>
      <c r="H156" s="434"/>
      <c r="I156" s="385"/>
      <c r="J156" s="76"/>
      <c r="M156" s="76"/>
      <c r="N156" s="76"/>
      <c r="O156" s="76"/>
      <c r="P156" s="76"/>
      <c r="Q156" s="76"/>
      <c r="R156" s="76"/>
      <c r="S156" s="76"/>
      <c r="T156" s="76"/>
      <c r="U156" s="76"/>
    </row>
    <row r="157" spans="1:21" s="386" customFormat="1" x14ac:dyDescent="0.55000000000000004">
      <c r="A157" s="76"/>
      <c r="B157" s="379"/>
      <c r="C157" s="380"/>
      <c r="D157" s="381"/>
      <c r="E157" s="393"/>
      <c r="F157" s="376"/>
      <c r="G157" s="377"/>
      <c r="H157" s="434"/>
      <c r="I157" s="385"/>
      <c r="J157" s="76"/>
      <c r="M157" s="76"/>
      <c r="N157" s="76"/>
      <c r="O157" s="76"/>
      <c r="P157" s="76"/>
      <c r="Q157" s="76"/>
      <c r="R157" s="76"/>
      <c r="S157" s="76"/>
      <c r="T157" s="76"/>
      <c r="U157" s="76"/>
    </row>
    <row r="158" spans="1:21" s="386" customFormat="1" ht="18.75" customHeight="1" x14ac:dyDescent="0.55000000000000004">
      <c r="A158" s="76"/>
      <c r="B158" s="379"/>
      <c r="C158" s="380"/>
      <c r="D158" s="381"/>
      <c r="E158" s="393" t="s">
        <v>237</v>
      </c>
      <c r="F158" s="395" t="s">
        <v>211</v>
      </c>
      <c r="G158" s="395" t="s">
        <v>360</v>
      </c>
      <c r="H158" s="395" t="s">
        <v>246</v>
      </c>
      <c r="I158" s="385"/>
      <c r="J158" s="76"/>
      <c r="M158" s="76"/>
      <c r="N158" s="76"/>
      <c r="O158" s="76"/>
      <c r="P158" s="76"/>
      <c r="Q158" s="76"/>
      <c r="R158" s="76"/>
      <c r="S158" s="76"/>
      <c r="T158" s="76"/>
      <c r="U158" s="76"/>
    </row>
    <row r="159" spans="1:21" s="386" customFormat="1" x14ac:dyDescent="0.55000000000000004">
      <c r="A159" s="76"/>
      <c r="B159" s="379"/>
      <c r="C159" s="380"/>
      <c r="D159" s="381"/>
      <c r="E159" s="393"/>
      <c r="F159" s="376"/>
      <c r="G159" s="377"/>
      <c r="H159" s="434"/>
      <c r="I159" s="385"/>
      <c r="J159" s="76"/>
      <c r="M159" s="76"/>
      <c r="N159" s="76"/>
      <c r="O159" s="76"/>
      <c r="P159" s="76"/>
      <c r="Q159" s="76"/>
      <c r="R159" s="76"/>
      <c r="S159" s="76"/>
      <c r="T159" s="76"/>
      <c r="U159" s="76"/>
    </row>
    <row r="160" spans="1:21" s="386" customFormat="1" x14ac:dyDescent="0.55000000000000004">
      <c r="A160" s="76"/>
      <c r="B160" s="379"/>
      <c r="C160" s="380"/>
      <c r="D160" s="381"/>
      <c r="E160" s="393"/>
      <c r="F160" s="376"/>
      <c r="G160" s="377"/>
      <c r="H160" s="434"/>
      <c r="I160" s="385"/>
      <c r="J160" s="76"/>
      <c r="M160" s="76"/>
      <c r="N160" s="76"/>
      <c r="O160" s="76"/>
      <c r="P160" s="76"/>
      <c r="Q160" s="76"/>
      <c r="R160" s="76"/>
      <c r="S160" s="76"/>
      <c r="T160" s="76"/>
      <c r="U160" s="76"/>
    </row>
    <row r="161" spans="1:21" s="386" customFormat="1" x14ac:dyDescent="0.55000000000000004">
      <c r="A161" s="76"/>
      <c r="B161" s="379"/>
      <c r="C161" s="390"/>
      <c r="D161" s="391"/>
      <c r="E161" s="394"/>
      <c r="F161" s="376"/>
      <c r="G161" s="377"/>
      <c r="H161" s="434"/>
      <c r="I161" s="385"/>
      <c r="J161" s="76"/>
      <c r="M161" s="76"/>
      <c r="N161" s="76"/>
      <c r="O161" s="76"/>
      <c r="P161" s="76"/>
      <c r="Q161" s="76"/>
      <c r="R161" s="76"/>
      <c r="S161" s="76"/>
      <c r="T161" s="76"/>
      <c r="U161" s="76"/>
    </row>
    <row r="162" spans="1:21" customFormat="1" ht="7.5" customHeight="1" x14ac:dyDescent="0.55000000000000004">
      <c r="B162" s="211"/>
      <c r="C162" s="28"/>
      <c r="D162" s="28"/>
      <c r="E162" s="28"/>
      <c r="F162" s="28"/>
      <c r="G162" s="28"/>
      <c r="H162" s="28"/>
      <c r="I162" s="50"/>
      <c r="J162" s="3"/>
      <c r="K162" s="3"/>
      <c r="L162" s="3"/>
    </row>
    <row r="163" spans="1:21" customFormat="1" ht="6" customHeight="1" x14ac:dyDescent="0.55000000000000004">
      <c r="J163" s="3"/>
      <c r="K163" s="3"/>
      <c r="L163" s="3"/>
    </row>
    <row r="164" spans="1:21" customFormat="1" ht="103.5" customHeight="1" x14ac:dyDescent="0.55000000000000004">
      <c r="C164" s="242"/>
      <c r="D164" s="242"/>
      <c r="E164" s="217" t="s">
        <v>425</v>
      </c>
      <c r="F164" s="912"/>
      <c r="G164" s="913"/>
      <c r="H164" s="914"/>
      <c r="I164" s="915" t="s">
        <v>240</v>
      </c>
      <c r="J164" s="916"/>
      <c r="K164" s="916"/>
      <c r="L164" s="916"/>
      <c r="M164" s="916"/>
    </row>
    <row r="165" spans="1:21" customFormat="1" ht="146.25" customHeight="1" x14ac:dyDescent="0.55000000000000004">
      <c r="C165" s="224"/>
      <c r="D165" s="224"/>
      <c r="E165" s="217" t="s">
        <v>424</v>
      </c>
      <c r="F165" s="912"/>
      <c r="G165" s="913"/>
      <c r="H165" s="914"/>
      <c r="J165" s="3"/>
      <c r="K165" s="3"/>
      <c r="L165" s="3"/>
    </row>
    <row r="166" spans="1:21" customFormat="1" ht="13.5" customHeight="1" thickBot="1" x14ac:dyDescent="0.6">
      <c r="A166" s="245"/>
      <c r="B166" s="245"/>
      <c r="C166" s="245"/>
      <c r="D166" s="245"/>
      <c r="E166" s="245"/>
      <c r="F166" s="245"/>
      <c r="G166" s="245"/>
      <c r="H166" s="245"/>
      <c r="I166" s="245"/>
      <c r="J166" s="247"/>
      <c r="K166" s="3"/>
      <c r="L166" s="3"/>
    </row>
    <row r="167" spans="1:21" customFormat="1" x14ac:dyDescent="0.55000000000000004">
      <c r="J167" s="3"/>
      <c r="K167" s="3"/>
      <c r="L167" s="3"/>
    </row>
    <row r="168" spans="1:21" customFormat="1" ht="15" customHeight="1" x14ac:dyDescent="0.55000000000000004">
      <c r="B168" s="51"/>
      <c r="C168" s="29"/>
      <c r="D168" s="29"/>
      <c r="E168" s="29"/>
      <c r="F168" s="29"/>
      <c r="G168" s="29"/>
      <c r="H168" s="29"/>
      <c r="I168" s="47"/>
    </row>
    <row r="169" spans="1:21" customFormat="1" x14ac:dyDescent="0.55000000000000004">
      <c r="B169" s="48"/>
      <c r="C169" s="236" t="str">
        <f ca="1">IFERROR(OFFSET('2.4民生電力需要量'!$C$7,MATCH(D169,'2.4民生電力需要量'!$E$8:$E$49,0),0),"")</f>
        <v/>
      </c>
      <c r="D169" s="375" t="s">
        <v>238</v>
      </c>
      <c r="E169" s="230" t="s">
        <v>239</v>
      </c>
      <c r="F169" s="905" t="str">
        <f ca="1">IFERROR(OFFSET('2.4民生電力需要量'!$G$7,MATCH($D169,'2.4民生電力需要量'!$E$8:$E$990,0),0),"")</f>
        <v/>
      </c>
      <c r="G169" s="906"/>
      <c r="H169" s="907"/>
      <c r="I169" s="49"/>
    </row>
    <row r="170" spans="1:21" customFormat="1" x14ac:dyDescent="0.55000000000000004">
      <c r="B170" s="48"/>
      <c r="C170" s="233"/>
      <c r="D170" s="216"/>
      <c r="E170" s="230" t="s">
        <v>349</v>
      </c>
      <c r="F170" s="908" t="str">
        <f ca="1">IFERROR(OFFSET('2.4民生電力需要量'!$I$7,MATCH($D169,'2.4民生電力需要量'!$E$8:$E$990,0),0),"")</f>
        <v/>
      </c>
      <c r="G170" s="909"/>
      <c r="H170" s="910"/>
      <c r="I170" s="49"/>
    </row>
    <row r="171" spans="1:21" customFormat="1" x14ac:dyDescent="0.55000000000000004">
      <c r="B171" s="48"/>
      <c r="C171" s="233"/>
      <c r="D171" s="216"/>
      <c r="E171" s="230" t="s">
        <v>298</v>
      </c>
      <c r="F171" s="905" t="str">
        <f ca="1">IFERROR(OFFSET('2.4民生電力需要量'!$L$7,MATCH($D169,'2.4民生電力需要量'!$E$8:$E$990,0),0),"")</f>
        <v/>
      </c>
      <c r="G171" s="906"/>
      <c r="H171" s="907"/>
      <c r="I171" s="49"/>
    </row>
    <row r="172" spans="1:21" ht="18.75" customHeight="1" x14ac:dyDescent="0.55000000000000004">
      <c r="B172" s="379"/>
      <c r="C172" s="380"/>
      <c r="D172" s="381"/>
      <c r="E172" s="393" t="s">
        <v>237</v>
      </c>
      <c r="F172" s="389" t="s">
        <v>211</v>
      </c>
      <c r="G172" s="389" t="s">
        <v>360</v>
      </c>
      <c r="H172" s="389" t="s">
        <v>246</v>
      </c>
      <c r="I172" s="385"/>
      <c r="J172" s="76"/>
    </row>
    <row r="173" spans="1:21" x14ac:dyDescent="0.55000000000000004">
      <c r="B173" s="379"/>
      <c r="C173" s="380"/>
      <c r="D173" s="381"/>
      <c r="E173" s="393"/>
      <c r="F173" s="376"/>
      <c r="G173" s="377"/>
      <c r="H173" s="434"/>
      <c r="I173" s="385"/>
      <c r="J173" s="76"/>
    </row>
    <row r="174" spans="1:21" s="386" customFormat="1" x14ac:dyDescent="0.55000000000000004">
      <c r="A174" s="76"/>
      <c r="B174" s="379"/>
      <c r="C174" s="380"/>
      <c r="D174" s="381"/>
      <c r="E174" s="393"/>
      <c r="F174" s="376"/>
      <c r="G174" s="377"/>
      <c r="H174" s="434"/>
      <c r="I174" s="385"/>
      <c r="J174" s="76"/>
      <c r="M174" s="76"/>
      <c r="N174" s="76"/>
      <c r="O174" s="76"/>
      <c r="P174" s="76"/>
      <c r="Q174" s="76"/>
      <c r="R174" s="76"/>
      <c r="S174" s="76"/>
      <c r="T174" s="76"/>
      <c r="U174" s="76"/>
    </row>
    <row r="175" spans="1:21" s="386" customFormat="1" x14ac:dyDescent="0.55000000000000004">
      <c r="A175" s="76"/>
      <c r="B175" s="379"/>
      <c r="C175" s="380"/>
      <c r="D175" s="381"/>
      <c r="E175" s="393"/>
      <c r="F175" s="376"/>
      <c r="G175" s="377"/>
      <c r="H175" s="434"/>
      <c r="I175" s="385"/>
      <c r="J175" s="76"/>
      <c r="M175" s="76"/>
      <c r="N175" s="76"/>
      <c r="O175" s="76"/>
      <c r="P175" s="76"/>
      <c r="Q175" s="76"/>
      <c r="R175" s="76"/>
      <c r="S175" s="76"/>
      <c r="T175" s="76"/>
      <c r="U175" s="76"/>
    </row>
    <row r="176" spans="1:21" s="386" customFormat="1" ht="18.75" customHeight="1" x14ac:dyDescent="0.55000000000000004">
      <c r="A176" s="76"/>
      <c r="B176" s="379"/>
      <c r="C176" s="380"/>
      <c r="D176" s="381"/>
      <c r="E176" s="393" t="s">
        <v>237</v>
      </c>
      <c r="F176" s="395" t="s">
        <v>211</v>
      </c>
      <c r="G176" s="395" t="s">
        <v>360</v>
      </c>
      <c r="H176" s="395" t="s">
        <v>246</v>
      </c>
      <c r="I176" s="385"/>
      <c r="J176" s="76"/>
      <c r="M176" s="76"/>
      <c r="N176" s="76"/>
      <c r="O176" s="76"/>
      <c r="P176" s="76"/>
      <c r="Q176" s="76"/>
      <c r="R176" s="76"/>
      <c r="S176" s="76"/>
      <c r="T176" s="76"/>
      <c r="U176" s="76"/>
    </row>
    <row r="177" spans="1:21" s="386" customFormat="1" x14ac:dyDescent="0.55000000000000004">
      <c r="A177" s="76"/>
      <c r="B177" s="379"/>
      <c r="C177" s="380"/>
      <c r="D177" s="381"/>
      <c r="E177" s="393"/>
      <c r="F177" s="376"/>
      <c r="G177" s="377"/>
      <c r="H177" s="434"/>
      <c r="I177" s="385"/>
      <c r="J177" s="76"/>
      <c r="M177" s="76"/>
      <c r="N177" s="76"/>
      <c r="O177" s="76"/>
      <c r="P177" s="76"/>
      <c r="Q177" s="76"/>
      <c r="R177" s="76"/>
      <c r="S177" s="76"/>
      <c r="T177" s="76"/>
      <c r="U177" s="76"/>
    </row>
    <row r="178" spans="1:21" s="386" customFormat="1" x14ac:dyDescent="0.55000000000000004">
      <c r="A178" s="76"/>
      <c r="B178" s="379"/>
      <c r="C178" s="380"/>
      <c r="D178" s="381"/>
      <c r="E178" s="393"/>
      <c r="F178" s="376"/>
      <c r="G178" s="377"/>
      <c r="H178" s="434"/>
      <c r="I178" s="385"/>
      <c r="J178" s="76"/>
      <c r="M178" s="76"/>
      <c r="N178" s="76"/>
      <c r="O178" s="76"/>
      <c r="P178" s="76"/>
      <c r="Q178" s="76"/>
      <c r="R178" s="76"/>
      <c r="S178" s="76"/>
      <c r="T178" s="76"/>
      <c r="U178" s="76"/>
    </row>
    <row r="179" spans="1:21" s="386" customFormat="1" x14ac:dyDescent="0.55000000000000004">
      <c r="A179" s="76"/>
      <c r="B179" s="379"/>
      <c r="C179" s="390"/>
      <c r="D179" s="391"/>
      <c r="E179" s="394"/>
      <c r="F179" s="376"/>
      <c r="G179" s="377"/>
      <c r="H179" s="434"/>
      <c r="I179" s="385"/>
      <c r="J179" s="76"/>
      <c r="M179" s="76"/>
      <c r="N179" s="76"/>
      <c r="O179" s="76"/>
      <c r="P179" s="76"/>
      <c r="Q179" s="76"/>
      <c r="R179" s="76"/>
      <c r="S179" s="76"/>
      <c r="T179" s="76"/>
      <c r="U179" s="76"/>
    </row>
    <row r="180" spans="1:21" customFormat="1" ht="7.5" customHeight="1" x14ac:dyDescent="0.55000000000000004">
      <c r="B180" s="211"/>
      <c r="C180" s="28"/>
      <c r="D180" s="28"/>
      <c r="E180" s="28"/>
      <c r="F180" s="28"/>
      <c r="G180" s="28"/>
      <c r="H180" s="28"/>
      <c r="I180" s="50"/>
      <c r="J180" s="3"/>
      <c r="K180" s="3"/>
      <c r="L180" s="3"/>
    </row>
    <row r="181" spans="1:21" customFormat="1" ht="6" customHeight="1" x14ac:dyDescent="0.55000000000000004">
      <c r="J181" s="3"/>
      <c r="K181" s="3"/>
      <c r="L181" s="3"/>
    </row>
    <row r="182" spans="1:21" customFormat="1" ht="103.5" customHeight="1" x14ac:dyDescent="0.55000000000000004">
      <c r="C182" s="242"/>
      <c r="D182" s="242"/>
      <c r="E182" s="217" t="s">
        <v>425</v>
      </c>
      <c r="F182" s="912"/>
      <c r="G182" s="913"/>
      <c r="H182" s="914"/>
      <c r="I182" s="915" t="s">
        <v>240</v>
      </c>
      <c r="J182" s="916"/>
      <c r="K182" s="916"/>
      <c r="L182" s="916"/>
      <c r="M182" s="916"/>
    </row>
    <row r="183" spans="1:21" customFormat="1" ht="146.25" customHeight="1" x14ac:dyDescent="0.55000000000000004">
      <c r="C183" s="224"/>
      <c r="D183" s="224"/>
      <c r="E183" s="217" t="s">
        <v>424</v>
      </c>
      <c r="F183" s="912"/>
      <c r="G183" s="913"/>
      <c r="H183" s="914"/>
      <c r="J183" s="3"/>
      <c r="K183" s="3"/>
      <c r="L183" s="3"/>
    </row>
    <row r="184" spans="1:21" customFormat="1" ht="13.5" customHeight="1" thickBot="1" x14ac:dyDescent="0.6">
      <c r="A184" s="245"/>
      <c r="B184" s="245"/>
      <c r="C184" s="245"/>
      <c r="D184" s="245"/>
      <c r="E184" s="245"/>
      <c r="F184" s="245"/>
      <c r="G184" s="245"/>
      <c r="H184" s="245"/>
      <c r="I184" s="245"/>
      <c r="J184" s="247"/>
      <c r="K184" s="3"/>
      <c r="L184" s="3"/>
    </row>
    <row r="185" spans="1:21" customFormat="1" x14ac:dyDescent="0.55000000000000004">
      <c r="J185" s="3"/>
      <c r="K185" s="3"/>
      <c r="L185" s="3"/>
    </row>
    <row r="186" spans="1:21" customFormat="1" ht="15" customHeight="1" x14ac:dyDescent="0.55000000000000004">
      <c r="B186" s="51"/>
      <c r="C186" s="29"/>
      <c r="D186" s="29"/>
      <c r="E186" s="29"/>
      <c r="F186" s="29"/>
      <c r="G186" s="29"/>
      <c r="H186" s="29"/>
      <c r="I186" s="47"/>
    </row>
    <row r="187" spans="1:21" customFormat="1" x14ac:dyDescent="0.55000000000000004">
      <c r="B187" s="48"/>
      <c r="C187" s="236" t="str">
        <f ca="1">IFERROR(OFFSET('2.4民生電力需要量'!$C$7,MATCH(D187,'2.4民生電力需要量'!$E$8:$E$49,0),0),"")</f>
        <v/>
      </c>
      <c r="D187" s="375" t="s">
        <v>238</v>
      </c>
      <c r="E187" s="230" t="s">
        <v>239</v>
      </c>
      <c r="F187" s="905" t="str">
        <f ca="1">IFERROR(OFFSET('2.4民生電力需要量'!$G$7,MATCH($D187,'2.4民生電力需要量'!$E$8:$E$990,0),0),"")</f>
        <v/>
      </c>
      <c r="G187" s="906"/>
      <c r="H187" s="907"/>
      <c r="I187" s="49"/>
    </row>
    <row r="188" spans="1:21" customFormat="1" x14ac:dyDescent="0.55000000000000004">
      <c r="B188" s="48"/>
      <c r="C188" s="233"/>
      <c r="D188" s="216"/>
      <c r="E188" s="230" t="s">
        <v>349</v>
      </c>
      <c r="F188" s="908" t="str">
        <f ca="1">IFERROR(OFFSET('2.4民生電力需要量'!$I$7,MATCH($D187,'2.4民生電力需要量'!$E$8:$E$990,0),0),"")</f>
        <v/>
      </c>
      <c r="G188" s="909"/>
      <c r="H188" s="910"/>
      <c r="I188" s="49"/>
    </row>
    <row r="189" spans="1:21" customFormat="1" x14ac:dyDescent="0.55000000000000004">
      <c r="B189" s="48"/>
      <c r="C189" s="233"/>
      <c r="D189" s="216"/>
      <c r="E189" s="230" t="s">
        <v>298</v>
      </c>
      <c r="F189" s="905" t="str">
        <f ca="1">IFERROR(OFFSET('2.4民生電力需要量'!$L$7,MATCH($D187,'2.4民生電力需要量'!$E$8:$E$990,0),0),"")</f>
        <v/>
      </c>
      <c r="G189" s="906"/>
      <c r="H189" s="907"/>
      <c r="I189" s="49"/>
    </row>
    <row r="190" spans="1:21" ht="18.75" customHeight="1" x14ac:dyDescent="0.55000000000000004">
      <c r="B190" s="379"/>
      <c r="C190" s="380"/>
      <c r="D190" s="381"/>
      <c r="E190" s="393" t="s">
        <v>237</v>
      </c>
      <c r="F190" s="389" t="s">
        <v>211</v>
      </c>
      <c r="G190" s="389" t="s">
        <v>360</v>
      </c>
      <c r="H190" s="389" t="s">
        <v>246</v>
      </c>
      <c r="I190" s="385"/>
      <c r="J190" s="76"/>
    </row>
    <row r="191" spans="1:21" x14ac:dyDescent="0.55000000000000004">
      <c r="B191" s="379"/>
      <c r="C191" s="380"/>
      <c r="D191" s="381"/>
      <c r="E191" s="393"/>
      <c r="F191" s="376"/>
      <c r="G191" s="377"/>
      <c r="H191" s="434"/>
      <c r="I191" s="385"/>
      <c r="J191" s="76"/>
    </row>
    <row r="192" spans="1:21" s="386" customFormat="1" x14ac:dyDescent="0.55000000000000004">
      <c r="A192" s="76"/>
      <c r="B192" s="379"/>
      <c r="C192" s="380"/>
      <c r="D192" s="381"/>
      <c r="E192" s="393"/>
      <c r="F192" s="376"/>
      <c r="G192" s="377"/>
      <c r="H192" s="434"/>
      <c r="I192" s="385"/>
      <c r="J192" s="76"/>
      <c r="M192" s="76"/>
      <c r="N192" s="76"/>
      <c r="O192" s="76"/>
      <c r="P192" s="76"/>
      <c r="Q192" s="76"/>
      <c r="R192" s="76"/>
      <c r="S192" s="76"/>
      <c r="T192" s="76"/>
      <c r="U192" s="76"/>
    </row>
    <row r="193" spans="1:21" s="386" customFormat="1" x14ac:dyDescent="0.55000000000000004">
      <c r="A193" s="76"/>
      <c r="B193" s="379"/>
      <c r="C193" s="380"/>
      <c r="D193" s="381"/>
      <c r="E193" s="393"/>
      <c r="F193" s="376"/>
      <c r="G193" s="377"/>
      <c r="H193" s="434"/>
      <c r="I193" s="385"/>
      <c r="J193" s="76"/>
      <c r="M193" s="76"/>
      <c r="N193" s="76"/>
      <c r="O193" s="76"/>
      <c r="P193" s="76"/>
      <c r="Q193" s="76"/>
      <c r="R193" s="76"/>
      <c r="S193" s="76"/>
      <c r="T193" s="76"/>
      <c r="U193" s="76"/>
    </row>
    <row r="194" spans="1:21" s="386" customFormat="1" ht="18.75" customHeight="1" x14ac:dyDescent="0.55000000000000004">
      <c r="A194" s="76"/>
      <c r="B194" s="379"/>
      <c r="C194" s="380"/>
      <c r="D194" s="381"/>
      <c r="E194" s="393" t="s">
        <v>237</v>
      </c>
      <c r="F194" s="395" t="s">
        <v>211</v>
      </c>
      <c r="G194" s="395" t="s">
        <v>360</v>
      </c>
      <c r="H194" s="395" t="s">
        <v>246</v>
      </c>
      <c r="I194" s="385"/>
      <c r="J194" s="76"/>
      <c r="M194" s="76"/>
      <c r="N194" s="76"/>
      <c r="O194" s="76"/>
      <c r="P194" s="76"/>
      <c r="Q194" s="76"/>
      <c r="R194" s="76"/>
      <c r="S194" s="76"/>
      <c r="T194" s="76"/>
      <c r="U194" s="76"/>
    </row>
    <row r="195" spans="1:21" s="386" customFormat="1" x14ac:dyDescent="0.55000000000000004">
      <c r="A195" s="76"/>
      <c r="B195" s="379"/>
      <c r="C195" s="380"/>
      <c r="D195" s="381"/>
      <c r="E195" s="393"/>
      <c r="F195" s="376"/>
      <c r="G195" s="377"/>
      <c r="H195" s="434"/>
      <c r="I195" s="385"/>
      <c r="J195" s="76"/>
      <c r="M195" s="76"/>
      <c r="N195" s="76"/>
      <c r="O195" s="76"/>
      <c r="P195" s="76"/>
      <c r="Q195" s="76"/>
      <c r="R195" s="76"/>
      <c r="S195" s="76"/>
      <c r="T195" s="76"/>
      <c r="U195" s="76"/>
    </row>
    <row r="196" spans="1:21" s="386" customFormat="1" x14ac:dyDescent="0.55000000000000004">
      <c r="A196" s="76"/>
      <c r="B196" s="379"/>
      <c r="C196" s="380"/>
      <c r="D196" s="381"/>
      <c r="E196" s="393"/>
      <c r="F196" s="376"/>
      <c r="G196" s="377"/>
      <c r="H196" s="434"/>
      <c r="I196" s="385"/>
      <c r="J196" s="76"/>
      <c r="M196" s="76"/>
      <c r="N196" s="76"/>
      <c r="O196" s="76"/>
      <c r="P196" s="76"/>
      <c r="Q196" s="76"/>
      <c r="R196" s="76"/>
      <c r="S196" s="76"/>
      <c r="T196" s="76"/>
      <c r="U196" s="76"/>
    </row>
    <row r="197" spans="1:21" s="386" customFormat="1" x14ac:dyDescent="0.55000000000000004">
      <c r="A197" s="76"/>
      <c r="B197" s="379"/>
      <c r="C197" s="390"/>
      <c r="D197" s="391"/>
      <c r="E197" s="394"/>
      <c r="F197" s="376"/>
      <c r="G197" s="377"/>
      <c r="H197" s="434"/>
      <c r="I197" s="385"/>
      <c r="J197" s="76"/>
      <c r="M197" s="76"/>
      <c r="N197" s="76"/>
      <c r="O197" s="76"/>
      <c r="P197" s="76"/>
      <c r="Q197" s="76"/>
      <c r="R197" s="76"/>
      <c r="S197" s="76"/>
      <c r="T197" s="76"/>
      <c r="U197" s="76"/>
    </row>
    <row r="198" spans="1:21" customFormat="1" ht="7.5" customHeight="1" x14ac:dyDescent="0.55000000000000004">
      <c r="B198" s="211"/>
      <c r="C198" s="28"/>
      <c r="D198" s="28"/>
      <c r="E198" s="28"/>
      <c r="F198" s="28"/>
      <c r="G198" s="28"/>
      <c r="H198" s="28"/>
      <c r="I198" s="50"/>
      <c r="J198" s="3"/>
      <c r="K198" s="3"/>
      <c r="L198" s="3"/>
    </row>
    <row r="199" spans="1:21" customFormat="1" ht="6" customHeight="1" x14ac:dyDescent="0.55000000000000004">
      <c r="J199" s="3"/>
      <c r="K199" s="3"/>
      <c r="L199" s="3"/>
    </row>
    <row r="200" spans="1:21" customFormat="1" ht="103.5" customHeight="1" x14ac:dyDescent="0.55000000000000004">
      <c r="C200" s="242"/>
      <c r="D200" s="242"/>
      <c r="E200" s="217" t="s">
        <v>425</v>
      </c>
      <c r="F200" s="912"/>
      <c r="G200" s="913"/>
      <c r="H200" s="914"/>
      <c r="I200" s="915" t="s">
        <v>240</v>
      </c>
      <c r="J200" s="916"/>
      <c r="K200" s="916"/>
      <c r="L200" s="916"/>
      <c r="M200" s="916"/>
    </row>
    <row r="201" spans="1:21" customFormat="1" ht="146.25" customHeight="1" x14ac:dyDescent="0.55000000000000004">
      <c r="C201" s="224"/>
      <c r="D201" s="224"/>
      <c r="E201" s="217" t="s">
        <v>424</v>
      </c>
      <c r="F201" s="912"/>
      <c r="G201" s="913"/>
      <c r="H201" s="914"/>
      <c r="J201" s="3"/>
      <c r="K201" s="3"/>
      <c r="L201" s="3"/>
    </row>
    <row r="202" spans="1:21" customFormat="1" ht="13.5" customHeight="1" thickBot="1" x14ac:dyDescent="0.6">
      <c r="A202" s="245"/>
      <c r="B202" s="245"/>
      <c r="C202" s="245"/>
      <c r="D202" s="245"/>
      <c r="E202" s="245"/>
      <c r="F202" s="245"/>
      <c r="G202" s="245"/>
      <c r="H202" s="245"/>
      <c r="I202" s="245"/>
      <c r="J202" s="247"/>
      <c r="K202" s="3"/>
      <c r="L202" s="3"/>
    </row>
    <row r="203" spans="1:21" customFormat="1" x14ac:dyDescent="0.55000000000000004">
      <c r="J203" s="3"/>
      <c r="K203" s="3"/>
      <c r="L203" s="3"/>
    </row>
    <row r="204" spans="1:21" customFormat="1" ht="15" customHeight="1" x14ac:dyDescent="0.55000000000000004">
      <c r="B204" s="51"/>
      <c r="C204" s="29"/>
      <c r="D204" s="29"/>
      <c r="E204" s="29"/>
      <c r="F204" s="29"/>
      <c r="G204" s="29"/>
      <c r="H204" s="29"/>
      <c r="I204" s="47"/>
    </row>
    <row r="205" spans="1:21" customFormat="1" x14ac:dyDescent="0.55000000000000004">
      <c r="B205" s="48"/>
      <c r="C205" s="236" t="str">
        <f ca="1">IFERROR(OFFSET('2.4民生電力需要量'!$C$7,MATCH(D205,'2.4民生電力需要量'!$E$8:$E$49,0),0),"")</f>
        <v/>
      </c>
      <c r="D205" s="375" t="s">
        <v>238</v>
      </c>
      <c r="E205" s="230" t="s">
        <v>239</v>
      </c>
      <c r="F205" s="905" t="str">
        <f ca="1">IFERROR(OFFSET('2.4民生電力需要量'!$G$7,MATCH($D205,'2.4民生電力需要量'!$E$8:$E$990,0),0),"")</f>
        <v/>
      </c>
      <c r="G205" s="906"/>
      <c r="H205" s="907"/>
      <c r="I205" s="49"/>
    </row>
    <row r="206" spans="1:21" customFormat="1" x14ac:dyDescent="0.55000000000000004">
      <c r="B206" s="48"/>
      <c r="C206" s="233"/>
      <c r="D206" s="216"/>
      <c r="E206" s="230" t="s">
        <v>349</v>
      </c>
      <c r="F206" s="908" t="str">
        <f ca="1">IFERROR(OFFSET('2.4民生電力需要量'!$I$7,MATCH($D205,'2.4民生電力需要量'!$E$8:$E$990,0),0),"")</f>
        <v/>
      </c>
      <c r="G206" s="909"/>
      <c r="H206" s="910"/>
      <c r="I206" s="49"/>
    </row>
    <row r="207" spans="1:21" customFormat="1" x14ac:dyDescent="0.55000000000000004">
      <c r="B207" s="48"/>
      <c r="C207" s="233"/>
      <c r="D207" s="216"/>
      <c r="E207" s="230" t="s">
        <v>298</v>
      </c>
      <c r="F207" s="905" t="str">
        <f ca="1">IFERROR(OFFSET('2.4民生電力需要量'!$L$7,MATCH($D205,'2.4民生電力需要量'!$E$8:$E$990,0),0),"")</f>
        <v/>
      </c>
      <c r="G207" s="906"/>
      <c r="H207" s="907"/>
      <c r="I207" s="49"/>
    </row>
    <row r="208" spans="1:21" ht="18.75" customHeight="1" x14ac:dyDescent="0.55000000000000004">
      <c r="B208" s="379"/>
      <c r="C208" s="380"/>
      <c r="D208" s="381"/>
      <c r="E208" s="393" t="s">
        <v>237</v>
      </c>
      <c r="F208" s="389" t="s">
        <v>211</v>
      </c>
      <c r="G208" s="389" t="s">
        <v>360</v>
      </c>
      <c r="H208" s="389" t="s">
        <v>246</v>
      </c>
      <c r="I208" s="385"/>
      <c r="J208" s="76"/>
    </row>
    <row r="209" spans="1:21" x14ac:dyDescent="0.55000000000000004">
      <c r="B209" s="379"/>
      <c r="C209" s="380"/>
      <c r="D209" s="381"/>
      <c r="E209" s="393"/>
      <c r="F209" s="376"/>
      <c r="G209" s="377"/>
      <c r="H209" s="434"/>
      <c r="I209" s="385"/>
      <c r="J209" s="76"/>
    </row>
    <row r="210" spans="1:21" s="386" customFormat="1" x14ac:dyDescent="0.55000000000000004">
      <c r="A210" s="76"/>
      <c r="B210" s="379"/>
      <c r="C210" s="380"/>
      <c r="D210" s="381"/>
      <c r="E210" s="393"/>
      <c r="F210" s="376"/>
      <c r="G210" s="377"/>
      <c r="H210" s="434"/>
      <c r="I210" s="385"/>
      <c r="J210" s="76"/>
      <c r="M210" s="76"/>
      <c r="N210" s="76"/>
      <c r="O210" s="76"/>
      <c r="P210" s="76"/>
      <c r="Q210" s="76"/>
      <c r="R210" s="76"/>
      <c r="S210" s="76"/>
      <c r="T210" s="76"/>
      <c r="U210" s="76"/>
    </row>
    <row r="211" spans="1:21" s="386" customFormat="1" x14ac:dyDescent="0.55000000000000004">
      <c r="A211" s="76"/>
      <c r="B211" s="379"/>
      <c r="C211" s="380"/>
      <c r="D211" s="381"/>
      <c r="E211" s="393"/>
      <c r="F211" s="376"/>
      <c r="G211" s="377"/>
      <c r="H211" s="434"/>
      <c r="I211" s="385"/>
      <c r="J211" s="76"/>
      <c r="M211" s="76"/>
      <c r="N211" s="76"/>
      <c r="O211" s="76"/>
      <c r="P211" s="76"/>
      <c r="Q211" s="76"/>
      <c r="R211" s="76"/>
      <c r="S211" s="76"/>
      <c r="T211" s="76"/>
      <c r="U211" s="76"/>
    </row>
    <row r="212" spans="1:21" s="386" customFormat="1" ht="18.75" customHeight="1" x14ac:dyDescent="0.55000000000000004">
      <c r="A212" s="76"/>
      <c r="B212" s="379"/>
      <c r="C212" s="380"/>
      <c r="D212" s="381"/>
      <c r="E212" s="393" t="s">
        <v>237</v>
      </c>
      <c r="F212" s="395" t="s">
        <v>211</v>
      </c>
      <c r="G212" s="395" t="s">
        <v>360</v>
      </c>
      <c r="H212" s="395" t="s">
        <v>246</v>
      </c>
      <c r="I212" s="385"/>
      <c r="J212" s="76"/>
      <c r="M212" s="76"/>
      <c r="N212" s="76"/>
      <c r="O212" s="76"/>
      <c r="P212" s="76"/>
      <c r="Q212" s="76"/>
      <c r="R212" s="76"/>
      <c r="S212" s="76"/>
      <c r="T212" s="76"/>
      <c r="U212" s="76"/>
    </row>
    <row r="213" spans="1:21" s="386" customFormat="1" x14ac:dyDescent="0.55000000000000004">
      <c r="A213" s="76"/>
      <c r="B213" s="379"/>
      <c r="C213" s="380"/>
      <c r="D213" s="381"/>
      <c r="E213" s="393"/>
      <c r="F213" s="376"/>
      <c r="G213" s="377"/>
      <c r="H213" s="434"/>
      <c r="I213" s="385"/>
      <c r="J213" s="76"/>
      <c r="M213" s="76"/>
      <c r="N213" s="76"/>
      <c r="O213" s="76"/>
      <c r="P213" s="76"/>
      <c r="Q213" s="76"/>
      <c r="R213" s="76"/>
      <c r="S213" s="76"/>
      <c r="T213" s="76"/>
      <c r="U213" s="76"/>
    </row>
    <row r="214" spans="1:21" s="386" customFormat="1" x14ac:dyDescent="0.55000000000000004">
      <c r="A214" s="76"/>
      <c r="B214" s="379"/>
      <c r="C214" s="380"/>
      <c r="D214" s="381"/>
      <c r="E214" s="393"/>
      <c r="F214" s="376"/>
      <c r="G214" s="377"/>
      <c r="H214" s="434"/>
      <c r="I214" s="385"/>
      <c r="J214" s="76"/>
      <c r="M214" s="76"/>
      <c r="N214" s="76"/>
      <c r="O214" s="76"/>
      <c r="P214" s="76"/>
      <c r="Q214" s="76"/>
      <c r="R214" s="76"/>
      <c r="S214" s="76"/>
      <c r="T214" s="76"/>
      <c r="U214" s="76"/>
    </row>
    <row r="215" spans="1:21" s="386" customFormat="1" x14ac:dyDescent="0.55000000000000004">
      <c r="A215" s="76"/>
      <c r="B215" s="379"/>
      <c r="C215" s="390"/>
      <c r="D215" s="391"/>
      <c r="E215" s="394"/>
      <c r="F215" s="376"/>
      <c r="G215" s="377"/>
      <c r="H215" s="434"/>
      <c r="I215" s="385"/>
      <c r="J215" s="76"/>
      <c r="M215" s="76"/>
      <c r="N215" s="76"/>
      <c r="O215" s="76"/>
      <c r="P215" s="76"/>
      <c r="Q215" s="76"/>
      <c r="R215" s="76"/>
      <c r="S215" s="76"/>
      <c r="T215" s="76"/>
      <c r="U215" s="76"/>
    </row>
    <row r="216" spans="1:21" customFormat="1" ht="7.5" customHeight="1" x14ac:dyDescent="0.55000000000000004">
      <c r="B216" s="211"/>
      <c r="C216" s="28"/>
      <c r="D216" s="28"/>
      <c r="E216" s="28"/>
      <c r="F216" s="28"/>
      <c r="G216" s="28"/>
      <c r="H216" s="28"/>
      <c r="I216" s="50"/>
      <c r="J216" s="3"/>
      <c r="K216" s="3"/>
      <c r="L216" s="3"/>
    </row>
    <row r="217" spans="1:21" customFormat="1" ht="6" customHeight="1" x14ac:dyDescent="0.55000000000000004">
      <c r="J217" s="3"/>
      <c r="K217" s="3"/>
      <c r="L217" s="3"/>
    </row>
    <row r="218" spans="1:21" customFormat="1" ht="103.5" customHeight="1" x14ac:dyDescent="0.55000000000000004">
      <c r="C218" s="242"/>
      <c r="D218" s="242"/>
      <c r="E218" s="217" t="s">
        <v>425</v>
      </c>
      <c r="F218" s="912"/>
      <c r="G218" s="913"/>
      <c r="H218" s="914"/>
      <c r="I218" s="915" t="s">
        <v>240</v>
      </c>
      <c r="J218" s="916"/>
      <c r="K218" s="916"/>
      <c r="L218" s="916"/>
      <c r="M218" s="916"/>
    </row>
    <row r="219" spans="1:21" customFormat="1" ht="146.25" customHeight="1" x14ac:dyDescent="0.55000000000000004">
      <c r="C219" s="224"/>
      <c r="D219" s="224"/>
      <c r="E219" s="217" t="s">
        <v>424</v>
      </c>
      <c r="F219" s="912"/>
      <c r="G219" s="913"/>
      <c r="H219" s="914"/>
      <c r="J219" s="3"/>
      <c r="K219" s="3"/>
      <c r="L219" s="3"/>
    </row>
    <row r="220" spans="1:21" customFormat="1" ht="13.5" customHeight="1" thickBot="1" x14ac:dyDescent="0.6">
      <c r="A220" s="245"/>
      <c r="B220" s="245"/>
      <c r="C220" s="245"/>
      <c r="D220" s="245"/>
      <c r="E220" s="245"/>
      <c r="F220" s="245"/>
      <c r="G220" s="245"/>
      <c r="H220" s="245"/>
      <c r="I220" s="245"/>
      <c r="J220" s="247"/>
      <c r="K220" s="3"/>
      <c r="L220" s="3"/>
    </row>
    <row r="221" spans="1:21" customFormat="1" x14ac:dyDescent="0.55000000000000004">
      <c r="J221" s="3"/>
      <c r="K221" s="3"/>
      <c r="L221" s="3"/>
    </row>
    <row r="222" spans="1:21" customFormat="1" ht="15" customHeight="1" x14ac:dyDescent="0.55000000000000004">
      <c r="B222" s="51"/>
      <c r="C222" s="29"/>
      <c r="D222" s="29"/>
      <c r="E222" s="29"/>
      <c r="F222" s="29"/>
      <c r="G222" s="29"/>
      <c r="H222" s="29"/>
      <c r="I222" s="47"/>
    </row>
    <row r="223" spans="1:21" customFormat="1" x14ac:dyDescent="0.55000000000000004">
      <c r="B223" s="48"/>
      <c r="C223" s="236" t="str">
        <f ca="1">IFERROR(OFFSET('2.4民生電力需要量'!$C$7,MATCH(D223,'2.4民生電力需要量'!$E$8:$E$49,0),0),"")</f>
        <v/>
      </c>
      <c r="D223" s="375" t="s">
        <v>238</v>
      </c>
      <c r="E223" s="230" t="s">
        <v>239</v>
      </c>
      <c r="F223" s="905" t="str">
        <f ca="1">IFERROR(OFFSET('2.4民生電力需要量'!$G$7,MATCH($D223,'2.4民生電力需要量'!$E$8:$E$990,0),0),"")</f>
        <v/>
      </c>
      <c r="G223" s="906"/>
      <c r="H223" s="907"/>
      <c r="I223" s="49"/>
    </row>
    <row r="224" spans="1:21" customFormat="1" x14ac:dyDescent="0.55000000000000004">
      <c r="B224" s="48"/>
      <c r="C224" s="233"/>
      <c r="D224" s="216"/>
      <c r="E224" s="230" t="s">
        <v>349</v>
      </c>
      <c r="F224" s="908" t="str">
        <f ca="1">IFERROR(OFFSET('2.4民生電力需要量'!$I$7,MATCH($D223,'2.4民生電力需要量'!$E$8:$E$990,0),0),"")</f>
        <v/>
      </c>
      <c r="G224" s="909"/>
      <c r="H224" s="910"/>
      <c r="I224" s="49"/>
    </row>
    <row r="225" spans="1:21" customFormat="1" x14ac:dyDescent="0.55000000000000004">
      <c r="B225" s="48"/>
      <c r="C225" s="233"/>
      <c r="D225" s="216"/>
      <c r="E225" s="230" t="s">
        <v>298</v>
      </c>
      <c r="F225" s="905" t="str">
        <f ca="1">IFERROR(OFFSET('2.4民生電力需要量'!$L$7,MATCH($D223,'2.4民生電力需要量'!$E$8:$E$990,0),0),"")</f>
        <v/>
      </c>
      <c r="G225" s="906"/>
      <c r="H225" s="907"/>
      <c r="I225" s="49"/>
    </row>
    <row r="226" spans="1:21" ht="18.75" customHeight="1" x14ac:dyDescent="0.55000000000000004">
      <c r="B226" s="379"/>
      <c r="C226" s="380"/>
      <c r="D226" s="381"/>
      <c r="E226" s="393" t="s">
        <v>237</v>
      </c>
      <c r="F226" s="389" t="s">
        <v>211</v>
      </c>
      <c r="G226" s="389" t="s">
        <v>360</v>
      </c>
      <c r="H226" s="389" t="s">
        <v>246</v>
      </c>
      <c r="I226" s="385"/>
      <c r="J226" s="76"/>
    </row>
    <row r="227" spans="1:21" x14ac:dyDescent="0.55000000000000004">
      <c r="B227" s="379"/>
      <c r="C227" s="380"/>
      <c r="D227" s="381"/>
      <c r="E227" s="393"/>
      <c r="F227" s="376"/>
      <c r="G227" s="377"/>
      <c r="H227" s="434"/>
      <c r="I227" s="385"/>
      <c r="J227" s="76"/>
    </row>
    <row r="228" spans="1:21" s="386" customFormat="1" x14ac:dyDescent="0.55000000000000004">
      <c r="A228" s="76"/>
      <c r="B228" s="379"/>
      <c r="C228" s="380"/>
      <c r="D228" s="381"/>
      <c r="E228" s="393"/>
      <c r="F228" s="376"/>
      <c r="G228" s="377"/>
      <c r="H228" s="434"/>
      <c r="I228" s="385"/>
      <c r="J228" s="76"/>
      <c r="M228" s="76"/>
      <c r="N228" s="76"/>
      <c r="O228" s="76"/>
      <c r="P228" s="76"/>
      <c r="Q228" s="76"/>
      <c r="R228" s="76"/>
      <c r="S228" s="76"/>
      <c r="T228" s="76"/>
      <c r="U228" s="76"/>
    </row>
    <row r="229" spans="1:21" s="386" customFormat="1" x14ac:dyDescent="0.55000000000000004">
      <c r="A229" s="76"/>
      <c r="B229" s="379"/>
      <c r="C229" s="380"/>
      <c r="D229" s="381"/>
      <c r="E229" s="393"/>
      <c r="F229" s="376"/>
      <c r="G229" s="377"/>
      <c r="H229" s="434"/>
      <c r="I229" s="385"/>
      <c r="J229" s="76"/>
      <c r="M229" s="76"/>
      <c r="N229" s="76"/>
      <c r="O229" s="76"/>
      <c r="P229" s="76"/>
      <c r="Q229" s="76"/>
      <c r="R229" s="76"/>
      <c r="S229" s="76"/>
      <c r="T229" s="76"/>
      <c r="U229" s="76"/>
    </row>
    <row r="230" spans="1:21" s="386" customFormat="1" ht="18.75" customHeight="1" x14ac:dyDescent="0.55000000000000004">
      <c r="A230" s="76"/>
      <c r="B230" s="379"/>
      <c r="C230" s="380"/>
      <c r="D230" s="381"/>
      <c r="E230" s="393" t="s">
        <v>237</v>
      </c>
      <c r="F230" s="395" t="s">
        <v>211</v>
      </c>
      <c r="G230" s="395" t="s">
        <v>360</v>
      </c>
      <c r="H230" s="395" t="s">
        <v>246</v>
      </c>
      <c r="I230" s="385"/>
      <c r="J230" s="76"/>
      <c r="M230" s="76"/>
      <c r="N230" s="76"/>
      <c r="O230" s="76"/>
      <c r="P230" s="76"/>
      <c r="Q230" s="76"/>
      <c r="R230" s="76"/>
      <c r="S230" s="76"/>
      <c r="T230" s="76"/>
      <c r="U230" s="76"/>
    </row>
    <row r="231" spans="1:21" s="386" customFormat="1" x14ac:dyDescent="0.55000000000000004">
      <c r="A231" s="76"/>
      <c r="B231" s="379"/>
      <c r="C231" s="380"/>
      <c r="D231" s="381"/>
      <c r="E231" s="393"/>
      <c r="F231" s="376"/>
      <c r="G231" s="377"/>
      <c r="H231" s="434"/>
      <c r="I231" s="385"/>
      <c r="J231" s="76"/>
      <c r="M231" s="76"/>
      <c r="N231" s="76"/>
      <c r="O231" s="76"/>
      <c r="P231" s="76"/>
      <c r="Q231" s="76"/>
      <c r="R231" s="76"/>
      <c r="S231" s="76"/>
      <c r="T231" s="76"/>
      <c r="U231" s="76"/>
    </row>
    <row r="232" spans="1:21" s="386" customFormat="1" x14ac:dyDescent="0.55000000000000004">
      <c r="A232" s="76"/>
      <c r="B232" s="379"/>
      <c r="C232" s="380"/>
      <c r="D232" s="381"/>
      <c r="E232" s="393"/>
      <c r="F232" s="376"/>
      <c r="G232" s="377"/>
      <c r="H232" s="434"/>
      <c r="I232" s="385"/>
      <c r="J232" s="76"/>
      <c r="M232" s="76"/>
      <c r="N232" s="76"/>
      <c r="O232" s="76"/>
      <c r="P232" s="76"/>
      <c r="Q232" s="76"/>
      <c r="R232" s="76"/>
      <c r="S232" s="76"/>
      <c r="T232" s="76"/>
      <c r="U232" s="76"/>
    </row>
    <row r="233" spans="1:21" s="386" customFormat="1" x14ac:dyDescent="0.55000000000000004">
      <c r="A233" s="76"/>
      <c r="B233" s="379"/>
      <c r="C233" s="390"/>
      <c r="D233" s="391"/>
      <c r="E233" s="394"/>
      <c r="F233" s="376"/>
      <c r="G233" s="377"/>
      <c r="H233" s="434"/>
      <c r="I233" s="385"/>
      <c r="J233" s="76"/>
      <c r="M233" s="76"/>
      <c r="N233" s="76"/>
      <c r="O233" s="76"/>
      <c r="P233" s="76"/>
      <c r="Q233" s="76"/>
      <c r="R233" s="76"/>
      <c r="S233" s="76"/>
      <c r="T233" s="76"/>
      <c r="U233" s="76"/>
    </row>
    <row r="234" spans="1:21" customFormat="1" ht="7.5" customHeight="1" x14ac:dyDescent="0.55000000000000004">
      <c r="B234" s="211"/>
      <c r="C234" s="28"/>
      <c r="D234" s="28"/>
      <c r="E234" s="28"/>
      <c r="F234" s="28"/>
      <c r="G234" s="28"/>
      <c r="H234" s="28"/>
      <c r="I234" s="50"/>
      <c r="J234" s="3"/>
      <c r="K234" s="3"/>
      <c r="L234" s="3"/>
    </row>
    <row r="235" spans="1:21" customFormat="1" ht="6" customHeight="1" x14ac:dyDescent="0.55000000000000004">
      <c r="J235" s="3"/>
      <c r="K235" s="3"/>
      <c r="L235" s="3"/>
    </row>
    <row r="236" spans="1:21" customFormat="1" ht="103.5" customHeight="1" x14ac:dyDescent="0.55000000000000004">
      <c r="C236" s="242"/>
      <c r="D236" s="242"/>
      <c r="E236" s="217" t="s">
        <v>425</v>
      </c>
      <c r="F236" s="912"/>
      <c r="G236" s="913"/>
      <c r="H236" s="914"/>
      <c r="I236" s="915" t="s">
        <v>240</v>
      </c>
      <c r="J236" s="916"/>
      <c r="K236" s="916"/>
      <c r="L236" s="916"/>
      <c r="M236" s="916"/>
    </row>
    <row r="237" spans="1:21" customFormat="1" ht="146.25" customHeight="1" x14ac:dyDescent="0.55000000000000004">
      <c r="C237" s="224"/>
      <c r="D237" s="224"/>
      <c r="E237" s="217" t="s">
        <v>424</v>
      </c>
      <c r="F237" s="912"/>
      <c r="G237" s="913"/>
      <c r="H237" s="914"/>
      <c r="J237" s="3"/>
      <c r="K237" s="3"/>
      <c r="L237" s="3"/>
    </row>
    <row r="238" spans="1:21" customFormat="1" ht="13.5" customHeight="1" thickBot="1" x14ac:dyDescent="0.6">
      <c r="A238" s="245"/>
      <c r="B238" s="245"/>
      <c r="C238" s="245"/>
      <c r="D238" s="245"/>
      <c r="E238" s="245"/>
      <c r="F238" s="245"/>
      <c r="G238" s="245"/>
      <c r="H238" s="245"/>
      <c r="I238" s="245"/>
      <c r="J238" s="247"/>
      <c r="K238" s="3"/>
      <c r="L238" s="3"/>
    </row>
    <row r="239" spans="1:21" customFormat="1" x14ac:dyDescent="0.55000000000000004">
      <c r="J239" s="3"/>
      <c r="K239" s="3"/>
      <c r="L239" s="3"/>
    </row>
    <row r="240" spans="1:21" customFormat="1" ht="15" customHeight="1" x14ac:dyDescent="0.55000000000000004">
      <c r="B240" s="51"/>
      <c r="C240" s="29"/>
      <c r="D240" s="29"/>
      <c r="E240" s="29"/>
      <c r="F240" s="29"/>
      <c r="G240" s="29"/>
      <c r="H240" s="29"/>
      <c r="I240" s="47"/>
    </row>
    <row r="241" spans="1:21" customFormat="1" x14ac:dyDescent="0.55000000000000004">
      <c r="B241" s="48"/>
      <c r="C241" s="236" t="str">
        <f ca="1">IFERROR(OFFSET('2.4民生電力需要量'!$C$7,MATCH(D241,'2.4民生電力需要量'!$E$8:$E$49,0),0),"")</f>
        <v/>
      </c>
      <c r="D241" s="375" t="s">
        <v>238</v>
      </c>
      <c r="E241" s="230" t="s">
        <v>239</v>
      </c>
      <c r="F241" s="905" t="str">
        <f ca="1">IFERROR(OFFSET('2.4民生電力需要量'!$G$7,MATCH($D241,'2.4民生電力需要量'!$E$8:$E$990,0),0),"")</f>
        <v/>
      </c>
      <c r="G241" s="906"/>
      <c r="H241" s="907"/>
      <c r="I241" s="49"/>
    </row>
    <row r="242" spans="1:21" customFormat="1" x14ac:dyDescent="0.55000000000000004">
      <c r="B242" s="48"/>
      <c r="C242" s="233"/>
      <c r="D242" s="216"/>
      <c r="E242" s="230" t="s">
        <v>349</v>
      </c>
      <c r="F242" s="908" t="str">
        <f ca="1">IFERROR(OFFSET('2.4民生電力需要量'!$I$7,MATCH($D241,'2.4民生電力需要量'!$E$8:$E$990,0),0),"")</f>
        <v/>
      </c>
      <c r="G242" s="909"/>
      <c r="H242" s="910"/>
      <c r="I242" s="49"/>
    </row>
    <row r="243" spans="1:21" customFormat="1" x14ac:dyDescent="0.55000000000000004">
      <c r="B243" s="48"/>
      <c r="C243" s="233"/>
      <c r="D243" s="216"/>
      <c r="E243" s="230" t="s">
        <v>298</v>
      </c>
      <c r="F243" s="905" t="str">
        <f ca="1">IFERROR(OFFSET('2.4民生電力需要量'!$L$7,MATCH($D241,'2.4民生電力需要量'!$E$8:$E$990,0),0),"")</f>
        <v/>
      </c>
      <c r="G243" s="906"/>
      <c r="H243" s="907"/>
      <c r="I243" s="49"/>
    </row>
    <row r="244" spans="1:21" ht="18.75" customHeight="1" x14ac:dyDescent="0.55000000000000004">
      <c r="B244" s="379"/>
      <c r="C244" s="380"/>
      <c r="D244" s="381"/>
      <c r="E244" s="393" t="s">
        <v>237</v>
      </c>
      <c r="F244" s="389" t="s">
        <v>211</v>
      </c>
      <c r="G244" s="389" t="s">
        <v>360</v>
      </c>
      <c r="H244" s="389" t="s">
        <v>246</v>
      </c>
      <c r="I244" s="385"/>
      <c r="J244" s="76"/>
    </row>
    <row r="245" spans="1:21" x14ac:dyDescent="0.55000000000000004">
      <c r="B245" s="379"/>
      <c r="C245" s="380"/>
      <c r="D245" s="381"/>
      <c r="E245" s="393"/>
      <c r="F245" s="376"/>
      <c r="G245" s="377"/>
      <c r="H245" s="434"/>
      <c r="I245" s="385"/>
      <c r="J245" s="76"/>
    </row>
    <row r="246" spans="1:21" s="386" customFormat="1" x14ac:dyDescent="0.55000000000000004">
      <c r="A246" s="76"/>
      <c r="B246" s="379"/>
      <c r="C246" s="380"/>
      <c r="D246" s="381"/>
      <c r="E246" s="393"/>
      <c r="F246" s="376"/>
      <c r="G246" s="377"/>
      <c r="H246" s="434"/>
      <c r="I246" s="385"/>
      <c r="J246" s="76"/>
      <c r="M246" s="76"/>
      <c r="N246" s="76"/>
      <c r="O246" s="76"/>
      <c r="P246" s="76"/>
      <c r="Q246" s="76"/>
      <c r="R246" s="76"/>
      <c r="S246" s="76"/>
      <c r="T246" s="76"/>
      <c r="U246" s="76"/>
    </row>
    <row r="247" spans="1:21" s="386" customFormat="1" x14ac:dyDescent="0.55000000000000004">
      <c r="A247" s="76"/>
      <c r="B247" s="379"/>
      <c r="C247" s="380"/>
      <c r="D247" s="381"/>
      <c r="E247" s="393"/>
      <c r="F247" s="376"/>
      <c r="G247" s="377"/>
      <c r="H247" s="434"/>
      <c r="I247" s="385"/>
      <c r="J247" s="76"/>
      <c r="M247" s="76"/>
      <c r="N247" s="76"/>
      <c r="O247" s="76"/>
      <c r="P247" s="76"/>
      <c r="Q247" s="76"/>
      <c r="R247" s="76"/>
      <c r="S247" s="76"/>
      <c r="T247" s="76"/>
      <c r="U247" s="76"/>
    </row>
    <row r="248" spans="1:21" s="386" customFormat="1" ht="18.75" customHeight="1" x14ac:dyDescent="0.55000000000000004">
      <c r="A248" s="76"/>
      <c r="B248" s="379"/>
      <c r="C248" s="380"/>
      <c r="D248" s="381"/>
      <c r="E248" s="393" t="s">
        <v>237</v>
      </c>
      <c r="F248" s="395" t="s">
        <v>211</v>
      </c>
      <c r="G248" s="395" t="s">
        <v>360</v>
      </c>
      <c r="H248" s="395" t="s">
        <v>246</v>
      </c>
      <c r="I248" s="385"/>
      <c r="J248" s="76"/>
      <c r="M248" s="76"/>
      <c r="N248" s="76"/>
      <c r="O248" s="76"/>
      <c r="P248" s="76"/>
      <c r="Q248" s="76"/>
      <c r="R248" s="76"/>
      <c r="S248" s="76"/>
      <c r="T248" s="76"/>
      <c r="U248" s="76"/>
    </row>
    <row r="249" spans="1:21" s="386" customFormat="1" x14ac:dyDescent="0.55000000000000004">
      <c r="A249" s="76"/>
      <c r="B249" s="379"/>
      <c r="C249" s="380"/>
      <c r="D249" s="381"/>
      <c r="E249" s="393"/>
      <c r="F249" s="376"/>
      <c r="G249" s="377"/>
      <c r="H249" s="434"/>
      <c r="I249" s="385"/>
      <c r="J249" s="76"/>
      <c r="M249" s="76"/>
      <c r="N249" s="76"/>
      <c r="O249" s="76"/>
      <c r="P249" s="76"/>
      <c r="Q249" s="76"/>
      <c r="R249" s="76"/>
      <c r="S249" s="76"/>
      <c r="T249" s="76"/>
      <c r="U249" s="76"/>
    </row>
    <row r="250" spans="1:21" s="386" customFormat="1" x14ac:dyDescent="0.55000000000000004">
      <c r="A250" s="76"/>
      <c r="B250" s="379"/>
      <c r="C250" s="380"/>
      <c r="D250" s="381"/>
      <c r="E250" s="393"/>
      <c r="F250" s="376"/>
      <c r="G250" s="377"/>
      <c r="H250" s="434"/>
      <c r="I250" s="385"/>
      <c r="J250" s="76"/>
      <c r="M250" s="76"/>
      <c r="N250" s="76"/>
      <c r="O250" s="76"/>
      <c r="P250" s="76"/>
      <c r="Q250" s="76"/>
      <c r="R250" s="76"/>
      <c r="S250" s="76"/>
      <c r="T250" s="76"/>
      <c r="U250" s="76"/>
    </row>
    <row r="251" spans="1:21" s="386" customFormat="1" x14ac:dyDescent="0.55000000000000004">
      <c r="A251" s="76"/>
      <c r="B251" s="379"/>
      <c r="C251" s="390"/>
      <c r="D251" s="391"/>
      <c r="E251" s="394"/>
      <c r="F251" s="376"/>
      <c r="G251" s="377"/>
      <c r="H251" s="434"/>
      <c r="I251" s="385"/>
      <c r="J251" s="76"/>
      <c r="M251" s="76"/>
      <c r="N251" s="76"/>
      <c r="O251" s="76"/>
      <c r="P251" s="76"/>
      <c r="Q251" s="76"/>
      <c r="R251" s="76"/>
      <c r="S251" s="76"/>
      <c r="T251" s="76"/>
      <c r="U251" s="76"/>
    </row>
    <row r="252" spans="1:21" customFormat="1" ht="7.5" customHeight="1" x14ac:dyDescent="0.55000000000000004">
      <c r="B252" s="211"/>
      <c r="C252" s="28"/>
      <c r="D252" s="28"/>
      <c r="E252" s="28"/>
      <c r="F252" s="28"/>
      <c r="G252" s="28"/>
      <c r="H252" s="28"/>
      <c r="I252" s="50"/>
      <c r="J252" s="3"/>
      <c r="K252" s="3"/>
      <c r="L252" s="3"/>
    </row>
    <row r="253" spans="1:21" customFormat="1" ht="6" customHeight="1" x14ac:dyDescent="0.55000000000000004">
      <c r="J253" s="3"/>
      <c r="K253" s="3"/>
      <c r="L253" s="3"/>
    </row>
    <row r="254" spans="1:21" customFormat="1" ht="103.5" customHeight="1" x14ac:dyDescent="0.55000000000000004">
      <c r="C254" s="242"/>
      <c r="D254" s="242"/>
      <c r="E254" s="217" t="s">
        <v>425</v>
      </c>
      <c r="F254" s="912"/>
      <c r="G254" s="913"/>
      <c r="H254" s="914"/>
      <c r="I254" s="915" t="s">
        <v>240</v>
      </c>
      <c r="J254" s="916"/>
      <c r="K254" s="916"/>
      <c r="L254" s="916"/>
      <c r="M254" s="916"/>
    </row>
    <row r="255" spans="1:21" customFormat="1" ht="146.25" customHeight="1" x14ac:dyDescent="0.55000000000000004">
      <c r="C255" s="224"/>
      <c r="D255" s="224"/>
      <c r="E255" s="217" t="s">
        <v>424</v>
      </c>
      <c r="F255" s="912"/>
      <c r="G255" s="913"/>
      <c r="H255" s="914"/>
      <c r="J255" s="3"/>
      <c r="K255" s="3"/>
      <c r="L255" s="3"/>
    </row>
    <row r="256" spans="1:21" customFormat="1" ht="13.5" customHeight="1" thickBot="1" x14ac:dyDescent="0.6">
      <c r="A256" s="245"/>
      <c r="B256" s="245"/>
      <c r="C256" s="245"/>
      <c r="D256" s="245"/>
      <c r="E256" s="245"/>
      <c r="F256" s="245"/>
      <c r="G256" s="245"/>
      <c r="H256" s="245"/>
      <c r="I256" s="245"/>
      <c r="J256" s="247"/>
      <c r="K256" s="3"/>
      <c r="L256" s="3"/>
    </row>
    <row r="257" spans="1:21" customFormat="1" x14ac:dyDescent="0.55000000000000004">
      <c r="J257" s="3"/>
      <c r="K257" s="3"/>
      <c r="L257" s="3"/>
    </row>
    <row r="258" spans="1:21" customFormat="1" ht="15" customHeight="1" x14ac:dyDescent="0.55000000000000004">
      <c r="B258" s="51"/>
      <c r="C258" s="29"/>
      <c r="D258" s="29"/>
      <c r="E258" s="29"/>
      <c r="F258" s="29"/>
      <c r="G258" s="29"/>
      <c r="H258" s="29"/>
      <c r="I258" s="47"/>
    </row>
    <row r="259" spans="1:21" customFormat="1" x14ac:dyDescent="0.55000000000000004">
      <c r="B259" s="48"/>
      <c r="C259" s="236" t="str">
        <f ca="1">IFERROR(OFFSET('2.4民生電力需要量'!$C$7,MATCH(D259,'2.4民生電力需要量'!$E$8:$E$49,0),0),"")</f>
        <v/>
      </c>
      <c r="D259" s="375" t="s">
        <v>238</v>
      </c>
      <c r="E259" s="230" t="s">
        <v>239</v>
      </c>
      <c r="F259" s="905" t="str">
        <f ca="1">IFERROR(OFFSET('2.4民生電力需要量'!$G$7,MATCH($D259,'2.4民生電力需要量'!$E$8:$E$990,0),0),"")</f>
        <v/>
      </c>
      <c r="G259" s="906"/>
      <c r="H259" s="907"/>
      <c r="I259" s="49"/>
    </row>
    <row r="260" spans="1:21" customFormat="1" x14ac:dyDescent="0.55000000000000004">
      <c r="B260" s="48"/>
      <c r="C260" s="233"/>
      <c r="D260" s="216"/>
      <c r="E260" s="230" t="s">
        <v>349</v>
      </c>
      <c r="F260" s="908" t="str">
        <f ca="1">IFERROR(OFFSET('2.4民生電力需要量'!$I$7,MATCH($D259,'2.4民生電力需要量'!$E$8:$E$990,0),0),"")</f>
        <v/>
      </c>
      <c r="G260" s="909"/>
      <c r="H260" s="910"/>
      <c r="I260" s="49"/>
    </row>
    <row r="261" spans="1:21" customFormat="1" x14ac:dyDescent="0.55000000000000004">
      <c r="B261" s="48"/>
      <c r="C261" s="233"/>
      <c r="D261" s="216"/>
      <c r="E261" s="230" t="s">
        <v>298</v>
      </c>
      <c r="F261" s="905" t="str">
        <f ca="1">IFERROR(OFFSET('2.4民生電力需要量'!$L$7,MATCH($D259,'2.4民生電力需要量'!$E$8:$E$990,0),0),"")</f>
        <v/>
      </c>
      <c r="G261" s="906"/>
      <c r="H261" s="907"/>
      <c r="I261" s="49"/>
    </row>
    <row r="262" spans="1:21" ht="18.75" customHeight="1" x14ac:dyDescent="0.55000000000000004">
      <c r="B262" s="379"/>
      <c r="C262" s="380"/>
      <c r="D262" s="381"/>
      <c r="E262" s="393" t="s">
        <v>237</v>
      </c>
      <c r="F262" s="389" t="s">
        <v>211</v>
      </c>
      <c r="G262" s="389" t="s">
        <v>360</v>
      </c>
      <c r="H262" s="389" t="s">
        <v>246</v>
      </c>
      <c r="I262" s="385"/>
      <c r="J262" s="76"/>
    </row>
    <row r="263" spans="1:21" x14ac:dyDescent="0.55000000000000004">
      <c r="B263" s="379"/>
      <c r="C263" s="380"/>
      <c r="D263" s="381"/>
      <c r="E263" s="393"/>
      <c r="F263" s="376"/>
      <c r="G263" s="377"/>
      <c r="H263" s="434"/>
      <c r="I263" s="385"/>
      <c r="J263" s="76"/>
    </row>
    <row r="264" spans="1:21" s="386" customFormat="1" x14ac:dyDescent="0.55000000000000004">
      <c r="A264" s="76"/>
      <c r="B264" s="379"/>
      <c r="C264" s="380"/>
      <c r="D264" s="381"/>
      <c r="E264" s="393"/>
      <c r="F264" s="376"/>
      <c r="G264" s="377"/>
      <c r="H264" s="434"/>
      <c r="I264" s="385"/>
      <c r="J264" s="76"/>
      <c r="M264" s="76"/>
      <c r="N264" s="76"/>
      <c r="O264" s="76"/>
      <c r="P264" s="76"/>
      <c r="Q264" s="76"/>
      <c r="R264" s="76"/>
      <c r="S264" s="76"/>
      <c r="T264" s="76"/>
      <c r="U264" s="76"/>
    </row>
    <row r="265" spans="1:21" s="386" customFormat="1" x14ac:dyDescent="0.55000000000000004">
      <c r="A265" s="76"/>
      <c r="B265" s="379"/>
      <c r="C265" s="380"/>
      <c r="D265" s="381"/>
      <c r="E265" s="393"/>
      <c r="F265" s="376"/>
      <c r="G265" s="377"/>
      <c r="H265" s="434"/>
      <c r="I265" s="385"/>
      <c r="J265" s="76"/>
      <c r="M265" s="76"/>
      <c r="N265" s="76"/>
      <c r="O265" s="76"/>
      <c r="P265" s="76"/>
      <c r="Q265" s="76"/>
      <c r="R265" s="76"/>
      <c r="S265" s="76"/>
      <c r="T265" s="76"/>
      <c r="U265" s="76"/>
    </row>
    <row r="266" spans="1:21" s="386" customFormat="1" ht="18.75" customHeight="1" x14ac:dyDescent="0.55000000000000004">
      <c r="A266" s="76"/>
      <c r="B266" s="379"/>
      <c r="C266" s="380"/>
      <c r="D266" s="381"/>
      <c r="E266" s="393" t="s">
        <v>237</v>
      </c>
      <c r="F266" s="395" t="s">
        <v>211</v>
      </c>
      <c r="G266" s="395" t="s">
        <v>360</v>
      </c>
      <c r="H266" s="395" t="s">
        <v>246</v>
      </c>
      <c r="I266" s="385"/>
      <c r="J266" s="76"/>
      <c r="M266" s="76"/>
      <c r="N266" s="76"/>
      <c r="O266" s="76"/>
      <c r="P266" s="76"/>
      <c r="Q266" s="76"/>
      <c r="R266" s="76"/>
      <c r="S266" s="76"/>
      <c r="T266" s="76"/>
      <c r="U266" s="76"/>
    </row>
    <row r="267" spans="1:21" s="386" customFormat="1" x14ac:dyDescent="0.55000000000000004">
      <c r="A267" s="76"/>
      <c r="B267" s="379"/>
      <c r="C267" s="380"/>
      <c r="D267" s="381"/>
      <c r="E267" s="393"/>
      <c r="F267" s="376"/>
      <c r="G267" s="377"/>
      <c r="H267" s="434"/>
      <c r="I267" s="385"/>
      <c r="J267" s="76"/>
      <c r="M267" s="76"/>
      <c r="N267" s="76"/>
      <c r="O267" s="76"/>
      <c r="P267" s="76"/>
      <c r="Q267" s="76"/>
      <c r="R267" s="76"/>
      <c r="S267" s="76"/>
      <c r="T267" s="76"/>
      <c r="U267" s="76"/>
    </row>
    <row r="268" spans="1:21" s="386" customFormat="1" x14ac:dyDescent="0.55000000000000004">
      <c r="A268" s="76"/>
      <c r="B268" s="379"/>
      <c r="C268" s="380"/>
      <c r="D268" s="381"/>
      <c r="E268" s="393"/>
      <c r="F268" s="376"/>
      <c r="G268" s="377"/>
      <c r="H268" s="434"/>
      <c r="I268" s="385"/>
      <c r="J268" s="76"/>
      <c r="M268" s="76"/>
      <c r="N268" s="76"/>
      <c r="O268" s="76"/>
      <c r="P268" s="76"/>
      <c r="Q268" s="76"/>
      <c r="R268" s="76"/>
      <c r="S268" s="76"/>
      <c r="T268" s="76"/>
      <c r="U268" s="76"/>
    </row>
    <row r="269" spans="1:21" s="386" customFormat="1" x14ac:dyDescent="0.55000000000000004">
      <c r="A269" s="76"/>
      <c r="B269" s="379"/>
      <c r="C269" s="390"/>
      <c r="D269" s="391"/>
      <c r="E269" s="394"/>
      <c r="F269" s="376"/>
      <c r="G269" s="377"/>
      <c r="H269" s="434"/>
      <c r="I269" s="385"/>
      <c r="J269" s="76"/>
      <c r="M269" s="76"/>
      <c r="N269" s="76"/>
      <c r="O269" s="76"/>
      <c r="P269" s="76"/>
      <c r="Q269" s="76"/>
      <c r="R269" s="76"/>
      <c r="S269" s="76"/>
      <c r="T269" s="76"/>
      <c r="U269" s="76"/>
    </row>
    <row r="270" spans="1:21" customFormat="1" ht="7.5" customHeight="1" x14ac:dyDescent="0.55000000000000004">
      <c r="B270" s="211"/>
      <c r="C270" s="28"/>
      <c r="D270" s="28"/>
      <c r="E270" s="28"/>
      <c r="F270" s="28"/>
      <c r="G270" s="28"/>
      <c r="H270" s="28"/>
      <c r="I270" s="50"/>
      <c r="J270" s="3"/>
      <c r="K270" s="3"/>
      <c r="L270" s="3"/>
    </row>
    <row r="271" spans="1:21" customFormat="1" ht="6" customHeight="1" x14ac:dyDescent="0.55000000000000004">
      <c r="J271" s="3"/>
      <c r="K271" s="3"/>
      <c r="L271" s="3"/>
    </row>
    <row r="272" spans="1:21" customFormat="1" ht="103.5" customHeight="1" x14ac:dyDescent="0.55000000000000004">
      <c r="C272" s="242"/>
      <c r="D272" s="242"/>
      <c r="E272" s="217" t="s">
        <v>425</v>
      </c>
      <c r="F272" s="912"/>
      <c r="G272" s="913"/>
      <c r="H272" s="914"/>
      <c r="I272" s="915" t="s">
        <v>240</v>
      </c>
      <c r="J272" s="916"/>
      <c r="K272" s="916"/>
      <c r="L272" s="916"/>
      <c r="M272" s="916"/>
    </row>
    <row r="273" spans="1:21" customFormat="1" ht="146.25" customHeight="1" x14ac:dyDescent="0.55000000000000004">
      <c r="C273" s="224"/>
      <c r="D273" s="224"/>
      <c r="E273" s="217" t="s">
        <v>424</v>
      </c>
      <c r="F273" s="912"/>
      <c r="G273" s="913"/>
      <c r="H273" s="914"/>
      <c r="J273" s="3"/>
      <c r="K273" s="3"/>
      <c r="L273" s="3"/>
    </row>
    <row r="274" spans="1:21" customFormat="1" ht="13.5" customHeight="1" thickBot="1" x14ac:dyDescent="0.6">
      <c r="A274" s="245"/>
      <c r="B274" s="245"/>
      <c r="C274" s="245"/>
      <c r="D274" s="245"/>
      <c r="E274" s="245"/>
      <c r="F274" s="245"/>
      <c r="G274" s="245"/>
      <c r="H274" s="245"/>
      <c r="I274" s="245"/>
      <c r="J274" s="247"/>
      <c r="K274" s="3"/>
      <c r="L274" s="3"/>
    </row>
    <row r="275" spans="1:21" customFormat="1" x14ac:dyDescent="0.55000000000000004">
      <c r="J275" s="3"/>
      <c r="K275" s="3"/>
      <c r="L275" s="3"/>
    </row>
    <row r="276" spans="1:21" customFormat="1" ht="15" customHeight="1" x14ac:dyDescent="0.55000000000000004">
      <c r="B276" s="51"/>
      <c r="C276" s="29"/>
      <c r="D276" s="29"/>
      <c r="E276" s="29"/>
      <c r="F276" s="29"/>
      <c r="G276" s="29"/>
      <c r="H276" s="29"/>
      <c r="I276" s="47"/>
    </row>
    <row r="277" spans="1:21" customFormat="1" x14ac:dyDescent="0.55000000000000004">
      <c r="B277" s="48"/>
      <c r="C277" s="236" t="str">
        <f ca="1">IFERROR(OFFSET('2.4民生電力需要量'!$C$7,MATCH(D277,'2.4民生電力需要量'!$E$8:$E$49,0),0),"")</f>
        <v/>
      </c>
      <c r="D277" s="375" t="s">
        <v>238</v>
      </c>
      <c r="E277" s="230" t="s">
        <v>239</v>
      </c>
      <c r="F277" s="905" t="str">
        <f ca="1">IFERROR(OFFSET('2.4民生電力需要量'!$G$7,MATCH($D277,'2.4民生電力需要量'!$E$8:$E$990,0),0),"")</f>
        <v/>
      </c>
      <c r="G277" s="906"/>
      <c r="H277" s="907"/>
      <c r="I277" s="49"/>
    </row>
    <row r="278" spans="1:21" customFormat="1" x14ac:dyDescent="0.55000000000000004">
      <c r="B278" s="48"/>
      <c r="C278" s="233"/>
      <c r="D278" s="216"/>
      <c r="E278" s="230" t="s">
        <v>349</v>
      </c>
      <c r="F278" s="908" t="str">
        <f ca="1">IFERROR(OFFSET('2.4民生電力需要量'!$I$7,MATCH($D277,'2.4民生電力需要量'!$E$8:$E$990,0),0),"")</f>
        <v/>
      </c>
      <c r="G278" s="909"/>
      <c r="H278" s="910"/>
      <c r="I278" s="49"/>
    </row>
    <row r="279" spans="1:21" customFormat="1" x14ac:dyDescent="0.55000000000000004">
      <c r="B279" s="48"/>
      <c r="C279" s="233"/>
      <c r="D279" s="216"/>
      <c r="E279" s="230" t="s">
        <v>298</v>
      </c>
      <c r="F279" s="905" t="str">
        <f ca="1">IFERROR(OFFSET('2.4民生電力需要量'!$L$7,MATCH($D277,'2.4民生電力需要量'!$E$8:$E$990,0),0),"")</f>
        <v/>
      </c>
      <c r="G279" s="906"/>
      <c r="H279" s="907"/>
      <c r="I279" s="49"/>
    </row>
    <row r="280" spans="1:21" ht="18.75" customHeight="1" x14ac:dyDescent="0.55000000000000004">
      <c r="B280" s="379"/>
      <c r="C280" s="380"/>
      <c r="D280" s="381"/>
      <c r="E280" s="393" t="s">
        <v>237</v>
      </c>
      <c r="F280" s="389" t="s">
        <v>211</v>
      </c>
      <c r="G280" s="389" t="s">
        <v>360</v>
      </c>
      <c r="H280" s="389" t="s">
        <v>246</v>
      </c>
      <c r="I280" s="385"/>
      <c r="J280" s="76"/>
    </row>
    <row r="281" spans="1:21" x14ac:dyDescent="0.55000000000000004">
      <c r="B281" s="379"/>
      <c r="C281" s="380"/>
      <c r="D281" s="381"/>
      <c r="E281" s="393"/>
      <c r="F281" s="376"/>
      <c r="G281" s="377"/>
      <c r="H281" s="434"/>
      <c r="I281" s="385"/>
      <c r="J281" s="76"/>
    </row>
    <row r="282" spans="1:21" s="386" customFormat="1" x14ac:dyDescent="0.55000000000000004">
      <c r="A282" s="76"/>
      <c r="B282" s="379"/>
      <c r="C282" s="380"/>
      <c r="D282" s="381"/>
      <c r="E282" s="393"/>
      <c r="F282" s="376"/>
      <c r="G282" s="377"/>
      <c r="H282" s="434"/>
      <c r="I282" s="385"/>
      <c r="J282" s="76"/>
      <c r="M282" s="76"/>
      <c r="N282" s="76"/>
      <c r="O282" s="76"/>
      <c r="P282" s="76"/>
      <c r="Q282" s="76"/>
      <c r="R282" s="76"/>
      <c r="S282" s="76"/>
      <c r="T282" s="76"/>
      <c r="U282" s="76"/>
    </row>
    <row r="283" spans="1:21" s="386" customFormat="1" x14ac:dyDescent="0.55000000000000004">
      <c r="A283" s="76"/>
      <c r="B283" s="379"/>
      <c r="C283" s="380"/>
      <c r="D283" s="381"/>
      <c r="E283" s="393"/>
      <c r="F283" s="376"/>
      <c r="G283" s="377"/>
      <c r="H283" s="434"/>
      <c r="I283" s="385"/>
      <c r="J283" s="76"/>
      <c r="M283" s="76"/>
      <c r="N283" s="76"/>
      <c r="O283" s="76"/>
      <c r="P283" s="76"/>
      <c r="Q283" s="76"/>
      <c r="R283" s="76"/>
      <c r="S283" s="76"/>
      <c r="T283" s="76"/>
      <c r="U283" s="76"/>
    </row>
    <row r="284" spans="1:21" s="386" customFormat="1" ht="18.75" customHeight="1" x14ac:dyDescent="0.55000000000000004">
      <c r="A284" s="76"/>
      <c r="B284" s="379"/>
      <c r="C284" s="380"/>
      <c r="D284" s="381"/>
      <c r="E284" s="393" t="s">
        <v>237</v>
      </c>
      <c r="F284" s="395" t="s">
        <v>211</v>
      </c>
      <c r="G284" s="395" t="s">
        <v>360</v>
      </c>
      <c r="H284" s="395" t="s">
        <v>246</v>
      </c>
      <c r="I284" s="385"/>
      <c r="J284" s="76"/>
      <c r="M284" s="76"/>
      <c r="N284" s="76"/>
      <c r="O284" s="76"/>
      <c r="P284" s="76"/>
      <c r="Q284" s="76"/>
      <c r="R284" s="76"/>
      <c r="S284" s="76"/>
      <c r="T284" s="76"/>
      <c r="U284" s="76"/>
    </row>
    <row r="285" spans="1:21" s="386" customFormat="1" x14ac:dyDescent="0.55000000000000004">
      <c r="A285" s="76"/>
      <c r="B285" s="379"/>
      <c r="C285" s="380"/>
      <c r="D285" s="381"/>
      <c r="E285" s="393"/>
      <c r="F285" s="376"/>
      <c r="G285" s="377"/>
      <c r="H285" s="434"/>
      <c r="I285" s="385"/>
      <c r="J285" s="76"/>
      <c r="M285" s="76"/>
      <c r="N285" s="76"/>
      <c r="O285" s="76"/>
      <c r="P285" s="76"/>
      <c r="Q285" s="76"/>
      <c r="R285" s="76"/>
      <c r="S285" s="76"/>
      <c r="T285" s="76"/>
      <c r="U285" s="76"/>
    </row>
    <row r="286" spans="1:21" s="386" customFormat="1" x14ac:dyDescent="0.55000000000000004">
      <c r="A286" s="76"/>
      <c r="B286" s="379"/>
      <c r="C286" s="380"/>
      <c r="D286" s="381"/>
      <c r="E286" s="393"/>
      <c r="F286" s="376"/>
      <c r="G286" s="377"/>
      <c r="H286" s="434"/>
      <c r="I286" s="385"/>
      <c r="J286" s="76"/>
      <c r="M286" s="76"/>
      <c r="N286" s="76"/>
      <c r="O286" s="76"/>
      <c r="P286" s="76"/>
      <c r="Q286" s="76"/>
      <c r="R286" s="76"/>
      <c r="S286" s="76"/>
      <c r="T286" s="76"/>
      <c r="U286" s="76"/>
    </row>
    <row r="287" spans="1:21" s="386" customFormat="1" x14ac:dyDescent="0.55000000000000004">
      <c r="A287" s="76"/>
      <c r="B287" s="379"/>
      <c r="C287" s="390"/>
      <c r="D287" s="391"/>
      <c r="E287" s="394"/>
      <c r="F287" s="376"/>
      <c r="G287" s="377"/>
      <c r="H287" s="434"/>
      <c r="I287" s="385"/>
      <c r="J287" s="76"/>
      <c r="M287" s="76"/>
      <c r="N287" s="76"/>
      <c r="O287" s="76"/>
      <c r="P287" s="76"/>
      <c r="Q287" s="76"/>
      <c r="R287" s="76"/>
      <c r="S287" s="76"/>
      <c r="T287" s="76"/>
      <c r="U287" s="76"/>
    </row>
    <row r="288" spans="1:21" customFormat="1" ht="7.5" customHeight="1" x14ac:dyDescent="0.55000000000000004">
      <c r="B288" s="211"/>
      <c r="C288" s="28"/>
      <c r="D288" s="28"/>
      <c r="E288" s="28"/>
      <c r="F288" s="28"/>
      <c r="G288" s="28"/>
      <c r="H288" s="28"/>
      <c r="I288" s="50"/>
      <c r="J288" s="3"/>
      <c r="K288" s="3"/>
      <c r="L288" s="3"/>
    </row>
    <row r="289" spans="1:21" customFormat="1" ht="6" customHeight="1" x14ac:dyDescent="0.55000000000000004">
      <c r="J289" s="3"/>
      <c r="K289" s="3"/>
      <c r="L289" s="3"/>
    </row>
    <row r="290" spans="1:21" customFormat="1" ht="103.5" customHeight="1" x14ac:dyDescent="0.55000000000000004">
      <c r="C290" s="242"/>
      <c r="D290" s="242"/>
      <c r="E290" s="217" t="s">
        <v>425</v>
      </c>
      <c r="F290" s="912"/>
      <c r="G290" s="913"/>
      <c r="H290" s="914"/>
      <c r="I290" s="915" t="s">
        <v>240</v>
      </c>
      <c r="J290" s="916"/>
      <c r="K290" s="916"/>
      <c r="L290" s="916"/>
      <c r="M290" s="916"/>
    </row>
    <row r="291" spans="1:21" customFormat="1" ht="146.25" customHeight="1" x14ac:dyDescent="0.55000000000000004">
      <c r="C291" s="224"/>
      <c r="D291" s="224"/>
      <c r="E291" s="217" t="s">
        <v>424</v>
      </c>
      <c r="F291" s="912"/>
      <c r="G291" s="913"/>
      <c r="H291" s="914"/>
      <c r="J291" s="3"/>
      <c r="K291" s="3"/>
      <c r="L291" s="3"/>
    </row>
    <row r="292" spans="1:21" customFormat="1" ht="13.5" customHeight="1" thickBot="1" x14ac:dyDescent="0.6">
      <c r="A292" s="245"/>
      <c r="B292" s="245"/>
      <c r="C292" s="245"/>
      <c r="D292" s="245"/>
      <c r="E292" s="245"/>
      <c r="F292" s="245"/>
      <c r="G292" s="245"/>
      <c r="H292" s="245"/>
      <c r="I292" s="245"/>
      <c r="J292" s="247"/>
      <c r="K292" s="3"/>
      <c r="L292" s="3"/>
    </row>
    <row r="293" spans="1:21" customFormat="1" x14ac:dyDescent="0.55000000000000004">
      <c r="J293" s="3"/>
      <c r="K293" s="3"/>
      <c r="L293" s="3"/>
    </row>
    <row r="294" spans="1:21" customFormat="1" ht="15" customHeight="1" x14ac:dyDescent="0.55000000000000004">
      <c r="B294" s="51"/>
      <c r="C294" s="29"/>
      <c r="D294" s="29"/>
      <c r="E294" s="29"/>
      <c r="F294" s="29"/>
      <c r="G294" s="29"/>
      <c r="H294" s="29"/>
      <c r="I294" s="47"/>
    </row>
    <row r="295" spans="1:21" customFormat="1" x14ac:dyDescent="0.55000000000000004">
      <c r="B295" s="48"/>
      <c r="C295" s="236" t="str">
        <f ca="1">IFERROR(OFFSET('2.4民生電力需要量'!$C$7,MATCH(D295,'2.4民生電力需要量'!$E$8:$E$49,0),0),"")</f>
        <v/>
      </c>
      <c r="D295" s="375" t="s">
        <v>238</v>
      </c>
      <c r="E295" s="230" t="s">
        <v>239</v>
      </c>
      <c r="F295" s="905" t="str">
        <f ca="1">IFERROR(OFFSET('2.4民生電力需要量'!$G$7,MATCH($D295,'2.4民生電力需要量'!$E$8:$E$990,0),0),"")</f>
        <v/>
      </c>
      <c r="G295" s="906"/>
      <c r="H295" s="907"/>
      <c r="I295" s="49"/>
    </row>
    <row r="296" spans="1:21" customFormat="1" x14ac:dyDescent="0.55000000000000004">
      <c r="B296" s="48"/>
      <c r="C296" s="233"/>
      <c r="D296" s="216"/>
      <c r="E296" s="230" t="s">
        <v>349</v>
      </c>
      <c r="F296" s="908" t="str">
        <f ca="1">IFERROR(OFFSET('2.4民生電力需要量'!$I$7,MATCH($D295,'2.4民生電力需要量'!$E$8:$E$990,0),0),"")</f>
        <v/>
      </c>
      <c r="G296" s="909"/>
      <c r="H296" s="910"/>
      <c r="I296" s="49"/>
    </row>
    <row r="297" spans="1:21" customFormat="1" x14ac:dyDescent="0.55000000000000004">
      <c r="B297" s="48"/>
      <c r="C297" s="233"/>
      <c r="D297" s="216"/>
      <c r="E297" s="230" t="s">
        <v>298</v>
      </c>
      <c r="F297" s="905" t="str">
        <f ca="1">IFERROR(OFFSET('2.4民生電力需要量'!$L$7,MATCH($D295,'2.4民生電力需要量'!$E$8:$E$990,0),0),"")</f>
        <v/>
      </c>
      <c r="G297" s="906"/>
      <c r="H297" s="907"/>
      <c r="I297" s="49"/>
    </row>
    <row r="298" spans="1:21" ht="18.75" customHeight="1" x14ac:dyDescent="0.55000000000000004">
      <c r="B298" s="379"/>
      <c r="C298" s="380"/>
      <c r="D298" s="381"/>
      <c r="E298" s="393" t="s">
        <v>237</v>
      </c>
      <c r="F298" s="389" t="s">
        <v>211</v>
      </c>
      <c r="G298" s="389" t="s">
        <v>360</v>
      </c>
      <c r="H298" s="389" t="s">
        <v>246</v>
      </c>
      <c r="I298" s="385"/>
      <c r="J298" s="76"/>
    </row>
    <row r="299" spans="1:21" x14ac:dyDescent="0.55000000000000004">
      <c r="B299" s="379"/>
      <c r="C299" s="380"/>
      <c r="D299" s="381"/>
      <c r="E299" s="393"/>
      <c r="F299" s="376"/>
      <c r="G299" s="377"/>
      <c r="H299" s="434"/>
      <c r="I299" s="385"/>
      <c r="J299" s="76"/>
    </row>
    <row r="300" spans="1:21" s="386" customFormat="1" x14ac:dyDescent="0.55000000000000004">
      <c r="A300" s="76"/>
      <c r="B300" s="379"/>
      <c r="C300" s="380"/>
      <c r="D300" s="381"/>
      <c r="E300" s="393"/>
      <c r="F300" s="376"/>
      <c r="G300" s="377"/>
      <c r="H300" s="434"/>
      <c r="I300" s="385"/>
      <c r="J300" s="76"/>
      <c r="M300" s="76"/>
      <c r="N300" s="76"/>
      <c r="O300" s="76"/>
      <c r="P300" s="76"/>
      <c r="Q300" s="76"/>
      <c r="R300" s="76"/>
      <c r="S300" s="76"/>
      <c r="T300" s="76"/>
      <c r="U300" s="76"/>
    </row>
    <row r="301" spans="1:21" s="386" customFormat="1" x14ac:dyDescent="0.55000000000000004">
      <c r="A301" s="76"/>
      <c r="B301" s="379"/>
      <c r="C301" s="380"/>
      <c r="D301" s="381"/>
      <c r="E301" s="393"/>
      <c r="F301" s="376"/>
      <c r="G301" s="377"/>
      <c r="H301" s="434"/>
      <c r="I301" s="385"/>
      <c r="J301" s="76"/>
      <c r="M301" s="76"/>
      <c r="N301" s="76"/>
      <c r="O301" s="76"/>
      <c r="P301" s="76"/>
      <c r="Q301" s="76"/>
      <c r="R301" s="76"/>
      <c r="S301" s="76"/>
      <c r="T301" s="76"/>
      <c r="U301" s="76"/>
    </row>
    <row r="302" spans="1:21" s="386" customFormat="1" ht="18.75" customHeight="1" x14ac:dyDescent="0.55000000000000004">
      <c r="A302" s="76"/>
      <c r="B302" s="379"/>
      <c r="C302" s="380"/>
      <c r="D302" s="381"/>
      <c r="E302" s="393" t="s">
        <v>237</v>
      </c>
      <c r="F302" s="395" t="s">
        <v>211</v>
      </c>
      <c r="G302" s="395" t="s">
        <v>360</v>
      </c>
      <c r="H302" s="395" t="s">
        <v>246</v>
      </c>
      <c r="I302" s="385"/>
      <c r="J302" s="76"/>
      <c r="M302" s="76"/>
      <c r="N302" s="76"/>
      <c r="O302" s="76"/>
      <c r="P302" s="76"/>
      <c r="Q302" s="76"/>
      <c r="R302" s="76"/>
      <c r="S302" s="76"/>
      <c r="T302" s="76"/>
      <c r="U302" s="76"/>
    </row>
    <row r="303" spans="1:21" s="386" customFormat="1" x14ac:dyDescent="0.55000000000000004">
      <c r="A303" s="76"/>
      <c r="B303" s="379"/>
      <c r="C303" s="380"/>
      <c r="D303" s="381"/>
      <c r="E303" s="393"/>
      <c r="F303" s="376"/>
      <c r="G303" s="377"/>
      <c r="H303" s="434"/>
      <c r="I303" s="385"/>
      <c r="J303" s="76"/>
      <c r="M303" s="76"/>
      <c r="N303" s="76"/>
      <c r="O303" s="76"/>
      <c r="P303" s="76"/>
      <c r="Q303" s="76"/>
      <c r="R303" s="76"/>
      <c r="S303" s="76"/>
      <c r="T303" s="76"/>
      <c r="U303" s="76"/>
    </row>
    <row r="304" spans="1:21" s="386" customFormat="1" x14ac:dyDescent="0.55000000000000004">
      <c r="A304" s="76"/>
      <c r="B304" s="379"/>
      <c r="C304" s="380"/>
      <c r="D304" s="381"/>
      <c r="E304" s="393"/>
      <c r="F304" s="376"/>
      <c r="G304" s="377"/>
      <c r="H304" s="434"/>
      <c r="I304" s="385"/>
      <c r="J304" s="76"/>
      <c r="M304" s="76"/>
      <c r="N304" s="76"/>
      <c r="O304" s="76"/>
      <c r="P304" s="76"/>
      <c r="Q304" s="76"/>
      <c r="R304" s="76"/>
      <c r="S304" s="76"/>
      <c r="T304" s="76"/>
      <c r="U304" s="76"/>
    </row>
    <row r="305" spans="1:21" s="386" customFormat="1" x14ac:dyDescent="0.55000000000000004">
      <c r="A305" s="76"/>
      <c r="B305" s="379"/>
      <c r="C305" s="390"/>
      <c r="D305" s="391"/>
      <c r="E305" s="394"/>
      <c r="F305" s="376"/>
      <c r="G305" s="377"/>
      <c r="H305" s="434"/>
      <c r="I305" s="385"/>
      <c r="J305" s="76"/>
      <c r="M305" s="76"/>
      <c r="N305" s="76"/>
      <c r="O305" s="76"/>
      <c r="P305" s="76"/>
      <c r="Q305" s="76"/>
      <c r="R305" s="76"/>
      <c r="S305" s="76"/>
      <c r="T305" s="76"/>
      <c r="U305" s="76"/>
    </row>
    <row r="306" spans="1:21" customFormat="1" ht="7.5" customHeight="1" x14ac:dyDescent="0.55000000000000004">
      <c r="B306" s="211"/>
      <c r="C306" s="28"/>
      <c r="D306" s="28"/>
      <c r="E306" s="28"/>
      <c r="F306" s="28"/>
      <c r="G306" s="28"/>
      <c r="H306" s="28"/>
      <c r="I306" s="50"/>
      <c r="J306" s="3"/>
      <c r="K306" s="3"/>
      <c r="L306" s="3"/>
    </row>
    <row r="307" spans="1:21" customFormat="1" ht="6" customHeight="1" x14ac:dyDescent="0.55000000000000004">
      <c r="J307" s="3"/>
      <c r="K307" s="3"/>
      <c r="L307" s="3"/>
    </row>
    <row r="308" spans="1:21" customFormat="1" ht="103.5" customHeight="1" x14ac:dyDescent="0.55000000000000004">
      <c r="C308" s="242"/>
      <c r="D308" s="242"/>
      <c r="E308" s="217" t="s">
        <v>425</v>
      </c>
      <c r="F308" s="912"/>
      <c r="G308" s="913"/>
      <c r="H308" s="914"/>
      <c r="I308" s="915" t="s">
        <v>240</v>
      </c>
      <c r="J308" s="916"/>
      <c r="K308" s="916"/>
      <c r="L308" s="916"/>
      <c r="M308" s="916"/>
    </row>
    <row r="309" spans="1:21" customFormat="1" ht="146.25" customHeight="1" x14ac:dyDescent="0.55000000000000004">
      <c r="C309" s="224"/>
      <c r="D309" s="224"/>
      <c r="E309" s="217" t="s">
        <v>424</v>
      </c>
      <c r="F309" s="912"/>
      <c r="G309" s="913"/>
      <c r="H309" s="914"/>
      <c r="J309" s="3"/>
      <c r="K309" s="3"/>
      <c r="L309" s="3"/>
    </row>
    <row r="310" spans="1:21" customFormat="1" ht="13.5" customHeight="1" thickBot="1" x14ac:dyDescent="0.6">
      <c r="A310" s="245"/>
      <c r="B310" s="245"/>
      <c r="C310" s="245"/>
      <c r="D310" s="245"/>
      <c r="E310" s="245"/>
      <c r="F310" s="245"/>
      <c r="G310" s="245"/>
      <c r="H310" s="245"/>
      <c r="I310" s="245"/>
      <c r="J310" s="247"/>
      <c r="K310" s="3"/>
      <c r="L310" s="3"/>
    </row>
    <row r="311" spans="1:21" customFormat="1" x14ac:dyDescent="0.55000000000000004">
      <c r="J311" s="3"/>
      <c r="K311" s="3"/>
      <c r="L311" s="3"/>
    </row>
    <row r="312" spans="1:21" customFormat="1" ht="15" customHeight="1" x14ac:dyDescent="0.55000000000000004">
      <c r="B312" s="51"/>
      <c r="C312" s="29"/>
      <c r="D312" s="29"/>
      <c r="E312" s="29"/>
      <c r="F312" s="29"/>
      <c r="G312" s="29"/>
      <c r="H312" s="29"/>
      <c r="I312" s="47"/>
    </row>
    <row r="313" spans="1:21" customFormat="1" x14ac:dyDescent="0.55000000000000004">
      <c r="B313" s="48"/>
      <c r="C313" s="236" t="str">
        <f ca="1">IFERROR(OFFSET('2.4民生電力需要量'!$C$7,MATCH(D313,'2.4民生電力需要量'!$E$8:$E$49,0),0),"")</f>
        <v/>
      </c>
      <c r="D313" s="375" t="s">
        <v>238</v>
      </c>
      <c r="E313" s="230" t="s">
        <v>239</v>
      </c>
      <c r="F313" s="905" t="str">
        <f ca="1">IFERROR(OFFSET('2.4民生電力需要量'!$G$7,MATCH($D313,'2.4民生電力需要量'!$E$8:$E$990,0),0),"")</f>
        <v/>
      </c>
      <c r="G313" s="906"/>
      <c r="H313" s="907"/>
      <c r="I313" s="49"/>
    </row>
    <row r="314" spans="1:21" customFormat="1" x14ac:dyDescent="0.55000000000000004">
      <c r="B314" s="48"/>
      <c r="C314" s="233"/>
      <c r="D314" s="216"/>
      <c r="E314" s="230" t="s">
        <v>349</v>
      </c>
      <c r="F314" s="908" t="str">
        <f ca="1">IFERROR(OFFSET('2.4民生電力需要量'!$I$7,MATCH($D313,'2.4民生電力需要量'!$E$8:$E$990,0),0),"")</f>
        <v/>
      </c>
      <c r="G314" s="909"/>
      <c r="H314" s="910"/>
      <c r="I314" s="49"/>
    </row>
    <row r="315" spans="1:21" customFormat="1" x14ac:dyDescent="0.55000000000000004">
      <c r="B315" s="48"/>
      <c r="C315" s="233"/>
      <c r="D315" s="216"/>
      <c r="E315" s="230" t="s">
        <v>298</v>
      </c>
      <c r="F315" s="905" t="str">
        <f ca="1">IFERROR(OFFSET('2.4民生電力需要量'!$L$7,MATCH($D313,'2.4民生電力需要量'!$E$8:$E$990,0),0),"")</f>
        <v/>
      </c>
      <c r="G315" s="906"/>
      <c r="H315" s="907"/>
      <c r="I315" s="49"/>
    </row>
    <row r="316" spans="1:21" ht="18.75" customHeight="1" x14ac:dyDescent="0.55000000000000004">
      <c r="B316" s="379"/>
      <c r="C316" s="380"/>
      <c r="D316" s="381"/>
      <c r="E316" s="393" t="s">
        <v>237</v>
      </c>
      <c r="F316" s="389" t="s">
        <v>211</v>
      </c>
      <c r="G316" s="389" t="s">
        <v>360</v>
      </c>
      <c r="H316" s="389" t="s">
        <v>246</v>
      </c>
      <c r="I316" s="385"/>
      <c r="J316" s="76"/>
    </row>
    <row r="317" spans="1:21" x14ac:dyDescent="0.55000000000000004">
      <c r="B317" s="379"/>
      <c r="C317" s="380"/>
      <c r="D317" s="381"/>
      <c r="E317" s="393"/>
      <c r="F317" s="376"/>
      <c r="G317" s="377"/>
      <c r="H317" s="434"/>
      <c r="I317" s="385"/>
      <c r="J317" s="76"/>
    </row>
    <row r="318" spans="1:21" s="386" customFormat="1" x14ac:dyDescent="0.55000000000000004">
      <c r="A318" s="76"/>
      <c r="B318" s="379"/>
      <c r="C318" s="380"/>
      <c r="D318" s="381"/>
      <c r="E318" s="393"/>
      <c r="F318" s="376"/>
      <c r="G318" s="377"/>
      <c r="H318" s="434"/>
      <c r="I318" s="385"/>
      <c r="J318" s="76"/>
      <c r="M318" s="76"/>
      <c r="N318" s="76"/>
      <c r="O318" s="76"/>
      <c r="P318" s="76"/>
      <c r="Q318" s="76"/>
      <c r="R318" s="76"/>
      <c r="S318" s="76"/>
      <c r="T318" s="76"/>
      <c r="U318" s="76"/>
    </row>
    <row r="319" spans="1:21" s="386" customFormat="1" x14ac:dyDescent="0.55000000000000004">
      <c r="A319" s="76"/>
      <c r="B319" s="379"/>
      <c r="C319" s="380"/>
      <c r="D319" s="381"/>
      <c r="E319" s="393"/>
      <c r="F319" s="376"/>
      <c r="G319" s="377"/>
      <c r="H319" s="434"/>
      <c r="I319" s="385"/>
      <c r="J319" s="76"/>
      <c r="M319" s="76"/>
      <c r="N319" s="76"/>
      <c r="O319" s="76"/>
      <c r="P319" s="76"/>
      <c r="Q319" s="76"/>
      <c r="R319" s="76"/>
      <c r="S319" s="76"/>
      <c r="T319" s="76"/>
      <c r="U319" s="76"/>
    </row>
    <row r="320" spans="1:21" s="386" customFormat="1" ht="18.75" customHeight="1" x14ac:dyDescent="0.55000000000000004">
      <c r="A320" s="76"/>
      <c r="B320" s="379"/>
      <c r="C320" s="380"/>
      <c r="D320" s="381"/>
      <c r="E320" s="393" t="s">
        <v>237</v>
      </c>
      <c r="F320" s="395" t="s">
        <v>211</v>
      </c>
      <c r="G320" s="395" t="s">
        <v>360</v>
      </c>
      <c r="H320" s="395" t="s">
        <v>246</v>
      </c>
      <c r="I320" s="385"/>
      <c r="J320" s="76"/>
      <c r="M320" s="76"/>
      <c r="N320" s="76"/>
      <c r="O320" s="76"/>
      <c r="P320" s="76"/>
      <c r="Q320" s="76"/>
      <c r="R320" s="76"/>
      <c r="S320" s="76"/>
      <c r="T320" s="76"/>
      <c r="U320" s="76"/>
    </row>
    <row r="321" spans="1:21" s="386" customFormat="1" x14ac:dyDescent="0.55000000000000004">
      <c r="A321" s="76"/>
      <c r="B321" s="379"/>
      <c r="C321" s="380"/>
      <c r="D321" s="381"/>
      <c r="E321" s="393"/>
      <c r="F321" s="376"/>
      <c r="G321" s="377"/>
      <c r="H321" s="434"/>
      <c r="I321" s="385"/>
      <c r="J321" s="76"/>
      <c r="M321" s="76"/>
      <c r="N321" s="76"/>
      <c r="O321" s="76"/>
      <c r="P321" s="76"/>
      <c r="Q321" s="76"/>
      <c r="R321" s="76"/>
      <c r="S321" s="76"/>
      <c r="T321" s="76"/>
      <c r="U321" s="76"/>
    </row>
    <row r="322" spans="1:21" s="386" customFormat="1" x14ac:dyDescent="0.55000000000000004">
      <c r="A322" s="76"/>
      <c r="B322" s="379"/>
      <c r="C322" s="380"/>
      <c r="D322" s="381"/>
      <c r="E322" s="393"/>
      <c r="F322" s="376"/>
      <c r="G322" s="377"/>
      <c r="H322" s="434"/>
      <c r="I322" s="385"/>
      <c r="J322" s="76"/>
      <c r="M322" s="76"/>
      <c r="N322" s="76"/>
      <c r="O322" s="76"/>
      <c r="P322" s="76"/>
      <c r="Q322" s="76"/>
      <c r="R322" s="76"/>
      <c r="S322" s="76"/>
      <c r="T322" s="76"/>
      <c r="U322" s="76"/>
    </row>
    <row r="323" spans="1:21" s="386" customFormat="1" x14ac:dyDescent="0.55000000000000004">
      <c r="A323" s="76"/>
      <c r="B323" s="379"/>
      <c r="C323" s="390"/>
      <c r="D323" s="391"/>
      <c r="E323" s="394"/>
      <c r="F323" s="376"/>
      <c r="G323" s="377"/>
      <c r="H323" s="434"/>
      <c r="I323" s="385"/>
      <c r="J323" s="76"/>
      <c r="M323" s="76"/>
      <c r="N323" s="76"/>
      <c r="O323" s="76"/>
      <c r="P323" s="76"/>
      <c r="Q323" s="76"/>
      <c r="R323" s="76"/>
      <c r="S323" s="76"/>
      <c r="T323" s="76"/>
      <c r="U323" s="76"/>
    </row>
    <row r="324" spans="1:21" customFormat="1" ht="7.5" customHeight="1" x14ac:dyDescent="0.55000000000000004">
      <c r="B324" s="211"/>
      <c r="C324" s="28"/>
      <c r="D324" s="28"/>
      <c r="E324" s="28"/>
      <c r="F324" s="28"/>
      <c r="G324" s="28"/>
      <c r="H324" s="28"/>
      <c r="I324" s="50"/>
      <c r="J324" s="3"/>
      <c r="K324" s="3"/>
      <c r="L324" s="3"/>
    </row>
    <row r="325" spans="1:21" customFormat="1" ht="6" customHeight="1" x14ac:dyDescent="0.55000000000000004">
      <c r="J325" s="3"/>
      <c r="K325" s="3"/>
      <c r="L325" s="3"/>
    </row>
    <row r="326" spans="1:21" customFormat="1" ht="103.5" customHeight="1" x14ac:dyDescent="0.55000000000000004">
      <c r="C326" s="242"/>
      <c r="D326" s="242"/>
      <c r="E326" s="217" t="s">
        <v>425</v>
      </c>
      <c r="F326" s="912"/>
      <c r="G326" s="913"/>
      <c r="H326" s="914"/>
      <c r="I326" s="915" t="s">
        <v>240</v>
      </c>
      <c r="J326" s="916"/>
      <c r="K326" s="916"/>
      <c r="L326" s="916"/>
      <c r="M326" s="916"/>
    </row>
    <row r="327" spans="1:21" customFormat="1" ht="146.25" customHeight="1" x14ac:dyDescent="0.55000000000000004">
      <c r="C327" s="224"/>
      <c r="D327" s="224"/>
      <c r="E327" s="217" t="s">
        <v>424</v>
      </c>
      <c r="F327" s="912"/>
      <c r="G327" s="913"/>
      <c r="H327" s="914"/>
      <c r="J327" s="3"/>
      <c r="K327" s="3"/>
      <c r="L327" s="3"/>
    </row>
    <row r="328" spans="1:21" customFormat="1" ht="13.5" customHeight="1" thickBot="1" x14ac:dyDescent="0.6">
      <c r="A328" s="245"/>
      <c r="B328" s="245"/>
      <c r="C328" s="245"/>
      <c r="D328" s="245"/>
      <c r="E328" s="245"/>
      <c r="F328" s="245"/>
      <c r="G328" s="245"/>
      <c r="H328" s="245"/>
      <c r="I328" s="245"/>
      <c r="J328" s="247"/>
      <c r="K328" s="3"/>
      <c r="L328" s="3"/>
    </row>
    <row r="329" spans="1:21" customFormat="1" x14ac:dyDescent="0.55000000000000004">
      <c r="J329" s="3"/>
      <c r="K329" s="3"/>
      <c r="L329" s="3"/>
    </row>
    <row r="330" spans="1:21" customFormat="1" ht="15" customHeight="1" x14ac:dyDescent="0.55000000000000004">
      <c r="B330" s="51"/>
      <c r="C330" s="29"/>
      <c r="D330" s="29"/>
      <c r="E330" s="29"/>
      <c r="F330" s="29"/>
      <c r="G330" s="29"/>
      <c r="H330" s="29"/>
      <c r="I330" s="47"/>
    </row>
    <row r="331" spans="1:21" customFormat="1" x14ac:dyDescent="0.55000000000000004">
      <c r="B331" s="48"/>
      <c r="C331" s="236" t="str">
        <f ca="1">IFERROR(OFFSET('2.4民生電力需要量'!$C$7,MATCH(D331,'2.4民生電力需要量'!$E$8:$E$49,0),0),"")</f>
        <v/>
      </c>
      <c r="D331" s="375" t="s">
        <v>238</v>
      </c>
      <c r="E331" s="230" t="s">
        <v>239</v>
      </c>
      <c r="F331" s="905" t="str">
        <f ca="1">IFERROR(OFFSET('2.4民生電力需要量'!$G$7,MATCH($D331,'2.4民生電力需要量'!$E$8:$E$990,0),0),"")</f>
        <v/>
      </c>
      <c r="G331" s="906"/>
      <c r="H331" s="907"/>
      <c r="I331" s="49"/>
    </row>
    <row r="332" spans="1:21" customFormat="1" x14ac:dyDescent="0.55000000000000004">
      <c r="B332" s="48"/>
      <c r="C332" s="233"/>
      <c r="D332" s="216"/>
      <c r="E332" s="230" t="s">
        <v>349</v>
      </c>
      <c r="F332" s="908" t="str">
        <f ca="1">IFERROR(OFFSET('2.4民生電力需要量'!$I$7,MATCH($D331,'2.4民生電力需要量'!$E$8:$E$990,0),0),"")</f>
        <v/>
      </c>
      <c r="G332" s="909"/>
      <c r="H332" s="910"/>
      <c r="I332" s="49"/>
    </row>
    <row r="333" spans="1:21" customFormat="1" x14ac:dyDescent="0.55000000000000004">
      <c r="B333" s="48"/>
      <c r="C333" s="233"/>
      <c r="D333" s="216"/>
      <c r="E333" s="230" t="s">
        <v>298</v>
      </c>
      <c r="F333" s="905" t="str">
        <f ca="1">IFERROR(OFFSET('2.4民生電力需要量'!$L$7,MATCH($D331,'2.4民生電力需要量'!$E$8:$E$990,0),0),"")</f>
        <v/>
      </c>
      <c r="G333" s="906"/>
      <c r="H333" s="907"/>
      <c r="I333" s="49"/>
    </row>
    <row r="334" spans="1:21" ht="18.75" customHeight="1" x14ac:dyDescent="0.55000000000000004">
      <c r="B334" s="379"/>
      <c r="C334" s="380"/>
      <c r="D334" s="381"/>
      <c r="E334" s="393" t="s">
        <v>237</v>
      </c>
      <c r="F334" s="389" t="s">
        <v>211</v>
      </c>
      <c r="G334" s="389" t="s">
        <v>360</v>
      </c>
      <c r="H334" s="389" t="s">
        <v>246</v>
      </c>
      <c r="I334" s="385"/>
      <c r="J334" s="76"/>
    </row>
    <row r="335" spans="1:21" x14ac:dyDescent="0.55000000000000004">
      <c r="B335" s="379"/>
      <c r="C335" s="380"/>
      <c r="D335" s="381"/>
      <c r="E335" s="393"/>
      <c r="F335" s="376"/>
      <c r="G335" s="377"/>
      <c r="H335" s="434"/>
      <c r="I335" s="385"/>
      <c r="J335" s="76"/>
    </row>
    <row r="336" spans="1:21" s="386" customFormat="1" x14ac:dyDescent="0.55000000000000004">
      <c r="A336" s="76"/>
      <c r="B336" s="379"/>
      <c r="C336" s="380"/>
      <c r="D336" s="381"/>
      <c r="E336" s="393"/>
      <c r="F336" s="376"/>
      <c r="G336" s="377"/>
      <c r="H336" s="434"/>
      <c r="I336" s="385"/>
      <c r="J336" s="76"/>
      <c r="M336" s="76"/>
      <c r="N336" s="76"/>
      <c r="O336" s="76"/>
      <c r="P336" s="76"/>
      <c r="Q336" s="76"/>
      <c r="R336" s="76"/>
      <c r="S336" s="76"/>
      <c r="T336" s="76"/>
      <c r="U336" s="76"/>
    </row>
    <row r="337" spans="1:21" s="386" customFormat="1" x14ac:dyDescent="0.55000000000000004">
      <c r="A337" s="76"/>
      <c r="B337" s="379"/>
      <c r="C337" s="380"/>
      <c r="D337" s="381"/>
      <c r="E337" s="393"/>
      <c r="F337" s="376"/>
      <c r="G337" s="377"/>
      <c r="H337" s="434"/>
      <c r="I337" s="385"/>
      <c r="J337" s="76"/>
      <c r="M337" s="76"/>
      <c r="N337" s="76"/>
      <c r="O337" s="76"/>
      <c r="P337" s="76"/>
      <c r="Q337" s="76"/>
      <c r="R337" s="76"/>
      <c r="S337" s="76"/>
      <c r="T337" s="76"/>
      <c r="U337" s="76"/>
    </row>
    <row r="338" spans="1:21" s="386" customFormat="1" ht="18.75" customHeight="1" x14ac:dyDescent="0.55000000000000004">
      <c r="A338" s="76"/>
      <c r="B338" s="379"/>
      <c r="C338" s="380"/>
      <c r="D338" s="381"/>
      <c r="E338" s="393" t="s">
        <v>237</v>
      </c>
      <c r="F338" s="395" t="s">
        <v>211</v>
      </c>
      <c r="G338" s="395" t="s">
        <v>360</v>
      </c>
      <c r="H338" s="395" t="s">
        <v>246</v>
      </c>
      <c r="I338" s="385"/>
      <c r="J338" s="76"/>
      <c r="M338" s="76"/>
      <c r="N338" s="76"/>
      <c r="O338" s="76"/>
      <c r="P338" s="76"/>
      <c r="Q338" s="76"/>
      <c r="R338" s="76"/>
      <c r="S338" s="76"/>
      <c r="T338" s="76"/>
      <c r="U338" s="76"/>
    </row>
    <row r="339" spans="1:21" s="386" customFormat="1" x14ac:dyDescent="0.55000000000000004">
      <c r="A339" s="76"/>
      <c r="B339" s="379"/>
      <c r="C339" s="380"/>
      <c r="D339" s="381"/>
      <c r="E339" s="393"/>
      <c r="F339" s="376"/>
      <c r="G339" s="377"/>
      <c r="H339" s="434"/>
      <c r="I339" s="385"/>
      <c r="J339" s="76"/>
      <c r="M339" s="76"/>
      <c r="N339" s="76"/>
      <c r="O339" s="76"/>
      <c r="P339" s="76"/>
      <c r="Q339" s="76"/>
      <c r="R339" s="76"/>
      <c r="S339" s="76"/>
      <c r="T339" s="76"/>
      <c r="U339" s="76"/>
    </row>
    <row r="340" spans="1:21" s="386" customFormat="1" x14ac:dyDescent="0.55000000000000004">
      <c r="A340" s="76"/>
      <c r="B340" s="379"/>
      <c r="C340" s="380"/>
      <c r="D340" s="381"/>
      <c r="E340" s="393"/>
      <c r="F340" s="376"/>
      <c r="G340" s="377"/>
      <c r="H340" s="434"/>
      <c r="I340" s="385"/>
      <c r="J340" s="76"/>
      <c r="M340" s="76"/>
      <c r="N340" s="76"/>
      <c r="O340" s="76"/>
      <c r="P340" s="76"/>
      <c r="Q340" s="76"/>
      <c r="R340" s="76"/>
      <c r="S340" s="76"/>
      <c r="T340" s="76"/>
      <c r="U340" s="76"/>
    </row>
    <row r="341" spans="1:21" s="386" customFormat="1" x14ac:dyDescent="0.55000000000000004">
      <c r="A341" s="76"/>
      <c r="B341" s="379"/>
      <c r="C341" s="390"/>
      <c r="D341" s="391"/>
      <c r="E341" s="394"/>
      <c r="F341" s="376"/>
      <c r="G341" s="377"/>
      <c r="H341" s="434"/>
      <c r="I341" s="385"/>
      <c r="J341" s="76"/>
      <c r="M341" s="76"/>
      <c r="N341" s="76"/>
      <c r="O341" s="76"/>
      <c r="P341" s="76"/>
      <c r="Q341" s="76"/>
      <c r="R341" s="76"/>
      <c r="S341" s="76"/>
      <c r="T341" s="76"/>
      <c r="U341" s="76"/>
    </row>
    <row r="342" spans="1:21" customFormat="1" ht="7.5" customHeight="1" x14ac:dyDescent="0.55000000000000004">
      <c r="B342" s="211"/>
      <c r="C342" s="28"/>
      <c r="D342" s="28"/>
      <c r="E342" s="28"/>
      <c r="F342" s="28"/>
      <c r="G342" s="28"/>
      <c r="H342" s="28"/>
      <c r="I342" s="50"/>
      <c r="J342" s="3"/>
      <c r="K342" s="3"/>
      <c r="L342" s="3"/>
    </row>
    <row r="343" spans="1:21" customFormat="1" ht="6" customHeight="1" x14ac:dyDescent="0.55000000000000004">
      <c r="J343" s="3"/>
      <c r="K343" s="3"/>
      <c r="L343" s="3"/>
    </row>
    <row r="344" spans="1:21" customFormat="1" ht="103.5" customHeight="1" x14ac:dyDescent="0.55000000000000004">
      <c r="C344" s="242"/>
      <c r="D344" s="242"/>
      <c r="E344" s="217" t="s">
        <v>425</v>
      </c>
      <c r="F344" s="912"/>
      <c r="G344" s="913"/>
      <c r="H344" s="914"/>
      <c r="I344" s="915" t="s">
        <v>240</v>
      </c>
      <c r="J344" s="916"/>
      <c r="K344" s="916"/>
      <c r="L344" s="916"/>
      <c r="M344" s="916"/>
    </row>
    <row r="345" spans="1:21" customFormat="1" ht="146.25" customHeight="1" x14ac:dyDescent="0.55000000000000004">
      <c r="C345" s="224"/>
      <c r="D345" s="224"/>
      <c r="E345" s="217" t="s">
        <v>424</v>
      </c>
      <c r="F345" s="912"/>
      <c r="G345" s="913"/>
      <c r="H345" s="914"/>
      <c r="J345" s="3"/>
      <c r="K345" s="3"/>
      <c r="L345" s="3"/>
    </row>
    <row r="346" spans="1:21" customFormat="1" ht="13.5" customHeight="1" thickBot="1" x14ac:dyDescent="0.6">
      <c r="A346" s="245"/>
      <c r="B346" s="245"/>
      <c r="C346" s="245"/>
      <c r="D346" s="245"/>
      <c r="E346" s="245"/>
      <c r="F346" s="245"/>
      <c r="G346" s="245"/>
      <c r="H346" s="245"/>
      <c r="I346" s="245"/>
      <c r="J346" s="247"/>
      <c r="K346" s="3"/>
      <c r="L346" s="3"/>
    </row>
    <row r="347" spans="1:21" customFormat="1" x14ac:dyDescent="0.55000000000000004">
      <c r="J347" s="3"/>
      <c r="K347" s="3"/>
      <c r="L347" s="3"/>
    </row>
    <row r="348" spans="1:21" customFormat="1" ht="15" customHeight="1" x14ac:dyDescent="0.55000000000000004">
      <c r="B348" s="51"/>
      <c r="C348" s="29"/>
      <c r="D348" s="29"/>
      <c r="E348" s="29"/>
      <c r="F348" s="29"/>
      <c r="G348" s="29"/>
      <c r="H348" s="29"/>
      <c r="I348" s="47"/>
    </row>
    <row r="349" spans="1:21" customFormat="1" x14ac:dyDescent="0.55000000000000004">
      <c r="B349" s="48"/>
      <c r="C349" s="236" t="str">
        <f ca="1">IFERROR(OFFSET('2.4民生電力需要量'!$C$7,MATCH(D349,'2.4民生電力需要量'!$E$8:$E$49,0),0),"")</f>
        <v/>
      </c>
      <c r="D349" s="375" t="s">
        <v>238</v>
      </c>
      <c r="E349" s="230" t="s">
        <v>239</v>
      </c>
      <c r="F349" s="905" t="str">
        <f ca="1">IFERROR(OFFSET('2.4民生電力需要量'!$G$7,MATCH($D349,'2.4民生電力需要量'!$E$8:$E$990,0),0),"")</f>
        <v/>
      </c>
      <c r="G349" s="906"/>
      <c r="H349" s="907"/>
      <c r="I349" s="49"/>
    </row>
    <row r="350" spans="1:21" customFormat="1" x14ac:dyDescent="0.55000000000000004">
      <c r="B350" s="48"/>
      <c r="C350" s="233"/>
      <c r="D350" s="216"/>
      <c r="E350" s="230" t="s">
        <v>349</v>
      </c>
      <c r="F350" s="908" t="str">
        <f ca="1">IFERROR(OFFSET('2.4民生電力需要量'!$I$7,MATCH($D349,'2.4民生電力需要量'!$E$8:$E$990,0),0),"")</f>
        <v/>
      </c>
      <c r="G350" s="909"/>
      <c r="H350" s="910"/>
      <c r="I350" s="49"/>
    </row>
    <row r="351" spans="1:21" customFormat="1" x14ac:dyDescent="0.55000000000000004">
      <c r="B351" s="48"/>
      <c r="C351" s="233"/>
      <c r="D351" s="216"/>
      <c r="E351" s="230" t="s">
        <v>298</v>
      </c>
      <c r="F351" s="905" t="str">
        <f ca="1">IFERROR(OFFSET('2.4民生電力需要量'!$L$7,MATCH($D349,'2.4民生電力需要量'!$E$8:$E$990,0),0),"")</f>
        <v/>
      </c>
      <c r="G351" s="906"/>
      <c r="H351" s="907"/>
      <c r="I351" s="49"/>
    </row>
    <row r="352" spans="1:21" ht="18.75" customHeight="1" x14ac:dyDescent="0.55000000000000004">
      <c r="B352" s="379"/>
      <c r="C352" s="380"/>
      <c r="D352" s="381"/>
      <c r="E352" s="393" t="s">
        <v>237</v>
      </c>
      <c r="F352" s="389" t="s">
        <v>211</v>
      </c>
      <c r="G352" s="389" t="s">
        <v>360</v>
      </c>
      <c r="H352" s="389" t="s">
        <v>246</v>
      </c>
      <c r="I352" s="385"/>
      <c r="J352" s="76"/>
    </row>
    <row r="353" spans="1:21" x14ac:dyDescent="0.55000000000000004">
      <c r="B353" s="379"/>
      <c r="C353" s="380"/>
      <c r="D353" s="381"/>
      <c r="E353" s="393"/>
      <c r="F353" s="376"/>
      <c r="G353" s="377"/>
      <c r="H353" s="434"/>
      <c r="I353" s="385"/>
      <c r="J353" s="76"/>
    </row>
    <row r="354" spans="1:21" s="386" customFormat="1" x14ac:dyDescent="0.55000000000000004">
      <c r="A354" s="76"/>
      <c r="B354" s="379"/>
      <c r="C354" s="380"/>
      <c r="D354" s="381"/>
      <c r="E354" s="393"/>
      <c r="F354" s="376"/>
      <c r="G354" s="377"/>
      <c r="H354" s="434"/>
      <c r="I354" s="385"/>
      <c r="J354" s="76"/>
      <c r="M354" s="76"/>
      <c r="N354" s="76"/>
      <c r="O354" s="76"/>
      <c r="P354" s="76"/>
      <c r="Q354" s="76"/>
      <c r="R354" s="76"/>
      <c r="S354" s="76"/>
      <c r="T354" s="76"/>
      <c r="U354" s="76"/>
    </row>
    <row r="355" spans="1:21" s="386" customFormat="1" x14ac:dyDescent="0.55000000000000004">
      <c r="A355" s="76"/>
      <c r="B355" s="379"/>
      <c r="C355" s="380"/>
      <c r="D355" s="381"/>
      <c r="E355" s="393"/>
      <c r="F355" s="376"/>
      <c r="G355" s="377"/>
      <c r="H355" s="434"/>
      <c r="I355" s="385"/>
      <c r="J355" s="76"/>
      <c r="M355" s="76"/>
      <c r="N355" s="76"/>
      <c r="O355" s="76"/>
      <c r="P355" s="76"/>
      <c r="Q355" s="76"/>
      <c r="R355" s="76"/>
      <c r="S355" s="76"/>
      <c r="T355" s="76"/>
      <c r="U355" s="76"/>
    </row>
    <row r="356" spans="1:21" s="386" customFormat="1" ht="18.75" customHeight="1" x14ac:dyDescent="0.55000000000000004">
      <c r="A356" s="76"/>
      <c r="B356" s="379"/>
      <c r="C356" s="380"/>
      <c r="D356" s="381"/>
      <c r="E356" s="393" t="s">
        <v>237</v>
      </c>
      <c r="F356" s="395" t="s">
        <v>211</v>
      </c>
      <c r="G356" s="395" t="s">
        <v>360</v>
      </c>
      <c r="H356" s="395" t="s">
        <v>246</v>
      </c>
      <c r="I356" s="385"/>
      <c r="J356" s="76"/>
      <c r="M356" s="76"/>
      <c r="N356" s="76"/>
      <c r="O356" s="76"/>
      <c r="P356" s="76"/>
      <c r="Q356" s="76"/>
      <c r="R356" s="76"/>
      <c r="S356" s="76"/>
      <c r="T356" s="76"/>
      <c r="U356" s="76"/>
    </row>
    <row r="357" spans="1:21" s="386" customFormat="1" x14ac:dyDescent="0.55000000000000004">
      <c r="A357" s="76"/>
      <c r="B357" s="379"/>
      <c r="C357" s="380"/>
      <c r="D357" s="381"/>
      <c r="E357" s="393"/>
      <c r="F357" s="376"/>
      <c r="G357" s="377"/>
      <c r="H357" s="434"/>
      <c r="I357" s="385"/>
      <c r="J357" s="76"/>
      <c r="M357" s="76"/>
      <c r="N357" s="76"/>
      <c r="O357" s="76"/>
      <c r="P357" s="76"/>
      <c r="Q357" s="76"/>
      <c r="R357" s="76"/>
      <c r="S357" s="76"/>
      <c r="T357" s="76"/>
      <c r="U357" s="76"/>
    </row>
    <row r="358" spans="1:21" s="386" customFormat="1" x14ac:dyDescent="0.55000000000000004">
      <c r="A358" s="76"/>
      <c r="B358" s="379"/>
      <c r="C358" s="380"/>
      <c r="D358" s="381"/>
      <c r="E358" s="393"/>
      <c r="F358" s="376"/>
      <c r="G358" s="377"/>
      <c r="H358" s="434"/>
      <c r="I358" s="385"/>
      <c r="J358" s="76"/>
      <c r="M358" s="76"/>
      <c r="N358" s="76"/>
      <c r="O358" s="76"/>
      <c r="P358" s="76"/>
      <c r="Q358" s="76"/>
      <c r="R358" s="76"/>
      <c r="S358" s="76"/>
      <c r="T358" s="76"/>
      <c r="U358" s="76"/>
    </row>
    <row r="359" spans="1:21" s="386" customFormat="1" x14ac:dyDescent="0.55000000000000004">
      <c r="A359" s="76"/>
      <c r="B359" s="379"/>
      <c r="C359" s="390"/>
      <c r="D359" s="391"/>
      <c r="E359" s="394"/>
      <c r="F359" s="376"/>
      <c r="G359" s="377"/>
      <c r="H359" s="434"/>
      <c r="I359" s="385"/>
      <c r="J359" s="76"/>
      <c r="M359" s="76"/>
      <c r="N359" s="76"/>
      <c r="O359" s="76"/>
      <c r="P359" s="76"/>
      <c r="Q359" s="76"/>
      <c r="R359" s="76"/>
      <c r="S359" s="76"/>
      <c r="T359" s="76"/>
      <c r="U359" s="76"/>
    </row>
    <row r="360" spans="1:21" customFormat="1" ht="7.5" customHeight="1" x14ac:dyDescent="0.55000000000000004">
      <c r="B360" s="211"/>
      <c r="C360" s="28"/>
      <c r="D360" s="28"/>
      <c r="E360" s="28"/>
      <c r="F360" s="28"/>
      <c r="G360" s="28"/>
      <c r="H360" s="28"/>
      <c r="I360" s="50"/>
      <c r="J360" s="3"/>
      <c r="K360" s="3"/>
      <c r="L360" s="3"/>
    </row>
    <row r="361" spans="1:21" customFormat="1" ht="6" customHeight="1" x14ac:dyDescent="0.55000000000000004">
      <c r="J361" s="3"/>
      <c r="K361" s="3"/>
      <c r="L361" s="3"/>
    </row>
    <row r="362" spans="1:21" customFormat="1" ht="103.5" customHeight="1" x14ac:dyDescent="0.55000000000000004">
      <c r="C362" s="242"/>
      <c r="D362" s="242"/>
      <c r="E362" s="217" t="s">
        <v>425</v>
      </c>
      <c r="F362" s="912"/>
      <c r="G362" s="913"/>
      <c r="H362" s="914"/>
      <c r="I362" s="915" t="s">
        <v>240</v>
      </c>
      <c r="J362" s="916"/>
      <c r="K362" s="916"/>
      <c r="L362" s="916"/>
      <c r="M362" s="916"/>
    </row>
    <row r="363" spans="1:21" customFormat="1" ht="146.25" customHeight="1" x14ac:dyDescent="0.55000000000000004">
      <c r="C363" s="224"/>
      <c r="D363" s="224"/>
      <c r="E363" s="217" t="s">
        <v>424</v>
      </c>
      <c r="F363" s="912"/>
      <c r="G363" s="913"/>
      <c r="H363" s="914"/>
      <c r="J363" s="3"/>
      <c r="K363" s="3"/>
      <c r="L363" s="3"/>
    </row>
    <row r="364" spans="1:21" customFormat="1" ht="13.5" customHeight="1" thickBot="1" x14ac:dyDescent="0.6">
      <c r="A364" s="245"/>
      <c r="B364" s="245"/>
      <c r="C364" s="245"/>
      <c r="D364" s="245"/>
      <c r="E364" s="245"/>
      <c r="F364" s="245"/>
      <c r="G364" s="245"/>
      <c r="H364" s="245"/>
      <c r="I364" s="245"/>
      <c r="J364" s="247"/>
      <c r="K364" s="3"/>
      <c r="L364" s="3"/>
    </row>
    <row r="365" spans="1:21" customFormat="1" x14ac:dyDescent="0.55000000000000004">
      <c r="J365" s="3"/>
      <c r="K365" s="3"/>
      <c r="L365" s="3"/>
    </row>
    <row r="366" spans="1:21" customFormat="1" ht="15" customHeight="1" x14ac:dyDescent="0.55000000000000004">
      <c r="B366" s="51"/>
      <c r="C366" s="29"/>
      <c r="D366" s="29"/>
      <c r="E366" s="29"/>
      <c r="F366" s="29"/>
      <c r="G366" s="29"/>
      <c r="H366" s="29"/>
      <c r="I366" s="47"/>
    </row>
    <row r="367" spans="1:21" customFormat="1" x14ac:dyDescent="0.55000000000000004">
      <c r="B367" s="48"/>
      <c r="C367" s="236" t="str">
        <f ca="1">IFERROR(OFFSET('2.4民生電力需要量'!$C$7,MATCH(D367,'2.4民生電力需要量'!$E$8:$E$49,0),0),"")</f>
        <v/>
      </c>
      <c r="D367" s="375" t="s">
        <v>238</v>
      </c>
      <c r="E367" s="230" t="s">
        <v>239</v>
      </c>
      <c r="F367" s="905" t="str">
        <f ca="1">IFERROR(OFFSET('2.4民生電力需要量'!$G$7,MATCH($D367,'2.4民生電力需要量'!$E$8:$E$990,0),0),"")</f>
        <v/>
      </c>
      <c r="G367" s="906"/>
      <c r="H367" s="907"/>
      <c r="I367" s="49"/>
    </row>
    <row r="368" spans="1:21" customFormat="1" x14ac:dyDescent="0.55000000000000004">
      <c r="B368" s="48"/>
      <c r="C368" s="233"/>
      <c r="D368" s="216"/>
      <c r="E368" s="230" t="s">
        <v>349</v>
      </c>
      <c r="F368" s="908" t="str">
        <f ca="1">IFERROR(OFFSET('2.4民生電力需要量'!$I$7,MATCH($D367,'2.4民生電力需要量'!$E$8:$E$990,0),0),"")</f>
        <v/>
      </c>
      <c r="G368" s="909"/>
      <c r="H368" s="910"/>
      <c r="I368" s="49"/>
    </row>
    <row r="369" spans="1:21" customFormat="1" x14ac:dyDescent="0.55000000000000004">
      <c r="B369" s="48"/>
      <c r="C369" s="233"/>
      <c r="D369" s="216"/>
      <c r="E369" s="230" t="s">
        <v>298</v>
      </c>
      <c r="F369" s="905" t="str">
        <f ca="1">IFERROR(OFFSET('2.4民生電力需要量'!$L$7,MATCH($D367,'2.4民生電力需要量'!$E$8:$E$990,0),0),"")</f>
        <v/>
      </c>
      <c r="G369" s="906"/>
      <c r="H369" s="907"/>
      <c r="I369" s="49"/>
    </row>
    <row r="370" spans="1:21" ht="18.75" customHeight="1" x14ac:dyDescent="0.55000000000000004">
      <c r="B370" s="379"/>
      <c r="C370" s="380"/>
      <c r="D370" s="381"/>
      <c r="E370" s="393" t="s">
        <v>237</v>
      </c>
      <c r="F370" s="389" t="s">
        <v>211</v>
      </c>
      <c r="G370" s="389" t="s">
        <v>360</v>
      </c>
      <c r="H370" s="389" t="s">
        <v>246</v>
      </c>
      <c r="I370" s="385"/>
      <c r="J370" s="76"/>
    </row>
    <row r="371" spans="1:21" x14ac:dyDescent="0.55000000000000004">
      <c r="B371" s="379"/>
      <c r="C371" s="380"/>
      <c r="D371" s="381"/>
      <c r="E371" s="393"/>
      <c r="F371" s="376"/>
      <c r="G371" s="377"/>
      <c r="H371" s="434"/>
      <c r="I371" s="385"/>
      <c r="J371" s="76"/>
    </row>
    <row r="372" spans="1:21" s="386" customFormat="1" x14ac:dyDescent="0.55000000000000004">
      <c r="A372" s="76"/>
      <c r="B372" s="379"/>
      <c r="C372" s="380"/>
      <c r="D372" s="381"/>
      <c r="E372" s="393"/>
      <c r="F372" s="376"/>
      <c r="G372" s="377"/>
      <c r="H372" s="434"/>
      <c r="I372" s="385"/>
      <c r="J372" s="76"/>
      <c r="M372" s="76"/>
      <c r="N372" s="76"/>
      <c r="O372" s="76"/>
      <c r="P372" s="76"/>
      <c r="Q372" s="76"/>
      <c r="R372" s="76"/>
      <c r="S372" s="76"/>
      <c r="T372" s="76"/>
      <c r="U372" s="76"/>
    </row>
    <row r="373" spans="1:21" s="386" customFormat="1" x14ac:dyDescent="0.55000000000000004">
      <c r="A373" s="76"/>
      <c r="B373" s="379"/>
      <c r="C373" s="380"/>
      <c r="D373" s="381"/>
      <c r="E373" s="393"/>
      <c r="F373" s="376"/>
      <c r="G373" s="377"/>
      <c r="H373" s="434"/>
      <c r="I373" s="385"/>
      <c r="J373" s="76"/>
      <c r="M373" s="76"/>
      <c r="N373" s="76"/>
      <c r="O373" s="76"/>
      <c r="P373" s="76"/>
      <c r="Q373" s="76"/>
      <c r="R373" s="76"/>
      <c r="S373" s="76"/>
      <c r="T373" s="76"/>
      <c r="U373" s="76"/>
    </row>
    <row r="374" spans="1:21" s="386" customFormat="1" ht="18.75" customHeight="1" x14ac:dyDescent="0.55000000000000004">
      <c r="A374" s="76"/>
      <c r="B374" s="379"/>
      <c r="C374" s="380"/>
      <c r="D374" s="381"/>
      <c r="E374" s="393" t="s">
        <v>237</v>
      </c>
      <c r="F374" s="395" t="s">
        <v>211</v>
      </c>
      <c r="G374" s="395" t="s">
        <v>360</v>
      </c>
      <c r="H374" s="395" t="s">
        <v>246</v>
      </c>
      <c r="I374" s="385"/>
      <c r="J374" s="76"/>
      <c r="M374" s="76"/>
      <c r="N374" s="76"/>
      <c r="O374" s="76"/>
      <c r="P374" s="76"/>
      <c r="Q374" s="76"/>
      <c r="R374" s="76"/>
      <c r="S374" s="76"/>
      <c r="T374" s="76"/>
      <c r="U374" s="76"/>
    </row>
    <row r="375" spans="1:21" s="386" customFormat="1" x14ac:dyDescent="0.55000000000000004">
      <c r="A375" s="76"/>
      <c r="B375" s="379"/>
      <c r="C375" s="380"/>
      <c r="D375" s="381"/>
      <c r="E375" s="393"/>
      <c r="F375" s="376"/>
      <c r="G375" s="377"/>
      <c r="H375" s="434"/>
      <c r="I375" s="385"/>
      <c r="J375" s="76"/>
      <c r="M375" s="76"/>
      <c r="N375" s="76"/>
      <c r="O375" s="76"/>
      <c r="P375" s="76"/>
      <c r="Q375" s="76"/>
      <c r="R375" s="76"/>
      <c r="S375" s="76"/>
      <c r="T375" s="76"/>
      <c r="U375" s="76"/>
    </row>
    <row r="376" spans="1:21" s="386" customFormat="1" x14ac:dyDescent="0.55000000000000004">
      <c r="A376" s="76"/>
      <c r="B376" s="379"/>
      <c r="C376" s="380"/>
      <c r="D376" s="381"/>
      <c r="E376" s="393"/>
      <c r="F376" s="376"/>
      <c r="G376" s="377"/>
      <c r="H376" s="434"/>
      <c r="I376" s="385"/>
      <c r="J376" s="76"/>
      <c r="M376" s="76"/>
      <c r="N376" s="76"/>
      <c r="O376" s="76"/>
      <c r="P376" s="76"/>
      <c r="Q376" s="76"/>
      <c r="R376" s="76"/>
      <c r="S376" s="76"/>
      <c r="T376" s="76"/>
      <c r="U376" s="76"/>
    </row>
    <row r="377" spans="1:21" s="386" customFormat="1" x14ac:dyDescent="0.55000000000000004">
      <c r="A377" s="76"/>
      <c r="B377" s="379"/>
      <c r="C377" s="390"/>
      <c r="D377" s="391"/>
      <c r="E377" s="394"/>
      <c r="F377" s="376"/>
      <c r="G377" s="377"/>
      <c r="H377" s="434"/>
      <c r="I377" s="385"/>
      <c r="J377" s="76"/>
      <c r="M377" s="76"/>
      <c r="N377" s="76"/>
      <c r="O377" s="76"/>
      <c r="P377" s="76"/>
      <c r="Q377" s="76"/>
      <c r="R377" s="76"/>
      <c r="S377" s="76"/>
      <c r="T377" s="76"/>
      <c r="U377" s="76"/>
    </row>
    <row r="378" spans="1:21" customFormat="1" ht="7.5" customHeight="1" x14ac:dyDescent="0.55000000000000004">
      <c r="B378" s="211"/>
      <c r="C378" s="28"/>
      <c r="D378" s="28"/>
      <c r="E378" s="28"/>
      <c r="F378" s="28"/>
      <c r="G378" s="28"/>
      <c r="H378" s="28"/>
      <c r="I378" s="50"/>
      <c r="J378" s="3"/>
      <c r="K378" s="3"/>
      <c r="L378" s="3"/>
    </row>
    <row r="379" spans="1:21" customFormat="1" ht="6" customHeight="1" x14ac:dyDescent="0.55000000000000004">
      <c r="J379" s="3"/>
      <c r="K379" s="3"/>
      <c r="L379" s="3"/>
    </row>
    <row r="380" spans="1:21" customFormat="1" ht="103.5" customHeight="1" x14ac:dyDescent="0.55000000000000004">
      <c r="C380" s="242"/>
      <c r="D380" s="242"/>
      <c r="E380" s="217" t="s">
        <v>425</v>
      </c>
      <c r="F380" s="912"/>
      <c r="G380" s="913"/>
      <c r="H380" s="914"/>
      <c r="I380" s="915" t="s">
        <v>240</v>
      </c>
      <c r="J380" s="916"/>
      <c r="K380" s="916"/>
      <c r="L380" s="916"/>
      <c r="M380" s="916"/>
    </row>
    <row r="381" spans="1:21" customFormat="1" ht="146.25" customHeight="1" x14ac:dyDescent="0.55000000000000004">
      <c r="C381" s="224"/>
      <c r="D381" s="224"/>
      <c r="E381" s="217" t="s">
        <v>424</v>
      </c>
      <c r="F381" s="912"/>
      <c r="G381" s="913"/>
      <c r="H381" s="914"/>
      <c r="J381" s="3"/>
      <c r="K381" s="3"/>
      <c r="L381" s="3"/>
    </row>
    <row r="382" spans="1:21" customFormat="1" ht="13.5" customHeight="1" thickBot="1" x14ac:dyDescent="0.6">
      <c r="A382" s="245"/>
      <c r="B382" s="245"/>
      <c r="C382" s="245"/>
      <c r="D382" s="245"/>
      <c r="E382" s="245"/>
      <c r="F382" s="245"/>
      <c r="G382" s="245"/>
      <c r="H382" s="245"/>
      <c r="I382" s="245"/>
      <c r="J382" s="247"/>
      <c r="K382" s="3"/>
      <c r="L382" s="3"/>
    </row>
    <row r="383" spans="1:21" customFormat="1" x14ac:dyDescent="0.55000000000000004">
      <c r="J383" s="3"/>
      <c r="K383" s="3"/>
      <c r="L383" s="3"/>
    </row>
    <row r="384" spans="1:21" customFormat="1" ht="15" customHeight="1" x14ac:dyDescent="0.55000000000000004">
      <c r="B384" s="51"/>
      <c r="C384" s="29"/>
      <c r="D384" s="29"/>
      <c r="E384" s="29"/>
      <c r="F384" s="29"/>
      <c r="G384" s="29"/>
      <c r="H384" s="29"/>
      <c r="I384" s="47"/>
    </row>
    <row r="385" spans="1:21" customFormat="1" x14ac:dyDescent="0.55000000000000004">
      <c r="B385" s="48"/>
      <c r="C385" s="236" t="str">
        <f ca="1">IFERROR(OFFSET('2.4民生電力需要量'!$C$7,MATCH(D385,'2.4民生電力需要量'!$E$8:$E$49,0),0),"")</f>
        <v/>
      </c>
      <c r="D385" s="375" t="s">
        <v>238</v>
      </c>
      <c r="E385" s="230" t="s">
        <v>239</v>
      </c>
      <c r="F385" s="905" t="str">
        <f ca="1">IFERROR(OFFSET('2.4民生電力需要量'!$G$7,MATCH($D385,'2.4民生電力需要量'!$E$8:$E$990,0),0),"")</f>
        <v/>
      </c>
      <c r="G385" s="906"/>
      <c r="H385" s="907"/>
      <c r="I385" s="49"/>
    </row>
    <row r="386" spans="1:21" customFormat="1" x14ac:dyDescent="0.55000000000000004">
      <c r="B386" s="48"/>
      <c r="C386" s="233"/>
      <c r="D386" s="216"/>
      <c r="E386" s="230" t="s">
        <v>349</v>
      </c>
      <c r="F386" s="908" t="str">
        <f ca="1">IFERROR(OFFSET('2.4民生電力需要量'!$I$7,MATCH($D385,'2.4民生電力需要量'!$E$8:$E$990,0),0),"")</f>
        <v/>
      </c>
      <c r="G386" s="909"/>
      <c r="H386" s="910"/>
      <c r="I386" s="49"/>
    </row>
    <row r="387" spans="1:21" customFormat="1" x14ac:dyDescent="0.55000000000000004">
      <c r="B387" s="48"/>
      <c r="C387" s="233"/>
      <c r="D387" s="216"/>
      <c r="E387" s="230" t="s">
        <v>298</v>
      </c>
      <c r="F387" s="905" t="str">
        <f ca="1">IFERROR(OFFSET('2.4民生電力需要量'!$L$7,MATCH($D385,'2.4民生電力需要量'!$E$8:$E$990,0),0),"")</f>
        <v/>
      </c>
      <c r="G387" s="906"/>
      <c r="H387" s="907"/>
      <c r="I387" s="49"/>
    </row>
    <row r="388" spans="1:21" ht="18.75" customHeight="1" x14ac:dyDescent="0.55000000000000004">
      <c r="B388" s="379"/>
      <c r="C388" s="380"/>
      <c r="D388" s="381"/>
      <c r="E388" s="393" t="s">
        <v>237</v>
      </c>
      <c r="F388" s="389" t="s">
        <v>211</v>
      </c>
      <c r="G388" s="389" t="s">
        <v>360</v>
      </c>
      <c r="H388" s="389" t="s">
        <v>246</v>
      </c>
      <c r="I388" s="385"/>
      <c r="J388" s="76"/>
    </row>
    <row r="389" spans="1:21" x14ac:dyDescent="0.55000000000000004">
      <c r="B389" s="379"/>
      <c r="C389" s="380"/>
      <c r="D389" s="381"/>
      <c r="E389" s="393"/>
      <c r="F389" s="376"/>
      <c r="G389" s="377"/>
      <c r="H389" s="434"/>
      <c r="I389" s="385"/>
      <c r="J389" s="76"/>
    </row>
    <row r="390" spans="1:21" s="386" customFormat="1" x14ac:dyDescent="0.55000000000000004">
      <c r="A390" s="76"/>
      <c r="B390" s="379"/>
      <c r="C390" s="380"/>
      <c r="D390" s="381"/>
      <c r="E390" s="393"/>
      <c r="F390" s="376"/>
      <c r="G390" s="377"/>
      <c r="H390" s="434"/>
      <c r="I390" s="385"/>
      <c r="J390" s="76"/>
      <c r="M390" s="76"/>
      <c r="N390" s="76"/>
      <c r="O390" s="76"/>
      <c r="P390" s="76"/>
      <c r="Q390" s="76"/>
      <c r="R390" s="76"/>
      <c r="S390" s="76"/>
      <c r="T390" s="76"/>
      <c r="U390" s="76"/>
    </row>
    <row r="391" spans="1:21" s="386" customFormat="1" x14ac:dyDescent="0.55000000000000004">
      <c r="A391" s="76"/>
      <c r="B391" s="379"/>
      <c r="C391" s="380"/>
      <c r="D391" s="381"/>
      <c r="E391" s="393"/>
      <c r="F391" s="376"/>
      <c r="G391" s="377"/>
      <c r="H391" s="434"/>
      <c r="I391" s="385"/>
      <c r="J391" s="76"/>
      <c r="M391" s="76"/>
      <c r="N391" s="76"/>
      <c r="O391" s="76"/>
      <c r="P391" s="76"/>
      <c r="Q391" s="76"/>
      <c r="R391" s="76"/>
      <c r="S391" s="76"/>
      <c r="T391" s="76"/>
      <c r="U391" s="76"/>
    </row>
    <row r="392" spans="1:21" s="386" customFormat="1" ht="18.75" customHeight="1" x14ac:dyDescent="0.55000000000000004">
      <c r="A392" s="76"/>
      <c r="B392" s="379"/>
      <c r="C392" s="380"/>
      <c r="D392" s="381"/>
      <c r="E392" s="393" t="s">
        <v>237</v>
      </c>
      <c r="F392" s="395" t="s">
        <v>211</v>
      </c>
      <c r="G392" s="395" t="s">
        <v>360</v>
      </c>
      <c r="H392" s="395" t="s">
        <v>246</v>
      </c>
      <c r="I392" s="385"/>
      <c r="J392" s="76"/>
      <c r="M392" s="76"/>
      <c r="N392" s="76"/>
      <c r="O392" s="76"/>
      <c r="P392" s="76"/>
      <c r="Q392" s="76"/>
      <c r="R392" s="76"/>
      <c r="S392" s="76"/>
      <c r="T392" s="76"/>
      <c r="U392" s="76"/>
    </row>
    <row r="393" spans="1:21" s="386" customFormat="1" x14ac:dyDescent="0.55000000000000004">
      <c r="A393" s="76"/>
      <c r="B393" s="379"/>
      <c r="C393" s="380"/>
      <c r="D393" s="381"/>
      <c r="E393" s="393"/>
      <c r="F393" s="376"/>
      <c r="G393" s="377"/>
      <c r="H393" s="434"/>
      <c r="I393" s="385"/>
      <c r="J393" s="76"/>
      <c r="M393" s="76"/>
      <c r="N393" s="76"/>
      <c r="O393" s="76"/>
      <c r="P393" s="76"/>
      <c r="Q393" s="76"/>
      <c r="R393" s="76"/>
      <c r="S393" s="76"/>
      <c r="T393" s="76"/>
      <c r="U393" s="76"/>
    </row>
    <row r="394" spans="1:21" s="386" customFormat="1" x14ac:dyDescent="0.55000000000000004">
      <c r="A394" s="76"/>
      <c r="B394" s="379"/>
      <c r="C394" s="380"/>
      <c r="D394" s="381"/>
      <c r="E394" s="393"/>
      <c r="F394" s="376"/>
      <c r="G394" s="377"/>
      <c r="H394" s="434"/>
      <c r="I394" s="385"/>
      <c r="J394" s="76"/>
      <c r="M394" s="76"/>
      <c r="N394" s="76"/>
      <c r="O394" s="76"/>
      <c r="P394" s="76"/>
      <c r="Q394" s="76"/>
      <c r="R394" s="76"/>
      <c r="S394" s="76"/>
      <c r="T394" s="76"/>
      <c r="U394" s="76"/>
    </row>
    <row r="395" spans="1:21" s="386" customFormat="1" x14ac:dyDescent="0.55000000000000004">
      <c r="A395" s="76"/>
      <c r="B395" s="379"/>
      <c r="C395" s="390"/>
      <c r="D395" s="391"/>
      <c r="E395" s="394"/>
      <c r="F395" s="376"/>
      <c r="G395" s="377"/>
      <c r="H395" s="434"/>
      <c r="I395" s="385"/>
      <c r="J395" s="76"/>
      <c r="M395" s="76"/>
      <c r="N395" s="76"/>
      <c r="O395" s="76"/>
      <c r="P395" s="76"/>
      <c r="Q395" s="76"/>
      <c r="R395" s="76"/>
      <c r="S395" s="76"/>
      <c r="T395" s="76"/>
      <c r="U395" s="76"/>
    </row>
    <row r="396" spans="1:21" customFormat="1" ht="7.5" customHeight="1" x14ac:dyDescent="0.55000000000000004">
      <c r="B396" s="211"/>
      <c r="C396" s="28"/>
      <c r="D396" s="28"/>
      <c r="E396" s="28"/>
      <c r="F396" s="28"/>
      <c r="G396" s="28"/>
      <c r="H396" s="28"/>
      <c r="I396" s="50"/>
      <c r="J396" s="3"/>
      <c r="K396" s="3"/>
      <c r="L396" s="3"/>
    </row>
    <row r="397" spans="1:21" customFormat="1" ht="6" customHeight="1" x14ac:dyDescent="0.55000000000000004">
      <c r="J397" s="3"/>
      <c r="K397" s="3"/>
      <c r="L397" s="3"/>
    </row>
    <row r="398" spans="1:21" customFormat="1" ht="103.5" customHeight="1" x14ac:dyDescent="0.55000000000000004">
      <c r="C398" s="242"/>
      <c r="D398" s="242"/>
      <c r="E398" s="217" t="s">
        <v>425</v>
      </c>
      <c r="F398" s="912"/>
      <c r="G398" s="913"/>
      <c r="H398" s="914"/>
      <c r="I398" s="915" t="s">
        <v>240</v>
      </c>
      <c r="J398" s="916"/>
      <c r="K398" s="916"/>
      <c r="L398" s="916"/>
      <c r="M398" s="916"/>
    </row>
    <row r="399" spans="1:21" customFormat="1" ht="146.25" customHeight="1" x14ac:dyDescent="0.55000000000000004">
      <c r="C399" s="224"/>
      <c r="D399" s="224"/>
      <c r="E399" s="217" t="s">
        <v>424</v>
      </c>
      <c r="F399" s="912"/>
      <c r="G399" s="913"/>
      <c r="H399" s="914"/>
      <c r="J399" s="3"/>
      <c r="K399" s="3"/>
      <c r="L399" s="3"/>
    </row>
    <row r="400" spans="1:21" customFormat="1" ht="13.5" customHeight="1" thickBot="1" x14ac:dyDescent="0.6">
      <c r="A400" s="245"/>
      <c r="B400" s="245"/>
      <c r="C400" s="245"/>
      <c r="D400" s="245"/>
      <c r="E400" s="245"/>
      <c r="F400" s="245"/>
      <c r="G400" s="245"/>
      <c r="H400" s="245"/>
      <c r="I400" s="245"/>
      <c r="J400" s="247"/>
      <c r="K400" s="3"/>
      <c r="L400" s="3"/>
    </row>
    <row r="401" spans="1:21" customFormat="1" x14ac:dyDescent="0.55000000000000004">
      <c r="J401" s="3"/>
      <c r="K401" s="3"/>
      <c r="L401" s="3"/>
    </row>
    <row r="402" spans="1:21" customFormat="1" ht="15" customHeight="1" x14ac:dyDescent="0.55000000000000004">
      <c r="B402" s="51"/>
      <c r="C402" s="29"/>
      <c r="D402" s="29"/>
      <c r="E402" s="29"/>
      <c r="F402" s="29"/>
      <c r="G402" s="29"/>
      <c r="H402" s="29"/>
      <c r="I402" s="47"/>
    </row>
    <row r="403" spans="1:21" customFormat="1" x14ac:dyDescent="0.55000000000000004">
      <c r="B403" s="48"/>
      <c r="C403" s="236" t="str">
        <f ca="1">IFERROR(OFFSET('2.4民生電力需要量'!$C$7,MATCH(D403,'2.4民生電力需要量'!$E$8:$E$49,0),0),"")</f>
        <v/>
      </c>
      <c r="D403" s="375" t="s">
        <v>238</v>
      </c>
      <c r="E403" s="230" t="s">
        <v>239</v>
      </c>
      <c r="F403" s="905" t="str">
        <f ca="1">IFERROR(OFFSET('2.4民生電力需要量'!$G$7,MATCH($D403,'2.4民生電力需要量'!$E$8:$E$990,0),0),"")</f>
        <v/>
      </c>
      <c r="G403" s="906"/>
      <c r="H403" s="907"/>
      <c r="I403" s="49"/>
    </row>
    <row r="404" spans="1:21" customFormat="1" x14ac:dyDescent="0.55000000000000004">
      <c r="B404" s="48"/>
      <c r="C404" s="233"/>
      <c r="D404" s="216"/>
      <c r="E404" s="230" t="s">
        <v>349</v>
      </c>
      <c r="F404" s="908" t="str">
        <f ca="1">IFERROR(OFFSET('2.4民生電力需要量'!$I$7,MATCH($D403,'2.4民生電力需要量'!$E$8:$E$990,0),0),"")</f>
        <v/>
      </c>
      <c r="G404" s="909"/>
      <c r="H404" s="910"/>
      <c r="I404" s="49"/>
    </row>
    <row r="405" spans="1:21" customFormat="1" x14ac:dyDescent="0.55000000000000004">
      <c r="B405" s="48"/>
      <c r="C405" s="233"/>
      <c r="D405" s="216"/>
      <c r="E405" s="230" t="s">
        <v>298</v>
      </c>
      <c r="F405" s="905" t="str">
        <f ca="1">IFERROR(OFFSET('2.4民生電力需要量'!$L$7,MATCH($D403,'2.4民生電力需要量'!$E$8:$E$990,0),0),"")</f>
        <v/>
      </c>
      <c r="G405" s="906"/>
      <c r="H405" s="907"/>
      <c r="I405" s="49"/>
    </row>
    <row r="406" spans="1:21" ht="18.75" customHeight="1" x14ac:dyDescent="0.55000000000000004">
      <c r="B406" s="379"/>
      <c r="C406" s="380"/>
      <c r="D406" s="381"/>
      <c r="E406" s="393" t="s">
        <v>237</v>
      </c>
      <c r="F406" s="389" t="s">
        <v>211</v>
      </c>
      <c r="G406" s="389" t="s">
        <v>360</v>
      </c>
      <c r="H406" s="389" t="s">
        <v>246</v>
      </c>
      <c r="I406" s="385"/>
      <c r="J406" s="76"/>
    </row>
    <row r="407" spans="1:21" x14ac:dyDescent="0.55000000000000004">
      <c r="B407" s="379"/>
      <c r="C407" s="380"/>
      <c r="D407" s="381"/>
      <c r="E407" s="393"/>
      <c r="F407" s="376"/>
      <c r="G407" s="377"/>
      <c r="H407" s="434"/>
      <c r="I407" s="385"/>
      <c r="J407" s="76"/>
    </row>
    <row r="408" spans="1:21" s="386" customFormat="1" x14ac:dyDescent="0.55000000000000004">
      <c r="A408" s="76"/>
      <c r="B408" s="379"/>
      <c r="C408" s="380"/>
      <c r="D408" s="381"/>
      <c r="E408" s="393"/>
      <c r="F408" s="376"/>
      <c r="G408" s="377"/>
      <c r="H408" s="434"/>
      <c r="I408" s="385"/>
      <c r="J408" s="76"/>
      <c r="M408" s="76"/>
      <c r="N408" s="76"/>
      <c r="O408" s="76"/>
      <c r="P408" s="76"/>
      <c r="Q408" s="76"/>
      <c r="R408" s="76"/>
      <c r="S408" s="76"/>
      <c r="T408" s="76"/>
      <c r="U408" s="76"/>
    </row>
    <row r="409" spans="1:21" s="386" customFormat="1" x14ac:dyDescent="0.55000000000000004">
      <c r="A409" s="76"/>
      <c r="B409" s="379"/>
      <c r="C409" s="380"/>
      <c r="D409" s="381"/>
      <c r="E409" s="393"/>
      <c r="F409" s="376"/>
      <c r="G409" s="377"/>
      <c r="H409" s="434"/>
      <c r="I409" s="385"/>
      <c r="J409" s="76"/>
      <c r="M409" s="76"/>
      <c r="N409" s="76"/>
      <c r="O409" s="76"/>
      <c r="P409" s="76"/>
      <c r="Q409" s="76"/>
      <c r="R409" s="76"/>
      <c r="S409" s="76"/>
      <c r="T409" s="76"/>
      <c r="U409" s="76"/>
    </row>
    <row r="410" spans="1:21" s="386" customFormat="1" ht="18.75" customHeight="1" x14ac:dyDescent="0.55000000000000004">
      <c r="A410" s="76"/>
      <c r="B410" s="379"/>
      <c r="C410" s="380"/>
      <c r="D410" s="381"/>
      <c r="E410" s="393" t="s">
        <v>237</v>
      </c>
      <c r="F410" s="395" t="s">
        <v>211</v>
      </c>
      <c r="G410" s="395" t="s">
        <v>360</v>
      </c>
      <c r="H410" s="395" t="s">
        <v>246</v>
      </c>
      <c r="I410" s="385"/>
      <c r="J410" s="76"/>
      <c r="M410" s="76"/>
      <c r="N410" s="76"/>
      <c r="O410" s="76"/>
      <c r="P410" s="76"/>
      <c r="Q410" s="76"/>
      <c r="R410" s="76"/>
      <c r="S410" s="76"/>
      <c r="T410" s="76"/>
      <c r="U410" s="76"/>
    </row>
    <row r="411" spans="1:21" s="386" customFormat="1" x14ac:dyDescent="0.55000000000000004">
      <c r="A411" s="76"/>
      <c r="B411" s="379"/>
      <c r="C411" s="380"/>
      <c r="D411" s="381"/>
      <c r="E411" s="393"/>
      <c r="F411" s="376"/>
      <c r="G411" s="377"/>
      <c r="H411" s="434"/>
      <c r="I411" s="385"/>
      <c r="J411" s="76"/>
      <c r="M411" s="76"/>
      <c r="N411" s="76"/>
      <c r="O411" s="76"/>
      <c r="P411" s="76"/>
      <c r="Q411" s="76"/>
      <c r="R411" s="76"/>
      <c r="S411" s="76"/>
      <c r="T411" s="76"/>
      <c r="U411" s="76"/>
    </row>
    <row r="412" spans="1:21" s="386" customFormat="1" x14ac:dyDescent="0.55000000000000004">
      <c r="A412" s="76"/>
      <c r="B412" s="379"/>
      <c r="C412" s="380"/>
      <c r="D412" s="381"/>
      <c r="E412" s="393"/>
      <c r="F412" s="376"/>
      <c r="G412" s="377"/>
      <c r="H412" s="434"/>
      <c r="I412" s="385"/>
      <c r="J412" s="76"/>
      <c r="M412" s="76"/>
      <c r="N412" s="76"/>
      <c r="O412" s="76"/>
      <c r="P412" s="76"/>
      <c r="Q412" s="76"/>
      <c r="R412" s="76"/>
      <c r="S412" s="76"/>
      <c r="T412" s="76"/>
      <c r="U412" s="76"/>
    </row>
    <row r="413" spans="1:21" s="386" customFormat="1" x14ac:dyDescent="0.55000000000000004">
      <c r="A413" s="76"/>
      <c r="B413" s="379"/>
      <c r="C413" s="390"/>
      <c r="D413" s="391"/>
      <c r="E413" s="394"/>
      <c r="F413" s="376"/>
      <c r="G413" s="377"/>
      <c r="H413" s="434"/>
      <c r="I413" s="385"/>
      <c r="J413" s="76"/>
      <c r="M413" s="76"/>
      <c r="N413" s="76"/>
      <c r="O413" s="76"/>
      <c r="P413" s="76"/>
      <c r="Q413" s="76"/>
      <c r="R413" s="76"/>
      <c r="S413" s="76"/>
      <c r="T413" s="76"/>
      <c r="U413" s="76"/>
    </row>
    <row r="414" spans="1:21" customFormat="1" ht="7.5" customHeight="1" x14ac:dyDescent="0.55000000000000004">
      <c r="B414" s="211"/>
      <c r="C414" s="28"/>
      <c r="D414" s="28"/>
      <c r="E414" s="28"/>
      <c r="F414" s="28"/>
      <c r="G414" s="28"/>
      <c r="H414" s="28"/>
      <c r="I414" s="50"/>
      <c r="J414" s="3"/>
      <c r="K414" s="3"/>
      <c r="L414" s="3"/>
    </row>
    <row r="415" spans="1:21" customFormat="1" ht="6" customHeight="1" x14ac:dyDescent="0.55000000000000004">
      <c r="J415" s="3"/>
      <c r="K415" s="3"/>
      <c r="L415" s="3"/>
    </row>
    <row r="416" spans="1:21" customFormat="1" ht="103.5" customHeight="1" x14ac:dyDescent="0.55000000000000004">
      <c r="C416" s="242"/>
      <c r="D416" s="242"/>
      <c r="E416" s="217" t="s">
        <v>425</v>
      </c>
      <c r="F416" s="912"/>
      <c r="G416" s="913"/>
      <c r="H416" s="914"/>
      <c r="I416" s="915" t="s">
        <v>240</v>
      </c>
      <c r="J416" s="916"/>
      <c r="K416" s="916"/>
      <c r="L416" s="916"/>
      <c r="M416" s="916"/>
    </row>
    <row r="417" spans="1:21" customFormat="1" ht="146.25" customHeight="1" x14ac:dyDescent="0.55000000000000004">
      <c r="C417" s="224"/>
      <c r="D417" s="224"/>
      <c r="E417" s="217" t="s">
        <v>424</v>
      </c>
      <c r="F417" s="912"/>
      <c r="G417" s="913"/>
      <c r="H417" s="914"/>
      <c r="J417" s="3"/>
      <c r="K417" s="3"/>
      <c r="L417" s="3"/>
    </row>
    <row r="418" spans="1:21" customFormat="1" ht="13.5" customHeight="1" thickBot="1" x14ac:dyDescent="0.6">
      <c r="A418" s="245"/>
      <c r="B418" s="245"/>
      <c r="C418" s="245"/>
      <c r="D418" s="245"/>
      <c r="E418" s="245"/>
      <c r="F418" s="245"/>
      <c r="G418" s="245"/>
      <c r="H418" s="245"/>
      <c r="I418" s="245"/>
      <c r="J418" s="247"/>
      <c r="K418" s="3"/>
      <c r="L418" s="3"/>
    </row>
    <row r="419" spans="1:21" customFormat="1" x14ac:dyDescent="0.55000000000000004">
      <c r="J419" s="3"/>
      <c r="K419" s="3"/>
      <c r="L419" s="3"/>
    </row>
    <row r="420" spans="1:21" customFormat="1" ht="15" customHeight="1" x14ac:dyDescent="0.55000000000000004">
      <c r="B420" s="51"/>
      <c r="C420" s="29"/>
      <c r="D420" s="29"/>
      <c r="E420" s="29"/>
      <c r="F420" s="29"/>
      <c r="G420" s="29"/>
      <c r="H420" s="29"/>
      <c r="I420" s="47"/>
    </row>
    <row r="421" spans="1:21" customFormat="1" x14ac:dyDescent="0.55000000000000004">
      <c r="B421" s="48"/>
      <c r="C421" s="236" t="str">
        <f ca="1">IFERROR(OFFSET('2.4民生電力需要量'!$C$7,MATCH(D421,'2.4民生電力需要量'!$E$8:$E$49,0),0),"")</f>
        <v/>
      </c>
      <c r="D421" s="375" t="s">
        <v>238</v>
      </c>
      <c r="E421" s="230" t="s">
        <v>239</v>
      </c>
      <c r="F421" s="905" t="str">
        <f ca="1">IFERROR(OFFSET('2.4民生電力需要量'!$G$7,MATCH($D421,'2.4民生電力需要量'!$E$8:$E$990,0),0),"")</f>
        <v/>
      </c>
      <c r="G421" s="906"/>
      <c r="H421" s="907"/>
      <c r="I421" s="49"/>
    </row>
    <row r="422" spans="1:21" customFormat="1" x14ac:dyDescent="0.55000000000000004">
      <c r="B422" s="48"/>
      <c r="C422" s="233"/>
      <c r="D422" s="216"/>
      <c r="E422" s="230" t="s">
        <v>349</v>
      </c>
      <c r="F422" s="908" t="str">
        <f ca="1">IFERROR(OFFSET('2.4民生電力需要量'!$I$7,MATCH($D421,'2.4民生電力需要量'!$E$8:$E$990,0),0),"")</f>
        <v/>
      </c>
      <c r="G422" s="909"/>
      <c r="H422" s="910"/>
      <c r="I422" s="49"/>
    </row>
    <row r="423" spans="1:21" customFormat="1" x14ac:dyDescent="0.55000000000000004">
      <c r="B423" s="48"/>
      <c r="C423" s="233"/>
      <c r="D423" s="216"/>
      <c r="E423" s="230" t="s">
        <v>298</v>
      </c>
      <c r="F423" s="905" t="str">
        <f ca="1">IFERROR(OFFSET('2.4民生電力需要量'!$L$7,MATCH($D421,'2.4民生電力需要量'!$E$8:$E$990,0),0),"")</f>
        <v/>
      </c>
      <c r="G423" s="906"/>
      <c r="H423" s="907"/>
      <c r="I423" s="49"/>
    </row>
    <row r="424" spans="1:21" ht="18.75" customHeight="1" x14ac:dyDescent="0.55000000000000004">
      <c r="B424" s="379"/>
      <c r="C424" s="380"/>
      <c r="D424" s="381"/>
      <c r="E424" s="393" t="s">
        <v>237</v>
      </c>
      <c r="F424" s="389" t="s">
        <v>211</v>
      </c>
      <c r="G424" s="389" t="s">
        <v>360</v>
      </c>
      <c r="H424" s="389" t="s">
        <v>246</v>
      </c>
      <c r="I424" s="385"/>
      <c r="J424" s="76"/>
    </row>
    <row r="425" spans="1:21" x14ac:dyDescent="0.55000000000000004">
      <c r="B425" s="379"/>
      <c r="C425" s="380"/>
      <c r="D425" s="381"/>
      <c r="E425" s="393"/>
      <c r="F425" s="376"/>
      <c r="G425" s="377"/>
      <c r="H425" s="434"/>
      <c r="I425" s="385"/>
      <c r="J425" s="76"/>
    </row>
    <row r="426" spans="1:21" s="386" customFormat="1" x14ac:dyDescent="0.55000000000000004">
      <c r="A426" s="76"/>
      <c r="B426" s="379"/>
      <c r="C426" s="380"/>
      <c r="D426" s="381"/>
      <c r="E426" s="393"/>
      <c r="F426" s="376"/>
      <c r="G426" s="377"/>
      <c r="H426" s="434"/>
      <c r="I426" s="385"/>
      <c r="J426" s="76"/>
      <c r="M426" s="76"/>
      <c r="N426" s="76"/>
      <c r="O426" s="76"/>
      <c r="P426" s="76"/>
      <c r="Q426" s="76"/>
      <c r="R426" s="76"/>
      <c r="S426" s="76"/>
      <c r="T426" s="76"/>
      <c r="U426" s="76"/>
    </row>
    <row r="427" spans="1:21" s="386" customFormat="1" x14ac:dyDescent="0.55000000000000004">
      <c r="A427" s="76"/>
      <c r="B427" s="379"/>
      <c r="C427" s="380"/>
      <c r="D427" s="381"/>
      <c r="E427" s="393"/>
      <c r="F427" s="376"/>
      <c r="G427" s="377"/>
      <c r="H427" s="434"/>
      <c r="I427" s="385"/>
      <c r="J427" s="76"/>
      <c r="M427" s="76"/>
      <c r="N427" s="76"/>
      <c r="O427" s="76"/>
      <c r="P427" s="76"/>
      <c r="Q427" s="76"/>
      <c r="R427" s="76"/>
      <c r="S427" s="76"/>
      <c r="T427" s="76"/>
      <c r="U427" s="76"/>
    </row>
    <row r="428" spans="1:21" s="386" customFormat="1" ht="18.75" customHeight="1" x14ac:dyDescent="0.55000000000000004">
      <c r="A428" s="76"/>
      <c r="B428" s="379"/>
      <c r="C428" s="380"/>
      <c r="D428" s="381"/>
      <c r="E428" s="393" t="s">
        <v>237</v>
      </c>
      <c r="F428" s="395" t="s">
        <v>211</v>
      </c>
      <c r="G428" s="395" t="s">
        <v>360</v>
      </c>
      <c r="H428" s="395" t="s">
        <v>246</v>
      </c>
      <c r="I428" s="385"/>
      <c r="J428" s="76"/>
      <c r="M428" s="76"/>
      <c r="N428" s="76"/>
      <c r="O428" s="76"/>
      <c r="P428" s="76"/>
      <c r="Q428" s="76"/>
      <c r="R428" s="76"/>
      <c r="S428" s="76"/>
      <c r="T428" s="76"/>
      <c r="U428" s="76"/>
    </row>
    <row r="429" spans="1:21" s="386" customFormat="1" x14ac:dyDescent="0.55000000000000004">
      <c r="A429" s="76"/>
      <c r="B429" s="379"/>
      <c r="C429" s="380"/>
      <c r="D429" s="381"/>
      <c r="E429" s="393"/>
      <c r="F429" s="376"/>
      <c r="G429" s="377"/>
      <c r="H429" s="434"/>
      <c r="I429" s="385"/>
      <c r="J429" s="76"/>
      <c r="M429" s="76"/>
      <c r="N429" s="76"/>
      <c r="O429" s="76"/>
      <c r="P429" s="76"/>
      <c r="Q429" s="76"/>
      <c r="R429" s="76"/>
      <c r="S429" s="76"/>
      <c r="T429" s="76"/>
      <c r="U429" s="76"/>
    </row>
    <row r="430" spans="1:21" s="386" customFormat="1" x14ac:dyDescent="0.55000000000000004">
      <c r="A430" s="76"/>
      <c r="B430" s="379"/>
      <c r="C430" s="380"/>
      <c r="D430" s="381"/>
      <c r="E430" s="393"/>
      <c r="F430" s="376"/>
      <c r="G430" s="377"/>
      <c r="H430" s="434"/>
      <c r="I430" s="385"/>
      <c r="J430" s="76"/>
      <c r="M430" s="76"/>
      <c r="N430" s="76"/>
      <c r="O430" s="76"/>
      <c r="P430" s="76"/>
      <c r="Q430" s="76"/>
      <c r="R430" s="76"/>
      <c r="S430" s="76"/>
      <c r="T430" s="76"/>
      <c r="U430" s="76"/>
    </row>
    <row r="431" spans="1:21" s="386" customFormat="1" x14ac:dyDescent="0.55000000000000004">
      <c r="A431" s="76"/>
      <c r="B431" s="379"/>
      <c r="C431" s="390"/>
      <c r="D431" s="391"/>
      <c r="E431" s="394"/>
      <c r="F431" s="376"/>
      <c r="G431" s="377"/>
      <c r="H431" s="434"/>
      <c r="I431" s="385"/>
      <c r="J431" s="76"/>
      <c r="M431" s="76"/>
      <c r="N431" s="76"/>
      <c r="O431" s="76"/>
      <c r="P431" s="76"/>
      <c r="Q431" s="76"/>
      <c r="R431" s="76"/>
      <c r="S431" s="76"/>
      <c r="T431" s="76"/>
      <c r="U431" s="76"/>
    </row>
    <row r="432" spans="1:21" customFormat="1" ht="7.5" customHeight="1" x14ac:dyDescent="0.55000000000000004">
      <c r="B432" s="211"/>
      <c r="C432" s="28"/>
      <c r="D432" s="28"/>
      <c r="E432" s="28"/>
      <c r="F432" s="28"/>
      <c r="G432" s="28"/>
      <c r="H432" s="28"/>
      <c r="I432" s="50"/>
      <c r="J432" s="3"/>
      <c r="K432" s="3"/>
      <c r="L432" s="3"/>
    </row>
    <row r="433" spans="1:21" customFormat="1" ht="6" customHeight="1" x14ac:dyDescent="0.55000000000000004">
      <c r="J433" s="3"/>
      <c r="K433" s="3"/>
      <c r="L433" s="3"/>
    </row>
    <row r="434" spans="1:21" customFormat="1" ht="103.5" customHeight="1" x14ac:dyDescent="0.55000000000000004">
      <c r="C434" s="242"/>
      <c r="D434" s="242"/>
      <c r="E434" s="217" t="s">
        <v>425</v>
      </c>
      <c r="F434" s="912"/>
      <c r="G434" s="913"/>
      <c r="H434" s="914"/>
      <c r="I434" s="915" t="s">
        <v>240</v>
      </c>
      <c r="J434" s="916"/>
      <c r="K434" s="916"/>
      <c r="L434" s="916"/>
      <c r="M434" s="916"/>
    </row>
    <row r="435" spans="1:21" customFormat="1" ht="146.25" customHeight="1" x14ac:dyDescent="0.55000000000000004">
      <c r="C435" s="224"/>
      <c r="D435" s="224"/>
      <c r="E435" s="217" t="s">
        <v>424</v>
      </c>
      <c r="F435" s="912"/>
      <c r="G435" s="913"/>
      <c r="H435" s="914"/>
      <c r="J435" s="3"/>
      <c r="K435" s="3"/>
      <c r="L435" s="3"/>
    </row>
    <row r="436" spans="1:21" customFormat="1" ht="13.5" customHeight="1" thickBot="1" x14ac:dyDescent="0.6">
      <c r="A436" s="245"/>
      <c r="B436" s="245"/>
      <c r="C436" s="245"/>
      <c r="D436" s="245"/>
      <c r="E436" s="245"/>
      <c r="F436" s="245"/>
      <c r="G436" s="245"/>
      <c r="H436" s="245"/>
      <c r="I436" s="245"/>
      <c r="J436" s="247"/>
      <c r="K436" s="3"/>
      <c r="L436" s="3"/>
    </row>
    <row r="437" spans="1:21" customFormat="1" x14ac:dyDescent="0.55000000000000004">
      <c r="J437" s="3"/>
      <c r="K437" s="3"/>
      <c r="L437" s="3"/>
    </row>
    <row r="438" spans="1:21" customFormat="1" ht="15" customHeight="1" x14ac:dyDescent="0.55000000000000004">
      <c r="B438" s="51"/>
      <c r="C438" s="29"/>
      <c r="D438" s="29"/>
      <c r="E438" s="29"/>
      <c r="F438" s="29"/>
      <c r="G438" s="29"/>
      <c r="H438" s="29"/>
      <c r="I438" s="47"/>
    </row>
    <row r="439" spans="1:21" customFormat="1" x14ac:dyDescent="0.55000000000000004">
      <c r="B439" s="48"/>
      <c r="C439" s="236" t="str">
        <f ca="1">IFERROR(OFFSET('2.4民生電力需要量'!$C$7,MATCH(D439,'2.4民生電力需要量'!$E$8:$E$49,0),0),"")</f>
        <v/>
      </c>
      <c r="D439" s="375" t="s">
        <v>238</v>
      </c>
      <c r="E439" s="230" t="s">
        <v>239</v>
      </c>
      <c r="F439" s="905" t="str">
        <f ca="1">IFERROR(OFFSET('2.4民生電力需要量'!$G$7,MATCH($D439,'2.4民生電力需要量'!$E$8:$E$990,0),0),"")</f>
        <v/>
      </c>
      <c r="G439" s="906"/>
      <c r="H439" s="907"/>
      <c r="I439" s="49"/>
    </row>
    <row r="440" spans="1:21" customFormat="1" x14ac:dyDescent="0.55000000000000004">
      <c r="B440" s="48"/>
      <c r="C440" s="233"/>
      <c r="D440" s="216"/>
      <c r="E440" s="230" t="s">
        <v>349</v>
      </c>
      <c r="F440" s="908" t="str">
        <f ca="1">IFERROR(OFFSET('2.4民生電力需要量'!$I$7,MATCH($D439,'2.4民生電力需要量'!$E$8:$E$990,0),0),"")</f>
        <v/>
      </c>
      <c r="G440" s="909"/>
      <c r="H440" s="910"/>
      <c r="I440" s="49"/>
    </row>
    <row r="441" spans="1:21" customFormat="1" x14ac:dyDescent="0.55000000000000004">
      <c r="B441" s="48"/>
      <c r="C441" s="233"/>
      <c r="D441" s="216"/>
      <c r="E441" s="230" t="s">
        <v>298</v>
      </c>
      <c r="F441" s="905" t="str">
        <f ca="1">IFERROR(OFFSET('2.4民生電力需要量'!$L$7,MATCH($D439,'2.4民生電力需要量'!$E$8:$E$990,0),0),"")</f>
        <v/>
      </c>
      <c r="G441" s="906"/>
      <c r="H441" s="907"/>
      <c r="I441" s="49"/>
    </row>
    <row r="442" spans="1:21" ht="18.75" customHeight="1" x14ac:dyDescent="0.55000000000000004">
      <c r="B442" s="379"/>
      <c r="C442" s="380"/>
      <c r="D442" s="381"/>
      <c r="E442" s="393" t="s">
        <v>237</v>
      </c>
      <c r="F442" s="389" t="s">
        <v>211</v>
      </c>
      <c r="G442" s="389" t="s">
        <v>360</v>
      </c>
      <c r="H442" s="389" t="s">
        <v>246</v>
      </c>
      <c r="I442" s="385"/>
      <c r="J442" s="76"/>
    </row>
    <row r="443" spans="1:21" x14ac:dyDescent="0.55000000000000004">
      <c r="B443" s="379"/>
      <c r="C443" s="380"/>
      <c r="D443" s="381"/>
      <c r="E443" s="393"/>
      <c r="F443" s="376"/>
      <c r="G443" s="377"/>
      <c r="H443" s="434"/>
      <c r="I443" s="385"/>
      <c r="J443" s="76"/>
    </row>
    <row r="444" spans="1:21" s="386" customFormat="1" x14ac:dyDescent="0.55000000000000004">
      <c r="A444" s="76"/>
      <c r="B444" s="379"/>
      <c r="C444" s="380"/>
      <c r="D444" s="381"/>
      <c r="E444" s="393"/>
      <c r="F444" s="376"/>
      <c r="G444" s="377"/>
      <c r="H444" s="434"/>
      <c r="I444" s="385"/>
      <c r="J444" s="76"/>
      <c r="M444" s="76"/>
      <c r="N444" s="76"/>
      <c r="O444" s="76"/>
      <c r="P444" s="76"/>
      <c r="Q444" s="76"/>
      <c r="R444" s="76"/>
      <c r="S444" s="76"/>
      <c r="T444" s="76"/>
      <c r="U444" s="76"/>
    </row>
    <row r="445" spans="1:21" s="386" customFormat="1" x14ac:dyDescent="0.55000000000000004">
      <c r="A445" s="76"/>
      <c r="B445" s="379"/>
      <c r="C445" s="380"/>
      <c r="D445" s="381"/>
      <c r="E445" s="393"/>
      <c r="F445" s="376"/>
      <c r="G445" s="377"/>
      <c r="H445" s="434"/>
      <c r="I445" s="385"/>
      <c r="J445" s="76"/>
      <c r="M445" s="76"/>
      <c r="N445" s="76"/>
      <c r="O445" s="76"/>
      <c r="P445" s="76"/>
      <c r="Q445" s="76"/>
      <c r="R445" s="76"/>
      <c r="S445" s="76"/>
      <c r="T445" s="76"/>
      <c r="U445" s="76"/>
    </row>
    <row r="446" spans="1:21" s="386" customFormat="1" ht="18.75" customHeight="1" x14ac:dyDescent="0.55000000000000004">
      <c r="A446" s="76"/>
      <c r="B446" s="379"/>
      <c r="C446" s="380"/>
      <c r="D446" s="381"/>
      <c r="E446" s="393" t="s">
        <v>237</v>
      </c>
      <c r="F446" s="395" t="s">
        <v>211</v>
      </c>
      <c r="G446" s="395" t="s">
        <v>360</v>
      </c>
      <c r="H446" s="395" t="s">
        <v>246</v>
      </c>
      <c r="I446" s="385"/>
      <c r="J446" s="76"/>
      <c r="M446" s="76"/>
      <c r="N446" s="76"/>
      <c r="O446" s="76"/>
      <c r="P446" s="76"/>
      <c r="Q446" s="76"/>
      <c r="R446" s="76"/>
      <c r="S446" s="76"/>
      <c r="T446" s="76"/>
      <c r="U446" s="76"/>
    </row>
    <row r="447" spans="1:21" s="386" customFormat="1" x14ac:dyDescent="0.55000000000000004">
      <c r="A447" s="76"/>
      <c r="B447" s="379"/>
      <c r="C447" s="380"/>
      <c r="D447" s="381"/>
      <c r="E447" s="393"/>
      <c r="F447" s="376"/>
      <c r="G447" s="377"/>
      <c r="H447" s="434"/>
      <c r="I447" s="385"/>
      <c r="J447" s="76"/>
      <c r="M447" s="76"/>
      <c r="N447" s="76"/>
      <c r="O447" s="76"/>
      <c r="P447" s="76"/>
      <c r="Q447" s="76"/>
      <c r="R447" s="76"/>
      <c r="S447" s="76"/>
      <c r="T447" s="76"/>
      <c r="U447" s="76"/>
    </row>
    <row r="448" spans="1:21" s="386" customFormat="1" x14ac:dyDescent="0.55000000000000004">
      <c r="A448" s="76"/>
      <c r="B448" s="379"/>
      <c r="C448" s="380"/>
      <c r="D448" s="381"/>
      <c r="E448" s="393"/>
      <c r="F448" s="376"/>
      <c r="G448" s="377"/>
      <c r="H448" s="434"/>
      <c r="I448" s="385"/>
      <c r="J448" s="76"/>
      <c r="M448" s="76"/>
      <c r="N448" s="76"/>
      <c r="O448" s="76"/>
      <c r="P448" s="76"/>
      <c r="Q448" s="76"/>
      <c r="R448" s="76"/>
      <c r="S448" s="76"/>
      <c r="T448" s="76"/>
      <c r="U448" s="76"/>
    </row>
    <row r="449" spans="1:21" s="386" customFormat="1" x14ac:dyDescent="0.55000000000000004">
      <c r="A449" s="76"/>
      <c r="B449" s="379"/>
      <c r="C449" s="390"/>
      <c r="D449" s="391"/>
      <c r="E449" s="394"/>
      <c r="F449" s="376"/>
      <c r="G449" s="377"/>
      <c r="H449" s="434"/>
      <c r="I449" s="385"/>
      <c r="J449" s="76"/>
      <c r="M449" s="76"/>
      <c r="N449" s="76"/>
      <c r="O449" s="76"/>
      <c r="P449" s="76"/>
      <c r="Q449" s="76"/>
      <c r="R449" s="76"/>
      <c r="S449" s="76"/>
      <c r="T449" s="76"/>
      <c r="U449" s="76"/>
    </row>
    <row r="450" spans="1:21" customFormat="1" ht="7.5" customHeight="1" x14ac:dyDescent="0.55000000000000004">
      <c r="B450" s="211"/>
      <c r="C450" s="28"/>
      <c r="D450" s="28"/>
      <c r="E450" s="28"/>
      <c r="F450" s="28"/>
      <c r="G450" s="28"/>
      <c r="H450" s="28"/>
      <c r="I450" s="50"/>
      <c r="J450" s="3"/>
      <c r="K450" s="3"/>
      <c r="L450" s="3"/>
    </row>
    <row r="451" spans="1:21" customFormat="1" ht="6" customHeight="1" x14ac:dyDescent="0.55000000000000004">
      <c r="J451" s="3"/>
      <c r="K451" s="3"/>
      <c r="L451" s="3"/>
    </row>
    <row r="452" spans="1:21" customFormat="1" ht="103.5" customHeight="1" x14ac:dyDescent="0.55000000000000004">
      <c r="C452" s="242"/>
      <c r="D452" s="242"/>
      <c r="E452" s="217" t="s">
        <v>425</v>
      </c>
      <c r="F452" s="912"/>
      <c r="G452" s="913"/>
      <c r="H452" s="914"/>
      <c r="I452" s="915" t="s">
        <v>240</v>
      </c>
      <c r="J452" s="916"/>
      <c r="K452" s="916"/>
      <c r="L452" s="916"/>
      <c r="M452" s="916"/>
    </row>
    <row r="453" spans="1:21" customFormat="1" ht="146.25" customHeight="1" x14ac:dyDescent="0.55000000000000004">
      <c r="C453" s="224"/>
      <c r="D453" s="224"/>
      <c r="E453" s="217" t="s">
        <v>424</v>
      </c>
      <c r="F453" s="912"/>
      <c r="G453" s="913"/>
      <c r="H453" s="914"/>
      <c r="J453" s="3"/>
      <c r="K453" s="3"/>
      <c r="L453" s="3"/>
    </row>
    <row r="454" spans="1:21" customFormat="1" ht="13.5" customHeight="1" thickBot="1" x14ac:dyDescent="0.6">
      <c r="A454" s="245"/>
      <c r="B454" s="245"/>
      <c r="C454" s="245"/>
      <c r="D454" s="245"/>
      <c r="E454" s="245"/>
      <c r="F454" s="245"/>
      <c r="G454" s="245"/>
      <c r="H454" s="245"/>
      <c r="I454" s="245"/>
      <c r="J454" s="247"/>
      <c r="K454" s="3"/>
      <c r="L454" s="3"/>
    </row>
    <row r="455" spans="1:21" customFormat="1" x14ac:dyDescent="0.55000000000000004">
      <c r="J455" s="3"/>
      <c r="K455" s="3"/>
      <c r="L455" s="3"/>
    </row>
    <row r="456" spans="1:21" customFormat="1" ht="15" customHeight="1" x14ac:dyDescent="0.55000000000000004">
      <c r="B456" s="51"/>
      <c r="C456" s="29"/>
      <c r="D456" s="29"/>
      <c r="E456" s="29"/>
      <c r="F456" s="29"/>
      <c r="G456" s="29"/>
      <c r="H456" s="29"/>
      <c r="I456" s="47"/>
    </row>
    <row r="457" spans="1:21" customFormat="1" x14ac:dyDescent="0.55000000000000004">
      <c r="B457" s="48"/>
      <c r="C457" s="236" t="str">
        <f ca="1">IFERROR(OFFSET('2.4民生電力需要量'!$C$7,MATCH(D457,'2.4民生電力需要量'!$E$8:$E$49,0),0),"")</f>
        <v/>
      </c>
      <c r="D457" s="375" t="s">
        <v>238</v>
      </c>
      <c r="E457" s="230" t="s">
        <v>239</v>
      </c>
      <c r="F457" s="905" t="str">
        <f ca="1">IFERROR(OFFSET('2.4民生電力需要量'!$G$7,MATCH($D457,'2.4民生電力需要量'!$E$8:$E$990,0),0),"")</f>
        <v/>
      </c>
      <c r="G457" s="906"/>
      <c r="H457" s="907"/>
      <c r="I457" s="49"/>
    </row>
    <row r="458" spans="1:21" customFormat="1" x14ac:dyDescent="0.55000000000000004">
      <c r="B458" s="48"/>
      <c r="C458" s="233"/>
      <c r="D458" s="216"/>
      <c r="E458" s="230" t="s">
        <v>349</v>
      </c>
      <c r="F458" s="908" t="str">
        <f ca="1">IFERROR(OFFSET('2.4民生電力需要量'!$I$7,MATCH($D457,'2.4民生電力需要量'!$E$8:$E$990,0),0),"")</f>
        <v/>
      </c>
      <c r="G458" s="909"/>
      <c r="H458" s="910"/>
      <c r="I458" s="49"/>
    </row>
    <row r="459" spans="1:21" customFormat="1" x14ac:dyDescent="0.55000000000000004">
      <c r="B459" s="48"/>
      <c r="C459" s="233"/>
      <c r="D459" s="216"/>
      <c r="E459" s="230" t="s">
        <v>298</v>
      </c>
      <c r="F459" s="905" t="str">
        <f ca="1">IFERROR(OFFSET('2.4民生電力需要量'!$L$7,MATCH($D457,'2.4民生電力需要量'!$E$8:$E$990,0),0),"")</f>
        <v/>
      </c>
      <c r="G459" s="906"/>
      <c r="H459" s="907"/>
      <c r="I459" s="49"/>
    </row>
    <row r="460" spans="1:21" ht="18.75" customHeight="1" x14ac:dyDescent="0.55000000000000004">
      <c r="B460" s="379"/>
      <c r="C460" s="380"/>
      <c r="D460" s="381"/>
      <c r="E460" s="393" t="s">
        <v>237</v>
      </c>
      <c r="F460" s="389" t="s">
        <v>211</v>
      </c>
      <c r="G460" s="389" t="s">
        <v>360</v>
      </c>
      <c r="H460" s="389" t="s">
        <v>246</v>
      </c>
      <c r="I460" s="385"/>
      <c r="J460" s="76"/>
    </row>
    <row r="461" spans="1:21" x14ac:dyDescent="0.55000000000000004">
      <c r="B461" s="379"/>
      <c r="C461" s="380"/>
      <c r="D461" s="381"/>
      <c r="E461" s="393"/>
      <c r="F461" s="376"/>
      <c r="G461" s="377"/>
      <c r="H461" s="434"/>
      <c r="I461" s="385"/>
      <c r="J461" s="76"/>
    </row>
    <row r="462" spans="1:21" s="386" customFormat="1" x14ac:dyDescent="0.55000000000000004">
      <c r="A462" s="76"/>
      <c r="B462" s="379"/>
      <c r="C462" s="380"/>
      <c r="D462" s="381"/>
      <c r="E462" s="393"/>
      <c r="F462" s="376"/>
      <c r="G462" s="377"/>
      <c r="H462" s="434"/>
      <c r="I462" s="385"/>
      <c r="J462" s="76"/>
      <c r="M462" s="76"/>
      <c r="N462" s="76"/>
      <c r="O462" s="76"/>
      <c r="P462" s="76"/>
      <c r="Q462" s="76"/>
      <c r="R462" s="76"/>
      <c r="S462" s="76"/>
      <c r="T462" s="76"/>
      <c r="U462" s="76"/>
    </row>
    <row r="463" spans="1:21" s="386" customFormat="1" x14ac:dyDescent="0.55000000000000004">
      <c r="A463" s="76"/>
      <c r="B463" s="379"/>
      <c r="C463" s="380"/>
      <c r="D463" s="381"/>
      <c r="E463" s="393"/>
      <c r="F463" s="376"/>
      <c r="G463" s="377"/>
      <c r="H463" s="434"/>
      <c r="I463" s="385"/>
      <c r="J463" s="76"/>
      <c r="M463" s="76"/>
      <c r="N463" s="76"/>
      <c r="O463" s="76"/>
      <c r="P463" s="76"/>
      <c r="Q463" s="76"/>
      <c r="R463" s="76"/>
      <c r="S463" s="76"/>
      <c r="T463" s="76"/>
      <c r="U463" s="76"/>
    </row>
    <row r="464" spans="1:21" s="386" customFormat="1" ht="18.75" customHeight="1" x14ac:dyDescent="0.55000000000000004">
      <c r="A464" s="76"/>
      <c r="B464" s="379"/>
      <c r="C464" s="380"/>
      <c r="D464" s="381"/>
      <c r="E464" s="393" t="s">
        <v>237</v>
      </c>
      <c r="F464" s="395" t="s">
        <v>211</v>
      </c>
      <c r="G464" s="395" t="s">
        <v>360</v>
      </c>
      <c r="H464" s="395" t="s">
        <v>246</v>
      </c>
      <c r="I464" s="385"/>
      <c r="J464" s="76"/>
      <c r="M464" s="76"/>
      <c r="N464" s="76"/>
      <c r="O464" s="76"/>
      <c r="P464" s="76"/>
      <c r="Q464" s="76"/>
      <c r="R464" s="76"/>
      <c r="S464" s="76"/>
      <c r="T464" s="76"/>
      <c r="U464" s="76"/>
    </row>
    <row r="465" spans="1:21" s="386" customFormat="1" x14ac:dyDescent="0.55000000000000004">
      <c r="A465" s="76"/>
      <c r="B465" s="379"/>
      <c r="C465" s="380"/>
      <c r="D465" s="381"/>
      <c r="E465" s="393"/>
      <c r="F465" s="376"/>
      <c r="G465" s="377"/>
      <c r="H465" s="434"/>
      <c r="I465" s="385"/>
      <c r="J465" s="76"/>
      <c r="M465" s="76"/>
      <c r="N465" s="76"/>
      <c r="O465" s="76"/>
      <c r="P465" s="76"/>
      <c r="Q465" s="76"/>
      <c r="R465" s="76"/>
      <c r="S465" s="76"/>
      <c r="T465" s="76"/>
      <c r="U465" s="76"/>
    </row>
    <row r="466" spans="1:21" s="386" customFormat="1" x14ac:dyDescent="0.55000000000000004">
      <c r="A466" s="76"/>
      <c r="B466" s="379"/>
      <c r="C466" s="380"/>
      <c r="D466" s="381"/>
      <c r="E466" s="393"/>
      <c r="F466" s="376"/>
      <c r="G466" s="377"/>
      <c r="H466" s="434"/>
      <c r="I466" s="385"/>
      <c r="J466" s="76"/>
      <c r="M466" s="76"/>
      <c r="N466" s="76"/>
      <c r="O466" s="76"/>
      <c r="P466" s="76"/>
      <c r="Q466" s="76"/>
      <c r="R466" s="76"/>
      <c r="S466" s="76"/>
      <c r="T466" s="76"/>
      <c r="U466" s="76"/>
    </row>
    <row r="467" spans="1:21" s="386" customFormat="1" x14ac:dyDescent="0.55000000000000004">
      <c r="A467" s="76"/>
      <c r="B467" s="379"/>
      <c r="C467" s="390"/>
      <c r="D467" s="391"/>
      <c r="E467" s="394"/>
      <c r="F467" s="376"/>
      <c r="G467" s="377"/>
      <c r="H467" s="434"/>
      <c r="I467" s="385"/>
      <c r="J467" s="76"/>
      <c r="M467" s="76"/>
      <c r="N467" s="76"/>
      <c r="O467" s="76"/>
      <c r="P467" s="76"/>
      <c r="Q467" s="76"/>
      <c r="R467" s="76"/>
      <c r="S467" s="76"/>
      <c r="T467" s="76"/>
      <c r="U467" s="76"/>
    </row>
    <row r="468" spans="1:21" customFormat="1" ht="7.5" customHeight="1" x14ac:dyDescent="0.55000000000000004">
      <c r="B468" s="211"/>
      <c r="C468" s="28"/>
      <c r="D468" s="28"/>
      <c r="E468" s="28"/>
      <c r="F468" s="28"/>
      <c r="G468" s="28"/>
      <c r="H468" s="28"/>
      <c r="I468" s="50"/>
      <c r="J468" s="3"/>
      <c r="K468" s="3"/>
      <c r="L468" s="3"/>
    </row>
    <row r="469" spans="1:21" customFormat="1" ht="6" customHeight="1" x14ac:dyDescent="0.55000000000000004">
      <c r="J469" s="3"/>
      <c r="K469" s="3"/>
      <c r="L469" s="3"/>
    </row>
    <row r="470" spans="1:21" customFormat="1" ht="103.5" customHeight="1" x14ac:dyDescent="0.55000000000000004">
      <c r="C470" s="242"/>
      <c r="D470" s="242"/>
      <c r="E470" s="217" t="s">
        <v>425</v>
      </c>
      <c r="F470" s="912"/>
      <c r="G470" s="913"/>
      <c r="H470" s="914"/>
      <c r="I470" s="915" t="s">
        <v>240</v>
      </c>
      <c r="J470" s="916"/>
      <c r="K470" s="916"/>
      <c r="L470" s="916"/>
      <c r="M470" s="916"/>
    </row>
    <row r="471" spans="1:21" customFormat="1" ht="146.25" customHeight="1" x14ac:dyDescent="0.55000000000000004">
      <c r="C471" s="224"/>
      <c r="D471" s="224"/>
      <c r="E471" s="217" t="s">
        <v>424</v>
      </c>
      <c r="F471" s="912"/>
      <c r="G471" s="913"/>
      <c r="H471" s="914"/>
      <c r="J471" s="3"/>
      <c r="K471" s="3"/>
      <c r="L471" s="3"/>
    </row>
    <row r="472" spans="1:21" customFormat="1" ht="13.5" customHeight="1" thickBot="1" x14ac:dyDescent="0.6">
      <c r="A472" s="245"/>
      <c r="B472" s="245"/>
      <c r="C472" s="245"/>
      <c r="D472" s="245"/>
      <c r="E472" s="245"/>
      <c r="F472" s="245"/>
      <c r="G472" s="245"/>
      <c r="H472" s="245"/>
      <c r="I472" s="245"/>
      <c r="J472" s="247"/>
      <c r="K472" s="3"/>
      <c r="L472" s="3"/>
    </row>
    <row r="473" spans="1:21" customFormat="1" x14ac:dyDescent="0.55000000000000004">
      <c r="J473" s="3"/>
      <c r="K473" s="3"/>
      <c r="L473" s="3"/>
    </row>
    <row r="474" spans="1:21" customFormat="1" ht="15" customHeight="1" x14ac:dyDescent="0.55000000000000004">
      <c r="B474" s="51"/>
      <c r="C474" s="29"/>
      <c r="D474" s="29"/>
      <c r="E474" s="29"/>
      <c r="F474" s="29"/>
      <c r="G474" s="29"/>
      <c r="H474" s="29"/>
      <c r="I474" s="47"/>
    </row>
    <row r="475" spans="1:21" customFormat="1" x14ac:dyDescent="0.55000000000000004">
      <c r="B475" s="48"/>
      <c r="C475" s="236" t="str">
        <f ca="1">IFERROR(OFFSET('2.4民生電力需要量'!$C$7,MATCH(D475,'2.4民生電力需要量'!$E$8:$E$49,0),0),"")</f>
        <v/>
      </c>
      <c r="D475" s="375" t="s">
        <v>238</v>
      </c>
      <c r="E475" s="230" t="s">
        <v>239</v>
      </c>
      <c r="F475" s="905" t="str">
        <f ca="1">IFERROR(OFFSET('2.4民生電力需要量'!$G$7,MATCH($D475,'2.4民生電力需要量'!$E$8:$E$990,0),0),"")</f>
        <v/>
      </c>
      <c r="G475" s="906"/>
      <c r="H475" s="907"/>
      <c r="I475" s="49"/>
    </row>
    <row r="476" spans="1:21" customFormat="1" x14ac:dyDescent="0.55000000000000004">
      <c r="B476" s="48"/>
      <c r="C476" s="233"/>
      <c r="D476" s="216"/>
      <c r="E476" s="230" t="s">
        <v>349</v>
      </c>
      <c r="F476" s="908" t="str">
        <f ca="1">IFERROR(OFFSET('2.4民生電力需要量'!$I$7,MATCH($D475,'2.4民生電力需要量'!$E$8:$E$990,0),0),"")</f>
        <v/>
      </c>
      <c r="G476" s="909"/>
      <c r="H476" s="910"/>
      <c r="I476" s="49"/>
    </row>
    <row r="477" spans="1:21" customFormat="1" x14ac:dyDescent="0.55000000000000004">
      <c r="B477" s="48"/>
      <c r="C477" s="233"/>
      <c r="D477" s="216"/>
      <c r="E477" s="230" t="s">
        <v>298</v>
      </c>
      <c r="F477" s="905" t="str">
        <f ca="1">IFERROR(OFFSET('2.4民生電力需要量'!$L$7,MATCH($D475,'2.4民生電力需要量'!$E$8:$E$990,0),0),"")</f>
        <v/>
      </c>
      <c r="G477" s="906"/>
      <c r="H477" s="907"/>
      <c r="I477" s="49"/>
    </row>
    <row r="478" spans="1:21" ht="18.75" customHeight="1" x14ac:dyDescent="0.55000000000000004">
      <c r="B478" s="379"/>
      <c r="C478" s="380"/>
      <c r="D478" s="381"/>
      <c r="E478" s="393" t="s">
        <v>237</v>
      </c>
      <c r="F478" s="389" t="s">
        <v>211</v>
      </c>
      <c r="G478" s="389" t="s">
        <v>360</v>
      </c>
      <c r="H478" s="389" t="s">
        <v>246</v>
      </c>
      <c r="I478" s="385"/>
      <c r="J478" s="76"/>
    </row>
    <row r="479" spans="1:21" x14ac:dyDescent="0.55000000000000004">
      <c r="B479" s="379"/>
      <c r="C479" s="380"/>
      <c r="D479" s="381"/>
      <c r="E479" s="393"/>
      <c r="F479" s="376"/>
      <c r="G479" s="377"/>
      <c r="H479" s="434"/>
      <c r="I479" s="385"/>
      <c r="J479" s="76"/>
    </row>
    <row r="480" spans="1:21" s="386" customFormat="1" x14ac:dyDescent="0.55000000000000004">
      <c r="A480" s="76"/>
      <c r="B480" s="379"/>
      <c r="C480" s="380"/>
      <c r="D480" s="381"/>
      <c r="E480" s="393"/>
      <c r="F480" s="376"/>
      <c r="G480" s="377"/>
      <c r="H480" s="434"/>
      <c r="I480" s="385"/>
      <c r="J480" s="76"/>
      <c r="M480" s="76"/>
      <c r="N480" s="76"/>
      <c r="O480" s="76"/>
      <c r="P480" s="76"/>
      <c r="Q480" s="76"/>
      <c r="R480" s="76"/>
      <c r="S480" s="76"/>
      <c r="T480" s="76"/>
      <c r="U480" s="76"/>
    </row>
    <row r="481" spans="1:21" s="386" customFormat="1" x14ac:dyDescent="0.55000000000000004">
      <c r="A481" s="76"/>
      <c r="B481" s="379"/>
      <c r="C481" s="380"/>
      <c r="D481" s="381"/>
      <c r="E481" s="393"/>
      <c r="F481" s="376"/>
      <c r="G481" s="377"/>
      <c r="H481" s="434"/>
      <c r="I481" s="385"/>
      <c r="J481" s="76"/>
      <c r="M481" s="76"/>
      <c r="N481" s="76"/>
      <c r="O481" s="76"/>
      <c r="P481" s="76"/>
      <c r="Q481" s="76"/>
      <c r="R481" s="76"/>
      <c r="S481" s="76"/>
      <c r="T481" s="76"/>
      <c r="U481" s="76"/>
    </row>
    <row r="482" spans="1:21" s="386" customFormat="1" ht="18.75" customHeight="1" x14ac:dyDescent="0.55000000000000004">
      <c r="A482" s="76"/>
      <c r="B482" s="379"/>
      <c r="C482" s="380"/>
      <c r="D482" s="381"/>
      <c r="E482" s="393" t="s">
        <v>237</v>
      </c>
      <c r="F482" s="395" t="s">
        <v>211</v>
      </c>
      <c r="G482" s="395" t="s">
        <v>360</v>
      </c>
      <c r="H482" s="395" t="s">
        <v>246</v>
      </c>
      <c r="I482" s="385"/>
      <c r="J482" s="76"/>
      <c r="M482" s="76"/>
      <c r="N482" s="76"/>
      <c r="O482" s="76"/>
      <c r="P482" s="76"/>
      <c r="Q482" s="76"/>
      <c r="R482" s="76"/>
      <c r="S482" s="76"/>
      <c r="T482" s="76"/>
      <c r="U482" s="76"/>
    </row>
    <row r="483" spans="1:21" s="386" customFormat="1" x14ac:dyDescent="0.55000000000000004">
      <c r="A483" s="76"/>
      <c r="B483" s="379"/>
      <c r="C483" s="380"/>
      <c r="D483" s="381"/>
      <c r="E483" s="393"/>
      <c r="F483" s="376"/>
      <c r="G483" s="377"/>
      <c r="H483" s="434"/>
      <c r="I483" s="385"/>
      <c r="J483" s="76"/>
      <c r="M483" s="76"/>
      <c r="N483" s="76"/>
      <c r="O483" s="76"/>
      <c r="P483" s="76"/>
      <c r="Q483" s="76"/>
      <c r="R483" s="76"/>
      <c r="S483" s="76"/>
      <c r="T483" s="76"/>
      <c r="U483" s="76"/>
    </row>
    <row r="484" spans="1:21" s="386" customFormat="1" x14ac:dyDescent="0.55000000000000004">
      <c r="A484" s="76"/>
      <c r="B484" s="379"/>
      <c r="C484" s="380"/>
      <c r="D484" s="381"/>
      <c r="E484" s="393"/>
      <c r="F484" s="376"/>
      <c r="G484" s="377"/>
      <c r="H484" s="434"/>
      <c r="I484" s="385"/>
      <c r="J484" s="76"/>
      <c r="M484" s="76"/>
      <c r="N484" s="76"/>
      <c r="O484" s="76"/>
      <c r="P484" s="76"/>
      <c r="Q484" s="76"/>
      <c r="R484" s="76"/>
      <c r="S484" s="76"/>
      <c r="T484" s="76"/>
      <c r="U484" s="76"/>
    </row>
    <row r="485" spans="1:21" s="386" customFormat="1" x14ac:dyDescent="0.55000000000000004">
      <c r="A485" s="76"/>
      <c r="B485" s="379"/>
      <c r="C485" s="390"/>
      <c r="D485" s="391"/>
      <c r="E485" s="394"/>
      <c r="F485" s="376"/>
      <c r="G485" s="377"/>
      <c r="H485" s="434"/>
      <c r="I485" s="385"/>
      <c r="J485" s="76"/>
      <c r="M485" s="76"/>
      <c r="N485" s="76"/>
      <c r="O485" s="76"/>
      <c r="P485" s="76"/>
      <c r="Q485" s="76"/>
      <c r="R485" s="76"/>
      <c r="S485" s="76"/>
      <c r="T485" s="76"/>
      <c r="U485" s="76"/>
    </row>
    <row r="486" spans="1:21" customFormat="1" ht="7.5" customHeight="1" x14ac:dyDescent="0.55000000000000004">
      <c r="B486" s="211"/>
      <c r="C486" s="28"/>
      <c r="D486" s="28"/>
      <c r="E486" s="28"/>
      <c r="F486" s="28"/>
      <c r="G486" s="28"/>
      <c r="H486" s="28"/>
      <c r="I486" s="50"/>
      <c r="J486" s="3"/>
      <c r="K486" s="3"/>
      <c r="L486" s="3"/>
    </row>
    <row r="487" spans="1:21" customFormat="1" ht="6" customHeight="1" x14ac:dyDescent="0.55000000000000004">
      <c r="J487" s="3"/>
      <c r="K487" s="3"/>
      <c r="L487" s="3"/>
    </row>
    <row r="488" spans="1:21" customFormat="1" ht="103.5" customHeight="1" x14ac:dyDescent="0.55000000000000004">
      <c r="C488" s="242"/>
      <c r="D488" s="242"/>
      <c r="E488" s="217" t="s">
        <v>425</v>
      </c>
      <c r="F488" s="912"/>
      <c r="G488" s="913"/>
      <c r="H488" s="914"/>
      <c r="I488" s="915" t="s">
        <v>240</v>
      </c>
      <c r="J488" s="916"/>
      <c r="K488" s="916"/>
      <c r="L488" s="916"/>
      <c r="M488" s="916"/>
    </row>
    <row r="489" spans="1:21" customFormat="1" ht="146.25" customHeight="1" x14ac:dyDescent="0.55000000000000004">
      <c r="C489" s="224"/>
      <c r="D489" s="224"/>
      <c r="E489" s="217" t="s">
        <v>424</v>
      </c>
      <c r="F489" s="912"/>
      <c r="G489" s="913"/>
      <c r="H489" s="914"/>
      <c r="J489" s="3"/>
      <c r="K489" s="3"/>
      <c r="L489" s="3"/>
    </row>
    <row r="490" spans="1:21" customFormat="1" ht="13.5" customHeight="1" thickBot="1" x14ac:dyDescent="0.6">
      <c r="A490" s="245"/>
      <c r="B490" s="245"/>
      <c r="C490" s="245"/>
      <c r="D490" s="245"/>
      <c r="E490" s="245"/>
      <c r="F490" s="245"/>
      <c r="G490" s="245"/>
      <c r="H490" s="245"/>
      <c r="I490" s="245"/>
      <c r="J490" s="247"/>
      <c r="K490" s="3"/>
      <c r="L490" s="3"/>
    </row>
    <row r="491" spans="1:21" customFormat="1" x14ac:dyDescent="0.55000000000000004">
      <c r="J491" s="3"/>
      <c r="K491" s="3"/>
      <c r="L491" s="3"/>
    </row>
    <row r="492" spans="1:21" customFormat="1" ht="15" customHeight="1" x14ac:dyDescent="0.55000000000000004">
      <c r="B492" s="51"/>
      <c r="C492" s="29"/>
      <c r="D492" s="29"/>
      <c r="E492" s="29"/>
      <c r="F492" s="29"/>
      <c r="G492" s="29"/>
      <c r="H492" s="29"/>
      <c r="I492" s="47"/>
    </row>
    <row r="493" spans="1:21" customFormat="1" x14ac:dyDescent="0.55000000000000004">
      <c r="B493" s="48"/>
      <c r="C493" s="236" t="str">
        <f ca="1">IFERROR(OFFSET('2.4民生電力需要量'!$C$7,MATCH(D493,'2.4民生電力需要量'!$E$8:$E$49,0),0),"")</f>
        <v/>
      </c>
      <c r="D493" s="375" t="s">
        <v>238</v>
      </c>
      <c r="E493" s="230" t="s">
        <v>239</v>
      </c>
      <c r="F493" s="905" t="str">
        <f ca="1">IFERROR(OFFSET('2.4民生電力需要量'!$G$7,MATCH($D493,'2.4民生電力需要量'!$E$8:$E$990,0),0),"")</f>
        <v/>
      </c>
      <c r="G493" s="906"/>
      <c r="H493" s="907"/>
      <c r="I493" s="49"/>
    </row>
    <row r="494" spans="1:21" customFormat="1" x14ac:dyDescent="0.55000000000000004">
      <c r="B494" s="48"/>
      <c r="C494" s="233"/>
      <c r="D494" s="216"/>
      <c r="E494" s="230" t="s">
        <v>349</v>
      </c>
      <c r="F494" s="908" t="str">
        <f ca="1">IFERROR(OFFSET('2.4民生電力需要量'!$I$7,MATCH($D493,'2.4民生電力需要量'!$E$8:$E$990,0),0),"")</f>
        <v/>
      </c>
      <c r="G494" s="909"/>
      <c r="H494" s="910"/>
      <c r="I494" s="49"/>
    </row>
    <row r="495" spans="1:21" customFormat="1" x14ac:dyDescent="0.55000000000000004">
      <c r="B495" s="48"/>
      <c r="C495" s="233"/>
      <c r="D495" s="216"/>
      <c r="E495" s="230" t="s">
        <v>298</v>
      </c>
      <c r="F495" s="905" t="str">
        <f ca="1">IFERROR(OFFSET('2.4民生電力需要量'!$L$7,MATCH($D493,'2.4民生電力需要量'!$E$8:$E$990,0),0),"")</f>
        <v/>
      </c>
      <c r="G495" s="906"/>
      <c r="H495" s="907"/>
      <c r="I495" s="49"/>
    </row>
    <row r="496" spans="1:21" ht="18.75" customHeight="1" x14ac:dyDescent="0.55000000000000004">
      <c r="B496" s="379"/>
      <c r="C496" s="380"/>
      <c r="D496" s="381"/>
      <c r="E496" s="393" t="s">
        <v>237</v>
      </c>
      <c r="F496" s="389" t="s">
        <v>211</v>
      </c>
      <c r="G496" s="389" t="s">
        <v>360</v>
      </c>
      <c r="H496" s="389" t="s">
        <v>246</v>
      </c>
      <c r="I496" s="385"/>
      <c r="J496" s="76"/>
    </row>
    <row r="497" spans="1:21" x14ac:dyDescent="0.55000000000000004">
      <c r="B497" s="379"/>
      <c r="C497" s="380"/>
      <c r="D497" s="381"/>
      <c r="E497" s="393"/>
      <c r="F497" s="376"/>
      <c r="G497" s="377"/>
      <c r="H497" s="434"/>
      <c r="I497" s="385"/>
      <c r="J497" s="76"/>
    </row>
    <row r="498" spans="1:21" s="386" customFormat="1" x14ac:dyDescent="0.55000000000000004">
      <c r="A498" s="76"/>
      <c r="B498" s="379"/>
      <c r="C498" s="380"/>
      <c r="D498" s="381"/>
      <c r="E498" s="393"/>
      <c r="F498" s="376"/>
      <c r="G498" s="377"/>
      <c r="H498" s="434"/>
      <c r="I498" s="385"/>
      <c r="J498" s="76"/>
      <c r="M498" s="76"/>
      <c r="N498" s="76"/>
      <c r="O498" s="76"/>
      <c r="P498" s="76"/>
      <c r="Q498" s="76"/>
      <c r="R498" s="76"/>
      <c r="S498" s="76"/>
      <c r="T498" s="76"/>
      <c r="U498" s="76"/>
    </row>
    <row r="499" spans="1:21" s="386" customFormat="1" x14ac:dyDescent="0.55000000000000004">
      <c r="A499" s="76"/>
      <c r="B499" s="379"/>
      <c r="C499" s="380"/>
      <c r="D499" s="381"/>
      <c r="E499" s="393"/>
      <c r="F499" s="376"/>
      <c r="G499" s="377"/>
      <c r="H499" s="434"/>
      <c r="I499" s="385"/>
      <c r="J499" s="76"/>
      <c r="M499" s="76"/>
      <c r="N499" s="76"/>
      <c r="O499" s="76"/>
      <c r="P499" s="76"/>
      <c r="Q499" s="76"/>
      <c r="R499" s="76"/>
      <c r="S499" s="76"/>
      <c r="T499" s="76"/>
      <c r="U499" s="76"/>
    </row>
    <row r="500" spans="1:21" s="386" customFormat="1" ht="18.75" customHeight="1" x14ac:dyDescent="0.55000000000000004">
      <c r="A500" s="76"/>
      <c r="B500" s="379"/>
      <c r="C500" s="380"/>
      <c r="D500" s="381"/>
      <c r="E500" s="393" t="s">
        <v>237</v>
      </c>
      <c r="F500" s="395" t="s">
        <v>211</v>
      </c>
      <c r="G500" s="395" t="s">
        <v>360</v>
      </c>
      <c r="H500" s="395" t="s">
        <v>246</v>
      </c>
      <c r="I500" s="385"/>
      <c r="J500" s="76"/>
      <c r="M500" s="76"/>
      <c r="N500" s="76"/>
      <c r="O500" s="76"/>
      <c r="P500" s="76"/>
      <c r="Q500" s="76"/>
      <c r="R500" s="76"/>
      <c r="S500" s="76"/>
      <c r="T500" s="76"/>
      <c r="U500" s="76"/>
    </row>
    <row r="501" spans="1:21" s="386" customFormat="1" x14ac:dyDescent="0.55000000000000004">
      <c r="A501" s="76"/>
      <c r="B501" s="379"/>
      <c r="C501" s="380"/>
      <c r="D501" s="381"/>
      <c r="E501" s="393"/>
      <c r="F501" s="376"/>
      <c r="G501" s="377"/>
      <c r="H501" s="434"/>
      <c r="I501" s="385"/>
      <c r="J501" s="76"/>
      <c r="M501" s="76"/>
      <c r="N501" s="76"/>
      <c r="O501" s="76"/>
      <c r="P501" s="76"/>
      <c r="Q501" s="76"/>
      <c r="R501" s="76"/>
      <c r="S501" s="76"/>
      <c r="T501" s="76"/>
      <c r="U501" s="76"/>
    </row>
    <row r="502" spans="1:21" s="386" customFormat="1" x14ac:dyDescent="0.55000000000000004">
      <c r="A502" s="76"/>
      <c r="B502" s="379"/>
      <c r="C502" s="380"/>
      <c r="D502" s="381"/>
      <c r="E502" s="393"/>
      <c r="F502" s="376"/>
      <c r="G502" s="377"/>
      <c r="H502" s="434"/>
      <c r="I502" s="385"/>
      <c r="J502" s="76"/>
      <c r="M502" s="76"/>
      <c r="N502" s="76"/>
      <c r="O502" s="76"/>
      <c r="P502" s="76"/>
      <c r="Q502" s="76"/>
      <c r="R502" s="76"/>
      <c r="S502" s="76"/>
      <c r="T502" s="76"/>
      <c r="U502" s="76"/>
    </row>
    <row r="503" spans="1:21" s="386" customFormat="1" x14ac:dyDescent="0.55000000000000004">
      <c r="A503" s="76"/>
      <c r="B503" s="379"/>
      <c r="C503" s="390"/>
      <c r="D503" s="391"/>
      <c r="E503" s="394"/>
      <c r="F503" s="376"/>
      <c r="G503" s="377"/>
      <c r="H503" s="434"/>
      <c r="I503" s="385"/>
      <c r="J503" s="76"/>
      <c r="M503" s="76"/>
      <c r="N503" s="76"/>
      <c r="O503" s="76"/>
      <c r="P503" s="76"/>
      <c r="Q503" s="76"/>
      <c r="R503" s="76"/>
      <c r="S503" s="76"/>
      <c r="T503" s="76"/>
      <c r="U503" s="76"/>
    </row>
    <row r="504" spans="1:21" customFormat="1" ht="7.5" customHeight="1" x14ac:dyDescent="0.55000000000000004">
      <c r="B504" s="211"/>
      <c r="C504" s="28"/>
      <c r="D504" s="28"/>
      <c r="E504" s="28"/>
      <c r="F504" s="28"/>
      <c r="G504" s="28"/>
      <c r="H504" s="28"/>
      <c r="I504" s="50"/>
      <c r="J504" s="3"/>
      <c r="K504" s="3"/>
      <c r="L504" s="3"/>
    </row>
    <row r="505" spans="1:21" customFormat="1" ht="6" customHeight="1" x14ac:dyDescent="0.55000000000000004">
      <c r="J505" s="3"/>
      <c r="K505" s="3"/>
      <c r="L505" s="3"/>
    </row>
    <row r="506" spans="1:21" customFormat="1" ht="103.5" customHeight="1" x14ac:dyDescent="0.55000000000000004">
      <c r="C506" s="242"/>
      <c r="D506" s="242"/>
      <c r="E506" s="217" t="s">
        <v>425</v>
      </c>
      <c r="F506" s="912"/>
      <c r="G506" s="913"/>
      <c r="H506" s="914"/>
      <c r="I506" s="915" t="s">
        <v>240</v>
      </c>
      <c r="J506" s="916"/>
      <c r="K506" s="916"/>
      <c r="L506" s="916"/>
      <c r="M506" s="916"/>
    </row>
    <row r="507" spans="1:21" customFormat="1" ht="146.25" customHeight="1" x14ac:dyDescent="0.55000000000000004">
      <c r="C507" s="224"/>
      <c r="D507" s="224"/>
      <c r="E507" s="217" t="s">
        <v>424</v>
      </c>
      <c r="F507" s="912"/>
      <c r="G507" s="913"/>
      <c r="H507" s="914"/>
      <c r="J507" s="3"/>
      <c r="K507" s="3"/>
      <c r="L507" s="3"/>
    </row>
    <row r="508" spans="1:21" customFormat="1" ht="13.5" customHeight="1" thickBot="1" x14ac:dyDescent="0.6">
      <c r="A508" s="245"/>
      <c r="B508" s="245"/>
      <c r="C508" s="245"/>
      <c r="D508" s="245"/>
      <c r="E508" s="245"/>
      <c r="F508" s="245"/>
      <c r="G508" s="245"/>
      <c r="H508" s="245"/>
      <c r="I508" s="245"/>
      <c r="J508" s="247"/>
      <c r="K508" s="3"/>
      <c r="L508" s="3"/>
    </row>
    <row r="509" spans="1:21" customFormat="1" x14ac:dyDescent="0.55000000000000004">
      <c r="J509" s="3"/>
      <c r="K509" s="3"/>
      <c r="L509" s="3"/>
    </row>
    <row r="510" spans="1:21" customFormat="1" ht="15" customHeight="1" x14ac:dyDescent="0.55000000000000004">
      <c r="B510" s="51"/>
      <c r="C510" s="29"/>
      <c r="D510" s="29"/>
      <c r="E510" s="29"/>
      <c r="F510" s="29"/>
      <c r="G510" s="29"/>
      <c r="H510" s="29"/>
      <c r="I510" s="47"/>
    </row>
    <row r="511" spans="1:21" customFormat="1" x14ac:dyDescent="0.55000000000000004">
      <c r="B511" s="48"/>
      <c r="C511" s="236" t="str">
        <f ca="1">IFERROR(OFFSET('2.4民生電力需要量'!$C$7,MATCH(D511,'2.4民生電力需要量'!$E$8:$E$49,0),0),"")</f>
        <v/>
      </c>
      <c r="D511" s="375" t="s">
        <v>238</v>
      </c>
      <c r="E511" s="230" t="s">
        <v>239</v>
      </c>
      <c r="F511" s="905" t="str">
        <f ca="1">IFERROR(OFFSET('2.4民生電力需要量'!$G$7,MATCH($D511,'2.4民生電力需要量'!$E$8:$E$990,0),0),"")</f>
        <v/>
      </c>
      <c r="G511" s="906"/>
      <c r="H511" s="907"/>
      <c r="I511" s="49"/>
    </row>
    <row r="512" spans="1:21" customFormat="1" x14ac:dyDescent="0.55000000000000004">
      <c r="B512" s="48"/>
      <c r="C512" s="233"/>
      <c r="D512" s="216"/>
      <c r="E512" s="230" t="s">
        <v>349</v>
      </c>
      <c r="F512" s="908" t="str">
        <f ca="1">IFERROR(OFFSET('2.4民生電力需要量'!$I$7,MATCH($D511,'2.4民生電力需要量'!$E$8:$E$990,0),0),"")</f>
        <v/>
      </c>
      <c r="G512" s="909"/>
      <c r="H512" s="910"/>
      <c r="I512" s="49"/>
    </row>
    <row r="513" spans="1:21" customFormat="1" x14ac:dyDescent="0.55000000000000004">
      <c r="B513" s="48"/>
      <c r="C513" s="233"/>
      <c r="D513" s="216"/>
      <c r="E513" s="230" t="s">
        <v>298</v>
      </c>
      <c r="F513" s="905" t="str">
        <f ca="1">IFERROR(OFFSET('2.4民生電力需要量'!$L$7,MATCH($D511,'2.4民生電力需要量'!$E$8:$E$990,0),0),"")</f>
        <v/>
      </c>
      <c r="G513" s="906"/>
      <c r="H513" s="907"/>
      <c r="I513" s="49"/>
    </row>
    <row r="514" spans="1:21" ht="18.75" customHeight="1" x14ac:dyDescent="0.55000000000000004">
      <c r="B514" s="379"/>
      <c r="C514" s="380"/>
      <c r="D514" s="381"/>
      <c r="E514" s="393" t="s">
        <v>237</v>
      </c>
      <c r="F514" s="389" t="s">
        <v>211</v>
      </c>
      <c r="G514" s="389" t="s">
        <v>360</v>
      </c>
      <c r="H514" s="389" t="s">
        <v>246</v>
      </c>
      <c r="I514" s="385"/>
      <c r="J514" s="76"/>
    </row>
    <row r="515" spans="1:21" x14ac:dyDescent="0.55000000000000004">
      <c r="B515" s="379"/>
      <c r="C515" s="380"/>
      <c r="D515" s="381"/>
      <c r="E515" s="393"/>
      <c r="F515" s="376"/>
      <c r="G515" s="377"/>
      <c r="H515" s="434"/>
      <c r="I515" s="385"/>
      <c r="J515" s="76"/>
    </row>
    <row r="516" spans="1:21" s="386" customFormat="1" x14ac:dyDescent="0.55000000000000004">
      <c r="A516" s="76"/>
      <c r="B516" s="379"/>
      <c r="C516" s="380"/>
      <c r="D516" s="381"/>
      <c r="E516" s="393"/>
      <c r="F516" s="376"/>
      <c r="G516" s="377"/>
      <c r="H516" s="434"/>
      <c r="I516" s="385"/>
      <c r="J516" s="76"/>
      <c r="M516" s="76"/>
      <c r="N516" s="76"/>
      <c r="O516" s="76"/>
      <c r="P516" s="76"/>
      <c r="Q516" s="76"/>
      <c r="R516" s="76"/>
      <c r="S516" s="76"/>
      <c r="T516" s="76"/>
      <c r="U516" s="76"/>
    </row>
    <row r="517" spans="1:21" s="386" customFormat="1" x14ac:dyDescent="0.55000000000000004">
      <c r="A517" s="76"/>
      <c r="B517" s="379"/>
      <c r="C517" s="380"/>
      <c r="D517" s="381"/>
      <c r="E517" s="393"/>
      <c r="F517" s="376"/>
      <c r="G517" s="377"/>
      <c r="H517" s="434"/>
      <c r="I517" s="385"/>
      <c r="J517" s="76"/>
      <c r="M517" s="76"/>
      <c r="N517" s="76"/>
      <c r="O517" s="76"/>
      <c r="P517" s="76"/>
      <c r="Q517" s="76"/>
      <c r="R517" s="76"/>
      <c r="S517" s="76"/>
      <c r="T517" s="76"/>
      <c r="U517" s="76"/>
    </row>
    <row r="518" spans="1:21" s="386" customFormat="1" ht="18.75" customHeight="1" x14ac:dyDescent="0.55000000000000004">
      <c r="A518" s="76"/>
      <c r="B518" s="379"/>
      <c r="C518" s="380"/>
      <c r="D518" s="381"/>
      <c r="E518" s="393" t="s">
        <v>237</v>
      </c>
      <c r="F518" s="395" t="s">
        <v>211</v>
      </c>
      <c r="G518" s="395" t="s">
        <v>360</v>
      </c>
      <c r="H518" s="395" t="s">
        <v>246</v>
      </c>
      <c r="I518" s="385"/>
      <c r="J518" s="76"/>
      <c r="M518" s="76"/>
      <c r="N518" s="76"/>
      <c r="O518" s="76"/>
      <c r="P518" s="76"/>
      <c r="Q518" s="76"/>
      <c r="R518" s="76"/>
      <c r="S518" s="76"/>
      <c r="T518" s="76"/>
      <c r="U518" s="76"/>
    </row>
    <row r="519" spans="1:21" s="386" customFormat="1" x14ac:dyDescent="0.55000000000000004">
      <c r="A519" s="76"/>
      <c r="B519" s="379"/>
      <c r="C519" s="380"/>
      <c r="D519" s="381"/>
      <c r="E519" s="393"/>
      <c r="F519" s="376"/>
      <c r="G519" s="377"/>
      <c r="H519" s="434"/>
      <c r="I519" s="385"/>
      <c r="J519" s="76"/>
      <c r="M519" s="76"/>
      <c r="N519" s="76"/>
      <c r="O519" s="76"/>
      <c r="P519" s="76"/>
      <c r="Q519" s="76"/>
      <c r="R519" s="76"/>
      <c r="S519" s="76"/>
      <c r="T519" s="76"/>
      <c r="U519" s="76"/>
    </row>
    <row r="520" spans="1:21" s="386" customFormat="1" x14ac:dyDescent="0.55000000000000004">
      <c r="A520" s="76"/>
      <c r="B520" s="379"/>
      <c r="C520" s="380"/>
      <c r="D520" s="381"/>
      <c r="E520" s="393"/>
      <c r="F520" s="376"/>
      <c r="G520" s="377"/>
      <c r="H520" s="434"/>
      <c r="I520" s="385"/>
      <c r="J520" s="76"/>
      <c r="M520" s="76"/>
      <c r="N520" s="76"/>
      <c r="O520" s="76"/>
      <c r="P520" s="76"/>
      <c r="Q520" s="76"/>
      <c r="R520" s="76"/>
      <c r="S520" s="76"/>
      <c r="T520" s="76"/>
      <c r="U520" s="76"/>
    </row>
    <row r="521" spans="1:21" s="386" customFormat="1" x14ac:dyDescent="0.55000000000000004">
      <c r="A521" s="76"/>
      <c r="B521" s="379"/>
      <c r="C521" s="390"/>
      <c r="D521" s="391"/>
      <c r="E521" s="394"/>
      <c r="F521" s="376"/>
      <c r="G521" s="377"/>
      <c r="H521" s="434"/>
      <c r="I521" s="385"/>
      <c r="J521" s="76"/>
      <c r="M521" s="76"/>
      <c r="N521" s="76"/>
      <c r="O521" s="76"/>
      <c r="P521" s="76"/>
      <c r="Q521" s="76"/>
      <c r="R521" s="76"/>
      <c r="S521" s="76"/>
      <c r="T521" s="76"/>
      <c r="U521" s="76"/>
    </row>
    <row r="522" spans="1:21" customFormat="1" ht="7.5" customHeight="1" x14ac:dyDescent="0.55000000000000004">
      <c r="B522" s="211"/>
      <c r="C522" s="28"/>
      <c r="D522" s="28"/>
      <c r="E522" s="28"/>
      <c r="F522" s="28"/>
      <c r="G522" s="28"/>
      <c r="H522" s="28"/>
      <c r="I522" s="50"/>
      <c r="J522" s="3"/>
      <c r="K522" s="3"/>
      <c r="L522" s="3"/>
    </row>
    <row r="523" spans="1:21" customFormat="1" ht="6" customHeight="1" x14ac:dyDescent="0.55000000000000004">
      <c r="J523" s="3"/>
      <c r="K523" s="3"/>
      <c r="L523" s="3"/>
    </row>
    <row r="524" spans="1:21" customFormat="1" ht="103.5" customHeight="1" x14ac:dyDescent="0.55000000000000004">
      <c r="C524" s="242"/>
      <c r="D524" s="242"/>
      <c r="E524" s="217" t="s">
        <v>425</v>
      </c>
      <c r="F524" s="912"/>
      <c r="G524" s="913"/>
      <c r="H524" s="914"/>
      <c r="I524" s="915" t="s">
        <v>240</v>
      </c>
      <c r="J524" s="916"/>
      <c r="K524" s="916"/>
      <c r="L524" s="916"/>
      <c r="M524" s="916"/>
    </row>
    <row r="525" spans="1:21" customFormat="1" ht="146.25" customHeight="1" x14ac:dyDescent="0.55000000000000004">
      <c r="C525" s="224"/>
      <c r="D525" s="224"/>
      <c r="E525" s="217" t="s">
        <v>424</v>
      </c>
      <c r="F525" s="912"/>
      <c r="G525" s="913"/>
      <c r="H525" s="914"/>
      <c r="J525" s="3"/>
      <c r="K525" s="3"/>
      <c r="L525" s="3"/>
    </row>
    <row r="526" spans="1:21" customFormat="1" ht="13.5" customHeight="1" thickBot="1" x14ac:dyDescent="0.6">
      <c r="A526" s="245"/>
      <c r="B526" s="245"/>
      <c r="C526" s="245"/>
      <c r="D526" s="245"/>
      <c r="E526" s="245"/>
      <c r="F526" s="245"/>
      <c r="G526" s="245"/>
      <c r="H526" s="245"/>
      <c r="I526" s="245"/>
      <c r="J526" s="247"/>
      <c r="K526" s="3"/>
      <c r="L526" s="3"/>
    </row>
    <row r="527" spans="1:21" customFormat="1" x14ac:dyDescent="0.55000000000000004">
      <c r="J527" s="3"/>
      <c r="K527" s="3"/>
      <c r="L527" s="3"/>
    </row>
    <row r="528" spans="1:21" customFormat="1" ht="15" customHeight="1" x14ac:dyDescent="0.55000000000000004">
      <c r="B528" s="51"/>
      <c r="C528" s="29"/>
      <c r="D528" s="29"/>
      <c r="E528" s="29"/>
      <c r="F528" s="29"/>
      <c r="G528" s="29"/>
      <c r="H528" s="29"/>
      <c r="I528" s="47"/>
    </row>
    <row r="529" spans="1:21" customFormat="1" x14ac:dyDescent="0.55000000000000004">
      <c r="B529" s="48"/>
      <c r="C529" s="236" t="str">
        <f ca="1">IFERROR(OFFSET('2.4民生電力需要量'!$C$7,MATCH(D529,'2.4民生電力需要量'!$E$8:$E$49,0),0),"")</f>
        <v/>
      </c>
      <c r="D529" s="375" t="s">
        <v>238</v>
      </c>
      <c r="E529" s="230" t="s">
        <v>239</v>
      </c>
      <c r="F529" s="905" t="str">
        <f ca="1">IFERROR(OFFSET('2.4民生電力需要量'!$G$7,MATCH($D529,'2.4民生電力需要量'!$E$8:$E$990,0),0),"")</f>
        <v/>
      </c>
      <c r="G529" s="906"/>
      <c r="H529" s="907"/>
      <c r="I529" s="49"/>
    </row>
    <row r="530" spans="1:21" customFormat="1" x14ac:dyDescent="0.55000000000000004">
      <c r="B530" s="48"/>
      <c r="C530" s="233"/>
      <c r="D530" s="216"/>
      <c r="E530" s="230" t="s">
        <v>349</v>
      </c>
      <c r="F530" s="908" t="str">
        <f ca="1">IFERROR(OFFSET('2.4民生電力需要量'!$I$7,MATCH($D529,'2.4民生電力需要量'!$E$8:$E$990,0),0),"")</f>
        <v/>
      </c>
      <c r="G530" s="909"/>
      <c r="H530" s="910"/>
      <c r="I530" s="49"/>
    </row>
    <row r="531" spans="1:21" customFormat="1" x14ac:dyDescent="0.55000000000000004">
      <c r="B531" s="48"/>
      <c r="C531" s="233"/>
      <c r="D531" s="216"/>
      <c r="E531" s="230" t="s">
        <v>298</v>
      </c>
      <c r="F531" s="905" t="str">
        <f ca="1">IFERROR(OFFSET('2.4民生電力需要量'!$L$7,MATCH($D529,'2.4民生電力需要量'!$E$8:$E$990,0),0),"")</f>
        <v/>
      </c>
      <c r="G531" s="906"/>
      <c r="H531" s="907"/>
      <c r="I531" s="49"/>
    </row>
    <row r="532" spans="1:21" ht="18.75" customHeight="1" x14ac:dyDescent="0.55000000000000004">
      <c r="B532" s="379"/>
      <c r="C532" s="380"/>
      <c r="D532" s="381"/>
      <c r="E532" s="393" t="s">
        <v>237</v>
      </c>
      <c r="F532" s="389" t="s">
        <v>211</v>
      </c>
      <c r="G532" s="389" t="s">
        <v>360</v>
      </c>
      <c r="H532" s="389" t="s">
        <v>246</v>
      </c>
      <c r="I532" s="385"/>
      <c r="J532" s="76"/>
    </row>
    <row r="533" spans="1:21" x14ac:dyDescent="0.55000000000000004">
      <c r="B533" s="379"/>
      <c r="C533" s="380"/>
      <c r="D533" s="381"/>
      <c r="E533" s="393"/>
      <c r="F533" s="376"/>
      <c r="G533" s="377"/>
      <c r="H533" s="434"/>
      <c r="I533" s="385"/>
      <c r="J533" s="76"/>
    </row>
    <row r="534" spans="1:21" s="386" customFormat="1" x14ac:dyDescent="0.55000000000000004">
      <c r="A534" s="76"/>
      <c r="B534" s="379"/>
      <c r="C534" s="380"/>
      <c r="D534" s="381"/>
      <c r="E534" s="393"/>
      <c r="F534" s="376"/>
      <c r="G534" s="377"/>
      <c r="H534" s="434"/>
      <c r="I534" s="385"/>
      <c r="J534" s="76"/>
      <c r="M534" s="76"/>
      <c r="N534" s="76"/>
      <c r="O534" s="76"/>
      <c r="P534" s="76"/>
      <c r="Q534" s="76"/>
      <c r="R534" s="76"/>
      <c r="S534" s="76"/>
      <c r="T534" s="76"/>
      <c r="U534" s="76"/>
    </row>
    <row r="535" spans="1:21" s="386" customFormat="1" x14ac:dyDescent="0.55000000000000004">
      <c r="A535" s="76"/>
      <c r="B535" s="379"/>
      <c r="C535" s="380"/>
      <c r="D535" s="381"/>
      <c r="E535" s="393"/>
      <c r="F535" s="376"/>
      <c r="G535" s="377"/>
      <c r="H535" s="434"/>
      <c r="I535" s="385"/>
      <c r="J535" s="76"/>
      <c r="M535" s="76"/>
      <c r="N535" s="76"/>
      <c r="O535" s="76"/>
      <c r="P535" s="76"/>
      <c r="Q535" s="76"/>
      <c r="R535" s="76"/>
      <c r="S535" s="76"/>
      <c r="T535" s="76"/>
      <c r="U535" s="76"/>
    </row>
    <row r="536" spans="1:21" s="386" customFormat="1" ht="18.75" customHeight="1" x14ac:dyDescent="0.55000000000000004">
      <c r="A536" s="76"/>
      <c r="B536" s="379"/>
      <c r="C536" s="380"/>
      <c r="D536" s="381"/>
      <c r="E536" s="393" t="s">
        <v>237</v>
      </c>
      <c r="F536" s="395" t="s">
        <v>211</v>
      </c>
      <c r="G536" s="395" t="s">
        <v>360</v>
      </c>
      <c r="H536" s="395" t="s">
        <v>246</v>
      </c>
      <c r="I536" s="385"/>
      <c r="J536" s="76"/>
      <c r="M536" s="76"/>
      <c r="N536" s="76"/>
      <c r="O536" s="76"/>
      <c r="P536" s="76"/>
      <c r="Q536" s="76"/>
      <c r="R536" s="76"/>
      <c r="S536" s="76"/>
      <c r="T536" s="76"/>
      <c r="U536" s="76"/>
    </row>
    <row r="537" spans="1:21" s="386" customFormat="1" x14ac:dyDescent="0.55000000000000004">
      <c r="A537" s="76"/>
      <c r="B537" s="379"/>
      <c r="C537" s="380"/>
      <c r="D537" s="381"/>
      <c r="E537" s="393"/>
      <c r="F537" s="376"/>
      <c r="G537" s="377"/>
      <c r="H537" s="434"/>
      <c r="I537" s="385"/>
      <c r="J537" s="76"/>
      <c r="M537" s="76"/>
      <c r="N537" s="76"/>
      <c r="O537" s="76"/>
      <c r="P537" s="76"/>
      <c r="Q537" s="76"/>
      <c r="R537" s="76"/>
      <c r="S537" s="76"/>
      <c r="T537" s="76"/>
      <c r="U537" s="76"/>
    </row>
    <row r="538" spans="1:21" s="386" customFormat="1" x14ac:dyDescent="0.55000000000000004">
      <c r="A538" s="76"/>
      <c r="B538" s="379"/>
      <c r="C538" s="380"/>
      <c r="D538" s="381"/>
      <c r="E538" s="393"/>
      <c r="F538" s="376"/>
      <c r="G538" s="377"/>
      <c r="H538" s="434"/>
      <c r="I538" s="385"/>
      <c r="J538" s="76"/>
      <c r="M538" s="76"/>
      <c r="N538" s="76"/>
      <c r="O538" s="76"/>
      <c r="P538" s="76"/>
      <c r="Q538" s="76"/>
      <c r="R538" s="76"/>
      <c r="S538" s="76"/>
      <c r="T538" s="76"/>
      <c r="U538" s="76"/>
    </row>
    <row r="539" spans="1:21" s="386" customFormat="1" x14ac:dyDescent="0.55000000000000004">
      <c r="A539" s="76"/>
      <c r="B539" s="379"/>
      <c r="C539" s="390"/>
      <c r="D539" s="391"/>
      <c r="E539" s="394"/>
      <c r="F539" s="376"/>
      <c r="G539" s="377"/>
      <c r="H539" s="434"/>
      <c r="I539" s="385"/>
      <c r="J539" s="76"/>
      <c r="M539" s="76"/>
      <c r="N539" s="76"/>
      <c r="O539" s="76"/>
      <c r="P539" s="76"/>
      <c r="Q539" s="76"/>
      <c r="R539" s="76"/>
      <c r="S539" s="76"/>
      <c r="T539" s="76"/>
      <c r="U539" s="76"/>
    </row>
    <row r="540" spans="1:21" customFormat="1" ht="7.5" customHeight="1" x14ac:dyDescent="0.55000000000000004">
      <c r="B540" s="211"/>
      <c r="C540" s="28"/>
      <c r="D540" s="28"/>
      <c r="E540" s="28"/>
      <c r="F540" s="28"/>
      <c r="G540" s="28"/>
      <c r="H540" s="28"/>
      <c r="I540" s="50"/>
      <c r="J540" s="3"/>
      <c r="K540" s="3"/>
      <c r="L540" s="3"/>
    </row>
    <row r="541" spans="1:21" customFormat="1" ht="6" customHeight="1" x14ac:dyDescent="0.55000000000000004">
      <c r="J541" s="3"/>
      <c r="K541" s="3"/>
      <c r="L541" s="3"/>
    </row>
    <row r="542" spans="1:21" customFormat="1" ht="103.5" customHeight="1" x14ac:dyDescent="0.55000000000000004">
      <c r="C542" s="242"/>
      <c r="D542" s="242"/>
      <c r="E542" s="217" t="s">
        <v>425</v>
      </c>
      <c r="F542" s="912"/>
      <c r="G542" s="913"/>
      <c r="H542" s="914"/>
      <c r="I542" s="915" t="s">
        <v>240</v>
      </c>
      <c r="J542" s="916"/>
      <c r="K542" s="916"/>
      <c r="L542" s="916"/>
      <c r="M542" s="916"/>
    </row>
    <row r="543" spans="1:21" customFormat="1" ht="146.25" customHeight="1" x14ac:dyDescent="0.55000000000000004">
      <c r="C543" s="224"/>
      <c r="D543" s="224"/>
      <c r="E543" s="217" t="s">
        <v>424</v>
      </c>
      <c r="F543" s="912"/>
      <c r="G543" s="913"/>
      <c r="H543" s="914"/>
      <c r="J543" s="3"/>
      <c r="K543" s="3"/>
      <c r="L543" s="3"/>
    </row>
  </sheetData>
  <sheetProtection insertRows="0"/>
  <mergeCells count="181">
    <mergeCell ref="F530:H530"/>
    <mergeCell ref="F531:H531"/>
    <mergeCell ref="F542:H542"/>
    <mergeCell ref="I542:M542"/>
    <mergeCell ref="F543:H543"/>
    <mergeCell ref="F513:H513"/>
    <mergeCell ref="F524:H524"/>
    <mergeCell ref="I524:M524"/>
    <mergeCell ref="F525:H525"/>
    <mergeCell ref="F529:H529"/>
    <mergeCell ref="F506:H506"/>
    <mergeCell ref="I506:M506"/>
    <mergeCell ref="F507:H507"/>
    <mergeCell ref="F511:H511"/>
    <mergeCell ref="F512:H512"/>
    <mergeCell ref="I488:M488"/>
    <mergeCell ref="F489:H489"/>
    <mergeCell ref="F493:H493"/>
    <mergeCell ref="F494:H494"/>
    <mergeCell ref="F495:H495"/>
    <mergeCell ref="F471:H471"/>
    <mergeCell ref="F475:H475"/>
    <mergeCell ref="F476:H476"/>
    <mergeCell ref="F477:H477"/>
    <mergeCell ref="F488:H488"/>
    <mergeCell ref="F457:H457"/>
    <mergeCell ref="F458:H458"/>
    <mergeCell ref="F459:H459"/>
    <mergeCell ref="F470:H470"/>
    <mergeCell ref="I470:M470"/>
    <mergeCell ref="F440:H440"/>
    <mergeCell ref="F441:H441"/>
    <mergeCell ref="F452:H452"/>
    <mergeCell ref="I452:M452"/>
    <mergeCell ref="F453:H453"/>
    <mergeCell ref="F423:H423"/>
    <mergeCell ref="F434:H434"/>
    <mergeCell ref="I434:M434"/>
    <mergeCell ref="F435:H435"/>
    <mergeCell ref="F439:H439"/>
    <mergeCell ref="F416:H416"/>
    <mergeCell ref="I416:M416"/>
    <mergeCell ref="F417:H417"/>
    <mergeCell ref="F421:H421"/>
    <mergeCell ref="F422:H422"/>
    <mergeCell ref="I398:M398"/>
    <mergeCell ref="F399:H399"/>
    <mergeCell ref="F403:H403"/>
    <mergeCell ref="F404:H404"/>
    <mergeCell ref="F405:H405"/>
    <mergeCell ref="F381:H381"/>
    <mergeCell ref="F385:H385"/>
    <mergeCell ref="F386:H386"/>
    <mergeCell ref="F387:H387"/>
    <mergeCell ref="F398:H398"/>
    <mergeCell ref="F367:H367"/>
    <mergeCell ref="F368:H368"/>
    <mergeCell ref="F369:H369"/>
    <mergeCell ref="F380:H380"/>
    <mergeCell ref="I380:M380"/>
    <mergeCell ref="F350:H350"/>
    <mergeCell ref="F351:H351"/>
    <mergeCell ref="F362:H362"/>
    <mergeCell ref="I362:M362"/>
    <mergeCell ref="F363:H363"/>
    <mergeCell ref="F333:H333"/>
    <mergeCell ref="F344:H344"/>
    <mergeCell ref="I344:M344"/>
    <mergeCell ref="F345:H345"/>
    <mergeCell ref="F349:H349"/>
    <mergeCell ref="F326:H326"/>
    <mergeCell ref="I326:M326"/>
    <mergeCell ref="F327:H327"/>
    <mergeCell ref="F331:H331"/>
    <mergeCell ref="F332:H332"/>
    <mergeCell ref="I308:M308"/>
    <mergeCell ref="F309:H309"/>
    <mergeCell ref="F313:H313"/>
    <mergeCell ref="F314:H314"/>
    <mergeCell ref="F315:H315"/>
    <mergeCell ref="F291:H291"/>
    <mergeCell ref="F295:H295"/>
    <mergeCell ref="F296:H296"/>
    <mergeCell ref="F297:H297"/>
    <mergeCell ref="F308:H308"/>
    <mergeCell ref="F277:H277"/>
    <mergeCell ref="F278:H278"/>
    <mergeCell ref="F279:H279"/>
    <mergeCell ref="F290:H290"/>
    <mergeCell ref="I290:M290"/>
    <mergeCell ref="F260:H260"/>
    <mergeCell ref="F261:H261"/>
    <mergeCell ref="F272:H272"/>
    <mergeCell ref="I272:M272"/>
    <mergeCell ref="F273:H273"/>
    <mergeCell ref="F243:H243"/>
    <mergeCell ref="F254:H254"/>
    <mergeCell ref="I254:M254"/>
    <mergeCell ref="F255:H255"/>
    <mergeCell ref="F259:H259"/>
    <mergeCell ref="F236:H236"/>
    <mergeCell ref="I236:M236"/>
    <mergeCell ref="F237:H237"/>
    <mergeCell ref="F241:H241"/>
    <mergeCell ref="F242:H242"/>
    <mergeCell ref="I218:M218"/>
    <mergeCell ref="F219:H219"/>
    <mergeCell ref="F223:H223"/>
    <mergeCell ref="F224:H224"/>
    <mergeCell ref="F225:H225"/>
    <mergeCell ref="F201:H201"/>
    <mergeCell ref="F205:H205"/>
    <mergeCell ref="F206:H206"/>
    <mergeCell ref="F207:H207"/>
    <mergeCell ref="F218:H218"/>
    <mergeCell ref="F187:H187"/>
    <mergeCell ref="F188:H188"/>
    <mergeCell ref="F189:H189"/>
    <mergeCell ref="F200:H200"/>
    <mergeCell ref="I200:M200"/>
    <mergeCell ref="F153:H153"/>
    <mergeCell ref="F164:H164"/>
    <mergeCell ref="I164:M164"/>
    <mergeCell ref="F165:H165"/>
    <mergeCell ref="F80:H80"/>
    <mergeCell ref="F115:H115"/>
    <mergeCell ref="F116:H116"/>
    <mergeCell ref="F151:H151"/>
    <mergeCell ref="F152:H152"/>
    <mergeCell ref="F93:H93"/>
    <mergeCell ref="F97:H97"/>
    <mergeCell ref="F133:H133"/>
    <mergeCell ref="F98:H98"/>
    <mergeCell ref="F99:H99"/>
    <mergeCell ref="F110:H110"/>
    <mergeCell ref="I110:M110"/>
    <mergeCell ref="I128:M128"/>
    <mergeCell ref="F92:H92"/>
    <mergeCell ref="I92:M92"/>
    <mergeCell ref="F129:H129"/>
    <mergeCell ref="F111:H111"/>
    <mergeCell ref="F183:H183"/>
    <mergeCell ref="F81:H81"/>
    <mergeCell ref="F74:H74"/>
    <mergeCell ref="F79:H79"/>
    <mergeCell ref="F27:H27"/>
    <mergeCell ref="F38:H38"/>
    <mergeCell ref="F56:H56"/>
    <mergeCell ref="F7:H7"/>
    <mergeCell ref="F8:H8"/>
    <mergeCell ref="F9:H9"/>
    <mergeCell ref="F20:H20"/>
    <mergeCell ref="F62:H62"/>
    <mergeCell ref="F63:H63"/>
    <mergeCell ref="F43:H43"/>
    <mergeCell ref="F44:H44"/>
    <mergeCell ref="F45:H45"/>
    <mergeCell ref="B2:M2"/>
    <mergeCell ref="F169:H169"/>
    <mergeCell ref="F170:H170"/>
    <mergeCell ref="F171:H171"/>
    <mergeCell ref="F182:H182"/>
    <mergeCell ref="I182:M182"/>
    <mergeCell ref="F134:H134"/>
    <mergeCell ref="F135:H135"/>
    <mergeCell ref="F146:H146"/>
    <mergeCell ref="I146:M146"/>
    <mergeCell ref="F147:H147"/>
    <mergeCell ref="F117:H117"/>
    <mergeCell ref="F128:H128"/>
    <mergeCell ref="I20:M20"/>
    <mergeCell ref="I38:M38"/>
    <mergeCell ref="F39:H39"/>
    <mergeCell ref="I56:M56"/>
    <mergeCell ref="F57:H57"/>
    <mergeCell ref="F61:H61"/>
    <mergeCell ref="F25:H25"/>
    <mergeCell ref="F26:H26"/>
    <mergeCell ref="F21:H21"/>
    <mergeCell ref="I74:M74"/>
    <mergeCell ref="F75:H75"/>
  </mergeCells>
  <phoneticPr fontId="1"/>
  <conditionalFormatting sqref="C7">
    <cfRule type="containsBlanks" dxfId="655" priority="147">
      <formula>LEN(TRIM(C7))=0</formula>
    </cfRule>
  </conditionalFormatting>
  <conditionalFormatting sqref="C25">
    <cfRule type="containsBlanks" dxfId="654" priority="145">
      <formula>LEN(TRIM(C25))=0</formula>
    </cfRule>
  </conditionalFormatting>
  <conditionalFormatting sqref="C43">
    <cfRule type="containsBlanks" dxfId="653" priority="144">
      <formula>LEN(TRIM(C43))=0</formula>
    </cfRule>
  </conditionalFormatting>
  <conditionalFormatting sqref="C61">
    <cfRule type="containsBlanks" dxfId="652" priority="143">
      <formula>LEN(TRIM(C61))=0</formula>
    </cfRule>
  </conditionalFormatting>
  <conditionalFormatting sqref="C79">
    <cfRule type="containsBlanks" dxfId="651" priority="142">
      <formula>LEN(TRIM(C79))=0</formula>
    </cfRule>
  </conditionalFormatting>
  <conditionalFormatting sqref="C97">
    <cfRule type="containsBlanks" dxfId="650" priority="141">
      <formula>LEN(TRIM(C97))=0</formula>
    </cfRule>
  </conditionalFormatting>
  <conditionalFormatting sqref="C115">
    <cfRule type="containsBlanks" dxfId="649" priority="140">
      <formula>LEN(TRIM(C115))=0</formula>
    </cfRule>
  </conditionalFormatting>
  <conditionalFormatting sqref="C133">
    <cfRule type="containsBlanks" dxfId="648" priority="139">
      <formula>LEN(TRIM(C133))=0</formula>
    </cfRule>
  </conditionalFormatting>
  <conditionalFormatting sqref="C151">
    <cfRule type="containsBlanks" dxfId="647" priority="138">
      <formula>LEN(TRIM(C151))=0</formula>
    </cfRule>
  </conditionalFormatting>
  <conditionalFormatting sqref="C169">
    <cfRule type="containsBlanks" dxfId="646" priority="137">
      <formula>LEN(TRIM(C169))=0</formula>
    </cfRule>
  </conditionalFormatting>
  <conditionalFormatting sqref="C187">
    <cfRule type="containsBlanks" dxfId="645" priority="107">
      <formula>LEN(TRIM(C187))=0</formula>
    </cfRule>
  </conditionalFormatting>
  <conditionalFormatting sqref="C205">
    <cfRule type="containsBlanks" dxfId="644" priority="106">
      <formula>LEN(TRIM(C205))=0</formula>
    </cfRule>
  </conditionalFormatting>
  <conditionalFormatting sqref="C223">
    <cfRule type="containsBlanks" dxfId="643" priority="105">
      <formula>LEN(TRIM(C223))=0</formula>
    </cfRule>
  </conditionalFormatting>
  <conditionalFormatting sqref="C241">
    <cfRule type="containsBlanks" dxfId="642" priority="104">
      <formula>LEN(TRIM(C241))=0</formula>
    </cfRule>
  </conditionalFormatting>
  <conditionalFormatting sqref="C259">
    <cfRule type="containsBlanks" dxfId="641" priority="103">
      <formula>LEN(TRIM(C259))=0</formula>
    </cfRule>
  </conditionalFormatting>
  <conditionalFormatting sqref="C277">
    <cfRule type="containsBlanks" dxfId="640" priority="73">
      <formula>LEN(TRIM(C277))=0</formula>
    </cfRule>
  </conditionalFormatting>
  <conditionalFormatting sqref="C295">
    <cfRule type="containsBlanks" dxfId="639" priority="72">
      <formula>LEN(TRIM(C295))=0</formula>
    </cfRule>
  </conditionalFormatting>
  <conditionalFormatting sqref="C313">
    <cfRule type="containsBlanks" dxfId="638" priority="71">
      <formula>LEN(TRIM(C313))=0</formula>
    </cfRule>
  </conditionalFormatting>
  <conditionalFormatting sqref="C331">
    <cfRule type="containsBlanks" dxfId="637" priority="70">
      <formula>LEN(TRIM(C331))=0</formula>
    </cfRule>
  </conditionalFormatting>
  <conditionalFormatting sqref="C349">
    <cfRule type="containsBlanks" dxfId="636" priority="69">
      <formula>LEN(TRIM(C349))=0</formula>
    </cfRule>
  </conditionalFormatting>
  <conditionalFormatting sqref="C367">
    <cfRule type="containsBlanks" dxfId="635" priority="39">
      <formula>LEN(TRIM(C367))=0</formula>
    </cfRule>
  </conditionalFormatting>
  <conditionalFormatting sqref="C385">
    <cfRule type="containsBlanks" dxfId="634" priority="38">
      <formula>LEN(TRIM(C385))=0</formula>
    </cfRule>
  </conditionalFormatting>
  <conditionalFormatting sqref="C403">
    <cfRule type="containsBlanks" dxfId="633" priority="37">
      <formula>LEN(TRIM(C403))=0</formula>
    </cfRule>
  </conditionalFormatting>
  <conditionalFormatting sqref="C421">
    <cfRule type="containsBlanks" dxfId="632" priority="36">
      <formula>LEN(TRIM(C421))=0</formula>
    </cfRule>
  </conditionalFormatting>
  <conditionalFormatting sqref="C439">
    <cfRule type="containsBlanks" dxfId="631" priority="35">
      <formula>LEN(TRIM(C439))=0</formula>
    </cfRule>
  </conditionalFormatting>
  <conditionalFormatting sqref="C457">
    <cfRule type="containsBlanks" dxfId="630" priority="5">
      <formula>LEN(TRIM(C457))=0</formula>
    </cfRule>
  </conditionalFormatting>
  <conditionalFormatting sqref="C475">
    <cfRule type="containsBlanks" dxfId="629" priority="4">
      <formula>LEN(TRIM(C475))=0</formula>
    </cfRule>
  </conditionalFormatting>
  <conditionalFormatting sqref="C493">
    <cfRule type="containsBlanks" dxfId="628" priority="3">
      <formula>LEN(TRIM(C493))=0</formula>
    </cfRule>
  </conditionalFormatting>
  <conditionalFormatting sqref="C511">
    <cfRule type="containsBlanks" dxfId="627" priority="2">
      <formula>LEN(TRIM(C511))=0</formula>
    </cfRule>
  </conditionalFormatting>
  <conditionalFormatting sqref="C529">
    <cfRule type="containsBlanks" dxfId="626" priority="1">
      <formula>LEN(TRIM(C529))=0</formula>
    </cfRule>
  </conditionalFormatting>
  <conditionalFormatting sqref="D7">
    <cfRule type="containsText" dxfId="625" priority="146" operator="containsText" text="選択してください">
      <formula>NOT(ISERROR(SEARCH("選択してください",D7)))</formula>
    </cfRule>
  </conditionalFormatting>
  <conditionalFormatting sqref="D25">
    <cfRule type="containsText" dxfId="624" priority="228" operator="containsText" text="選択してください">
      <formula>NOT(ISERROR(SEARCH("選択してください",D25)))</formula>
    </cfRule>
  </conditionalFormatting>
  <conditionalFormatting sqref="D43">
    <cfRule type="containsText" dxfId="623" priority="218" operator="containsText" text="選択してください">
      <formula>NOT(ISERROR(SEARCH("選択してください",D43)))</formula>
    </cfRule>
  </conditionalFormatting>
  <conditionalFormatting sqref="D61">
    <cfRule type="containsText" dxfId="622" priority="208" operator="containsText" text="選択してください">
      <formula>NOT(ISERROR(SEARCH("選択してください",D61)))</formula>
    </cfRule>
  </conditionalFormatting>
  <conditionalFormatting sqref="D79">
    <cfRule type="containsText" dxfId="621" priority="198" operator="containsText" text="選択してください">
      <formula>NOT(ISERROR(SEARCH("選択してください",D79)))</formula>
    </cfRule>
  </conditionalFormatting>
  <conditionalFormatting sqref="D97">
    <cfRule type="containsText" dxfId="620" priority="188" operator="containsText" text="選択してください">
      <formula>NOT(ISERROR(SEARCH("選択してください",D97)))</formula>
    </cfRule>
  </conditionalFormatting>
  <conditionalFormatting sqref="D115">
    <cfRule type="containsText" dxfId="619" priority="178" operator="containsText" text="選択してください">
      <formula>NOT(ISERROR(SEARCH("選択してください",D115)))</formula>
    </cfRule>
  </conditionalFormatting>
  <conditionalFormatting sqref="D133">
    <cfRule type="containsText" dxfId="618" priority="168" operator="containsText" text="選択してください">
      <formula>NOT(ISERROR(SEARCH("選択してください",D133)))</formula>
    </cfRule>
  </conditionalFormatting>
  <conditionalFormatting sqref="D151">
    <cfRule type="containsText" dxfId="617" priority="158" operator="containsText" text="選択してください">
      <formula>NOT(ISERROR(SEARCH("選択してください",D151)))</formula>
    </cfRule>
  </conditionalFormatting>
  <conditionalFormatting sqref="D169">
    <cfRule type="containsText" dxfId="616" priority="148" operator="containsText" text="選択してください">
      <formula>NOT(ISERROR(SEARCH("選択してください",D169)))</formula>
    </cfRule>
  </conditionalFormatting>
  <conditionalFormatting sqref="D187">
    <cfRule type="containsText" dxfId="615" priority="128" operator="containsText" text="選択してください">
      <formula>NOT(ISERROR(SEARCH("選択してください",D187)))</formula>
    </cfRule>
  </conditionalFormatting>
  <conditionalFormatting sqref="D205">
    <cfRule type="containsText" dxfId="614" priority="123" operator="containsText" text="選択してください">
      <formula>NOT(ISERROR(SEARCH("選択してください",D205)))</formula>
    </cfRule>
  </conditionalFormatting>
  <conditionalFormatting sqref="D223">
    <cfRule type="containsText" dxfId="613" priority="118" operator="containsText" text="選択してください">
      <formula>NOT(ISERROR(SEARCH("選択してください",D223)))</formula>
    </cfRule>
  </conditionalFormatting>
  <conditionalFormatting sqref="D241">
    <cfRule type="containsText" dxfId="612" priority="113" operator="containsText" text="選択してください">
      <formula>NOT(ISERROR(SEARCH("選択してください",D241)))</formula>
    </cfRule>
  </conditionalFormatting>
  <conditionalFormatting sqref="D259">
    <cfRule type="containsText" dxfId="611" priority="108" operator="containsText" text="選択してください">
      <formula>NOT(ISERROR(SEARCH("選択してください",D259)))</formula>
    </cfRule>
  </conditionalFormatting>
  <conditionalFormatting sqref="D277">
    <cfRule type="containsText" dxfId="610" priority="94" operator="containsText" text="選択してください">
      <formula>NOT(ISERROR(SEARCH("選択してください",D277)))</formula>
    </cfRule>
  </conditionalFormatting>
  <conditionalFormatting sqref="D295">
    <cfRule type="containsText" dxfId="609" priority="89" operator="containsText" text="選択してください">
      <formula>NOT(ISERROR(SEARCH("選択してください",D295)))</formula>
    </cfRule>
  </conditionalFormatting>
  <conditionalFormatting sqref="D313">
    <cfRule type="containsText" dxfId="608" priority="84" operator="containsText" text="選択してください">
      <formula>NOT(ISERROR(SEARCH("選択してください",D313)))</formula>
    </cfRule>
  </conditionalFormatting>
  <conditionalFormatting sqref="D331">
    <cfRule type="containsText" dxfId="607" priority="79" operator="containsText" text="選択してください">
      <formula>NOT(ISERROR(SEARCH("選択してください",D331)))</formula>
    </cfRule>
  </conditionalFormatting>
  <conditionalFormatting sqref="D349">
    <cfRule type="containsText" dxfId="606" priority="74" operator="containsText" text="選択してください">
      <formula>NOT(ISERROR(SEARCH("選択してください",D349)))</formula>
    </cfRule>
  </conditionalFormatting>
  <conditionalFormatting sqref="D367">
    <cfRule type="containsText" dxfId="605" priority="60" operator="containsText" text="選択してください">
      <formula>NOT(ISERROR(SEARCH("選択してください",D367)))</formula>
    </cfRule>
  </conditionalFormatting>
  <conditionalFormatting sqref="D385">
    <cfRule type="containsText" dxfId="604" priority="55" operator="containsText" text="選択してください">
      <formula>NOT(ISERROR(SEARCH("選択してください",D385)))</formula>
    </cfRule>
  </conditionalFormatting>
  <conditionalFormatting sqref="D403">
    <cfRule type="containsText" dxfId="603" priority="50" operator="containsText" text="選択してください">
      <formula>NOT(ISERROR(SEARCH("選択してください",D403)))</formula>
    </cfRule>
  </conditionalFormatting>
  <conditionalFormatting sqref="D421">
    <cfRule type="containsText" dxfId="602" priority="45" operator="containsText" text="選択してください">
      <formula>NOT(ISERROR(SEARCH("選択してください",D421)))</formula>
    </cfRule>
  </conditionalFormatting>
  <conditionalFormatting sqref="D439">
    <cfRule type="containsText" dxfId="601" priority="40" operator="containsText" text="選択してください">
      <formula>NOT(ISERROR(SEARCH("選択してください",D439)))</formula>
    </cfRule>
  </conditionalFormatting>
  <conditionalFormatting sqref="D457">
    <cfRule type="containsText" dxfId="600" priority="26" operator="containsText" text="選択してください">
      <formula>NOT(ISERROR(SEARCH("選択してください",D457)))</formula>
    </cfRule>
  </conditionalFormatting>
  <conditionalFormatting sqref="D475">
    <cfRule type="containsText" dxfId="599" priority="21" operator="containsText" text="選択してください">
      <formula>NOT(ISERROR(SEARCH("選択してください",D475)))</formula>
    </cfRule>
  </conditionalFormatting>
  <conditionalFormatting sqref="D493">
    <cfRule type="containsText" dxfId="598" priority="16" operator="containsText" text="選択してください">
      <formula>NOT(ISERROR(SEARCH("選択してください",D493)))</formula>
    </cfRule>
  </conditionalFormatting>
  <conditionalFormatting sqref="D511">
    <cfRule type="containsText" dxfId="597" priority="11" operator="containsText" text="選択してください">
      <formula>NOT(ISERROR(SEARCH("選択してください",D511)))</formula>
    </cfRule>
  </conditionalFormatting>
  <conditionalFormatting sqref="D529">
    <cfRule type="containsText" dxfId="596" priority="6" operator="containsText" text="選択してください">
      <formula>NOT(ISERROR(SEARCH("選択してください",D529)))</formula>
    </cfRule>
  </conditionalFormatting>
  <conditionalFormatting sqref="E7:E9">
    <cfRule type="containsBlanks" dxfId="595" priority="351">
      <formula>LEN(TRIM(E7))=0</formula>
    </cfRule>
  </conditionalFormatting>
  <conditionalFormatting sqref="E10 E14">
    <cfRule type="containsText" dxfId="594" priority="349" operator="containsText" text="合意形成対象者">
      <formula>NOT(ISERROR(SEARCH("合意形成対象者",E10)))</formula>
    </cfRule>
  </conditionalFormatting>
  <conditionalFormatting sqref="E10:E17 E28:E35 E46:E53 E64:E71 E82:E89 E100:E107 E118:E125 E136:E143 E154:E161 E172:E179">
    <cfRule type="notContainsBlanks" dxfId="593" priority="242">
      <formula>LEN(TRIM(E10))&gt;0</formula>
    </cfRule>
  </conditionalFormatting>
  <conditionalFormatting sqref="E25:E27">
    <cfRule type="containsBlanks" dxfId="592" priority="237">
      <formula>LEN(TRIM(E25))=0</formula>
    </cfRule>
  </conditionalFormatting>
  <conditionalFormatting sqref="E28 E32">
    <cfRule type="containsText" dxfId="591" priority="235" operator="containsText" text="合意形成対象者">
      <formula>NOT(ISERROR(SEARCH("合意形成対象者",E28)))</formula>
    </cfRule>
  </conditionalFormatting>
  <conditionalFormatting sqref="E43:E45">
    <cfRule type="containsBlanks" dxfId="590" priority="227">
      <formula>LEN(TRIM(E43))=0</formula>
    </cfRule>
  </conditionalFormatting>
  <conditionalFormatting sqref="E46 E50">
    <cfRule type="containsText" dxfId="589" priority="225" operator="containsText" text="合意形成対象者">
      <formula>NOT(ISERROR(SEARCH("合意形成対象者",E46)))</formula>
    </cfRule>
  </conditionalFormatting>
  <conditionalFormatting sqref="E61:E63">
    <cfRule type="containsBlanks" dxfId="588" priority="217">
      <formula>LEN(TRIM(E61))=0</formula>
    </cfRule>
  </conditionalFormatting>
  <conditionalFormatting sqref="E64 E68">
    <cfRule type="containsText" dxfId="587" priority="215" operator="containsText" text="合意形成対象者">
      <formula>NOT(ISERROR(SEARCH("合意形成対象者",E64)))</formula>
    </cfRule>
  </conditionalFormatting>
  <conditionalFormatting sqref="E79:E81">
    <cfRule type="containsBlanks" dxfId="586" priority="207">
      <formula>LEN(TRIM(E79))=0</formula>
    </cfRule>
  </conditionalFormatting>
  <conditionalFormatting sqref="E82 E86">
    <cfRule type="containsText" dxfId="585" priority="205" operator="containsText" text="合意形成対象者">
      <formula>NOT(ISERROR(SEARCH("合意形成対象者",E82)))</formula>
    </cfRule>
  </conditionalFormatting>
  <conditionalFormatting sqref="E97:E99">
    <cfRule type="containsBlanks" dxfId="584" priority="197">
      <formula>LEN(TRIM(E97))=0</formula>
    </cfRule>
  </conditionalFormatting>
  <conditionalFormatting sqref="E100 E104">
    <cfRule type="containsText" dxfId="583" priority="195" operator="containsText" text="合意形成対象者">
      <formula>NOT(ISERROR(SEARCH("合意形成対象者",E100)))</formula>
    </cfRule>
  </conditionalFormatting>
  <conditionalFormatting sqref="E115:E117">
    <cfRule type="containsBlanks" dxfId="582" priority="187">
      <formula>LEN(TRIM(E115))=0</formula>
    </cfRule>
  </conditionalFormatting>
  <conditionalFormatting sqref="E118 E122">
    <cfRule type="containsText" dxfId="581" priority="185" operator="containsText" text="合意形成対象者">
      <formula>NOT(ISERROR(SEARCH("合意形成対象者",E118)))</formula>
    </cfRule>
  </conditionalFormatting>
  <conditionalFormatting sqref="E133:E135">
    <cfRule type="containsBlanks" dxfId="580" priority="177">
      <formula>LEN(TRIM(E133))=0</formula>
    </cfRule>
  </conditionalFormatting>
  <conditionalFormatting sqref="E136 E140">
    <cfRule type="containsText" dxfId="579" priority="175" operator="containsText" text="合意形成対象者">
      <formula>NOT(ISERROR(SEARCH("合意形成対象者",E136)))</formula>
    </cfRule>
  </conditionalFormatting>
  <conditionalFormatting sqref="E151:E153">
    <cfRule type="containsBlanks" dxfId="578" priority="167">
      <formula>LEN(TRIM(E151))=0</formula>
    </cfRule>
  </conditionalFormatting>
  <conditionalFormatting sqref="E154 E158">
    <cfRule type="containsText" dxfId="577" priority="165" operator="containsText" text="合意形成対象者">
      <formula>NOT(ISERROR(SEARCH("合意形成対象者",E154)))</formula>
    </cfRule>
  </conditionalFormatting>
  <conditionalFormatting sqref="E169:E171">
    <cfRule type="containsBlanks" dxfId="576" priority="157">
      <formula>LEN(TRIM(E169))=0</formula>
    </cfRule>
  </conditionalFormatting>
  <conditionalFormatting sqref="E172 E176">
    <cfRule type="containsText" dxfId="575" priority="155" operator="containsText" text="合意形成対象者">
      <formula>NOT(ISERROR(SEARCH("合意形成対象者",E172)))</formula>
    </cfRule>
  </conditionalFormatting>
  <conditionalFormatting sqref="E187:E189">
    <cfRule type="containsBlanks" dxfId="574" priority="132">
      <formula>LEN(TRIM(E187))=0</formula>
    </cfRule>
  </conditionalFormatting>
  <conditionalFormatting sqref="E190 E194">
    <cfRule type="containsText" dxfId="573" priority="130" operator="containsText" text="合意形成対象者">
      <formula>NOT(ISERROR(SEARCH("合意形成対象者",E190)))</formula>
    </cfRule>
  </conditionalFormatting>
  <conditionalFormatting sqref="E190:E197 E208:E215 E226:E233 E244:E251 E262:E269">
    <cfRule type="notContainsBlanks" dxfId="572" priority="133">
      <formula>LEN(TRIM(E190))&gt;0</formula>
    </cfRule>
  </conditionalFormatting>
  <conditionalFormatting sqref="E205:E207">
    <cfRule type="containsBlanks" dxfId="571" priority="127">
      <formula>LEN(TRIM(E205))=0</formula>
    </cfRule>
  </conditionalFormatting>
  <conditionalFormatting sqref="E208 E212">
    <cfRule type="containsText" dxfId="570" priority="125" operator="containsText" text="合意形成対象者">
      <formula>NOT(ISERROR(SEARCH("合意形成対象者",E208)))</formula>
    </cfRule>
  </conditionalFormatting>
  <conditionalFormatting sqref="E223:E225">
    <cfRule type="containsBlanks" dxfId="569" priority="122">
      <formula>LEN(TRIM(E223))=0</formula>
    </cfRule>
  </conditionalFormatting>
  <conditionalFormatting sqref="E226 E230">
    <cfRule type="containsText" dxfId="568" priority="120" operator="containsText" text="合意形成対象者">
      <formula>NOT(ISERROR(SEARCH("合意形成対象者",E226)))</formula>
    </cfRule>
  </conditionalFormatting>
  <conditionalFormatting sqref="E241:E243">
    <cfRule type="containsBlanks" dxfId="567" priority="117">
      <formula>LEN(TRIM(E241))=0</formula>
    </cfRule>
  </conditionalFormatting>
  <conditionalFormatting sqref="E244 E248">
    <cfRule type="containsText" dxfId="566" priority="115" operator="containsText" text="合意形成対象者">
      <formula>NOT(ISERROR(SEARCH("合意形成対象者",E244)))</formula>
    </cfRule>
  </conditionalFormatting>
  <conditionalFormatting sqref="E259:E261">
    <cfRule type="containsBlanks" dxfId="565" priority="112">
      <formula>LEN(TRIM(E259))=0</formula>
    </cfRule>
  </conditionalFormatting>
  <conditionalFormatting sqref="E262 E266">
    <cfRule type="containsText" dxfId="564" priority="110" operator="containsText" text="合意形成対象者">
      <formula>NOT(ISERROR(SEARCH("合意形成対象者",E262)))</formula>
    </cfRule>
  </conditionalFormatting>
  <conditionalFormatting sqref="E277:E279">
    <cfRule type="containsBlanks" dxfId="563" priority="98">
      <formula>LEN(TRIM(E277))=0</formula>
    </cfRule>
  </conditionalFormatting>
  <conditionalFormatting sqref="E280 E284">
    <cfRule type="containsText" dxfId="562" priority="96" operator="containsText" text="合意形成対象者">
      <formula>NOT(ISERROR(SEARCH("合意形成対象者",E280)))</formula>
    </cfRule>
  </conditionalFormatting>
  <conditionalFormatting sqref="E280:E287 E298:E305 E316:E323 E334:E341 E352:E359">
    <cfRule type="notContainsBlanks" dxfId="561" priority="99">
      <formula>LEN(TRIM(E280))&gt;0</formula>
    </cfRule>
  </conditionalFormatting>
  <conditionalFormatting sqref="E295:E297">
    <cfRule type="containsBlanks" dxfId="560" priority="93">
      <formula>LEN(TRIM(E295))=0</formula>
    </cfRule>
  </conditionalFormatting>
  <conditionalFormatting sqref="E298 E302">
    <cfRule type="containsText" dxfId="559" priority="91" operator="containsText" text="合意形成対象者">
      <formula>NOT(ISERROR(SEARCH("合意形成対象者",E298)))</formula>
    </cfRule>
  </conditionalFormatting>
  <conditionalFormatting sqref="E313:E315">
    <cfRule type="containsBlanks" dxfId="558" priority="88">
      <formula>LEN(TRIM(E313))=0</formula>
    </cfRule>
  </conditionalFormatting>
  <conditionalFormatting sqref="E316 E320">
    <cfRule type="containsText" dxfId="557" priority="86" operator="containsText" text="合意形成対象者">
      <formula>NOT(ISERROR(SEARCH("合意形成対象者",E316)))</formula>
    </cfRule>
  </conditionalFormatting>
  <conditionalFormatting sqref="E331:E333">
    <cfRule type="containsBlanks" dxfId="556" priority="83">
      <formula>LEN(TRIM(E331))=0</formula>
    </cfRule>
  </conditionalFormatting>
  <conditionalFormatting sqref="E334 E338">
    <cfRule type="containsText" dxfId="555" priority="81" operator="containsText" text="合意形成対象者">
      <formula>NOT(ISERROR(SEARCH("合意形成対象者",E334)))</formula>
    </cfRule>
  </conditionalFormatting>
  <conditionalFormatting sqref="E349:E351">
    <cfRule type="containsBlanks" dxfId="554" priority="78">
      <formula>LEN(TRIM(E349))=0</formula>
    </cfRule>
  </conditionalFormatting>
  <conditionalFormatting sqref="E352 E356">
    <cfRule type="containsText" dxfId="553" priority="76" operator="containsText" text="合意形成対象者">
      <formula>NOT(ISERROR(SEARCH("合意形成対象者",E352)))</formula>
    </cfRule>
  </conditionalFormatting>
  <conditionalFormatting sqref="E367:E369">
    <cfRule type="containsBlanks" dxfId="552" priority="64">
      <formula>LEN(TRIM(E367))=0</formula>
    </cfRule>
  </conditionalFormatting>
  <conditionalFormatting sqref="E370 E374">
    <cfRule type="containsText" dxfId="551" priority="62" operator="containsText" text="合意形成対象者">
      <formula>NOT(ISERROR(SEARCH("合意形成対象者",E370)))</formula>
    </cfRule>
  </conditionalFormatting>
  <conditionalFormatting sqref="E370:E377 E388:E395 E406:E413 E424:E431 E442:E449">
    <cfRule type="notContainsBlanks" dxfId="550" priority="65">
      <formula>LEN(TRIM(E370))&gt;0</formula>
    </cfRule>
  </conditionalFormatting>
  <conditionalFormatting sqref="E385:E387">
    <cfRule type="containsBlanks" dxfId="549" priority="59">
      <formula>LEN(TRIM(E385))=0</formula>
    </cfRule>
  </conditionalFormatting>
  <conditionalFormatting sqref="E388 E392">
    <cfRule type="containsText" dxfId="548" priority="57" operator="containsText" text="合意形成対象者">
      <formula>NOT(ISERROR(SEARCH("合意形成対象者",E388)))</formula>
    </cfRule>
  </conditionalFormatting>
  <conditionalFormatting sqref="E403:E405">
    <cfRule type="containsBlanks" dxfId="547" priority="54">
      <formula>LEN(TRIM(E403))=0</formula>
    </cfRule>
  </conditionalFormatting>
  <conditionalFormatting sqref="E406 E410">
    <cfRule type="containsText" dxfId="546" priority="52" operator="containsText" text="合意形成対象者">
      <formula>NOT(ISERROR(SEARCH("合意形成対象者",E406)))</formula>
    </cfRule>
  </conditionalFormatting>
  <conditionalFormatting sqref="E421:E423">
    <cfRule type="containsBlanks" dxfId="545" priority="49">
      <formula>LEN(TRIM(E421))=0</formula>
    </cfRule>
  </conditionalFormatting>
  <conditionalFormatting sqref="E424 E428">
    <cfRule type="containsText" dxfId="544" priority="47" operator="containsText" text="合意形成対象者">
      <formula>NOT(ISERROR(SEARCH("合意形成対象者",E424)))</formula>
    </cfRule>
  </conditionalFormatting>
  <conditionalFormatting sqref="E439:E441">
    <cfRule type="containsBlanks" dxfId="543" priority="44">
      <formula>LEN(TRIM(E439))=0</formula>
    </cfRule>
  </conditionalFormatting>
  <conditionalFormatting sqref="E442 E446">
    <cfRule type="containsText" dxfId="542" priority="42" operator="containsText" text="合意形成対象者">
      <formula>NOT(ISERROR(SEARCH("合意形成対象者",E442)))</formula>
    </cfRule>
  </conditionalFormatting>
  <conditionalFormatting sqref="E457:E459">
    <cfRule type="containsBlanks" dxfId="541" priority="30">
      <formula>LEN(TRIM(E457))=0</formula>
    </cfRule>
  </conditionalFormatting>
  <conditionalFormatting sqref="E460 E464">
    <cfRule type="containsText" dxfId="540" priority="28" operator="containsText" text="合意形成対象者">
      <formula>NOT(ISERROR(SEARCH("合意形成対象者",E460)))</formula>
    </cfRule>
  </conditionalFormatting>
  <conditionalFormatting sqref="E460:E467 E478:E485 E496:E503 E514:E521 E532:E539">
    <cfRule type="notContainsBlanks" dxfId="539" priority="31">
      <formula>LEN(TRIM(E460))&gt;0</formula>
    </cfRule>
  </conditionalFormatting>
  <conditionalFormatting sqref="E475:E477">
    <cfRule type="containsBlanks" dxfId="538" priority="25">
      <formula>LEN(TRIM(E475))=0</formula>
    </cfRule>
  </conditionalFormatting>
  <conditionalFormatting sqref="E478 E482">
    <cfRule type="containsText" dxfId="537" priority="23" operator="containsText" text="合意形成対象者">
      <formula>NOT(ISERROR(SEARCH("合意形成対象者",E478)))</formula>
    </cfRule>
  </conditionalFormatting>
  <conditionalFormatting sqref="E493:E495">
    <cfRule type="containsBlanks" dxfId="536" priority="20">
      <formula>LEN(TRIM(E493))=0</formula>
    </cfRule>
  </conditionalFormatting>
  <conditionalFormatting sqref="E496 E500">
    <cfRule type="containsText" dxfId="535" priority="18" operator="containsText" text="合意形成対象者">
      <formula>NOT(ISERROR(SEARCH("合意形成対象者",E496)))</formula>
    </cfRule>
  </conditionalFormatting>
  <conditionalFormatting sqref="E511:E513">
    <cfRule type="containsBlanks" dxfId="534" priority="15">
      <formula>LEN(TRIM(E511))=0</formula>
    </cfRule>
  </conditionalFormatting>
  <conditionalFormatting sqref="E514 E518">
    <cfRule type="containsText" dxfId="533" priority="13" operator="containsText" text="合意形成対象者">
      <formula>NOT(ISERROR(SEARCH("合意形成対象者",E514)))</formula>
    </cfRule>
  </conditionalFormatting>
  <conditionalFormatting sqref="E529:E531">
    <cfRule type="containsBlanks" dxfId="532" priority="10">
      <formula>LEN(TRIM(E529))=0</formula>
    </cfRule>
  </conditionalFormatting>
  <conditionalFormatting sqref="E532 E536">
    <cfRule type="containsText" dxfId="531" priority="8" operator="containsText" text="合意形成対象者">
      <formula>NOT(ISERROR(SEARCH("合意形成対象者",E532)))</formula>
    </cfRule>
  </conditionalFormatting>
  <conditionalFormatting sqref="F38 E38:E39 F39:H39">
    <cfRule type="containsBlanks" dxfId="530" priority="236">
      <formula>LEN(TRIM(E38))=0</formula>
    </cfRule>
  </conditionalFormatting>
  <conditionalFormatting sqref="F56 E56:E57 F57:H57">
    <cfRule type="containsBlanks" dxfId="529" priority="226">
      <formula>LEN(TRIM(E56))=0</formula>
    </cfRule>
  </conditionalFormatting>
  <conditionalFormatting sqref="F74 E74:E75 F75:H75">
    <cfRule type="containsBlanks" dxfId="528" priority="216">
      <formula>LEN(TRIM(E74))=0</formula>
    </cfRule>
  </conditionalFormatting>
  <conditionalFormatting sqref="F92 E92:E93 F93:H93">
    <cfRule type="containsBlanks" dxfId="527" priority="206">
      <formula>LEN(TRIM(E92))=0</formula>
    </cfRule>
  </conditionalFormatting>
  <conditionalFormatting sqref="F110 E110:E111 F111:H111">
    <cfRule type="containsBlanks" dxfId="526" priority="196">
      <formula>LEN(TRIM(E110))=0</formula>
    </cfRule>
  </conditionalFormatting>
  <conditionalFormatting sqref="F128 E128:E129 F129:H129">
    <cfRule type="containsBlanks" dxfId="525" priority="186">
      <formula>LEN(TRIM(E128))=0</formula>
    </cfRule>
  </conditionalFormatting>
  <conditionalFormatting sqref="F146 E146:E147 F147:H147">
    <cfRule type="containsBlanks" dxfId="524" priority="176">
      <formula>LEN(TRIM(E146))=0</formula>
    </cfRule>
  </conditionalFormatting>
  <conditionalFormatting sqref="F164 E164:E165 F165:H165">
    <cfRule type="containsBlanks" dxfId="523" priority="166">
      <formula>LEN(TRIM(E164))=0</formula>
    </cfRule>
  </conditionalFormatting>
  <conditionalFormatting sqref="F182 E182:E183 F183:H183">
    <cfRule type="containsBlanks" dxfId="522" priority="156">
      <formula>LEN(TRIM(E182))=0</formula>
    </cfRule>
  </conditionalFormatting>
  <conditionalFormatting sqref="F200 E200:E201 F201:H201">
    <cfRule type="containsBlanks" dxfId="521" priority="131">
      <formula>LEN(TRIM(E200))=0</formula>
    </cfRule>
  </conditionalFormatting>
  <conditionalFormatting sqref="F218 E218:E219 F219:H219">
    <cfRule type="containsBlanks" dxfId="520" priority="126">
      <formula>LEN(TRIM(E218))=0</formula>
    </cfRule>
  </conditionalFormatting>
  <conditionalFormatting sqref="F236 E236:E237 F237:H237">
    <cfRule type="containsBlanks" dxfId="519" priority="121">
      <formula>LEN(TRIM(E236))=0</formula>
    </cfRule>
  </conditionalFormatting>
  <conditionalFormatting sqref="F254 E254:E255 F255:H255">
    <cfRule type="containsBlanks" dxfId="518" priority="116">
      <formula>LEN(TRIM(E254))=0</formula>
    </cfRule>
  </conditionalFormatting>
  <conditionalFormatting sqref="F272 E272:E273 F273:H273">
    <cfRule type="containsBlanks" dxfId="517" priority="111">
      <formula>LEN(TRIM(E272))=0</formula>
    </cfRule>
  </conditionalFormatting>
  <conditionalFormatting sqref="F290 E290:E291 F291:H291">
    <cfRule type="containsBlanks" dxfId="516" priority="97">
      <formula>LEN(TRIM(E290))=0</formula>
    </cfRule>
  </conditionalFormatting>
  <conditionalFormatting sqref="F308 E308:E309 F309:H309">
    <cfRule type="containsBlanks" dxfId="515" priority="92">
      <formula>LEN(TRIM(E308))=0</formula>
    </cfRule>
  </conditionalFormatting>
  <conditionalFormatting sqref="F326 E326:E327 F327:H327">
    <cfRule type="containsBlanks" dxfId="514" priority="87">
      <formula>LEN(TRIM(E326))=0</formula>
    </cfRule>
  </conditionalFormatting>
  <conditionalFormatting sqref="F344 E344:E345 F345:H345">
    <cfRule type="containsBlanks" dxfId="513" priority="82">
      <formula>LEN(TRIM(E344))=0</formula>
    </cfRule>
  </conditionalFormatting>
  <conditionalFormatting sqref="F362 E362:E363 F363:H363">
    <cfRule type="containsBlanks" dxfId="512" priority="77">
      <formula>LEN(TRIM(E362))=0</formula>
    </cfRule>
  </conditionalFormatting>
  <conditionalFormatting sqref="F380 E380:E381 F381:H381">
    <cfRule type="containsBlanks" dxfId="511" priority="63">
      <formula>LEN(TRIM(E380))=0</formula>
    </cfRule>
  </conditionalFormatting>
  <conditionalFormatting sqref="F398 E398:E399 F399:H399">
    <cfRule type="containsBlanks" dxfId="510" priority="58">
      <formula>LEN(TRIM(E398))=0</formula>
    </cfRule>
  </conditionalFormatting>
  <conditionalFormatting sqref="F416 E416:E417 F417:H417">
    <cfRule type="containsBlanks" dxfId="509" priority="53">
      <formula>LEN(TRIM(E416))=0</formula>
    </cfRule>
  </conditionalFormatting>
  <conditionalFormatting sqref="F434 E434:E435 F435:H435">
    <cfRule type="containsBlanks" dxfId="508" priority="48">
      <formula>LEN(TRIM(E434))=0</formula>
    </cfRule>
  </conditionalFormatting>
  <conditionalFormatting sqref="F452 E452:E453 F453:H453">
    <cfRule type="containsBlanks" dxfId="507" priority="43">
      <formula>LEN(TRIM(E452))=0</formula>
    </cfRule>
  </conditionalFormatting>
  <conditionalFormatting sqref="F470 E470:E471 F471:H471">
    <cfRule type="containsBlanks" dxfId="506" priority="29">
      <formula>LEN(TRIM(E470))=0</formula>
    </cfRule>
  </conditionalFormatting>
  <conditionalFormatting sqref="F488 E488:E489 F489:H489">
    <cfRule type="containsBlanks" dxfId="505" priority="24">
      <formula>LEN(TRIM(E488))=0</formula>
    </cfRule>
  </conditionalFormatting>
  <conditionalFormatting sqref="F506 E506:E507 F507:H507">
    <cfRule type="containsBlanks" dxfId="504" priority="19">
      <formula>LEN(TRIM(E506))=0</formula>
    </cfRule>
  </conditionalFormatting>
  <conditionalFormatting sqref="F524 E524:E525 F525:H525">
    <cfRule type="containsBlanks" dxfId="503" priority="14">
      <formula>LEN(TRIM(E524))=0</formula>
    </cfRule>
  </conditionalFormatting>
  <conditionalFormatting sqref="F542 E542:E543 F543:H543">
    <cfRule type="containsBlanks" dxfId="502" priority="9">
      <formula>LEN(TRIM(E542))=0</formula>
    </cfRule>
  </conditionalFormatting>
  <conditionalFormatting sqref="F11:G13 F15:G17 F20 E20:E21 F21:H21 F29:G31 F33:G35 F47:G49 F51:G53 F65:G67 F69:G71 F83:G85 F87:G89 F101:G103 F105:G107 F119:G121 F123:G125 F137:G139 F141:G143 F155:G157 F159:G161 F173:G175 F177:G179">
    <cfRule type="containsBlanks" dxfId="501" priority="350">
      <formula>LEN(TRIM(E11))=0</formula>
    </cfRule>
  </conditionalFormatting>
  <conditionalFormatting sqref="F191:G193 F195:G197 F209:G211 F213:G215 F227:G229 F231:G233 F245:G247 F249:G251 F263:G265 F267:G269">
    <cfRule type="containsBlanks" dxfId="500" priority="136">
      <formula>LEN(TRIM(F191))=0</formula>
    </cfRule>
  </conditionalFormatting>
  <conditionalFormatting sqref="F281:G283 F285:G287 F299:G301 F303:G305 F317:G319 F321:G323 F335:G337 F339:G341 F353:G355 F357:G359">
    <cfRule type="containsBlanks" dxfId="499" priority="102">
      <formula>LEN(TRIM(F281))=0</formula>
    </cfRule>
  </conditionalFormatting>
  <conditionalFormatting sqref="F371:G373 F375:G377 F389:G391 F393:G395 F407:G409 F411:G413 F425:G427 F429:G431 F443:G445 F447:G449">
    <cfRule type="containsBlanks" dxfId="498" priority="68">
      <formula>LEN(TRIM(F371))=0</formula>
    </cfRule>
  </conditionalFormatting>
  <conditionalFormatting sqref="F461:G463 F465:G467 F479:G481 F483:G485 F497:G499 F501:G503 F515:G517 F519:G521 F533:G535 F537:G539">
    <cfRule type="containsBlanks" dxfId="497" priority="34">
      <formula>LEN(TRIM(F461))=0</formula>
    </cfRule>
  </conditionalFormatting>
  <conditionalFormatting sqref="F7:H9">
    <cfRule type="containsBlanks" dxfId="496" priority="252">
      <formula>LEN(TRIM(F7))=0</formula>
    </cfRule>
  </conditionalFormatting>
  <conditionalFormatting sqref="F25:H27">
    <cfRule type="containsBlanks" dxfId="495" priority="230">
      <formula>LEN(TRIM(F25))=0</formula>
    </cfRule>
  </conditionalFormatting>
  <conditionalFormatting sqref="F43:H45">
    <cfRule type="containsBlanks" dxfId="494" priority="220">
      <formula>LEN(TRIM(F43))=0</formula>
    </cfRule>
  </conditionalFormatting>
  <conditionalFormatting sqref="F61:H63">
    <cfRule type="containsBlanks" dxfId="493" priority="210">
      <formula>LEN(TRIM(F61))=0</formula>
    </cfRule>
  </conditionalFormatting>
  <conditionalFormatting sqref="F79:H81">
    <cfRule type="containsBlanks" dxfId="492" priority="200">
      <formula>LEN(TRIM(F79))=0</formula>
    </cfRule>
  </conditionalFormatting>
  <conditionalFormatting sqref="F97:H99">
    <cfRule type="containsBlanks" dxfId="491" priority="190">
      <formula>LEN(TRIM(F97))=0</formula>
    </cfRule>
  </conditionalFormatting>
  <conditionalFormatting sqref="F115:H117">
    <cfRule type="containsBlanks" dxfId="490" priority="180">
      <formula>LEN(TRIM(F115))=0</formula>
    </cfRule>
  </conditionalFormatting>
  <conditionalFormatting sqref="F133:H135">
    <cfRule type="containsBlanks" dxfId="489" priority="170">
      <formula>LEN(TRIM(F133))=0</formula>
    </cfRule>
  </conditionalFormatting>
  <conditionalFormatting sqref="F151:H153">
    <cfRule type="containsBlanks" dxfId="488" priority="160">
      <formula>LEN(TRIM(F151))=0</formula>
    </cfRule>
  </conditionalFormatting>
  <conditionalFormatting sqref="F169:H171">
    <cfRule type="containsBlanks" dxfId="487" priority="150">
      <formula>LEN(TRIM(F169))=0</formula>
    </cfRule>
  </conditionalFormatting>
  <conditionalFormatting sqref="F187:H189">
    <cfRule type="containsBlanks" dxfId="486" priority="129">
      <formula>LEN(TRIM(F187))=0</formula>
    </cfRule>
  </conditionalFormatting>
  <conditionalFormatting sqref="F205:H207">
    <cfRule type="containsBlanks" dxfId="485" priority="124">
      <formula>LEN(TRIM(F205))=0</formula>
    </cfRule>
  </conditionalFormatting>
  <conditionalFormatting sqref="F223:H225">
    <cfRule type="containsBlanks" dxfId="484" priority="119">
      <formula>LEN(TRIM(F223))=0</formula>
    </cfRule>
  </conditionalFormatting>
  <conditionalFormatting sqref="F241:H243">
    <cfRule type="containsBlanks" dxfId="483" priority="114">
      <formula>LEN(TRIM(F241))=0</formula>
    </cfRule>
  </conditionalFormatting>
  <conditionalFormatting sqref="F259:H261">
    <cfRule type="containsBlanks" dxfId="482" priority="109">
      <formula>LEN(TRIM(F259))=0</formula>
    </cfRule>
  </conditionalFormatting>
  <conditionalFormatting sqref="F277:H279">
    <cfRule type="containsBlanks" dxfId="481" priority="95">
      <formula>LEN(TRIM(F277))=0</formula>
    </cfRule>
  </conditionalFormatting>
  <conditionalFormatting sqref="F295:H297">
    <cfRule type="containsBlanks" dxfId="480" priority="90">
      <formula>LEN(TRIM(F295))=0</formula>
    </cfRule>
  </conditionalFormatting>
  <conditionalFormatting sqref="F313:H315">
    <cfRule type="containsBlanks" dxfId="479" priority="85">
      <formula>LEN(TRIM(F313))=0</formula>
    </cfRule>
  </conditionalFormatting>
  <conditionalFormatting sqref="F331:H333">
    <cfRule type="containsBlanks" dxfId="478" priority="80">
      <formula>LEN(TRIM(F331))=0</formula>
    </cfRule>
  </conditionalFormatting>
  <conditionalFormatting sqref="F349:H351">
    <cfRule type="containsBlanks" dxfId="477" priority="75">
      <formula>LEN(TRIM(F349))=0</formula>
    </cfRule>
  </conditionalFormatting>
  <conditionalFormatting sqref="F367:H369">
    <cfRule type="containsBlanks" dxfId="476" priority="61">
      <formula>LEN(TRIM(F367))=0</formula>
    </cfRule>
  </conditionalFormatting>
  <conditionalFormatting sqref="F385:H387">
    <cfRule type="containsBlanks" dxfId="475" priority="56">
      <formula>LEN(TRIM(F385))=0</formula>
    </cfRule>
  </conditionalFormatting>
  <conditionalFormatting sqref="F403:H405">
    <cfRule type="containsBlanks" dxfId="474" priority="51">
      <formula>LEN(TRIM(F403))=0</formula>
    </cfRule>
  </conditionalFormatting>
  <conditionalFormatting sqref="F421:H423">
    <cfRule type="containsBlanks" dxfId="473" priority="46">
      <formula>LEN(TRIM(F421))=0</formula>
    </cfRule>
  </conditionalFormatting>
  <conditionalFormatting sqref="F439:H441">
    <cfRule type="containsBlanks" dxfId="472" priority="41">
      <formula>LEN(TRIM(F439))=0</formula>
    </cfRule>
  </conditionalFormatting>
  <conditionalFormatting sqref="F457:H459">
    <cfRule type="containsBlanks" dxfId="471" priority="27">
      <formula>LEN(TRIM(F457))=0</formula>
    </cfRule>
  </conditionalFormatting>
  <conditionalFormatting sqref="F475:H477">
    <cfRule type="containsBlanks" dxfId="470" priority="22">
      <formula>LEN(TRIM(F475))=0</formula>
    </cfRule>
  </conditionalFormatting>
  <conditionalFormatting sqref="F493:H495">
    <cfRule type="containsBlanks" dxfId="469" priority="17">
      <formula>LEN(TRIM(F493))=0</formula>
    </cfRule>
  </conditionalFormatting>
  <conditionalFormatting sqref="F511:H513">
    <cfRule type="containsBlanks" dxfId="468" priority="12">
      <formula>LEN(TRIM(F511))=0</formula>
    </cfRule>
  </conditionalFormatting>
  <conditionalFormatting sqref="F529:H531">
    <cfRule type="containsBlanks" dxfId="467" priority="7">
      <formula>LEN(TRIM(F529))=0</formula>
    </cfRule>
  </conditionalFormatting>
  <conditionalFormatting sqref="H11:H13 H15:H17 H29:H31 H33:H35 H47:H49 H51:H53 H65:H67 H69:H71 H83:H85 H87:H89 H101:H103 H105:H107 H119:H121 H123:H125 H137:H139 H141:H143 H155:H157 H159:H161 H173:H175 H177:H179">
    <cfRule type="notContainsBlanks" dxfId="466" priority="345">
      <formula>LEN(TRIM(H11))&gt;0</formula>
    </cfRule>
    <cfRule type="expression" dxfId="465" priority="346">
      <formula>$F11="その他"</formula>
    </cfRule>
  </conditionalFormatting>
  <conditionalFormatting sqref="H191:H193 H195:H197 H209:H211 H213:H215 H227:H229 H231:H233 H245:H247 H249:H251 H263:H265 H267:H269">
    <cfRule type="notContainsBlanks" dxfId="464" priority="134">
      <formula>LEN(TRIM(H191))&gt;0</formula>
    </cfRule>
    <cfRule type="expression" dxfId="463" priority="135">
      <formula>$F191="その他"</formula>
    </cfRule>
  </conditionalFormatting>
  <conditionalFormatting sqref="H281:H283 H285:H287 H299:H301 H303:H305 H317:H319 H321:H323 H335:H337 H339:H341 H353:H355 H357:H359">
    <cfRule type="notContainsBlanks" dxfId="462" priority="100">
      <formula>LEN(TRIM(H281))&gt;0</formula>
    </cfRule>
    <cfRule type="expression" dxfId="461" priority="101">
      <formula>$F281="その他"</formula>
    </cfRule>
  </conditionalFormatting>
  <conditionalFormatting sqref="H371:H373 H375:H377 H389:H391 H393:H395 H407:H409 H411:H413 H425:H427 H429:H431 H443:H445 H447:H449">
    <cfRule type="expression" dxfId="460" priority="67">
      <formula>$F371="その他"</formula>
    </cfRule>
    <cfRule type="notContainsBlanks" dxfId="459" priority="66">
      <formula>LEN(TRIM(H371))&gt;0</formula>
    </cfRule>
  </conditionalFormatting>
  <conditionalFormatting sqref="H461:H463 H465:H467 H479:H481 H483:H485 H497:H499 H501:H503 H515:H517 H519:H521 H533:H535 H537:H539">
    <cfRule type="notContainsBlanks" dxfId="458" priority="32">
      <formula>LEN(TRIM(H461))&gt;0</formula>
    </cfRule>
    <cfRule type="expression" dxfId="457" priority="33">
      <formula>$F461="その他"</formula>
    </cfRule>
  </conditionalFormatting>
  <dataValidations count="3">
    <dataValidation type="list" allowBlank="1" showInputMessage="1" showErrorMessage="1" sqref="F11:F13 F15:F17 F29:F31 F33:F35 F47:F49 F51:F53 F65:F67 F69:F71 F87:F89 F83:F85 F101:F103 F105:F107 F123:F125 F119:F121 F141:F143 F137:F139 F159:F161 F155:F157 F177:F179 F173:F175 F191:F193 F195:F197 F213:F215 F209:F211 F231:F233 F227:F229 F249:F251 F245:F247 F267:F269 F263:F265 F281:F283 F285:F287 F303:F305 F299:F301 F321:F323 F317:F319 F339:F341 F335:F337 F357:F359 F353:F355 F371:F373 F375:F377 F393:F395 F389:F391 F411:F413 F407:F409 F429:F431 F425:F427 F447:F449 F443:F445 F461:F463 F465:F467 F483:F485 F479:F481 F501:F503 F497:F499 F519:F521 F515:F517 F537:F539 F533:F535" xr:uid="{A48C3CD2-1940-46B4-A0AD-3D9452C939AD}">
      <formula1>"事業概要説明,必要コスト試算結果等説明,合意,その他"</formula1>
    </dataValidation>
    <dataValidation type="list" allowBlank="1" showInputMessage="1" showErrorMessage="1" sqref="G11:G13 G15:G17 G29:G31 G33:G35 G47:G49 G51:G53 G65:G67 G69:G71 G87:G89 G83:G85 G101:G103 G105:G107 G123:G125 G119:G121 G141:G143 G137:G139 G159:G161 G155:G157 G177:G179 G173:G175 G191:G193 G195:G197 G213:G215 G209:G211 G231:G233 G227:G229 G249:G251 G245:G247 G267:G269 G263:G265 G281:G283 G285:G287 G303:G305 G299:G301 G321:G323 G317:G319 G339:G341 G335:G337 G357:G359 G353:G355 G371:G373 G375:G377 G393:G395 G389:G391 G411:G413 G407:G409 G429:G431 G425:G427 G447:G449 G443:G445 G461:G463 G465:G467 G483:G485 G479:G481 G501:G503 G497:G499 G519:G521 G515:G517 G537:G539 G533:G535" xr:uid="{9279E1C8-DC91-4267-A6A3-B9CEBD7498FC}">
      <formula1>"実施済,実施中,未実施,"</formula1>
    </dataValidation>
    <dataValidation type="list" allowBlank="1" showInputMessage="1" showErrorMessage="1" sqref="F9:H9 F27:H27 F45:H45 F63:H63 F81:H81 F99:H99 F117:H117 F135:H135 F153:H153 F171:H171 F189:H189 F207:H207 F225:H225 F243:H243 F261:H261 F279:H279 F297:H297 F315:H315 F333:H333 F351:H351 F369:H369 F387:H387 F405:H405 F423:H423 F441:H441 F459:H459 F477:H477 F495:H495 F513:H513 F531:H531" xr:uid="{BDEE7EA1-FDBA-47DE-95BA-ED29E63491EB}">
      <formula1>"A,B,C,D"</formula1>
    </dataValidation>
  </dataValidations>
  <pageMargins left="0.7" right="0.7" top="0.75" bottom="0.75" header="0.3" footer="0.3"/>
  <pageSetup paperSize="9" scale="30" fitToHeight="0" orientation="portrait" r:id="rId1"/>
  <colBreaks count="1" manualBreakCount="1">
    <brk id="20" max="1048575" man="1"/>
  </colBreaks>
  <drawing r:id="rId2"/>
  <extLst>
    <ext xmlns:x14="http://schemas.microsoft.com/office/spreadsheetml/2009/9/main" uri="{CCE6A557-97BC-4b89-ADB6-D9C93CAAB3DF}">
      <x14:dataValidations xmlns:xm="http://schemas.microsoft.com/office/excel/2006/main" count="1">
        <x14:dataValidation type="list" showInputMessage="1" showErrorMessage="1" xr:uid="{E1205F78-8397-47DA-9528-73A9CE6AA12E}">
          <x14:formula1>
            <xm:f>OFFSET('2.4民生電力需要量'!$U$8,'2.4民生電力需要量'!$R$2+'2.4民生電力需要量'!$R$3,0,'2.4民生電力需要量'!$R$4,1)</xm:f>
          </x14:formula1>
          <xm:sqref>D169 D25 D43 D61 D79 D97 D115 D133 D151 D7 D259 D187 D205 D223 D241 D349 D277 D295 D313 D331 D439 D367 D385 D403 D421 D529 D457 D475 D493 D511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32F26-CFBA-4D6B-87FF-2728024D569B}">
  <sheetPr codeName="Sheet30">
    <tabColor rgb="FF00B0F0"/>
    <pageSetUpPr fitToPage="1"/>
  </sheetPr>
  <dimension ref="A1:AN67"/>
  <sheetViews>
    <sheetView showGridLines="0" zoomScale="70" zoomScaleNormal="70" zoomScaleSheetLayoutView="72" workbookViewId="0"/>
  </sheetViews>
  <sheetFormatPr defaultColWidth="9" defaultRowHeight="18" x14ac:dyDescent="0.55000000000000004"/>
  <cols>
    <col min="1" max="1" width="3.75" style="100" customWidth="1"/>
    <col min="2" max="2" width="3.33203125" style="100" customWidth="1"/>
    <col min="3" max="3" width="7.83203125" style="100" customWidth="1"/>
    <col min="4" max="4" width="34.58203125" style="100" customWidth="1"/>
    <col min="5" max="5" width="11.75" style="100" customWidth="1"/>
    <col min="6" max="13" width="13.5" style="100" customWidth="1"/>
    <col min="14" max="14" width="39.5" style="100" customWidth="1"/>
    <col min="15" max="15" width="21.58203125" style="100" customWidth="1"/>
    <col min="16" max="16" width="2.33203125" style="100" customWidth="1"/>
    <col min="17" max="17" width="7.08203125" style="100" customWidth="1"/>
    <col min="18" max="21" width="20.75" style="100" hidden="1" customWidth="1"/>
    <col min="22" max="22" width="21.08203125" style="100" customWidth="1"/>
    <col min="23" max="23" width="10" style="76" customWidth="1"/>
    <col min="24" max="28" width="6.75" style="76" hidden="1" customWidth="1"/>
    <col min="29" max="29" width="18.5" style="76" hidden="1" customWidth="1"/>
    <col min="30" max="33" width="6.75" style="76" hidden="1" customWidth="1"/>
    <col min="34" max="34" width="13" style="76" hidden="1" customWidth="1"/>
    <col min="35" max="36" width="6.75" style="76" hidden="1" customWidth="1"/>
    <col min="37" max="37" width="11" style="76" hidden="1" customWidth="1"/>
    <col min="38" max="38" width="9.25" style="76" hidden="1" customWidth="1"/>
    <col min="39" max="39" width="13" style="76" hidden="1" customWidth="1"/>
    <col min="40" max="40" width="5.58203125" style="76" hidden="1" customWidth="1"/>
    <col min="41" max="16384" width="9" style="76"/>
  </cols>
  <sheetData>
    <row r="1" spans="1:40" ht="24" customHeight="1" x14ac:dyDescent="0.55000000000000004">
      <c r="A1" s="720" t="s">
        <v>35</v>
      </c>
      <c r="O1" s="76"/>
      <c r="P1" s="76"/>
    </row>
    <row r="2" spans="1:40" ht="74.25" customHeight="1" x14ac:dyDescent="0.55000000000000004">
      <c r="A2" s="920" t="s">
        <v>36</v>
      </c>
      <c r="B2" s="920"/>
      <c r="C2" s="920"/>
      <c r="D2" s="920"/>
      <c r="E2" s="920"/>
      <c r="F2" s="920"/>
      <c r="G2" s="920"/>
      <c r="H2" s="920"/>
      <c r="I2" s="920"/>
      <c r="J2" s="920"/>
      <c r="K2" s="721"/>
      <c r="L2" s="721"/>
      <c r="M2" s="637"/>
      <c r="N2" s="637"/>
      <c r="O2" s="76"/>
      <c r="P2" s="76"/>
    </row>
    <row r="3" spans="1:40" ht="18.75" customHeight="1" x14ac:dyDescent="0.55000000000000004">
      <c r="B3" s="722"/>
      <c r="C3" s="637"/>
      <c r="M3" s="637"/>
      <c r="O3" s="76"/>
      <c r="P3" s="76"/>
      <c r="Q3" s="722"/>
    </row>
    <row r="4" spans="1:40" ht="6" customHeight="1" x14ac:dyDescent="0.55000000000000004">
      <c r="C4" s="637"/>
      <c r="M4" s="637"/>
      <c r="N4" s="637"/>
      <c r="O4" s="637"/>
      <c r="Q4" s="722"/>
      <c r="R4" s="722"/>
    </row>
    <row r="5" spans="1:40" ht="15" customHeight="1" thickBot="1" x14ac:dyDescent="0.6">
      <c r="B5" s="723"/>
      <c r="C5" s="724"/>
      <c r="D5" s="706"/>
      <c r="E5" s="706"/>
      <c r="F5" s="706"/>
      <c r="G5" s="706"/>
      <c r="H5" s="706"/>
      <c r="I5" s="706"/>
      <c r="J5" s="706"/>
      <c r="K5" s="706"/>
      <c r="L5" s="706"/>
      <c r="M5" s="724"/>
      <c r="N5" s="724"/>
      <c r="O5" s="724"/>
      <c r="P5" s="725"/>
      <c r="Q5" s="722"/>
      <c r="R5" s="722"/>
    </row>
    <row r="6" spans="1:40" x14ac:dyDescent="0.55000000000000004">
      <c r="B6" s="101"/>
      <c r="C6" s="726"/>
      <c r="D6" s="727"/>
      <c r="E6" s="728"/>
      <c r="F6" s="729" t="s">
        <v>37</v>
      </c>
      <c r="G6" s="730"/>
      <c r="H6" s="730"/>
      <c r="I6" s="730"/>
      <c r="J6" s="730"/>
      <c r="K6" s="730"/>
      <c r="L6" s="730"/>
      <c r="M6" s="730"/>
      <c r="N6" s="731"/>
      <c r="O6" s="732"/>
      <c r="P6" s="104"/>
      <c r="R6" s="733"/>
      <c r="S6" s="733"/>
      <c r="T6" s="733"/>
      <c r="U6" s="734"/>
    </row>
    <row r="7" spans="1:40" ht="21.75" customHeight="1" x14ac:dyDescent="0.55000000000000004">
      <c r="B7" s="101"/>
      <c r="C7" s="735"/>
      <c r="D7" s="736"/>
      <c r="E7" s="737"/>
      <c r="F7" s="917" t="s">
        <v>41</v>
      </c>
      <c r="G7" s="917"/>
      <c r="H7" s="917" t="s">
        <v>42</v>
      </c>
      <c r="I7" s="917"/>
      <c r="J7" s="921" t="s">
        <v>170</v>
      </c>
      <c r="K7" s="921"/>
      <c r="L7" s="917" t="s">
        <v>44</v>
      </c>
      <c r="M7" s="917"/>
      <c r="N7" s="738"/>
      <c r="O7" s="739"/>
      <c r="P7" s="104"/>
      <c r="R7" s="740" t="s">
        <v>37</v>
      </c>
      <c r="S7" s="740"/>
      <c r="T7" s="740"/>
      <c r="U7" s="740"/>
    </row>
    <row r="8" spans="1:40" ht="65.25" customHeight="1" x14ac:dyDescent="0.55000000000000004">
      <c r="B8" s="101"/>
      <c r="C8" s="741" t="s">
        <v>38</v>
      </c>
      <c r="D8" s="742" t="s">
        <v>39</v>
      </c>
      <c r="E8" s="743" t="s">
        <v>40</v>
      </c>
      <c r="F8" s="744" t="s">
        <v>258</v>
      </c>
      <c r="G8" s="744" t="s">
        <v>259</v>
      </c>
      <c r="H8" s="744" t="s">
        <v>258</v>
      </c>
      <c r="I8" s="744" t="s">
        <v>259</v>
      </c>
      <c r="J8" s="744" t="s">
        <v>258</v>
      </c>
      <c r="K8" s="744" t="s">
        <v>259</v>
      </c>
      <c r="L8" s="744" t="s">
        <v>258</v>
      </c>
      <c r="M8" s="744" t="s">
        <v>259</v>
      </c>
      <c r="N8" s="745" t="s">
        <v>398</v>
      </c>
      <c r="O8" s="741" t="s">
        <v>399</v>
      </c>
      <c r="P8" s="104"/>
      <c r="R8" s="746" t="s">
        <v>46</v>
      </c>
      <c r="S8" s="746" t="s">
        <v>47</v>
      </c>
      <c r="T8" s="746" t="s">
        <v>48</v>
      </c>
      <c r="U8" s="747" t="s">
        <v>49</v>
      </c>
      <c r="X8" s="76" t="s">
        <v>384</v>
      </c>
      <c r="Y8" s="76" t="s">
        <v>385</v>
      </c>
      <c r="Z8" s="647" t="s">
        <v>378</v>
      </c>
      <c r="AA8" s="647" t="s">
        <v>382</v>
      </c>
      <c r="AB8" s="647" t="s">
        <v>380</v>
      </c>
      <c r="AC8" s="647" t="s">
        <v>104</v>
      </c>
      <c r="AD8" s="647"/>
      <c r="AE8" s="748" t="s">
        <v>381</v>
      </c>
      <c r="AF8" s="76" t="s">
        <v>379</v>
      </c>
      <c r="AG8" s="76" t="s">
        <v>376</v>
      </c>
      <c r="AH8" s="647" t="s">
        <v>383</v>
      </c>
      <c r="AI8" s="76" t="s">
        <v>377</v>
      </c>
      <c r="AK8" s="76" t="s">
        <v>41</v>
      </c>
      <c r="AL8" s="76" t="s">
        <v>42</v>
      </c>
      <c r="AM8" s="76" t="s">
        <v>43</v>
      </c>
      <c r="AN8" s="76" t="s">
        <v>44</v>
      </c>
    </row>
    <row r="9" spans="1:40" ht="18" customHeight="1" x14ac:dyDescent="0.55000000000000004">
      <c r="A9" s="114"/>
      <c r="B9" s="101"/>
      <c r="C9" s="749" t="s">
        <v>50</v>
      </c>
      <c r="D9" s="191"/>
      <c r="E9" s="279"/>
      <c r="F9" s="782"/>
      <c r="G9" s="782"/>
      <c r="H9" s="782"/>
      <c r="I9" s="782"/>
      <c r="J9" s="782"/>
      <c r="K9" s="782"/>
      <c r="L9" s="782"/>
      <c r="M9" s="782"/>
      <c r="N9" s="783"/>
      <c r="O9" s="784"/>
      <c r="P9" s="104"/>
      <c r="R9" s="183">
        <f>SUM(F$9:G$16)</f>
        <v>0</v>
      </c>
      <c r="S9" s="183">
        <f>SUM(H$9:I$16)</f>
        <v>0</v>
      </c>
      <c r="T9" s="183">
        <f>SUM(J$9:K$16)</f>
        <v>0</v>
      </c>
      <c r="U9" s="183">
        <f>SUM(L$9:M$16)</f>
        <v>0</v>
      </c>
      <c r="X9" s="255" t="str" cm="1">
        <f t="array" ref="X9">IFERROR(INDEX($AF$9:$AF$319, SMALL(IF($AF$9:$AF$319&lt;&gt;"", ROW($AF$9:$AF$319)-ROW($AF$9)+1), ROW()-ROW($AF$9)+1)), "")</f>
        <v/>
      </c>
      <c r="Y9" s="255" t="str">
        <f ca="1">IF(AA9&gt;0,ROW()-8,"")</f>
        <v/>
      </c>
      <c r="Z9" s="76" t="str" cm="1">
        <f t="array" ref="Z9">IFERROR(INDEX($AG$9:$AG$319, SMALL(IF($AG$9:$AG$319&lt;&gt;"", ROW($AG$9:$AG$319)-ROW($AG$9)+1), ROW()-ROW($AG$9)+1))&amp;"", "")</f>
        <v/>
      </c>
      <c r="AA9" s="76">
        <f t="shared" ref="AA9:AA40" ca="1" si="0">OFFSET($AE$8,MATCH(X9,$AF$9:$AF$64,0),0)</f>
        <v>0</v>
      </c>
      <c r="AB9" s="76">
        <f t="shared" ref="AB9:AB40" ca="1" si="1">OFFSET($D$8,MATCH(X9,$AF$9:$AF$64,0),0)</f>
        <v>0</v>
      </c>
      <c r="AC9" s="76" t="str">
        <f t="shared" ref="AC9:AC40" ca="1" si="2">OFFSET($AH$8,MATCH(X9,$AF$9:$AF$64,0),0)</f>
        <v/>
      </c>
      <c r="AE9" s="255">
        <f t="shared" ref="AE9:AE40" si="3">SUM(G9,I9,K9,M9)</f>
        <v>0</v>
      </c>
      <c r="AF9" s="76" t="str">
        <f>IF(AG9&lt;&gt;"",ROW()-8,"")</f>
        <v/>
      </c>
      <c r="AG9" s="76" t="str">
        <f t="shared" ref="AG9:AG40" si="4">IF(SUM(G9,I9,K9,M9)&gt;0,N9,"")</f>
        <v/>
      </c>
      <c r="AH9" s="76" t="str">
        <f>_xlfn.TEXTJOIN("/",1,AK9:AN9)</f>
        <v/>
      </c>
      <c r="AI9" s="255">
        <f t="shared" ref="AI9:AI40" si="5">SUM(G9,I9,K9,M9)</f>
        <v>0</v>
      </c>
      <c r="AJ9" s="255"/>
      <c r="AK9" s="76" t="str">
        <f t="shared" ref="AK9:AK40" si="6">IF(G9&gt;0,AK$8,"")</f>
        <v/>
      </c>
      <c r="AL9" s="76" t="str">
        <f t="shared" ref="AL9:AL40" si="7">IF(I9&gt;0,AL$8,"")</f>
        <v/>
      </c>
      <c r="AM9" s="76" t="str">
        <f t="shared" ref="AM9:AM40" si="8">IF(K9&gt;0,AM$8,"")</f>
        <v/>
      </c>
      <c r="AN9" s="76" t="str">
        <f t="shared" ref="AN9:AN40" si="9">IF(M9&gt;0,AN$8,"")</f>
        <v/>
      </c>
    </row>
    <row r="10" spans="1:40" ht="18.75" hidden="1" customHeight="1" x14ac:dyDescent="0.55000000000000004">
      <c r="A10" s="114"/>
      <c r="B10" s="101"/>
      <c r="C10" s="219"/>
      <c r="D10" s="191"/>
      <c r="E10" s="191"/>
      <c r="F10" s="220"/>
      <c r="G10" s="220"/>
      <c r="H10" s="220"/>
      <c r="I10" s="220"/>
      <c r="J10" s="220"/>
      <c r="K10" s="220"/>
      <c r="L10" s="220"/>
      <c r="M10" s="220"/>
      <c r="N10" s="254"/>
      <c r="O10" s="220">
        <f t="shared" ref="O10" si="10">SUM(F10:M10)</f>
        <v>0</v>
      </c>
      <c r="P10" s="104"/>
      <c r="R10" s="183"/>
      <c r="S10" s="183"/>
      <c r="T10" s="183"/>
      <c r="U10" s="214"/>
      <c r="X10" s="255" t="str" cm="1">
        <f t="array" ref="X10">IFERROR(INDEX($AF$9:$AF$319, SMALL(IF($AF$9:$AF$319&lt;&gt;"", ROW($AF$9:$AF$319)-ROW($AF$9)+1), ROW()-ROW($AF$9)+1)), "")</f>
        <v/>
      </c>
      <c r="Y10" s="255" t="str">
        <f t="shared" ref="Y10:Y64" ca="1" si="11">IF(AA10&gt;0,ROW()-8,"")</f>
        <v/>
      </c>
      <c r="Z10" s="76" t="str" cm="1">
        <f t="array" ref="Z10">IFERROR(INDEX($AG$9:$AG$319, SMALL(IF($AG$9:$AG$319&lt;&gt;"", ROW($AG$9:$AG$319)-ROW($AG$9)+1), ROW()-ROW($AG$9)+1))&amp;"", "")</f>
        <v/>
      </c>
      <c r="AA10" s="76">
        <f t="shared" ca="1" si="0"/>
        <v>0</v>
      </c>
      <c r="AB10" s="76">
        <f t="shared" ca="1" si="1"/>
        <v>0</v>
      </c>
      <c r="AC10" s="76" t="str">
        <f t="shared" ca="1" si="2"/>
        <v/>
      </c>
      <c r="AE10" s="255">
        <f t="shared" si="3"/>
        <v>0</v>
      </c>
      <c r="AF10" s="76" t="str">
        <f t="shared" ref="AF10:AF64" si="12">IF(AG10&lt;&gt;"",ROW()-8,"")</f>
        <v/>
      </c>
      <c r="AG10" s="76" t="str">
        <f t="shared" si="4"/>
        <v/>
      </c>
      <c r="AH10" s="76" t="str">
        <f t="shared" ref="AH10:AH66" si="13">_xlfn.TEXTJOIN("/",1,AK10:AN10)</f>
        <v/>
      </c>
      <c r="AI10" s="255">
        <f t="shared" si="5"/>
        <v>0</v>
      </c>
      <c r="AJ10" s="255"/>
      <c r="AK10" s="76" t="str">
        <f t="shared" si="6"/>
        <v/>
      </c>
      <c r="AL10" s="76" t="str">
        <f t="shared" si="7"/>
        <v/>
      </c>
      <c r="AM10" s="76" t="str">
        <f t="shared" si="8"/>
        <v/>
      </c>
      <c r="AN10" s="76" t="str">
        <f t="shared" si="9"/>
        <v/>
      </c>
    </row>
    <row r="11" spans="1:40" x14ac:dyDescent="0.55000000000000004">
      <c r="A11" s="114"/>
      <c r="B11" s="101"/>
      <c r="C11" s="219"/>
      <c r="D11" s="191"/>
      <c r="E11" s="191"/>
      <c r="F11" s="220"/>
      <c r="G11" s="220"/>
      <c r="H11" s="220"/>
      <c r="I11" s="220"/>
      <c r="J11" s="220"/>
      <c r="K11" s="220"/>
      <c r="L11" s="220"/>
      <c r="M11" s="220"/>
      <c r="N11" s="254"/>
      <c r="O11" s="220" t="str">
        <f>IF(SUM(F11:M11)=0,"",SUM(F11:M11))</f>
        <v/>
      </c>
      <c r="P11" s="104"/>
      <c r="R11" s="184"/>
      <c r="S11" s="184"/>
      <c r="T11" s="184"/>
      <c r="U11" s="215"/>
      <c r="X11" s="255" t="str" cm="1">
        <f t="array" ref="X11">IFERROR(INDEX($AF$9:$AF$319, SMALL(IF($AF$9:$AF$319&lt;&gt;"", ROW($AF$9:$AF$319)-ROW($AF$9)+1), ROW()-ROW($AF$9)+1)), "")</f>
        <v/>
      </c>
      <c r="Y11" s="255" t="str">
        <f t="shared" ca="1" si="11"/>
        <v/>
      </c>
      <c r="Z11" s="76" t="str" cm="1">
        <f t="array" ref="Z11">IFERROR(INDEX($AG$9:$AG$319, SMALL(IF($AG$9:$AG$319&lt;&gt;"", ROW($AG$9:$AG$319)-ROW($AG$9)+1), ROW()-ROW($AG$9)+1))&amp;"", "")</f>
        <v/>
      </c>
      <c r="AA11" s="76">
        <f t="shared" ca="1" si="0"/>
        <v>0</v>
      </c>
      <c r="AB11" s="76">
        <f t="shared" ca="1" si="1"/>
        <v>0</v>
      </c>
      <c r="AC11" s="76" t="str">
        <f t="shared" ca="1" si="2"/>
        <v/>
      </c>
      <c r="AE11" s="255">
        <f t="shared" si="3"/>
        <v>0</v>
      </c>
      <c r="AF11" s="76" t="str">
        <f t="shared" si="12"/>
        <v/>
      </c>
      <c r="AG11" s="76" t="str">
        <f t="shared" si="4"/>
        <v/>
      </c>
      <c r="AH11" s="76" t="str">
        <f t="shared" si="13"/>
        <v/>
      </c>
      <c r="AI11" s="255">
        <f t="shared" si="5"/>
        <v>0</v>
      </c>
      <c r="AJ11" s="255"/>
      <c r="AK11" s="76" t="str">
        <f t="shared" si="6"/>
        <v/>
      </c>
      <c r="AL11" s="76" t="str">
        <f t="shared" si="7"/>
        <v/>
      </c>
      <c r="AM11" s="76" t="str">
        <f t="shared" si="8"/>
        <v/>
      </c>
      <c r="AN11" s="76" t="str">
        <f t="shared" si="9"/>
        <v/>
      </c>
    </row>
    <row r="12" spans="1:40" x14ac:dyDescent="0.55000000000000004">
      <c r="A12" s="114"/>
      <c r="B12" s="101"/>
      <c r="C12" s="219"/>
      <c r="D12" s="191"/>
      <c r="E12" s="191"/>
      <c r="F12" s="220"/>
      <c r="G12" s="220"/>
      <c r="H12" s="220"/>
      <c r="I12" s="220"/>
      <c r="J12" s="220"/>
      <c r="K12" s="220"/>
      <c r="L12" s="220"/>
      <c r="M12" s="220"/>
      <c r="N12" s="254"/>
      <c r="O12" s="220" t="str">
        <f>IF(SUM(F12:M12)=0,"",SUM(F12:M12))</f>
        <v/>
      </c>
      <c r="P12" s="104"/>
      <c r="R12" s="184"/>
      <c r="S12" s="184"/>
      <c r="T12" s="184"/>
      <c r="U12" s="215"/>
      <c r="X12" s="255" t="str" cm="1">
        <f t="array" ref="X12">IFERROR(INDEX($AF$9:$AF$319, SMALL(IF($AF$9:$AF$319&lt;&gt;"", ROW($AF$9:$AF$319)-ROW($AF$9)+1), ROW()-ROW($AF$9)+1)), "")</f>
        <v/>
      </c>
      <c r="Y12" s="255" t="str">
        <f t="shared" ca="1" si="11"/>
        <v/>
      </c>
      <c r="Z12" s="76" t="str" cm="1">
        <f t="array" ref="Z12">IFERROR(INDEX($AG$9:$AG$319, SMALL(IF($AG$9:$AG$319&lt;&gt;"", ROW($AG$9:$AG$319)-ROW($AG$9)+1), ROW()-ROW($AG$9)+1))&amp;"", "")</f>
        <v/>
      </c>
      <c r="AA12" s="76">
        <f t="shared" ca="1" si="0"/>
        <v>0</v>
      </c>
      <c r="AB12" s="76">
        <f t="shared" ca="1" si="1"/>
        <v>0</v>
      </c>
      <c r="AC12" s="76" t="str">
        <f t="shared" ca="1" si="2"/>
        <v/>
      </c>
      <c r="AE12" s="255">
        <f t="shared" si="3"/>
        <v>0</v>
      </c>
      <c r="AF12" s="76" t="str">
        <f t="shared" si="12"/>
        <v/>
      </c>
      <c r="AG12" s="76" t="str">
        <f t="shared" si="4"/>
        <v/>
      </c>
      <c r="AH12" s="76" t="str">
        <f t="shared" si="13"/>
        <v/>
      </c>
      <c r="AI12" s="255">
        <f t="shared" si="5"/>
        <v>0</v>
      </c>
      <c r="AJ12" s="255"/>
      <c r="AK12" s="76" t="str">
        <f t="shared" si="6"/>
        <v/>
      </c>
      <c r="AL12" s="76" t="str">
        <f t="shared" si="7"/>
        <v/>
      </c>
      <c r="AM12" s="76" t="str">
        <f t="shared" si="8"/>
        <v/>
      </c>
      <c r="AN12" s="76" t="str">
        <f t="shared" si="9"/>
        <v/>
      </c>
    </row>
    <row r="13" spans="1:40" x14ac:dyDescent="0.55000000000000004">
      <c r="A13" s="114"/>
      <c r="B13" s="101"/>
      <c r="C13" s="219"/>
      <c r="D13" s="191"/>
      <c r="E13" s="191"/>
      <c r="F13" s="220"/>
      <c r="G13" s="220"/>
      <c r="H13" s="220"/>
      <c r="I13" s="220"/>
      <c r="J13" s="220"/>
      <c r="K13" s="220"/>
      <c r="L13" s="220"/>
      <c r="M13" s="220"/>
      <c r="N13" s="254"/>
      <c r="O13" s="220" t="str">
        <f>IF(SUM(F13:M13)=0,"",SUM(F13:M13))</f>
        <v/>
      </c>
      <c r="P13" s="104"/>
      <c r="R13" s="184"/>
      <c r="S13" s="184"/>
      <c r="T13" s="184"/>
      <c r="U13" s="215"/>
      <c r="X13" s="255" t="str" cm="1">
        <f t="array" ref="X13">IFERROR(INDEX($AF$9:$AF$319, SMALL(IF($AF$9:$AF$319&lt;&gt;"", ROW($AF$9:$AF$319)-ROW($AF$9)+1), ROW()-ROW($AF$9)+1)), "")</f>
        <v/>
      </c>
      <c r="Y13" s="255" t="str">
        <f t="shared" ca="1" si="11"/>
        <v/>
      </c>
      <c r="Z13" s="76" t="str" cm="1">
        <f t="array" ref="Z13">IFERROR(INDEX($AG$9:$AG$319, SMALL(IF($AG$9:$AG$319&lt;&gt;"", ROW($AG$9:$AG$319)-ROW($AG$9)+1), ROW()-ROW($AG$9)+1))&amp;"", "")</f>
        <v/>
      </c>
      <c r="AA13" s="76">
        <f t="shared" ca="1" si="0"/>
        <v>0</v>
      </c>
      <c r="AB13" s="76">
        <f t="shared" ca="1" si="1"/>
        <v>0</v>
      </c>
      <c r="AC13" s="76" t="str">
        <f t="shared" ca="1" si="2"/>
        <v/>
      </c>
      <c r="AE13" s="255">
        <f t="shared" si="3"/>
        <v>0</v>
      </c>
      <c r="AF13" s="76" t="str">
        <f t="shared" si="12"/>
        <v/>
      </c>
      <c r="AG13" s="76" t="str">
        <f t="shared" si="4"/>
        <v/>
      </c>
      <c r="AH13" s="76" t="str">
        <f t="shared" si="13"/>
        <v/>
      </c>
      <c r="AI13" s="255">
        <f t="shared" si="5"/>
        <v>0</v>
      </c>
      <c r="AJ13" s="255"/>
      <c r="AK13" s="76" t="str">
        <f t="shared" si="6"/>
        <v/>
      </c>
      <c r="AL13" s="76" t="str">
        <f t="shared" si="7"/>
        <v/>
      </c>
      <c r="AM13" s="76" t="str">
        <f t="shared" si="8"/>
        <v/>
      </c>
      <c r="AN13" s="76" t="str">
        <f t="shared" si="9"/>
        <v/>
      </c>
    </row>
    <row r="14" spans="1:40" x14ac:dyDescent="0.55000000000000004">
      <c r="A14" s="114"/>
      <c r="B14" s="101"/>
      <c r="C14" s="219"/>
      <c r="D14" s="191"/>
      <c r="E14" s="191"/>
      <c r="F14" s="220"/>
      <c r="G14" s="220"/>
      <c r="H14" s="220"/>
      <c r="I14" s="220"/>
      <c r="J14" s="220"/>
      <c r="K14" s="220"/>
      <c r="L14" s="220"/>
      <c r="M14" s="220"/>
      <c r="N14" s="254"/>
      <c r="O14" s="220" t="str">
        <f>IF(SUM(F14:M14)=0,"",SUM(F14:M14))</f>
        <v/>
      </c>
      <c r="P14" s="104"/>
      <c r="R14" s="184"/>
      <c r="S14" s="184"/>
      <c r="T14" s="184"/>
      <c r="U14" s="215"/>
      <c r="X14" s="255" t="str" cm="1">
        <f t="array" ref="X14">IFERROR(INDEX($AF$9:$AF$319, SMALL(IF($AF$9:$AF$319&lt;&gt;"", ROW($AF$9:$AF$319)-ROW($AF$9)+1), ROW()-ROW($AF$9)+1)), "")</f>
        <v/>
      </c>
      <c r="Y14" s="255" t="str">
        <f t="shared" ca="1" si="11"/>
        <v/>
      </c>
      <c r="Z14" s="76" t="str" cm="1">
        <f t="array" ref="Z14">IFERROR(INDEX($AG$9:$AG$319, SMALL(IF($AG$9:$AG$319&lt;&gt;"", ROW($AG$9:$AG$319)-ROW($AG$9)+1), ROW()-ROW($AG$9)+1))&amp;"", "")</f>
        <v/>
      </c>
      <c r="AA14" s="76">
        <f t="shared" ca="1" si="0"/>
        <v>0</v>
      </c>
      <c r="AB14" s="76">
        <f t="shared" ca="1" si="1"/>
        <v>0</v>
      </c>
      <c r="AC14" s="76" t="str">
        <f t="shared" ca="1" si="2"/>
        <v/>
      </c>
      <c r="AE14" s="255">
        <f t="shared" si="3"/>
        <v>0</v>
      </c>
      <c r="AF14" s="76" t="str">
        <f t="shared" si="12"/>
        <v/>
      </c>
      <c r="AG14" s="76" t="str">
        <f t="shared" si="4"/>
        <v/>
      </c>
      <c r="AH14" s="76" t="str">
        <f t="shared" si="13"/>
        <v/>
      </c>
      <c r="AI14" s="255">
        <f t="shared" si="5"/>
        <v>0</v>
      </c>
      <c r="AJ14" s="255"/>
      <c r="AK14" s="76" t="str">
        <f t="shared" si="6"/>
        <v/>
      </c>
      <c r="AL14" s="76" t="str">
        <f t="shared" si="7"/>
        <v/>
      </c>
      <c r="AM14" s="76" t="str">
        <f t="shared" si="8"/>
        <v/>
      </c>
      <c r="AN14" s="76" t="str">
        <f t="shared" si="9"/>
        <v/>
      </c>
    </row>
    <row r="15" spans="1:40" x14ac:dyDescent="0.55000000000000004">
      <c r="A15" s="114"/>
      <c r="B15" s="101"/>
      <c r="C15" s="219"/>
      <c r="D15" s="191"/>
      <c r="E15" s="191"/>
      <c r="F15" s="220"/>
      <c r="G15" s="220"/>
      <c r="H15" s="220"/>
      <c r="I15" s="220"/>
      <c r="J15" s="220"/>
      <c r="K15" s="220"/>
      <c r="L15" s="220"/>
      <c r="M15" s="220"/>
      <c r="N15" s="254"/>
      <c r="O15" s="220" t="str">
        <f>IF(SUM(F15:M15)=0,"",SUM(F15:M15))</f>
        <v/>
      </c>
      <c r="P15" s="104"/>
      <c r="R15" s="184"/>
      <c r="S15" s="184"/>
      <c r="T15" s="184"/>
      <c r="U15" s="215"/>
      <c r="W15" s="78"/>
      <c r="X15" s="255" t="str" cm="1">
        <f t="array" ref="X15">IFERROR(INDEX($AF$9:$AF$319, SMALL(IF($AF$9:$AF$319&lt;&gt;"", ROW($AF$9:$AF$319)-ROW($AF$9)+1), ROW()-ROW($AF$9)+1)), "")</f>
        <v/>
      </c>
      <c r="Y15" s="255" t="str">
        <f t="shared" ca="1" si="11"/>
        <v/>
      </c>
      <c r="Z15" s="76" t="str" cm="1">
        <f t="array" ref="Z15">IFERROR(INDEX($AG$9:$AG$319, SMALL(IF($AG$9:$AG$319&lt;&gt;"", ROW($AG$9:$AG$319)-ROW($AG$9)+1), ROW()-ROW($AG$9)+1))&amp;"", "")</f>
        <v/>
      </c>
      <c r="AA15" s="76">
        <f t="shared" ca="1" si="0"/>
        <v>0</v>
      </c>
      <c r="AB15" s="76">
        <f t="shared" ca="1" si="1"/>
        <v>0</v>
      </c>
      <c r="AC15" s="76" t="str">
        <f t="shared" ca="1" si="2"/>
        <v/>
      </c>
      <c r="AE15" s="255">
        <f t="shared" si="3"/>
        <v>0</v>
      </c>
      <c r="AF15" s="76" t="str">
        <f t="shared" si="12"/>
        <v/>
      </c>
      <c r="AG15" s="76" t="str">
        <f t="shared" si="4"/>
        <v/>
      </c>
      <c r="AH15" s="76" t="str">
        <f t="shared" si="13"/>
        <v/>
      </c>
      <c r="AI15" s="255">
        <f t="shared" si="5"/>
        <v>0</v>
      </c>
      <c r="AJ15" s="255"/>
      <c r="AK15" s="76" t="str">
        <f t="shared" si="6"/>
        <v/>
      </c>
      <c r="AL15" s="76" t="str">
        <f t="shared" si="7"/>
        <v/>
      </c>
      <c r="AM15" s="76" t="str">
        <f t="shared" si="8"/>
        <v/>
      </c>
      <c r="AN15" s="76" t="str">
        <f t="shared" si="9"/>
        <v/>
      </c>
    </row>
    <row r="16" spans="1:40" ht="17.25" customHeight="1" x14ac:dyDescent="0.55000000000000004">
      <c r="A16" s="114"/>
      <c r="B16" s="101"/>
      <c r="C16" s="219" t="s">
        <v>51</v>
      </c>
      <c r="D16" s="191"/>
      <c r="E16" s="279"/>
      <c r="F16" s="785"/>
      <c r="G16" s="785"/>
      <c r="H16" s="785"/>
      <c r="I16" s="785"/>
      <c r="J16" s="785"/>
      <c r="K16" s="785"/>
      <c r="L16" s="785"/>
      <c r="M16" s="785"/>
      <c r="N16" s="786"/>
      <c r="O16" s="787"/>
      <c r="P16" s="104"/>
      <c r="R16" s="183">
        <f>SUM(F$16:G$23)</f>
        <v>0</v>
      </c>
      <c r="S16" s="183">
        <f>SUM(H$16:I$23)</f>
        <v>0</v>
      </c>
      <c r="T16" s="183">
        <f>SUM(J$16:K$23)</f>
        <v>0</v>
      </c>
      <c r="U16" s="183">
        <f>SUM(L$17:M$24)</f>
        <v>0</v>
      </c>
      <c r="W16" s="78"/>
      <c r="X16" s="255" t="str" cm="1">
        <f t="array" ref="X16">IFERROR(INDEX($AF$9:$AF$319, SMALL(IF($AF$9:$AF$319&lt;&gt;"", ROW($AF$9:$AF$319)-ROW($AF$9)+1), ROW()-ROW($AF$9)+1)), "")</f>
        <v/>
      </c>
      <c r="Y16" s="255" t="str">
        <f t="shared" ca="1" si="11"/>
        <v/>
      </c>
      <c r="Z16" s="76" t="str" cm="1">
        <f t="array" ref="Z16">IFERROR(INDEX($AG$9:$AG$319, SMALL(IF($AG$9:$AG$319&lt;&gt;"", ROW($AG$9:$AG$319)-ROW($AG$9)+1), ROW()-ROW($AG$9)+1))&amp;"", "")</f>
        <v/>
      </c>
      <c r="AA16" s="76">
        <f t="shared" ca="1" si="0"/>
        <v>0</v>
      </c>
      <c r="AB16" s="76">
        <f t="shared" ca="1" si="1"/>
        <v>0</v>
      </c>
      <c r="AC16" s="76" t="str">
        <f t="shared" ca="1" si="2"/>
        <v/>
      </c>
      <c r="AE16" s="255">
        <f t="shared" si="3"/>
        <v>0</v>
      </c>
      <c r="AF16" s="76" t="str">
        <f t="shared" si="12"/>
        <v/>
      </c>
      <c r="AG16" s="76" t="str">
        <f t="shared" si="4"/>
        <v/>
      </c>
      <c r="AH16" s="76" t="str">
        <f t="shared" si="13"/>
        <v/>
      </c>
      <c r="AI16" s="255">
        <f t="shared" si="5"/>
        <v>0</v>
      </c>
      <c r="AJ16" s="255"/>
      <c r="AK16" s="76" t="str">
        <f t="shared" si="6"/>
        <v/>
      </c>
      <c r="AL16" s="76" t="str">
        <f t="shared" si="7"/>
        <v/>
      </c>
      <c r="AM16" s="76" t="str">
        <f t="shared" si="8"/>
        <v/>
      </c>
      <c r="AN16" s="76" t="str">
        <f t="shared" si="9"/>
        <v/>
      </c>
    </row>
    <row r="17" spans="1:40" ht="18.75" hidden="1" customHeight="1" x14ac:dyDescent="0.55000000000000004">
      <c r="A17" s="114"/>
      <c r="B17" s="101"/>
      <c r="C17" s="219"/>
      <c r="D17" s="191"/>
      <c r="E17" s="191"/>
      <c r="F17" s="220"/>
      <c r="G17" s="220"/>
      <c r="H17" s="220"/>
      <c r="I17" s="220"/>
      <c r="J17" s="220"/>
      <c r="K17" s="220"/>
      <c r="L17" s="220"/>
      <c r="M17" s="220"/>
      <c r="N17" s="254"/>
      <c r="O17" s="220">
        <f>SUM(F17:M17)</f>
        <v>0</v>
      </c>
      <c r="P17" s="104"/>
      <c r="R17" s="184"/>
      <c r="S17" s="184"/>
      <c r="T17" s="184"/>
      <c r="U17" s="215"/>
      <c r="W17" s="78"/>
      <c r="X17" s="255" t="str" cm="1">
        <f t="array" ref="X17">IFERROR(INDEX($AF$9:$AF$319, SMALL(IF($AF$9:$AF$319&lt;&gt;"", ROW($AF$9:$AF$319)-ROW($AF$9)+1), ROW()-ROW($AF$9)+1)), "")</f>
        <v/>
      </c>
      <c r="Y17" s="255" t="str">
        <f t="shared" ca="1" si="11"/>
        <v/>
      </c>
      <c r="Z17" s="76" t="str" cm="1">
        <f t="array" ref="Z17">IFERROR(INDEX($AG$9:$AG$319, SMALL(IF($AG$9:$AG$319&lt;&gt;"", ROW($AG$9:$AG$319)-ROW($AG$9)+1), ROW()-ROW($AG$9)+1))&amp;"", "")</f>
        <v/>
      </c>
      <c r="AA17" s="76">
        <f t="shared" ca="1" si="0"/>
        <v>0</v>
      </c>
      <c r="AB17" s="76">
        <f t="shared" ca="1" si="1"/>
        <v>0</v>
      </c>
      <c r="AC17" s="76" t="str">
        <f t="shared" ca="1" si="2"/>
        <v/>
      </c>
      <c r="AE17" s="255">
        <f t="shared" si="3"/>
        <v>0</v>
      </c>
      <c r="AF17" s="76" t="str">
        <f t="shared" si="12"/>
        <v/>
      </c>
      <c r="AG17" s="76" t="str">
        <f t="shared" si="4"/>
        <v/>
      </c>
      <c r="AH17" s="76" t="str">
        <f t="shared" si="13"/>
        <v/>
      </c>
      <c r="AI17" s="255">
        <f t="shared" si="5"/>
        <v>0</v>
      </c>
      <c r="AJ17" s="255"/>
      <c r="AK17" s="76" t="str">
        <f t="shared" si="6"/>
        <v/>
      </c>
      <c r="AL17" s="76" t="str">
        <f t="shared" si="7"/>
        <v/>
      </c>
      <c r="AM17" s="76" t="str">
        <f t="shared" si="8"/>
        <v/>
      </c>
      <c r="AN17" s="76" t="str">
        <f t="shared" si="9"/>
        <v/>
      </c>
    </row>
    <row r="18" spans="1:40" x14ac:dyDescent="0.55000000000000004">
      <c r="A18" s="114"/>
      <c r="B18" s="101"/>
      <c r="C18" s="219"/>
      <c r="D18" s="191"/>
      <c r="E18" s="191"/>
      <c r="F18" s="220"/>
      <c r="G18" s="220"/>
      <c r="H18" s="220"/>
      <c r="I18" s="220"/>
      <c r="J18" s="220"/>
      <c r="K18" s="220"/>
      <c r="L18" s="220"/>
      <c r="M18" s="220"/>
      <c r="N18" s="254"/>
      <c r="O18" s="220" t="str">
        <f>IF(SUM(F18:M18)=0,"",SUM(F18:M18))</f>
        <v/>
      </c>
      <c r="P18" s="104"/>
      <c r="R18" s="183"/>
      <c r="S18" s="183"/>
      <c r="T18" s="183"/>
      <c r="U18" s="214"/>
      <c r="W18" s="78"/>
      <c r="X18" s="255" t="str" cm="1">
        <f t="array" ref="X18">IFERROR(INDEX($AF$9:$AF$319, SMALL(IF($AF$9:$AF$319&lt;&gt;"", ROW($AF$9:$AF$319)-ROW($AF$9)+1), ROW()-ROW($AF$9)+1)), "")</f>
        <v/>
      </c>
      <c r="Y18" s="255" t="str">
        <f t="shared" ca="1" si="11"/>
        <v/>
      </c>
      <c r="Z18" s="76" t="str" cm="1">
        <f t="array" ref="Z18">IFERROR(INDEX($AG$9:$AG$319, SMALL(IF($AG$9:$AG$319&lt;&gt;"", ROW($AG$9:$AG$319)-ROW($AG$9)+1), ROW()-ROW($AG$9)+1))&amp;"", "")</f>
        <v/>
      </c>
      <c r="AA18" s="76">
        <f t="shared" ca="1" si="0"/>
        <v>0</v>
      </c>
      <c r="AB18" s="76">
        <f t="shared" ca="1" si="1"/>
        <v>0</v>
      </c>
      <c r="AC18" s="76" t="str">
        <f t="shared" ca="1" si="2"/>
        <v/>
      </c>
      <c r="AE18" s="255">
        <f t="shared" si="3"/>
        <v>0</v>
      </c>
      <c r="AF18" s="76" t="str">
        <f t="shared" si="12"/>
        <v/>
      </c>
      <c r="AG18" s="76" t="str">
        <f t="shared" si="4"/>
        <v/>
      </c>
      <c r="AH18" s="76" t="str">
        <f t="shared" si="13"/>
        <v/>
      </c>
      <c r="AI18" s="255">
        <f t="shared" si="5"/>
        <v>0</v>
      </c>
      <c r="AJ18" s="255"/>
      <c r="AK18" s="76" t="str">
        <f t="shared" si="6"/>
        <v/>
      </c>
      <c r="AL18" s="76" t="str">
        <f t="shared" si="7"/>
        <v/>
      </c>
      <c r="AM18" s="76" t="str">
        <f t="shared" si="8"/>
        <v/>
      </c>
      <c r="AN18" s="76" t="str">
        <f t="shared" si="9"/>
        <v/>
      </c>
    </row>
    <row r="19" spans="1:40" x14ac:dyDescent="0.55000000000000004">
      <c r="A19" s="114"/>
      <c r="B19" s="101"/>
      <c r="C19" s="219"/>
      <c r="D19" s="191"/>
      <c r="E19" s="191"/>
      <c r="F19" s="220"/>
      <c r="G19" s="220"/>
      <c r="H19" s="220"/>
      <c r="I19" s="220"/>
      <c r="J19" s="220"/>
      <c r="K19" s="220"/>
      <c r="L19" s="220"/>
      <c r="M19" s="220"/>
      <c r="N19" s="254"/>
      <c r="O19" s="220" t="str">
        <f>IF(SUM(F19:M19)=0,"",SUM(F19:M19))</f>
        <v/>
      </c>
      <c r="P19" s="104"/>
      <c r="R19" s="183"/>
      <c r="S19" s="183"/>
      <c r="T19" s="183"/>
      <c r="U19" s="214"/>
      <c r="W19" s="78"/>
      <c r="X19" s="255" t="str" cm="1">
        <f t="array" ref="X19">IFERROR(INDEX($AF$9:$AF$319, SMALL(IF($AF$9:$AF$319&lt;&gt;"", ROW($AF$9:$AF$319)-ROW($AF$9)+1), ROW()-ROW($AF$9)+1)), "")</f>
        <v/>
      </c>
      <c r="Y19" s="255" t="str">
        <f t="shared" ca="1" si="11"/>
        <v/>
      </c>
      <c r="Z19" s="76" t="str" cm="1">
        <f t="array" ref="Z19">IFERROR(INDEX($AG$9:$AG$319, SMALL(IF($AG$9:$AG$319&lt;&gt;"", ROW($AG$9:$AG$319)-ROW($AG$9)+1), ROW()-ROW($AG$9)+1))&amp;"", "")</f>
        <v/>
      </c>
      <c r="AA19" s="76">
        <f t="shared" ca="1" si="0"/>
        <v>0</v>
      </c>
      <c r="AB19" s="76">
        <f t="shared" ca="1" si="1"/>
        <v>0</v>
      </c>
      <c r="AC19" s="76" t="str">
        <f t="shared" ca="1" si="2"/>
        <v/>
      </c>
      <c r="AE19" s="255">
        <f t="shared" si="3"/>
        <v>0</v>
      </c>
      <c r="AF19" s="76" t="str">
        <f t="shared" si="12"/>
        <v/>
      </c>
      <c r="AG19" s="76" t="str">
        <f t="shared" si="4"/>
        <v/>
      </c>
      <c r="AH19" s="76" t="str">
        <f t="shared" si="13"/>
        <v/>
      </c>
      <c r="AI19" s="255">
        <f t="shared" si="5"/>
        <v>0</v>
      </c>
      <c r="AJ19" s="255"/>
      <c r="AK19" s="76" t="str">
        <f t="shared" si="6"/>
        <v/>
      </c>
      <c r="AL19" s="76" t="str">
        <f t="shared" si="7"/>
        <v/>
      </c>
      <c r="AM19" s="76" t="str">
        <f t="shared" si="8"/>
        <v/>
      </c>
      <c r="AN19" s="76" t="str">
        <f t="shared" si="9"/>
        <v/>
      </c>
    </row>
    <row r="20" spans="1:40" x14ac:dyDescent="0.55000000000000004">
      <c r="A20" s="114"/>
      <c r="B20" s="101"/>
      <c r="C20" s="219"/>
      <c r="D20" s="191"/>
      <c r="E20" s="191"/>
      <c r="F20" s="220"/>
      <c r="G20" s="220"/>
      <c r="H20" s="220"/>
      <c r="I20" s="220"/>
      <c r="J20" s="220"/>
      <c r="K20" s="220"/>
      <c r="L20" s="220"/>
      <c r="M20" s="220"/>
      <c r="N20" s="254"/>
      <c r="O20" s="220" t="str">
        <f>IF(SUM(F20:M20)=0,"",SUM(F20:M20))</f>
        <v/>
      </c>
      <c r="P20" s="104"/>
      <c r="R20" s="183"/>
      <c r="S20" s="183"/>
      <c r="T20" s="183"/>
      <c r="U20" s="214"/>
      <c r="W20" s="78"/>
      <c r="X20" s="255" t="str" cm="1">
        <f t="array" ref="X20">IFERROR(INDEX($AF$9:$AF$319, SMALL(IF($AF$9:$AF$319&lt;&gt;"", ROW($AF$9:$AF$319)-ROW($AF$9)+1), ROW()-ROW($AF$9)+1)), "")</f>
        <v/>
      </c>
      <c r="Y20" s="255" t="str">
        <f t="shared" ca="1" si="11"/>
        <v/>
      </c>
      <c r="Z20" s="76" t="str" cm="1">
        <f t="array" ref="Z20">IFERROR(INDEX($AG$9:$AG$319, SMALL(IF($AG$9:$AG$319&lt;&gt;"", ROW($AG$9:$AG$319)-ROW($AG$9)+1), ROW()-ROW($AG$9)+1))&amp;"", "")</f>
        <v/>
      </c>
      <c r="AA20" s="76">
        <f t="shared" ca="1" si="0"/>
        <v>0</v>
      </c>
      <c r="AB20" s="76">
        <f t="shared" ca="1" si="1"/>
        <v>0</v>
      </c>
      <c r="AC20" s="76" t="str">
        <f t="shared" ca="1" si="2"/>
        <v/>
      </c>
      <c r="AE20" s="255">
        <f t="shared" si="3"/>
        <v>0</v>
      </c>
      <c r="AF20" s="76" t="str">
        <f t="shared" si="12"/>
        <v/>
      </c>
      <c r="AG20" s="76" t="str">
        <f t="shared" si="4"/>
        <v/>
      </c>
      <c r="AH20" s="76" t="str">
        <f t="shared" si="13"/>
        <v/>
      </c>
      <c r="AI20" s="255">
        <f t="shared" si="5"/>
        <v>0</v>
      </c>
      <c r="AJ20" s="255"/>
      <c r="AK20" s="76" t="str">
        <f t="shared" si="6"/>
        <v/>
      </c>
      <c r="AL20" s="76" t="str">
        <f t="shared" si="7"/>
        <v/>
      </c>
      <c r="AM20" s="76" t="str">
        <f t="shared" si="8"/>
        <v/>
      </c>
      <c r="AN20" s="76" t="str">
        <f t="shared" si="9"/>
        <v/>
      </c>
    </row>
    <row r="21" spans="1:40" x14ac:dyDescent="0.55000000000000004">
      <c r="A21" s="114"/>
      <c r="B21" s="101"/>
      <c r="C21" s="219"/>
      <c r="D21" s="191"/>
      <c r="E21" s="191"/>
      <c r="F21" s="220"/>
      <c r="G21" s="220"/>
      <c r="H21" s="220"/>
      <c r="I21" s="220"/>
      <c r="J21" s="220"/>
      <c r="K21" s="220"/>
      <c r="L21" s="220"/>
      <c r="M21" s="220"/>
      <c r="N21" s="254"/>
      <c r="O21" s="220" t="str">
        <f>IF(SUM(F21:M21)=0,"",SUM(F21:M21))</f>
        <v/>
      </c>
      <c r="P21" s="104"/>
      <c r="R21" s="183"/>
      <c r="S21" s="183"/>
      <c r="T21" s="183"/>
      <c r="U21" s="214"/>
      <c r="W21" s="78"/>
      <c r="X21" s="255" t="str" cm="1">
        <f t="array" ref="X21">IFERROR(INDEX($AF$9:$AF$319, SMALL(IF($AF$9:$AF$319&lt;&gt;"", ROW($AF$9:$AF$319)-ROW($AF$9)+1), ROW()-ROW($AF$9)+1)), "")</f>
        <v/>
      </c>
      <c r="Y21" s="255" t="str">
        <f t="shared" ca="1" si="11"/>
        <v/>
      </c>
      <c r="Z21" s="76" t="str" cm="1">
        <f t="array" ref="Z21">IFERROR(INDEX($AG$9:$AG$319, SMALL(IF($AG$9:$AG$319&lt;&gt;"", ROW($AG$9:$AG$319)-ROW($AG$9)+1), ROW()-ROW($AG$9)+1))&amp;"", "")</f>
        <v/>
      </c>
      <c r="AA21" s="76">
        <f t="shared" ca="1" si="0"/>
        <v>0</v>
      </c>
      <c r="AB21" s="76">
        <f t="shared" ca="1" si="1"/>
        <v>0</v>
      </c>
      <c r="AC21" s="76" t="str">
        <f t="shared" ca="1" si="2"/>
        <v/>
      </c>
      <c r="AE21" s="255">
        <f t="shared" si="3"/>
        <v>0</v>
      </c>
      <c r="AF21" s="76" t="str">
        <f t="shared" si="12"/>
        <v/>
      </c>
      <c r="AG21" s="76" t="str">
        <f t="shared" si="4"/>
        <v/>
      </c>
      <c r="AH21" s="76" t="str">
        <f t="shared" si="13"/>
        <v/>
      </c>
      <c r="AI21" s="255">
        <f t="shared" si="5"/>
        <v>0</v>
      </c>
      <c r="AJ21" s="255"/>
      <c r="AK21" s="76" t="str">
        <f t="shared" si="6"/>
        <v/>
      </c>
      <c r="AL21" s="76" t="str">
        <f t="shared" si="7"/>
        <v/>
      </c>
      <c r="AM21" s="76" t="str">
        <f t="shared" si="8"/>
        <v/>
      </c>
      <c r="AN21" s="76" t="str">
        <f t="shared" si="9"/>
        <v/>
      </c>
    </row>
    <row r="22" spans="1:40" x14ac:dyDescent="0.55000000000000004">
      <c r="A22" s="114"/>
      <c r="B22" s="101"/>
      <c r="C22" s="219"/>
      <c r="D22" s="191"/>
      <c r="E22" s="191"/>
      <c r="F22" s="220"/>
      <c r="G22" s="220"/>
      <c r="H22" s="220"/>
      <c r="I22" s="220"/>
      <c r="J22" s="220"/>
      <c r="K22" s="220"/>
      <c r="L22" s="220"/>
      <c r="M22" s="220"/>
      <c r="N22" s="254"/>
      <c r="O22" s="220" t="str">
        <f>IF(SUM(F22:M22)=0,"",SUM(F22:M22))</f>
        <v/>
      </c>
      <c r="P22" s="104"/>
      <c r="R22" s="183"/>
      <c r="S22" s="183"/>
      <c r="T22" s="183"/>
      <c r="U22" s="214"/>
      <c r="W22" s="78"/>
      <c r="X22" s="255" t="str" cm="1">
        <f t="array" ref="X22">IFERROR(INDEX($AF$9:$AF$319, SMALL(IF($AF$9:$AF$319&lt;&gt;"", ROW($AF$9:$AF$319)-ROW($AF$9)+1), ROW()-ROW($AF$9)+1)), "")</f>
        <v/>
      </c>
      <c r="Y22" s="255" t="str">
        <f t="shared" ca="1" si="11"/>
        <v/>
      </c>
      <c r="Z22" s="76" t="str" cm="1">
        <f t="array" ref="Z22">IFERROR(INDEX($AG$9:$AG$319, SMALL(IF($AG$9:$AG$319&lt;&gt;"", ROW($AG$9:$AG$319)-ROW($AG$9)+1), ROW()-ROW($AG$9)+1))&amp;"", "")</f>
        <v/>
      </c>
      <c r="AA22" s="76">
        <f t="shared" ca="1" si="0"/>
        <v>0</v>
      </c>
      <c r="AB22" s="76">
        <f t="shared" ca="1" si="1"/>
        <v>0</v>
      </c>
      <c r="AC22" s="76" t="str">
        <f t="shared" ca="1" si="2"/>
        <v/>
      </c>
      <c r="AE22" s="255">
        <f t="shared" si="3"/>
        <v>0</v>
      </c>
      <c r="AF22" s="76" t="str">
        <f t="shared" si="12"/>
        <v/>
      </c>
      <c r="AG22" s="76" t="str">
        <f t="shared" si="4"/>
        <v/>
      </c>
      <c r="AH22" s="76" t="str">
        <f t="shared" si="13"/>
        <v/>
      </c>
      <c r="AI22" s="255">
        <f t="shared" si="5"/>
        <v>0</v>
      </c>
      <c r="AJ22" s="255"/>
      <c r="AK22" s="76" t="str">
        <f t="shared" si="6"/>
        <v/>
      </c>
      <c r="AL22" s="76" t="str">
        <f t="shared" si="7"/>
        <v/>
      </c>
      <c r="AM22" s="76" t="str">
        <f t="shared" si="8"/>
        <v/>
      </c>
      <c r="AN22" s="76" t="str">
        <f t="shared" si="9"/>
        <v/>
      </c>
    </row>
    <row r="23" spans="1:40" x14ac:dyDescent="0.55000000000000004">
      <c r="A23" s="114"/>
      <c r="B23" s="101"/>
      <c r="C23" s="219" t="s">
        <v>52</v>
      </c>
      <c r="D23" s="191"/>
      <c r="E23" s="279"/>
      <c r="F23" s="785"/>
      <c r="G23" s="785"/>
      <c r="H23" s="785"/>
      <c r="I23" s="785"/>
      <c r="J23" s="785"/>
      <c r="K23" s="785"/>
      <c r="L23" s="785"/>
      <c r="M23" s="785"/>
      <c r="N23" s="786"/>
      <c r="O23" s="787"/>
      <c r="P23" s="104"/>
      <c r="R23" s="183">
        <f>SUM(F$23:G$30)</f>
        <v>0</v>
      </c>
      <c r="S23" s="183">
        <f>SUM(H$23:I$30)</f>
        <v>0</v>
      </c>
      <c r="T23" s="183">
        <f>SUM(J$23:K$31)</f>
        <v>0</v>
      </c>
      <c r="U23" s="214">
        <f>SUM(L$23:M$31)</f>
        <v>0</v>
      </c>
      <c r="W23" s="78"/>
      <c r="X23" s="255" t="str" cm="1">
        <f t="array" ref="X23">IFERROR(INDEX($AF$9:$AF$319, SMALL(IF($AF$9:$AF$319&lt;&gt;"", ROW($AF$9:$AF$319)-ROW($AF$9)+1), ROW()-ROW($AF$9)+1)), "")</f>
        <v/>
      </c>
      <c r="Y23" s="255" t="str">
        <f t="shared" ca="1" si="11"/>
        <v/>
      </c>
      <c r="Z23" s="76" t="str" cm="1">
        <f t="array" ref="Z23">IFERROR(INDEX($AG$9:$AG$319, SMALL(IF($AG$9:$AG$319&lt;&gt;"", ROW($AG$9:$AG$319)-ROW($AG$9)+1), ROW()-ROW($AG$9)+1))&amp;"", "")</f>
        <v/>
      </c>
      <c r="AA23" s="76">
        <f t="shared" ca="1" si="0"/>
        <v>0</v>
      </c>
      <c r="AB23" s="76">
        <f t="shared" ca="1" si="1"/>
        <v>0</v>
      </c>
      <c r="AC23" s="76" t="str">
        <f t="shared" ca="1" si="2"/>
        <v/>
      </c>
      <c r="AE23" s="255">
        <f t="shared" si="3"/>
        <v>0</v>
      </c>
      <c r="AF23" s="76" t="str">
        <f t="shared" si="12"/>
        <v/>
      </c>
      <c r="AG23" s="76" t="str">
        <f t="shared" si="4"/>
        <v/>
      </c>
      <c r="AH23" s="76" t="str">
        <f t="shared" si="13"/>
        <v/>
      </c>
      <c r="AI23" s="255">
        <f t="shared" si="5"/>
        <v>0</v>
      </c>
      <c r="AJ23" s="255"/>
      <c r="AK23" s="76" t="str">
        <f t="shared" si="6"/>
        <v/>
      </c>
      <c r="AL23" s="76" t="str">
        <f t="shared" si="7"/>
        <v/>
      </c>
      <c r="AM23" s="76" t="str">
        <f t="shared" si="8"/>
        <v/>
      </c>
      <c r="AN23" s="76" t="str">
        <f t="shared" si="9"/>
        <v/>
      </c>
    </row>
    <row r="24" spans="1:40" ht="18.75" hidden="1" customHeight="1" x14ac:dyDescent="0.55000000000000004">
      <c r="A24" s="114"/>
      <c r="B24" s="101"/>
      <c r="C24" s="219"/>
      <c r="D24" s="191"/>
      <c r="E24" s="191"/>
      <c r="F24" s="220"/>
      <c r="G24" s="220"/>
      <c r="H24" s="220"/>
      <c r="I24" s="220"/>
      <c r="J24" s="220"/>
      <c r="K24" s="220"/>
      <c r="L24" s="220"/>
      <c r="M24" s="220"/>
      <c r="N24" s="254"/>
      <c r="O24" s="220">
        <f>SUM(F24:M24)</f>
        <v>0</v>
      </c>
      <c r="P24" s="104"/>
      <c r="R24" s="183"/>
      <c r="S24" s="183"/>
      <c r="T24" s="183"/>
      <c r="U24" s="214"/>
      <c r="W24" s="78"/>
      <c r="X24" s="255" t="str" cm="1">
        <f t="array" ref="X24">IFERROR(INDEX($AF$9:$AF$319, SMALL(IF($AF$9:$AF$319&lt;&gt;"", ROW($AF$9:$AF$319)-ROW($AF$9)+1), ROW()-ROW($AF$9)+1)), "")</f>
        <v/>
      </c>
      <c r="Y24" s="255" t="str">
        <f t="shared" ca="1" si="11"/>
        <v/>
      </c>
      <c r="Z24" s="76" t="str" cm="1">
        <f t="array" ref="Z24">IFERROR(INDEX($AG$9:$AG$319, SMALL(IF($AG$9:$AG$319&lt;&gt;"", ROW($AG$9:$AG$319)-ROW($AG$9)+1), ROW()-ROW($AG$9)+1))&amp;"", "")</f>
        <v/>
      </c>
      <c r="AA24" s="76">
        <f t="shared" ca="1" si="0"/>
        <v>0</v>
      </c>
      <c r="AB24" s="76">
        <f t="shared" ca="1" si="1"/>
        <v>0</v>
      </c>
      <c r="AC24" s="76" t="str">
        <f t="shared" ca="1" si="2"/>
        <v/>
      </c>
      <c r="AE24" s="255">
        <f t="shared" si="3"/>
        <v>0</v>
      </c>
      <c r="AF24" s="76" t="str">
        <f t="shared" si="12"/>
        <v/>
      </c>
      <c r="AG24" s="76" t="str">
        <f t="shared" si="4"/>
        <v/>
      </c>
      <c r="AH24" s="76" t="str">
        <f t="shared" si="13"/>
        <v/>
      </c>
      <c r="AI24" s="255">
        <f t="shared" si="5"/>
        <v>0</v>
      </c>
      <c r="AJ24" s="255"/>
      <c r="AK24" s="76" t="str">
        <f t="shared" si="6"/>
        <v/>
      </c>
      <c r="AL24" s="76" t="str">
        <f t="shared" si="7"/>
        <v/>
      </c>
      <c r="AM24" s="76" t="str">
        <f t="shared" si="8"/>
        <v/>
      </c>
      <c r="AN24" s="76" t="str">
        <f t="shared" si="9"/>
        <v/>
      </c>
    </row>
    <row r="25" spans="1:40" x14ac:dyDescent="0.55000000000000004">
      <c r="A25" s="114"/>
      <c r="B25" s="101"/>
      <c r="C25" s="219"/>
      <c r="D25" s="191"/>
      <c r="E25" s="191"/>
      <c r="F25" s="220"/>
      <c r="G25" s="220"/>
      <c r="H25" s="220"/>
      <c r="I25" s="220"/>
      <c r="J25" s="220"/>
      <c r="K25" s="220"/>
      <c r="L25" s="220"/>
      <c r="M25" s="220"/>
      <c r="N25" s="254"/>
      <c r="O25" s="220" t="str">
        <f>IF(SUM(F25:M25)=0,"",SUM(F25:M25))</f>
        <v/>
      </c>
      <c r="P25" s="104"/>
      <c r="R25" s="184"/>
      <c r="S25" s="184"/>
      <c r="T25" s="184"/>
      <c r="U25" s="215"/>
      <c r="W25" s="78"/>
      <c r="X25" s="255" t="str" cm="1">
        <f t="array" ref="X25">IFERROR(INDEX($AF$9:$AF$319, SMALL(IF($AF$9:$AF$319&lt;&gt;"", ROW($AF$9:$AF$319)-ROW($AF$9)+1), ROW()-ROW($AF$9)+1)), "")</f>
        <v/>
      </c>
      <c r="Y25" s="255" t="str">
        <f t="shared" ca="1" si="11"/>
        <v/>
      </c>
      <c r="Z25" s="76" t="str" cm="1">
        <f t="array" ref="Z25">IFERROR(INDEX($AG$9:$AG$319, SMALL(IF($AG$9:$AG$319&lt;&gt;"", ROW($AG$9:$AG$319)-ROW($AG$9)+1), ROW()-ROW($AG$9)+1))&amp;"", "")</f>
        <v/>
      </c>
      <c r="AA25" s="76">
        <f t="shared" ca="1" si="0"/>
        <v>0</v>
      </c>
      <c r="AB25" s="76">
        <f t="shared" ca="1" si="1"/>
        <v>0</v>
      </c>
      <c r="AC25" s="76" t="str">
        <f t="shared" ca="1" si="2"/>
        <v/>
      </c>
      <c r="AE25" s="255">
        <f t="shared" si="3"/>
        <v>0</v>
      </c>
      <c r="AF25" s="76" t="str">
        <f t="shared" si="12"/>
        <v/>
      </c>
      <c r="AG25" s="76" t="str">
        <f t="shared" si="4"/>
        <v/>
      </c>
      <c r="AH25" s="76" t="str">
        <f t="shared" si="13"/>
        <v/>
      </c>
      <c r="AI25" s="255">
        <f t="shared" si="5"/>
        <v>0</v>
      </c>
      <c r="AJ25" s="255"/>
      <c r="AK25" s="76" t="str">
        <f t="shared" si="6"/>
        <v/>
      </c>
      <c r="AL25" s="76" t="str">
        <f t="shared" si="7"/>
        <v/>
      </c>
      <c r="AM25" s="76" t="str">
        <f t="shared" si="8"/>
        <v/>
      </c>
      <c r="AN25" s="76" t="str">
        <f t="shared" si="9"/>
        <v/>
      </c>
    </row>
    <row r="26" spans="1:40" x14ac:dyDescent="0.55000000000000004">
      <c r="A26" s="114"/>
      <c r="B26" s="101"/>
      <c r="C26" s="219"/>
      <c r="D26" s="191"/>
      <c r="E26" s="191"/>
      <c r="F26" s="220"/>
      <c r="G26" s="220"/>
      <c r="H26" s="220"/>
      <c r="I26" s="220"/>
      <c r="J26" s="220"/>
      <c r="K26" s="220"/>
      <c r="L26" s="220"/>
      <c r="M26" s="220"/>
      <c r="N26" s="254"/>
      <c r="O26" s="220" t="str">
        <f>IF(SUM(F26:M26)=0,"",SUM(F26:M26))</f>
        <v/>
      </c>
      <c r="P26" s="104"/>
      <c r="R26" s="184"/>
      <c r="S26" s="184"/>
      <c r="T26" s="184"/>
      <c r="U26" s="215"/>
      <c r="W26" s="78"/>
      <c r="X26" s="255" t="str" cm="1">
        <f t="array" ref="X26">IFERROR(INDEX($AF$9:$AF$319, SMALL(IF($AF$9:$AF$319&lt;&gt;"", ROW($AF$9:$AF$319)-ROW($AF$9)+1), ROW()-ROW($AF$9)+1)), "")</f>
        <v/>
      </c>
      <c r="Y26" s="255" t="str">
        <f t="shared" ca="1" si="11"/>
        <v/>
      </c>
      <c r="Z26" s="76" t="str" cm="1">
        <f t="array" ref="Z26">IFERROR(INDEX($AG$9:$AG$319, SMALL(IF($AG$9:$AG$319&lt;&gt;"", ROW($AG$9:$AG$319)-ROW($AG$9)+1), ROW()-ROW($AG$9)+1))&amp;"", "")</f>
        <v/>
      </c>
      <c r="AA26" s="76">
        <f t="shared" ca="1" si="0"/>
        <v>0</v>
      </c>
      <c r="AB26" s="76">
        <f t="shared" ca="1" si="1"/>
        <v>0</v>
      </c>
      <c r="AC26" s="76" t="str">
        <f t="shared" ca="1" si="2"/>
        <v/>
      </c>
      <c r="AE26" s="255">
        <f t="shared" si="3"/>
        <v>0</v>
      </c>
      <c r="AF26" s="76" t="str">
        <f t="shared" si="12"/>
        <v/>
      </c>
      <c r="AG26" s="76" t="str">
        <f t="shared" si="4"/>
        <v/>
      </c>
      <c r="AH26" s="76" t="str">
        <f t="shared" si="13"/>
        <v/>
      </c>
      <c r="AI26" s="255">
        <f t="shared" si="5"/>
        <v>0</v>
      </c>
      <c r="AJ26" s="255"/>
      <c r="AK26" s="76" t="str">
        <f t="shared" si="6"/>
        <v/>
      </c>
      <c r="AL26" s="76" t="str">
        <f t="shared" si="7"/>
        <v/>
      </c>
      <c r="AM26" s="76" t="str">
        <f t="shared" si="8"/>
        <v/>
      </c>
      <c r="AN26" s="76" t="str">
        <f t="shared" si="9"/>
        <v/>
      </c>
    </row>
    <row r="27" spans="1:40" x14ac:dyDescent="0.55000000000000004">
      <c r="A27" s="114"/>
      <c r="B27" s="101"/>
      <c r="C27" s="219"/>
      <c r="D27" s="191"/>
      <c r="E27" s="191"/>
      <c r="F27" s="220"/>
      <c r="G27" s="220"/>
      <c r="H27" s="220"/>
      <c r="I27" s="220"/>
      <c r="J27" s="220"/>
      <c r="K27" s="220"/>
      <c r="L27" s="220"/>
      <c r="M27" s="220"/>
      <c r="N27" s="254"/>
      <c r="O27" s="220" t="str">
        <f>IF(SUM(F27:M27)=0,"",SUM(F27:M27))</f>
        <v/>
      </c>
      <c r="P27" s="104"/>
      <c r="R27" s="184"/>
      <c r="S27" s="184"/>
      <c r="T27" s="184"/>
      <c r="U27" s="215"/>
      <c r="W27" s="78"/>
      <c r="X27" s="255" t="str" cm="1">
        <f t="array" ref="X27">IFERROR(INDEX($AF$9:$AF$319, SMALL(IF($AF$9:$AF$319&lt;&gt;"", ROW($AF$9:$AF$319)-ROW($AF$9)+1), ROW()-ROW($AF$9)+1)), "")</f>
        <v/>
      </c>
      <c r="Y27" s="255" t="str">
        <f t="shared" ca="1" si="11"/>
        <v/>
      </c>
      <c r="Z27" s="76" t="str" cm="1">
        <f t="array" ref="Z27">IFERROR(INDEX($AG$9:$AG$319, SMALL(IF($AG$9:$AG$319&lt;&gt;"", ROW($AG$9:$AG$319)-ROW($AG$9)+1), ROW()-ROW($AG$9)+1))&amp;"", "")</f>
        <v/>
      </c>
      <c r="AA27" s="76">
        <f t="shared" ca="1" si="0"/>
        <v>0</v>
      </c>
      <c r="AB27" s="76">
        <f t="shared" ca="1" si="1"/>
        <v>0</v>
      </c>
      <c r="AC27" s="76" t="str">
        <f t="shared" ca="1" si="2"/>
        <v/>
      </c>
      <c r="AE27" s="255">
        <f t="shared" si="3"/>
        <v>0</v>
      </c>
      <c r="AF27" s="76" t="str">
        <f t="shared" si="12"/>
        <v/>
      </c>
      <c r="AG27" s="76" t="str">
        <f t="shared" si="4"/>
        <v/>
      </c>
      <c r="AH27" s="76" t="str">
        <f t="shared" si="13"/>
        <v/>
      </c>
      <c r="AI27" s="255">
        <f t="shared" si="5"/>
        <v>0</v>
      </c>
      <c r="AJ27" s="255"/>
      <c r="AK27" s="76" t="str">
        <f t="shared" si="6"/>
        <v/>
      </c>
      <c r="AL27" s="76" t="str">
        <f t="shared" si="7"/>
        <v/>
      </c>
      <c r="AM27" s="76" t="str">
        <f t="shared" si="8"/>
        <v/>
      </c>
      <c r="AN27" s="76" t="str">
        <f t="shared" si="9"/>
        <v/>
      </c>
    </row>
    <row r="28" spans="1:40" x14ac:dyDescent="0.55000000000000004">
      <c r="A28" s="114"/>
      <c r="B28" s="101"/>
      <c r="C28" s="219"/>
      <c r="D28" s="191"/>
      <c r="E28" s="191"/>
      <c r="F28" s="220"/>
      <c r="G28" s="220"/>
      <c r="H28" s="220"/>
      <c r="I28" s="220"/>
      <c r="J28" s="220"/>
      <c r="K28" s="220"/>
      <c r="L28" s="220"/>
      <c r="M28" s="220"/>
      <c r="N28" s="254"/>
      <c r="O28" s="220" t="str">
        <f>IF(SUM(F28:M28)=0,"",SUM(F28:M28))</f>
        <v/>
      </c>
      <c r="P28" s="104"/>
      <c r="R28" s="184"/>
      <c r="S28" s="184"/>
      <c r="T28" s="184"/>
      <c r="U28" s="215"/>
      <c r="W28" s="78"/>
      <c r="X28" s="255" t="str" cm="1">
        <f t="array" ref="X28">IFERROR(INDEX($AF$9:$AF$319, SMALL(IF($AF$9:$AF$319&lt;&gt;"", ROW($AF$9:$AF$319)-ROW($AF$9)+1), ROW()-ROW($AF$9)+1)), "")</f>
        <v/>
      </c>
      <c r="Y28" s="255" t="str">
        <f t="shared" ca="1" si="11"/>
        <v/>
      </c>
      <c r="Z28" s="76" t="str" cm="1">
        <f t="array" ref="Z28">IFERROR(INDEX($AG$9:$AG$319, SMALL(IF($AG$9:$AG$319&lt;&gt;"", ROW($AG$9:$AG$319)-ROW($AG$9)+1), ROW()-ROW($AG$9)+1))&amp;"", "")</f>
        <v/>
      </c>
      <c r="AA28" s="76">
        <f t="shared" ca="1" si="0"/>
        <v>0</v>
      </c>
      <c r="AB28" s="76">
        <f t="shared" ca="1" si="1"/>
        <v>0</v>
      </c>
      <c r="AC28" s="76" t="str">
        <f t="shared" ca="1" si="2"/>
        <v/>
      </c>
      <c r="AE28" s="255">
        <f t="shared" si="3"/>
        <v>0</v>
      </c>
      <c r="AF28" s="76" t="str">
        <f t="shared" si="12"/>
        <v/>
      </c>
      <c r="AG28" s="76" t="str">
        <f t="shared" si="4"/>
        <v/>
      </c>
      <c r="AH28" s="76" t="str">
        <f t="shared" si="13"/>
        <v/>
      </c>
      <c r="AI28" s="255">
        <f t="shared" si="5"/>
        <v>0</v>
      </c>
      <c r="AJ28" s="255"/>
      <c r="AK28" s="76" t="str">
        <f t="shared" si="6"/>
        <v/>
      </c>
      <c r="AL28" s="76" t="str">
        <f t="shared" si="7"/>
        <v/>
      </c>
      <c r="AM28" s="76" t="str">
        <f t="shared" si="8"/>
        <v/>
      </c>
      <c r="AN28" s="76" t="str">
        <f t="shared" si="9"/>
        <v/>
      </c>
    </row>
    <row r="29" spans="1:40" x14ac:dyDescent="0.55000000000000004">
      <c r="A29" s="114"/>
      <c r="B29" s="101"/>
      <c r="C29" s="219"/>
      <c r="D29" s="191"/>
      <c r="E29" s="191"/>
      <c r="F29" s="220"/>
      <c r="G29" s="220"/>
      <c r="H29" s="220"/>
      <c r="I29" s="220"/>
      <c r="J29" s="220"/>
      <c r="K29" s="220"/>
      <c r="L29" s="220"/>
      <c r="M29" s="220"/>
      <c r="N29" s="254"/>
      <c r="O29" s="220" t="str">
        <f>IF(SUM(F29:M29)=0,"",SUM(F29:M29))</f>
        <v/>
      </c>
      <c r="P29" s="104"/>
      <c r="R29" s="184"/>
      <c r="S29" s="184"/>
      <c r="T29" s="184"/>
      <c r="U29" s="215"/>
      <c r="W29" s="78"/>
      <c r="X29" s="255" t="str" cm="1">
        <f t="array" ref="X29">IFERROR(INDEX($AF$9:$AF$319, SMALL(IF($AF$9:$AF$319&lt;&gt;"", ROW($AF$9:$AF$319)-ROW($AF$9)+1), ROW()-ROW($AF$9)+1)), "")</f>
        <v/>
      </c>
      <c r="Y29" s="255" t="str">
        <f t="shared" ca="1" si="11"/>
        <v/>
      </c>
      <c r="Z29" s="76" t="str" cm="1">
        <f t="array" ref="Z29">IFERROR(INDEX($AG$9:$AG$319, SMALL(IF($AG$9:$AG$319&lt;&gt;"", ROW($AG$9:$AG$319)-ROW($AG$9)+1), ROW()-ROW($AG$9)+1))&amp;"", "")</f>
        <v/>
      </c>
      <c r="AA29" s="76">
        <f t="shared" ca="1" si="0"/>
        <v>0</v>
      </c>
      <c r="AB29" s="76">
        <f t="shared" ca="1" si="1"/>
        <v>0</v>
      </c>
      <c r="AC29" s="76" t="str">
        <f t="shared" ca="1" si="2"/>
        <v/>
      </c>
      <c r="AE29" s="255">
        <f t="shared" si="3"/>
        <v>0</v>
      </c>
      <c r="AF29" s="76" t="str">
        <f t="shared" si="12"/>
        <v/>
      </c>
      <c r="AG29" s="76" t="str">
        <f t="shared" si="4"/>
        <v/>
      </c>
      <c r="AH29" s="76" t="str">
        <f t="shared" si="13"/>
        <v/>
      </c>
      <c r="AI29" s="255">
        <f t="shared" si="5"/>
        <v>0</v>
      </c>
      <c r="AJ29" s="255"/>
      <c r="AK29" s="76" t="str">
        <f t="shared" si="6"/>
        <v/>
      </c>
      <c r="AL29" s="76" t="str">
        <f t="shared" si="7"/>
        <v/>
      </c>
      <c r="AM29" s="76" t="str">
        <f t="shared" si="8"/>
        <v/>
      </c>
      <c r="AN29" s="76" t="str">
        <f t="shared" si="9"/>
        <v/>
      </c>
    </row>
    <row r="30" spans="1:40" x14ac:dyDescent="0.55000000000000004">
      <c r="A30" s="114"/>
      <c r="B30" s="101"/>
      <c r="C30" s="219" t="s">
        <v>53</v>
      </c>
      <c r="D30" s="191"/>
      <c r="E30" s="279"/>
      <c r="F30" s="785"/>
      <c r="G30" s="785"/>
      <c r="H30" s="785"/>
      <c r="I30" s="785"/>
      <c r="J30" s="785"/>
      <c r="K30" s="785"/>
      <c r="L30" s="785"/>
      <c r="M30" s="785"/>
      <c r="N30" s="786"/>
      <c r="O30" s="787"/>
      <c r="P30" s="104"/>
      <c r="R30" s="183">
        <f>SUM(F$30:G$37)</f>
        <v>0</v>
      </c>
      <c r="S30" s="183">
        <f>SUM(H$30:I$37)</f>
        <v>0</v>
      </c>
      <c r="T30" s="183">
        <f>SUM(J$30:K$37)</f>
        <v>0</v>
      </c>
      <c r="U30" s="183">
        <f>SUM(L$30:M$37)</f>
        <v>0</v>
      </c>
      <c r="W30" s="78"/>
      <c r="X30" s="255" t="str" cm="1">
        <f t="array" ref="X30">IFERROR(INDEX($AF$9:$AF$319, SMALL(IF($AF$9:$AF$319&lt;&gt;"", ROW($AF$9:$AF$319)-ROW($AF$9)+1), ROW()-ROW($AF$9)+1)), "")</f>
        <v/>
      </c>
      <c r="Y30" s="255" t="str">
        <f t="shared" ca="1" si="11"/>
        <v/>
      </c>
      <c r="Z30" s="76" t="str" cm="1">
        <f t="array" ref="Z30">IFERROR(INDEX($AG$9:$AG$319, SMALL(IF($AG$9:$AG$319&lt;&gt;"", ROW($AG$9:$AG$319)-ROW($AG$9)+1), ROW()-ROW($AG$9)+1))&amp;"", "")</f>
        <v/>
      </c>
      <c r="AA30" s="76">
        <f t="shared" ca="1" si="0"/>
        <v>0</v>
      </c>
      <c r="AB30" s="76">
        <f t="shared" ca="1" si="1"/>
        <v>0</v>
      </c>
      <c r="AC30" s="76" t="str">
        <f t="shared" ca="1" si="2"/>
        <v/>
      </c>
      <c r="AE30" s="255">
        <f t="shared" si="3"/>
        <v>0</v>
      </c>
      <c r="AF30" s="76" t="str">
        <f t="shared" si="12"/>
        <v/>
      </c>
      <c r="AG30" s="76" t="str">
        <f t="shared" si="4"/>
        <v/>
      </c>
      <c r="AH30" s="76" t="str">
        <f t="shared" si="13"/>
        <v/>
      </c>
      <c r="AI30" s="255">
        <f t="shared" si="5"/>
        <v>0</v>
      </c>
      <c r="AJ30" s="255"/>
      <c r="AK30" s="76" t="str">
        <f t="shared" si="6"/>
        <v/>
      </c>
      <c r="AL30" s="76" t="str">
        <f t="shared" si="7"/>
        <v/>
      </c>
      <c r="AM30" s="76" t="str">
        <f t="shared" si="8"/>
        <v/>
      </c>
      <c r="AN30" s="76" t="str">
        <f t="shared" si="9"/>
        <v/>
      </c>
    </row>
    <row r="31" spans="1:40" ht="18.75" hidden="1" customHeight="1" x14ac:dyDescent="0.55000000000000004">
      <c r="A31" s="114"/>
      <c r="B31" s="101"/>
      <c r="C31" s="219"/>
      <c r="D31" s="191"/>
      <c r="E31" s="191"/>
      <c r="F31" s="220"/>
      <c r="G31" s="220"/>
      <c r="H31" s="220"/>
      <c r="I31" s="220"/>
      <c r="J31" s="220"/>
      <c r="K31" s="220"/>
      <c r="L31" s="220"/>
      <c r="M31" s="220"/>
      <c r="N31" s="254"/>
      <c r="O31" s="220">
        <f>SUM(F31:M31)</f>
        <v>0</v>
      </c>
      <c r="P31" s="104"/>
      <c r="R31" s="184"/>
      <c r="S31" s="184"/>
      <c r="T31" s="184"/>
      <c r="U31" s="215"/>
      <c r="W31" s="78"/>
      <c r="X31" s="255" t="str" cm="1">
        <f t="array" ref="X31">IFERROR(INDEX($AF$9:$AF$319, SMALL(IF($AF$9:$AF$319&lt;&gt;"", ROW($AF$9:$AF$319)-ROW($AF$9)+1), ROW()-ROW($AF$9)+1)), "")</f>
        <v/>
      </c>
      <c r="Y31" s="255" t="str">
        <f t="shared" ca="1" si="11"/>
        <v/>
      </c>
      <c r="Z31" s="76" t="str" cm="1">
        <f t="array" ref="Z31">IFERROR(INDEX($AG$9:$AG$319, SMALL(IF($AG$9:$AG$319&lt;&gt;"", ROW($AG$9:$AG$319)-ROW($AG$9)+1), ROW()-ROW($AG$9)+1))&amp;"", "")</f>
        <v/>
      </c>
      <c r="AA31" s="76">
        <f t="shared" ca="1" si="0"/>
        <v>0</v>
      </c>
      <c r="AB31" s="76">
        <f t="shared" ca="1" si="1"/>
        <v>0</v>
      </c>
      <c r="AC31" s="76" t="str">
        <f t="shared" ca="1" si="2"/>
        <v/>
      </c>
      <c r="AE31" s="255">
        <f t="shared" si="3"/>
        <v>0</v>
      </c>
      <c r="AF31" s="76" t="str">
        <f t="shared" si="12"/>
        <v/>
      </c>
      <c r="AG31" s="76" t="str">
        <f t="shared" si="4"/>
        <v/>
      </c>
      <c r="AH31" s="76" t="str">
        <f t="shared" si="13"/>
        <v/>
      </c>
      <c r="AI31" s="255">
        <f t="shared" si="5"/>
        <v>0</v>
      </c>
      <c r="AJ31" s="255"/>
      <c r="AK31" s="76" t="str">
        <f t="shared" si="6"/>
        <v/>
      </c>
      <c r="AL31" s="76" t="str">
        <f t="shared" si="7"/>
        <v/>
      </c>
      <c r="AM31" s="76" t="str">
        <f t="shared" si="8"/>
        <v/>
      </c>
      <c r="AN31" s="76" t="str">
        <f t="shared" si="9"/>
        <v/>
      </c>
    </row>
    <row r="32" spans="1:40" x14ac:dyDescent="0.55000000000000004">
      <c r="A32" s="114"/>
      <c r="B32" s="101"/>
      <c r="C32" s="219"/>
      <c r="D32" s="191"/>
      <c r="E32" s="191"/>
      <c r="F32" s="220"/>
      <c r="G32" s="220"/>
      <c r="H32" s="220"/>
      <c r="I32" s="220"/>
      <c r="J32" s="220"/>
      <c r="K32" s="220"/>
      <c r="L32" s="220"/>
      <c r="M32" s="220"/>
      <c r="N32" s="254"/>
      <c r="O32" s="220" t="str">
        <f>IF(SUM(F32:M32)=0,"",SUM(F32:M32))</f>
        <v/>
      </c>
      <c r="P32" s="104"/>
      <c r="R32" s="183"/>
      <c r="S32" s="183"/>
      <c r="T32" s="183"/>
      <c r="U32" s="214"/>
      <c r="W32" s="78"/>
      <c r="X32" s="255" t="str" cm="1">
        <f t="array" ref="X32">IFERROR(INDEX($AF$9:$AF$319, SMALL(IF($AF$9:$AF$319&lt;&gt;"", ROW($AF$9:$AF$319)-ROW($AF$9)+1), ROW()-ROW($AF$9)+1)), "")</f>
        <v/>
      </c>
      <c r="Y32" s="255" t="str">
        <f t="shared" ca="1" si="11"/>
        <v/>
      </c>
      <c r="Z32" s="76" t="str" cm="1">
        <f t="array" ref="Z32">IFERROR(INDEX($AG$9:$AG$319, SMALL(IF($AG$9:$AG$319&lt;&gt;"", ROW($AG$9:$AG$319)-ROW($AG$9)+1), ROW()-ROW($AG$9)+1))&amp;"", "")</f>
        <v/>
      </c>
      <c r="AA32" s="76">
        <f t="shared" ca="1" si="0"/>
        <v>0</v>
      </c>
      <c r="AB32" s="76">
        <f t="shared" ca="1" si="1"/>
        <v>0</v>
      </c>
      <c r="AC32" s="76" t="str">
        <f t="shared" ca="1" si="2"/>
        <v/>
      </c>
      <c r="AE32" s="255">
        <f t="shared" si="3"/>
        <v>0</v>
      </c>
      <c r="AF32" s="76" t="str">
        <f t="shared" si="12"/>
        <v/>
      </c>
      <c r="AG32" s="76" t="str">
        <f t="shared" si="4"/>
        <v/>
      </c>
      <c r="AH32" s="76" t="str">
        <f t="shared" si="13"/>
        <v/>
      </c>
      <c r="AI32" s="255">
        <f t="shared" si="5"/>
        <v>0</v>
      </c>
      <c r="AJ32" s="255"/>
      <c r="AK32" s="76" t="str">
        <f t="shared" si="6"/>
        <v/>
      </c>
      <c r="AL32" s="76" t="str">
        <f t="shared" si="7"/>
        <v/>
      </c>
      <c r="AM32" s="76" t="str">
        <f t="shared" si="8"/>
        <v/>
      </c>
      <c r="AN32" s="76" t="str">
        <f t="shared" si="9"/>
        <v/>
      </c>
    </row>
    <row r="33" spans="1:40" x14ac:dyDescent="0.55000000000000004">
      <c r="A33" s="114"/>
      <c r="B33" s="101"/>
      <c r="C33" s="219"/>
      <c r="D33" s="191"/>
      <c r="E33" s="191"/>
      <c r="F33" s="220"/>
      <c r="G33" s="220"/>
      <c r="H33" s="220"/>
      <c r="I33" s="220"/>
      <c r="J33" s="220"/>
      <c r="K33" s="220"/>
      <c r="L33" s="220"/>
      <c r="M33" s="220"/>
      <c r="N33" s="254"/>
      <c r="O33" s="220" t="str">
        <f>IF(SUM(F33:M33)=0,"",SUM(F33:M33))</f>
        <v/>
      </c>
      <c r="P33" s="104"/>
      <c r="R33" s="183"/>
      <c r="S33" s="183"/>
      <c r="T33" s="183"/>
      <c r="U33" s="214"/>
      <c r="W33" s="78"/>
      <c r="X33" s="255" t="str" cm="1">
        <f t="array" ref="X33">IFERROR(INDEX($AF$9:$AF$319, SMALL(IF($AF$9:$AF$319&lt;&gt;"", ROW($AF$9:$AF$319)-ROW($AF$9)+1), ROW()-ROW($AF$9)+1)), "")</f>
        <v/>
      </c>
      <c r="Y33" s="255" t="str">
        <f t="shared" ca="1" si="11"/>
        <v/>
      </c>
      <c r="Z33" s="76" t="str" cm="1">
        <f t="array" ref="Z33">IFERROR(INDEX($AG$9:$AG$319, SMALL(IF($AG$9:$AG$319&lt;&gt;"", ROW($AG$9:$AG$319)-ROW($AG$9)+1), ROW()-ROW($AG$9)+1))&amp;"", "")</f>
        <v/>
      </c>
      <c r="AA33" s="76">
        <f t="shared" ca="1" si="0"/>
        <v>0</v>
      </c>
      <c r="AB33" s="76">
        <f t="shared" ca="1" si="1"/>
        <v>0</v>
      </c>
      <c r="AC33" s="76" t="str">
        <f t="shared" ca="1" si="2"/>
        <v/>
      </c>
      <c r="AE33" s="255">
        <f t="shared" si="3"/>
        <v>0</v>
      </c>
      <c r="AF33" s="76" t="str">
        <f t="shared" si="12"/>
        <v/>
      </c>
      <c r="AG33" s="76" t="str">
        <f t="shared" si="4"/>
        <v/>
      </c>
      <c r="AH33" s="76" t="str">
        <f t="shared" si="13"/>
        <v/>
      </c>
      <c r="AI33" s="255">
        <f t="shared" si="5"/>
        <v>0</v>
      </c>
      <c r="AJ33" s="255"/>
      <c r="AK33" s="76" t="str">
        <f t="shared" si="6"/>
        <v/>
      </c>
      <c r="AL33" s="76" t="str">
        <f t="shared" si="7"/>
        <v/>
      </c>
      <c r="AM33" s="76" t="str">
        <f t="shared" si="8"/>
        <v/>
      </c>
      <c r="AN33" s="76" t="str">
        <f t="shared" si="9"/>
        <v/>
      </c>
    </row>
    <row r="34" spans="1:40" x14ac:dyDescent="0.55000000000000004">
      <c r="A34" s="114"/>
      <c r="B34" s="101"/>
      <c r="C34" s="219"/>
      <c r="D34" s="191"/>
      <c r="E34" s="191"/>
      <c r="F34" s="220"/>
      <c r="G34" s="220"/>
      <c r="H34" s="220"/>
      <c r="I34" s="220"/>
      <c r="J34" s="220"/>
      <c r="K34" s="220"/>
      <c r="L34" s="220"/>
      <c r="M34" s="220"/>
      <c r="N34" s="254"/>
      <c r="O34" s="220" t="str">
        <f t="shared" ref="O34:O36" si="14">IF(SUM(F34:M34)=0,"",SUM(F34:M34))</f>
        <v/>
      </c>
      <c r="P34" s="104"/>
      <c r="R34" s="183"/>
      <c r="S34" s="183"/>
      <c r="T34" s="183"/>
      <c r="U34" s="214"/>
      <c r="W34" s="78"/>
      <c r="X34" s="255" t="str" cm="1">
        <f t="array" ref="X34">IFERROR(INDEX($AF$9:$AF$319, SMALL(IF($AF$9:$AF$319&lt;&gt;"", ROW($AF$9:$AF$319)-ROW($AF$9)+1), ROW()-ROW($AF$9)+1)), "")</f>
        <v/>
      </c>
      <c r="Y34" s="255" t="str">
        <f t="shared" ca="1" si="11"/>
        <v/>
      </c>
      <c r="Z34" s="76" t="str" cm="1">
        <f t="array" ref="Z34">IFERROR(INDEX($AG$9:$AG$319, SMALL(IF($AG$9:$AG$319&lt;&gt;"", ROW($AG$9:$AG$319)-ROW($AG$9)+1), ROW()-ROW($AG$9)+1))&amp;"", "")</f>
        <v/>
      </c>
      <c r="AA34" s="76">
        <f t="shared" ca="1" si="0"/>
        <v>0</v>
      </c>
      <c r="AB34" s="76">
        <f t="shared" ca="1" si="1"/>
        <v>0</v>
      </c>
      <c r="AC34" s="76" t="str">
        <f t="shared" ca="1" si="2"/>
        <v/>
      </c>
      <c r="AE34" s="255">
        <f t="shared" si="3"/>
        <v>0</v>
      </c>
      <c r="AF34" s="76" t="str">
        <f t="shared" si="12"/>
        <v/>
      </c>
      <c r="AG34" s="76" t="str">
        <f t="shared" si="4"/>
        <v/>
      </c>
      <c r="AH34" s="76" t="str">
        <f t="shared" si="13"/>
        <v/>
      </c>
      <c r="AI34" s="255">
        <f t="shared" si="5"/>
        <v>0</v>
      </c>
      <c r="AJ34" s="255"/>
      <c r="AK34" s="76" t="str">
        <f t="shared" si="6"/>
        <v/>
      </c>
      <c r="AL34" s="76" t="str">
        <f t="shared" si="7"/>
        <v/>
      </c>
      <c r="AM34" s="76" t="str">
        <f t="shared" si="8"/>
        <v/>
      </c>
      <c r="AN34" s="76" t="str">
        <f t="shared" si="9"/>
        <v/>
      </c>
    </row>
    <row r="35" spans="1:40" x14ac:dyDescent="0.55000000000000004">
      <c r="A35" s="114"/>
      <c r="B35" s="101"/>
      <c r="C35" s="219"/>
      <c r="D35" s="191"/>
      <c r="E35" s="191"/>
      <c r="F35" s="220"/>
      <c r="G35" s="220"/>
      <c r="H35" s="220"/>
      <c r="I35" s="220"/>
      <c r="J35" s="220"/>
      <c r="K35" s="220"/>
      <c r="L35" s="220"/>
      <c r="M35" s="220"/>
      <c r="N35" s="254"/>
      <c r="O35" s="220" t="str">
        <f t="shared" si="14"/>
        <v/>
      </c>
      <c r="P35" s="104"/>
      <c r="R35" s="183"/>
      <c r="S35" s="183"/>
      <c r="T35" s="183"/>
      <c r="U35" s="214"/>
      <c r="W35" s="78"/>
      <c r="X35" s="255" t="str" cm="1">
        <f t="array" ref="X35">IFERROR(INDEX($AF$9:$AF$319, SMALL(IF($AF$9:$AF$319&lt;&gt;"", ROW($AF$9:$AF$319)-ROW($AF$9)+1), ROW()-ROW($AF$9)+1)), "")</f>
        <v/>
      </c>
      <c r="Y35" s="255" t="str">
        <f t="shared" ca="1" si="11"/>
        <v/>
      </c>
      <c r="Z35" s="76" t="str" cm="1">
        <f t="array" ref="Z35">IFERROR(INDEX($AG$9:$AG$319, SMALL(IF($AG$9:$AG$319&lt;&gt;"", ROW($AG$9:$AG$319)-ROW($AG$9)+1), ROW()-ROW($AG$9)+1))&amp;"", "")</f>
        <v/>
      </c>
      <c r="AA35" s="76">
        <f t="shared" ca="1" si="0"/>
        <v>0</v>
      </c>
      <c r="AB35" s="76">
        <f t="shared" ca="1" si="1"/>
        <v>0</v>
      </c>
      <c r="AC35" s="76" t="str">
        <f t="shared" ca="1" si="2"/>
        <v/>
      </c>
      <c r="AE35" s="255">
        <f t="shared" si="3"/>
        <v>0</v>
      </c>
      <c r="AF35" s="76" t="str">
        <f t="shared" si="12"/>
        <v/>
      </c>
      <c r="AG35" s="76" t="str">
        <f t="shared" si="4"/>
        <v/>
      </c>
      <c r="AH35" s="76" t="str">
        <f t="shared" si="13"/>
        <v/>
      </c>
      <c r="AI35" s="255">
        <f t="shared" si="5"/>
        <v>0</v>
      </c>
      <c r="AJ35" s="255"/>
      <c r="AK35" s="76" t="str">
        <f t="shared" si="6"/>
        <v/>
      </c>
      <c r="AL35" s="76" t="str">
        <f t="shared" si="7"/>
        <v/>
      </c>
      <c r="AM35" s="76" t="str">
        <f t="shared" si="8"/>
        <v/>
      </c>
      <c r="AN35" s="76" t="str">
        <f t="shared" si="9"/>
        <v/>
      </c>
    </row>
    <row r="36" spans="1:40" x14ac:dyDescent="0.55000000000000004">
      <c r="A36" s="114"/>
      <c r="B36" s="101"/>
      <c r="C36" s="219"/>
      <c r="D36" s="191"/>
      <c r="E36" s="191"/>
      <c r="F36" s="220"/>
      <c r="G36" s="220"/>
      <c r="H36" s="220"/>
      <c r="I36" s="220"/>
      <c r="J36" s="220"/>
      <c r="K36" s="220"/>
      <c r="L36" s="220"/>
      <c r="M36" s="220"/>
      <c r="N36" s="254"/>
      <c r="O36" s="220" t="str">
        <f t="shared" si="14"/>
        <v/>
      </c>
      <c r="P36" s="104"/>
      <c r="R36" s="183"/>
      <c r="S36" s="183"/>
      <c r="T36" s="183"/>
      <c r="U36" s="214"/>
      <c r="W36" s="78"/>
      <c r="X36" s="255" t="str" cm="1">
        <f t="array" ref="X36">IFERROR(INDEX($AF$9:$AF$319, SMALL(IF($AF$9:$AF$319&lt;&gt;"", ROW($AF$9:$AF$319)-ROW($AF$9)+1), ROW()-ROW($AF$9)+1)), "")</f>
        <v/>
      </c>
      <c r="Y36" s="255" t="str">
        <f t="shared" ca="1" si="11"/>
        <v/>
      </c>
      <c r="Z36" s="76" t="str" cm="1">
        <f t="array" ref="Z36">IFERROR(INDEX($AG$9:$AG$319, SMALL(IF($AG$9:$AG$319&lt;&gt;"", ROW($AG$9:$AG$319)-ROW($AG$9)+1), ROW()-ROW($AG$9)+1))&amp;"", "")</f>
        <v/>
      </c>
      <c r="AA36" s="76">
        <f t="shared" ca="1" si="0"/>
        <v>0</v>
      </c>
      <c r="AB36" s="76">
        <f t="shared" ca="1" si="1"/>
        <v>0</v>
      </c>
      <c r="AC36" s="76" t="str">
        <f t="shared" ca="1" si="2"/>
        <v/>
      </c>
      <c r="AE36" s="255">
        <f t="shared" si="3"/>
        <v>0</v>
      </c>
      <c r="AF36" s="76" t="str">
        <f t="shared" si="12"/>
        <v/>
      </c>
      <c r="AG36" s="76" t="str">
        <f t="shared" si="4"/>
        <v/>
      </c>
      <c r="AH36" s="76" t="str">
        <f t="shared" si="13"/>
        <v/>
      </c>
      <c r="AI36" s="255">
        <f t="shared" si="5"/>
        <v>0</v>
      </c>
      <c r="AJ36" s="255"/>
      <c r="AK36" s="76" t="str">
        <f t="shared" si="6"/>
        <v/>
      </c>
      <c r="AL36" s="76" t="str">
        <f t="shared" si="7"/>
        <v/>
      </c>
      <c r="AM36" s="76" t="str">
        <f t="shared" si="8"/>
        <v/>
      </c>
      <c r="AN36" s="76" t="str">
        <f t="shared" si="9"/>
        <v/>
      </c>
    </row>
    <row r="37" spans="1:40" x14ac:dyDescent="0.55000000000000004">
      <c r="A37" s="114"/>
      <c r="B37" s="101"/>
      <c r="C37" s="219" t="s">
        <v>54</v>
      </c>
      <c r="D37" s="191"/>
      <c r="E37" s="279"/>
      <c r="F37" s="785"/>
      <c r="G37" s="785"/>
      <c r="H37" s="785"/>
      <c r="I37" s="785"/>
      <c r="J37" s="785"/>
      <c r="K37" s="785"/>
      <c r="L37" s="785"/>
      <c r="M37" s="785"/>
      <c r="N37" s="786"/>
      <c r="O37" s="787"/>
      <c r="P37" s="104"/>
      <c r="R37" s="183">
        <f>SUM(F$37:G$44)</f>
        <v>0</v>
      </c>
      <c r="S37" s="183">
        <f>SUM(H$37:I$44)</f>
        <v>0</v>
      </c>
      <c r="T37" s="183">
        <f>SUM(J$37:K$44)</f>
        <v>0</v>
      </c>
      <c r="U37" s="183">
        <f>SUM(L$37:M$44)</f>
        <v>0</v>
      </c>
      <c r="W37" s="78"/>
      <c r="X37" s="255" t="str" cm="1">
        <f t="array" ref="X37">IFERROR(INDEX($AF$9:$AF$319, SMALL(IF($AF$9:$AF$319&lt;&gt;"", ROW($AF$9:$AF$319)-ROW($AF$9)+1), ROW()-ROW($AF$9)+1)), "")</f>
        <v/>
      </c>
      <c r="Y37" s="255" t="str">
        <f t="shared" ca="1" si="11"/>
        <v/>
      </c>
      <c r="Z37" s="76" t="str" cm="1">
        <f t="array" ref="Z37">IFERROR(INDEX($AG$9:$AG$319, SMALL(IF($AG$9:$AG$319&lt;&gt;"", ROW($AG$9:$AG$319)-ROW($AG$9)+1), ROW()-ROW($AG$9)+1))&amp;"", "")</f>
        <v/>
      </c>
      <c r="AA37" s="76">
        <f t="shared" ca="1" si="0"/>
        <v>0</v>
      </c>
      <c r="AB37" s="76">
        <f t="shared" ca="1" si="1"/>
        <v>0</v>
      </c>
      <c r="AC37" s="76" t="str">
        <f t="shared" ca="1" si="2"/>
        <v/>
      </c>
      <c r="AE37" s="255">
        <f t="shared" si="3"/>
        <v>0</v>
      </c>
      <c r="AF37" s="76" t="str">
        <f t="shared" si="12"/>
        <v/>
      </c>
      <c r="AG37" s="76" t="str">
        <f t="shared" si="4"/>
        <v/>
      </c>
      <c r="AH37" s="76" t="str">
        <f t="shared" si="13"/>
        <v/>
      </c>
      <c r="AI37" s="255">
        <f t="shared" si="5"/>
        <v>0</v>
      </c>
      <c r="AJ37" s="255"/>
      <c r="AK37" s="76" t="str">
        <f t="shared" si="6"/>
        <v/>
      </c>
      <c r="AL37" s="76" t="str">
        <f t="shared" si="7"/>
        <v/>
      </c>
      <c r="AM37" s="76" t="str">
        <f t="shared" si="8"/>
        <v/>
      </c>
      <c r="AN37" s="76" t="str">
        <f t="shared" si="9"/>
        <v/>
      </c>
    </row>
    <row r="38" spans="1:40" ht="18.75" hidden="1" customHeight="1" x14ac:dyDescent="0.55000000000000004">
      <c r="A38" s="114"/>
      <c r="B38" s="101"/>
      <c r="C38" s="219"/>
      <c r="D38" s="191"/>
      <c r="E38" s="191"/>
      <c r="F38" s="220"/>
      <c r="G38" s="220"/>
      <c r="H38" s="220"/>
      <c r="I38" s="220"/>
      <c r="J38" s="220"/>
      <c r="K38" s="220"/>
      <c r="L38" s="220"/>
      <c r="M38" s="220"/>
      <c r="N38" s="254"/>
      <c r="O38" s="220">
        <f t="shared" ref="O38:O59" si="15">SUM(F38:M38)</f>
        <v>0</v>
      </c>
      <c r="P38" s="104"/>
      <c r="R38" s="183"/>
      <c r="S38" s="183"/>
      <c r="T38" s="183"/>
      <c r="U38" s="214"/>
      <c r="W38" s="78"/>
      <c r="X38" s="255" t="str" cm="1">
        <f t="array" ref="X38">IFERROR(INDEX($AF$9:$AF$319, SMALL(IF($AF$9:$AF$319&lt;&gt;"", ROW($AF$9:$AF$319)-ROW($AF$9)+1), ROW()-ROW($AF$9)+1)), "")</f>
        <v/>
      </c>
      <c r="Y38" s="255" t="str">
        <f t="shared" ca="1" si="11"/>
        <v/>
      </c>
      <c r="Z38" s="76" t="str" cm="1">
        <f t="array" ref="Z38">IFERROR(INDEX($AG$9:$AG$319, SMALL(IF($AG$9:$AG$319&lt;&gt;"", ROW($AG$9:$AG$319)-ROW($AG$9)+1), ROW()-ROW($AG$9)+1))&amp;"", "")</f>
        <v/>
      </c>
      <c r="AA38" s="76">
        <f t="shared" ca="1" si="0"/>
        <v>0</v>
      </c>
      <c r="AB38" s="76">
        <f t="shared" ca="1" si="1"/>
        <v>0</v>
      </c>
      <c r="AC38" s="76" t="str">
        <f t="shared" ca="1" si="2"/>
        <v/>
      </c>
      <c r="AE38" s="255">
        <f t="shared" si="3"/>
        <v>0</v>
      </c>
      <c r="AF38" s="76" t="str">
        <f t="shared" si="12"/>
        <v/>
      </c>
      <c r="AG38" s="76" t="str">
        <f t="shared" si="4"/>
        <v/>
      </c>
      <c r="AH38" s="76" t="str">
        <f t="shared" si="13"/>
        <v/>
      </c>
      <c r="AI38" s="255">
        <f t="shared" si="5"/>
        <v>0</v>
      </c>
      <c r="AJ38" s="255"/>
      <c r="AK38" s="76" t="str">
        <f t="shared" si="6"/>
        <v/>
      </c>
      <c r="AL38" s="76" t="str">
        <f t="shared" si="7"/>
        <v/>
      </c>
      <c r="AM38" s="76" t="str">
        <f t="shared" si="8"/>
        <v/>
      </c>
      <c r="AN38" s="76" t="str">
        <f t="shared" si="9"/>
        <v/>
      </c>
    </row>
    <row r="39" spans="1:40" x14ac:dyDescent="0.55000000000000004">
      <c r="A39" s="114"/>
      <c r="B39" s="101"/>
      <c r="C39" s="219"/>
      <c r="D39" s="191"/>
      <c r="E39" s="191"/>
      <c r="F39" s="220"/>
      <c r="G39" s="220"/>
      <c r="H39" s="220"/>
      <c r="I39" s="220"/>
      <c r="J39" s="220"/>
      <c r="K39" s="220"/>
      <c r="L39" s="220"/>
      <c r="M39" s="220"/>
      <c r="N39" s="254"/>
      <c r="O39" s="220" t="str">
        <f t="shared" ref="O39:O43" si="16">IF(SUM(F39:M39)=0,"",SUM(F39:M39))</f>
        <v/>
      </c>
      <c r="P39" s="104"/>
      <c r="R39" s="184"/>
      <c r="S39" s="184"/>
      <c r="T39" s="184"/>
      <c r="U39" s="215"/>
      <c r="W39" s="78"/>
      <c r="X39" s="255" t="str" cm="1">
        <f t="array" ref="X39">IFERROR(INDEX($AF$9:$AF$319, SMALL(IF($AF$9:$AF$319&lt;&gt;"", ROW($AF$9:$AF$319)-ROW($AF$9)+1), ROW()-ROW($AF$9)+1)), "")</f>
        <v/>
      </c>
      <c r="Y39" s="255" t="str">
        <f t="shared" ca="1" si="11"/>
        <v/>
      </c>
      <c r="Z39" s="76" t="str" cm="1">
        <f t="array" ref="Z39">IFERROR(INDEX($AG$9:$AG$319, SMALL(IF($AG$9:$AG$319&lt;&gt;"", ROW($AG$9:$AG$319)-ROW($AG$9)+1), ROW()-ROW($AG$9)+1))&amp;"", "")</f>
        <v/>
      </c>
      <c r="AA39" s="76">
        <f t="shared" ca="1" si="0"/>
        <v>0</v>
      </c>
      <c r="AB39" s="76">
        <f t="shared" ca="1" si="1"/>
        <v>0</v>
      </c>
      <c r="AC39" s="76" t="str">
        <f t="shared" ca="1" si="2"/>
        <v/>
      </c>
      <c r="AE39" s="255">
        <f t="shared" si="3"/>
        <v>0</v>
      </c>
      <c r="AF39" s="76" t="str">
        <f t="shared" si="12"/>
        <v/>
      </c>
      <c r="AG39" s="76" t="str">
        <f t="shared" si="4"/>
        <v/>
      </c>
      <c r="AH39" s="76" t="str">
        <f t="shared" si="13"/>
        <v/>
      </c>
      <c r="AI39" s="255">
        <f t="shared" si="5"/>
        <v>0</v>
      </c>
      <c r="AJ39" s="255"/>
      <c r="AK39" s="76" t="str">
        <f t="shared" si="6"/>
        <v/>
      </c>
      <c r="AL39" s="76" t="str">
        <f t="shared" si="7"/>
        <v/>
      </c>
      <c r="AM39" s="76" t="str">
        <f t="shared" si="8"/>
        <v/>
      </c>
      <c r="AN39" s="76" t="str">
        <f t="shared" si="9"/>
        <v/>
      </c>
    </row>
    <row r="40" spans="1:40" x14ac:dyDescent="0.55000000000000004">
      <c r="A40" s="114"/>
      <c r="B40" s="101"/>
      <c r="C40" s="219"/>
      <c r="D40" s="191"/>
      <c r="E40" s="191"/>
      <c r="F40" s="220"/>
      <c r="G40" s="220"/>
      <c r="H40" s="220"/>
      <c r="I40" s="220"/>
      <c r="J40" s="220"/>
      <c r="K40" s="220"/>
      <c r="L40" s="220"/>
      <c r="M40" s="220"/>
      <c r="N40" s="254"/>
      <c r="O40" s="220" t="str">
        <f t="shared" si="16"/>
        <v/>
      </c>
      <c r="P40" s="104"/>
      <c r="R40" s="184"/>
      <c r="S40" s="184"/>
      <c r="T40" s="184"/>
      <c r="U40" s="215"/>
      <c r="W40" s="78"/>
      <c r="X40" s="255" t="str" cm="1">
        <f t="array" ref="X40">IFERROR(INDEX($AF$9:$AF$319, SMALL(IF($AF$9:$AF$319&lt;&gt;"", ROW($AF$9:$AF$319)-ROW($AF$9)+1), ROW()-ROW($AF$9)+1)), "")</f>
        <v/>
      </c>
      <c r="Y40" s="255" t="str">
        <f t="shared" ca="1" si="11"/>
        <v/>
      </c>
      <c r="Z40" s="76" t="str" cm="1">
        <f t="array" ref="Z40">IFERROR(INDEX($AG$9:$AG$319, SMALL(IF($AG$9:$AG$319&lt;&gt;"", ROW($AG$9:$AG$319)-ROW($AG$9)+1), ROW()-ROW($AG$9)+1))&amp;"", "")</f>
        <v/>
      </c>
      <c r="AA40" s="76">
        <f t="shared" ca="1" si="0"/>
        <v>0</v>
      </c>
      <c r="AB40" s="76">
        <f t="shared" ca="1" si="1"/>
        <v>0</v>
      </c>
      <c r="AC40" s="76" t="str">
        <f t="shared" ca="1" si="2"/>
        <v/>
      </c>
      <c r="AE40" s="255">
        <f t="shared" si="3"/>
        <v>0</v>
      </c>
      <c r="AF40" s="76" t="str">
        <f t="shared" si="12"/>
        <v/>
      </c>
      <c r="AG40" s="76" t="str">
        <f t="shared" si="4"/>
        <v/>
      </c>
      <c r="AH40" s="76" t="str">
        <f t="shared" si="13"/>
        <v/>
      </c>
      <c r="AI40" s="255">
        <f t="shared" si="5"/>
        <v>0</v>
      </c>
      <c r="AJ40" s="255"/>
      <c r="AK40" s="76" t="str">
        <f t="shared" si="6"/>
        <v/>
      </c>
      <c r="AL40" s="76" t="str">
        <f t="shared" si="7"/>
        <v/>
      </c>
      <c r="AM40" s="76" t="str">
        <f t="shared" si="8"/>
        <v/>
      </c>
      <c r="AN40" s="76" t="str">
        <f t="shared" si="9"/>
        <v/>
      </c>
    </row>
    <row r="41" spans="1:40" x14ac:dyDescent="0.55000000000000004">
      <c r="A41" s="114"/>
      <c r="B41" s="101"/>
      <c r="C41" s="219"/>
      <c r="D41" s="191"/>
      <c r="E41" s="191"/>
      <c r="F41" s="220"/>
      <c r="G41" s="220"/>
      <c r="H41" s="220"/>
      <c r="I41" s="220"/>
      <c r="J41" s="220"/>
      <c r="K41" s="220"/>
      <c r="L41" s="220"/>
      <c r="M41" s="220"/>
      <c r="N41" s="254"/>
      <c r="O41" s="220" t="str">
        <f t="shared" si="16"/>
        <v/>
      </c>
      <c r="P41" s="104"/>
      <c r="R41" s="184"/>
      <c r="S41" s="184"/>
      <c r="T41" s="184"/>
      <c r="U41" s="215"/>
      <c r="W41" s="78"/>
      <c r="X41" s="255" t="str" cm="1">
        <f t="array" ref="X41">IFERROR(INDEX($AF$9:$AF$319, SMALL(IF($AF$9:$AF$319&lt;&gt;"", ROW($AF$9:$AF$319)-ROW($AF$9)+1), ROW()-ROW($AF$9)+1)), "")</f>
        <v/>
      </c>
      <c r="Y41" s="255" t="str">
        <f t="shared" ca="1" si="11"/>
        <v/>
      </c>
      <c r="Z41" s="76" t="str" cm="1">
        <f t="array" ref="Z41">IFERROR(INDEX($AG$9:$AG$319, SMALL(IF($AG$9:$AG$319&lt;&gt;"", ROW($AG$9:$AG$319)-ROW($AG$9)+1), ROW()-ROW($AG$9)+1))&amp;"", "")</f>
        <v/>
      </c>
      <c r="AA41" s="76">
        <f t="shared" ref="AA41:AA64" ca="1" si="17">OFFSET($AE$8,MATCH(X41,$AF$9:$AF$64,0),0)</f>
        <v>0</v>
      </c>
      <c r="AB41" s="76">
        <f t="shared" ref="AB41:AB64" ca="1" si="18">OFFSET($D$8,MATCH(X41,$AF$9:$AF$64,0),0)</f>
        <v>0</v>
      </c>
      <c r="AC41" s="76" t="str">
        <f t="shared" ref="AC41:AC64" ca="1" si="19">OFFSET($AH$8,MATCH(X41,$AF$9:$AF$64,0),0)</f>
        <v/>
      </c>
      <c r="AE41" s="255">
        <f t="shared" ref="AE41:AE64" si="20">SUM(G41,I41,K41,M41)</f>
        <v>0</v>
      </c>
      <c r="AF41" s="76" t="str">
        <f t="shared" si="12"/>
        <v/>
      </c>
      <c r="AG41" s="76" t="str">
        <f t="shared" ref="AG41:AG64" si="21">IF(SUM(G41,I41,K41,M41)&gt;0,N41,"")</f>
        <v/>
      </c>
      <c r="AH41" s="76" t="str">
        <f t="shared" si="13"/>
        <v/>
      </c>
      <c r="AI41" s="255">
        <f t="shared" ref="AI41:AI64" si="22">SUM(G41,I41,K41,M41)</f>
        <v>0</v>
      </c>
      <c r="AJ41" s="255"/>
      <c r="AK41" s="76" t="str">
        <f t="shared" ref="AK41:AK64" si="23">IF(G41&gt;0,AK$8,"")</f>
        <v/>
      </c>
      <c r="AL41" s="76" t="str">
        <f t="shared" ref="AL41:AL64" si="24">IF(I41&gt;0,AL$8,"")</f>
        <v/>
      </c>
      <c r="AM41" s="76" t="str">
        <f t="shared" ref="AM41:AM64" si="25">IF(K41&gt;0,AM$8,"")</f>
        <v/>
      </c>
      <c r="AN41" s="76" t="str">
        <f t="shared" ref="AN41:AN64" si="26">IF(M41&gt;0,AN$8,"")</f>
        <v/>
      </c>
    </row>
    <row r="42" spans="1:40" x14ac:dyDescent="0.55000000000000004">
      <c r="A42" s="114"/>
      <c r="B42" s="101"/>
      <c r="C42" s="219"/>
      <c r="D42" s="191"/>
      <c r="E42" s="191"/>
      <c r="F42" s="220"/>
      <c r="G42" s="220"/>
      <c r="H42" s="220"/>
      <c r="I42" s="220"/>
      <c r="J42" s="220"/>
      <c r="K42" s="220"/>
      <c r="L42" s="220"/>
      <c r="M42" s="220"/>
      <c r="N42" s="254"/>
      <c r="O42" s="220" t="str">
        <f t="shared" si="16"/>
        <v/>
      </c>
      <c r="P42" s="104"/>
      <c r="R42" s="184"/>
      <c r="S42" s="184"/>
      <c r="T42" s="184"/>
      <c r="U42" s="215"/>
      <c r="W42" s="78"/>
      <c r="X42" s="255" t="str" cm="1">
        <f t="array" ref="X42">IFERROR(INDEX($AF$9:$AF$319, SMALL(IF($AF$9:$AF$319&lt;&gt;"", ROW($AF$9:$AF$319)-ROW($AF$9)+1), ROW()-ROW($AF$9)+1)), "")</f>
        <v/>
      </c>
      <c r="Y42" s="255" t="str">
        <f t="shared" ca="1" si="11"/>
        <v/>
      </c>
      <c r="Z42" s="76" t="str" cm="1">
        <f t="array" ref="Z42">IFERROR(INDEX($AG$9:$AG$319, SMALL(IF($AG$9:$AG$319&lt;&gt;"", ROW($AG$9:$AG$319)-ROW($AG$9)+1), ROW()-ROW($AG$9)+1))&amp;"", "")</f>
        <v/>
      </c>
      <c r="AA42" s="76">
        <f t="shared" ca="1" si="17"/>
        <v>0</v>
      </c>
      <c r="AB42" s="76">
        <f t="shared" ca="1" si="18"/>
        <v>0</v>
      </c>
      <c r="AC42" s="76" t="str">
        <f t="shared" ca="1" si="19"/>
        <v/>
      </c>
      <c r="AE42" s="255">
        <f t="shared" si="20"/>
        <v>0</v>
      </c>
      <c r="AF42" s="76" t="str">
        <f t="shared" si="12"/>
        <v/>
      </c>
      <c r="AG42" s="76" t="str">
        <f t="shared" si="21"/>
        <v/>
      </c>
      <c r="AH42" s="76" t="str">
        <f t="shared" si="13"/>
        <v/>
      </c>
      <c r="AI42" s="255">
        <f t="shared" si="22"/>
        <v>0</v>
      </c>
      <c r="AJ42" s="255"/>
      <c r="AK42" s="76" t="str">
        <f t="shared" si="23"/>
        <v/>
      </c>
      <c r="AL42" s="76" t="str">
        <f t="shared" si="24"/>
        <v/>
      </c>
      <c r="AM42" s="76" t="str">
        <f t="shared" si="25"/>
        <v/>
      </c>
      <c r="AN42" s="76" t="str">
        <f t="shared" si="26"/>
        <v/>
      </c>
    </row>
    <row r="43" spans="1:40" x14ac:dyDescent="0.55000000000000004">
      <c r="A43" s="114"/>
      <c r="B43" s="101"/>
      <c r="C43" s="219"/>
      <c r="D43" s="191"/>
      <c r="E43" s="191"/>
      <c r="F43" s="220"/>
      <c r="G43" s="220"/>
      <c r="H43" s="220"/>
      <c r="I43" s="220"/>
      <c r="J43" s="220"/>
      <c r="K43" s="220"/>
      <c r="L43" s="220"/>
      <c r="M43" s="220"/>
      <c r="N43" s="254"/>
      <c r="O43" s="220" t="str">
        <f t="shared" si="16"/>
        <v/>
      </c>
      <c r="P43" s="104"/>
      <c r="R43" s="184"/>
      <c r="S43" s="184"/>
      <c r="T43" s="184"/>
      <c r="U43" s="215"/>
      <c r="W43" s="78"/>
      <c r="X43" s="255" t="str" cm="1">
        <f t="array" ref="X43">IFERROR(INDEX($AF$9:$AF$319, SMALL(IF($AF$9:$AF$319&lt;&gt;"", ROW($AF$9:$AF$319)-ROW($AF$9)+1), ROW()-ROW($AF$9)+1)), "")</f>
        <v/>
      </c>
      <c r="Y43" s="255" t="str">
        <f t="shared" ca="1" si="11"/>
        <v/>
      </c>
      <c r="Z43" s="76" t="str" cm="1">
        <f t="array" ref="Z43">IFERROR(INDEX($AG$9:$AG$319, SMALL(IF($AG$9:$AG$319&lt;&gt;"", ROW($AG$9:$AG$319)-ROW($AG$9)+1), ROW()-ROW($AG$9)+1))&amp;"", "")</f>
        <v/>
      </c>
      <c r="AA43" s="76">
        <f t="shared" ca="1" si="17"/>
        <v>0</v>
      </c>
      <c r="AB43" s="76">
        <f t="shared" ca="1" si="18"/>
        <v>0</v>
      </c>
      <c r="AC43" s="76" t="str">
        <f t="shared" ca="1" si="19"/>
        <v/>
      </c>
      <c r="AE43" s="255">
        <f t="shared" si="20"/>
        <v>0</v>
      </c>
      <c r="AF43" s="76" t="str">
        <f t="shared" si="12"/>
        <v/>
      </c>
      <c r="AG43" s="76" t="str">
        <f t="shared" si="21"/>
        <v/>
      </c>
      <c r="AH43" s="76" t="str">
        <f t="shared" si="13"/>
        <v/>
      </c>
      <c r="AI43" s="255">
        <f t="shared" si="22"/>
        <v>0</v>
      </c>
      <c r="AJ43" s="255"/>
      <c r="AK43" s="76" t="str">
        <f t="shared" si="23"/>
        <v/>
      </c>
      <c r="AL43" s="76" t="str">
        <f t="shared" si="24"/>
        <v/>
      </c>
      <c r="AM43" s="76" t="str">
        <f t="shared" si="25"/>
        <v/>
      </c>
      <c r="AN43" s="76" t="str">
        <f t="shared" si="26"/>
        <v/>
      </c>
    </row>
    <row r="44" spans="1:40" x14ac:dyDescent="0.55000000000000004">
      <c r="A44" s="114"/>
      <c r="B44" s="101"/>
      <c r="C44" s="219" t="s">
        <v>55</v>
      </c>
      <c r="D44" s="191"/>
      <c r="E44" s="279"/>
      <c r="F44" s="785"/>
      <c r="G44" s="785"/>
      <c r="H44" s="785"/>
      <c r="I44" s="785"/>
      <c r="J44" s="785"/>
      <c r="K44" s="785"/>
      <c r="L44" s="785"/>
      <c r="M44" s="785"/>
      <c r="N44" s="786"/>
      <c r="O44" s="787"/>
      <c r="P44" s="104"/>
      <c r="R44" s="183">
        <f>SUM(F$44:G$51)</f>
        <v>0</v>
      </c>
      <c r="S44" s="183">
        <f>SUM(H$44:I$51)</f>
        <v>0</v>
      </c>
      <c r="T44" s="183">
        <f>SUM(J$44:K$51)</f>
        <v>0</v>
      </c>
      <c r="U44" s="183">
        <f>SUM(L$44:M$51)</f>
        <v>0</v>
      </c>
      <c r="W44" s="78"/>
      <c r="X44" s="255" t="str" cm="1">
        <f t="array" ref="X44">IFERROR(INDEX($AF$9:$AF$319, SMALL(IF($AF$9:$AF$319&lt;&gt;"", ROW($AF$9:$AF$319)-ROW($AF$9)+1), ROW()-ROW($AF$9)+1)), "")</f>
        <v/>
      </c>
      <c r="Y44" s="255" t="str">
        <f t="shared" ca="1" si="11"/>
        <v/>
      </c>
      <c r="Z44" s="76" t="str" cm="1">
        <f t="array" ref="Z44">IFERROR(INDEX($AG$9:$AG$319, SMALL(IF($AG$9:$AG$319&lt;&gt;"", ROW($AG$9:$AG$319)-ROW($AG$9)+1), ROW()-ROW($AG$9)+1))&amp;"", "")</f>
        <v/>
      </c>
      <c r="AA44" s="76">
        <f t="shared" ca="1" si="17"/>
        <v>0</v>
      </c>
      <c r="AB44" s="76">
        <f t="shared" ca="1" si="18"/>
        <v>0</v>
      </c>
      <c r="AC44" s="76" t="str">
        <f t="shared" ca="1" si="19"/>
        <v/>
      </c>
      <c r="AE44" s="255">
        <f t="shared" si="20"/>
        <v>0</v>
      </c>
      <c r="AF44" s="76" t="str">
        <f t="shared" si="12"/>
        <v/>
      </c>
      <c r="AG44" s="76" t="str">
        <f t="shared" si="21"/>
        <v/>
      </c>
      <c r="AH44" s="76" t="str">
        <f t="shared" si="13"/>
        <v/>
      </c>
      <c r="AI44" s="255">
        <f t="shared" si="22"/>
        <v>0</v>
      </c>
      <c r="AJ44" s="255"/>
      <c r="AK44" s="76" t="str">
        <f t="shared" si="23"/>
        <v/>
      </c>
      <c r="AL44" s="76" t="str">
        <f t="shared" si="24"/>
        <v/>
      </c>
      <c r="AM44" s="76" t="str">
        <f t="shared" si="25"/>
        <v/>
      </c>
      <c r="AN44" s="76" t="str">
        <f t="shared" si="26"/>
        <v/>
      </c>
    </row>
    <row r="45" spans="1:40" ht="18.75" hidden="1" customHeight="1" x14ac:dyDescent="0.55000000000000004">
      <c r="A45" s="114"/>
      <c r="B45" s="101"/>
      <c r="C45" s="219"/>
      <c r="D45" s="191"/>
      <c r="E45" s="191"/>
      <c r="F45" s="220"/>
      <c r="G45" s="220"/>
      <c r="H45" s="220"/>
      <c r="I45" s="220"/>
      <c r="J45" s="220"/>
      <c r="K45" s="220"/>
      <c r="L45" s="220"/>
      <c r="M45" s="220"/>
      <c r="N45" s="254"/>
      <c r="O45" s="220">
        <f t="shared" si="15"/>
        <v>0</v>
      </c>
      <c r="P45" s="104"/>
      <c r="R45" s="184"/>
      <c r="S45" s="184"/>
      <c r="T45" s="184"/>
      <c r="U45" s="184"/>
      <c r="W45" s="78"/>
      <c r="X45" s="255" t="str" cm="1">
        <f t="array" ref="X45">IFERROR(INDEX($AF$9:$AF$319, SMALL(IF($AF$9:$AF$319&lt;&gt;"", ROW($AF$9:$AF$319)-ROW($AF$9)+1), ROW()-ROW($AF$9)+1)), "")</f>
        <v/>
      </c>
      <c r="Y45" s="255" t="str">
        <f t="shared" ca="1" si="11"/>
        <v/>
      </c>
      <c r="Z45" s="76" t="str" cm="1">
        <f t="array" ref="Z45">IFERROR(INDEX($AG$9:$AG$319, SMALL(IF($AG$9:$AG$319&lt;&gt;"", ROW($AG$9:$AG$319)-ROW($AG$9)+1), ROW()-ROW($AG$9)+1))&amp;"", "")</f>
        <v/>
      </c>
      <c r="AA45" s="76">
        <f t="shared" ca="1" si="17"/>
        <v>0</v>
      </c>
      <c r="AB45" s="76">
        <f t="shared" ca="1" si="18"/>
        <v>0</v>
      </c>
      <c r="AC45" s="76" t="str">
        <f t="shared" ca="1" si="19"/>
        <v/>
      </c>
      <c r="AE45" s="255">
        <f t="shared" si="20"/>
        <v>0</v>
      </c>
      <c r="AF45" s="76" t="str">
        <f t="shared" si="12"/>
        <v/>
      </c>
      <c r="AG45" s="76" t="str">
        <f t="shared" si="21"/>
        <v/>
      </c>
      <c r="AH45" s="76" t="str">
        <f t="shared" si="13"/>
        <v/>
      </c>
      <c r="AI45" s="255">
        <f t="shared" si="22"/>
        <v>0</v>
      </c>
      <c r="AJ45" s="255"/>
      <c r="AK45" s="76" t="str">
        <f t="shared" si="23"/>
        <v/>
      </c>
      <c r="AL45" s="76" t="str">
        <f t="shared" si="24"/>
        <v/>
      </c>
      <c r="AM45" s="76" t="str">
        <f t="shared" si="25"/>
        <v/>
      </c>
      <c r="AN45" s="76" t="str">
        <f t="shared" si="26"/>
        <v/>
      </c>
    </row>
    <row r="46" spans="1:40" x14ac:dyDescent="0.55000000000000004">
      <c r="A46" s="114"/>
      <c r="B46" s="101"/>
      <c r="C46" s="219"/>
      <c r="D46" s="191"/>
      <c r="E46" s="191"/>
      <c r="F46" s="220"/>
      <c r="G46" s="220"/>
      <c r="H46" s="220"/>
      <c r="I46" s="220"/>
      <c r="J46" s="220"/>
      <c r="K46" s="220"/>
      <c r="L46" s="220"/>
      <c r="M46" s="220"/>
      <c r="N46" s="254"/>
      <c r="O46" s="220" t="str">
        <f t="shared" ref="O46:O50" si="27">IF(SUM(F46:M46)=0,"",SUM(F46:M46))</f>
        <v/>
      </c>
      <c r="P46" s="104"/>
      <c r="R46" s="184"/>
      <c r="S46" s="184"/>
      <c r="T46" s="184"/>
      <c r="U46" s="215"/>
      <c r="W46" s="78"/>
      <c r="X46" s="255" t="str" cm="1">
        <f t="array" ref="X46">IFERROR(INDEX($AF$9:$AF$319, SMALL(IF($AF$9:$AF$319&lt;&gt;"", ROW($AF$9:$AF$319)-ROW($AF$9)+1), ROW()-ROW($AF$9)+1)), "")</f>
        <v/>
      </c>
      <c r="Y46" s="255" t="str">
        <f t="shared" ca="1" si="11"/>
        <v/>
      </c>
      <c r="Z46" s="76" t="str" cm="1">
        <f t="array" ref="Z46">IFERROR(INDEX($AG$9:$AG$319, SMALL(IF($AG$9:$AG$319&lt;&gt;"", ROW($AG$9:$AG$319)-ROW($AG$9)+1), ROW()-ROW($AG$9)+1))&amp;"", "")</f>
        <v/>
      </c>
      <c r="AA46" s="76">
        <f t="shared" ca="1" si="17"/>
        <v>0</v>
      </c>
      <c r="AB46" s="76">
        <f t="shared" ca="1" si="18"/>
        <v>0</v>
      </c>
      <c r="AC46" s="76" t="str">
        <f t="shared" ca="1" si="19"/>
        <v/>
      </c>
      <c r="AE46" s="255">
        <f t="shared" si="20"/>
        <v>0</v>
      </c>
      <c r="AF46" s="76" t="str">
        <f t="shared" si="12"/>
        <v/>
      </c>
      <c r="AG46" s="76" t="str">
        <f t="shared" si="21"/>
        <v/>
      </c>
      <c r="AH46" s="76" t="str">
        <f t="shared" si="13"/>
        <v/>
      </c>
      <c r="AI46" s="255">
        <f t="shared" si="22"/>
        <v>0</v>
      </c>
      <c r="AJ46" s="255"/>
      <c r="AK46" s="76" t="str">
        <f t="shared" si="23"/>
        <v/>
      </c>
      <c r="AL46" s="76" t="str">
        <f t="shared" si="24"/>
        <v/>
      </c>
      <c r="AM46" s="76" t="str">
        <f t="shared" si="25"/>
        <v/>
      </c>
      <c r="AN46" s="76" t="str">
        <f t="shared" si="26"/>
        <v/>
      </c>
    </row>
    <row r="47" spans="1:40" x14ac:dyDescent="0.55000000000000004">
      <c r="A47" s="114"/>
      <c r="B47" s="101"/>
      <c r="C47" s="219"/>
      <c r="D47" s="191"/>
      <c r="E47" s="191"/>
      <c r="F47" s="220"/>
      <c r="G47" s="220"/>
      <c r="H47" s="220"/>
      <c r="I47" s="220"/>
      <c r="J47" s="220"/>
      <c r="K47" s="220"/>
      <c r="L47" s="220"/>
      <c r="M47" s="220"/>
      <c r="N47" s="254"/>
      <c r="O47" s="220" t="str">
        <f t="shared" si="27"/>
        <v/>
      </c>
      <c r="P47" s="104"/>
      <c r="R47" s="184"/>
      <c r="S47" s="184"/>
      <c r="T47" s="184"/>
      <c r="U47" s="215"/>
      <c r="W47" s="78"/>
      <c r="X47" s="255" t="str" cm="1">
        <f t="array" ref="X47">IFERROR(INDEX($AF$9:$AF$319, SMALL(IF($AF$9:$AF$319&lt;&gt;"", ROW($AF$9:$AF$319)-ROW($AF$9)+1), ROW()-ROW($AF$9)+1)), "")</f>
        <v/>
      </c>
      <c r="Y47" s="255" t="str">
        <f t="shared" ca="1" si="11"/>
        <v/>
      </c>
      <c r="Z47" s="76" t="str" cm="1">
        <f t="array" ref="Z47">IFERROR(INDEX($AG$9:$AG$319, SMALL(IF($AG$9:$AG$319&lt;&gt;"", ROW($AG$9:$AG$319)-ROW($AG$9)+1), ROW()-ROW($AG$9)+1))&amp;"", "")</f>
        <v/>
      </c>
      <c r="AA47" s="76">
        <f t="shared" ca="1" si="17"/>
        <v>0</v>
      </c>
      <c r="AB47" s="76">
        <f t="shared" ca="1" si="18"/>
        <v>0</v>
      </c>
      <c r="AC47" s="76" t="str">
        <f t="shared" ca="1" si="19"/>
        <v/>
      </c>
      <c r="AE47" s="255">
        <f t="shared" si="20"/>
        <v>0</v>
      </c>
      <c r="AF47" s="76" t="str">
        <f t="shared" si="12"/>
        <v/>
      </c>
      <c r="AG47" s="76" t="str">
        <f t="shared" si="21"/>
        <v/>
      </c>
      <c r="AH47" s="76" t="str">
        <f t="shared" si="13"/>
        <v/>
      </c>
      <c r="AI47" s="255">
        <f t="shared" si="22"/>
        <v>0</v>
      </c>
      <c r="AJ47" s="255"/>
      <c r="AK47" s="76" t="str">
        <f t="shared" si="23"/>
        <v/>
      </c>
      <c r="AL47" s="76" t="str">
        <f t="shared" si="24"/>
        <v/>
      </c>
      <c r="AM47" s="76" t="str">
        <f t="shared" si="25"/>
        <v/>
      </c>
      <c r="AN47" s="76" t="str">
        <f t="shared" si="26"/>
        <v/>
      </c>
    </row>
    <row r="48" spans="1:40" x14ac:dyDescent="0.55000000000000004">
      <c r="A48" s="114"/>
      <c r="B48" s="101"/>
      <c r="C48" s="219"/>
      <c r="D48" s="191"/>
      <c r="E48" s="191"/>
      <c r="F48" s="220"/>
      <c r="G48" s="220"/>
      <c r="H48" s="220"/>
      <c r="I48" s="220"/>
      <c r="J48" s="220"/>
      <c r="K48" s="220"/>
      <c r="L48" s="220"/>
      <c r="M48" s="220"/>
      <c r="N48" s="254"/>
      <c r="O48" s="220" t="str">
        <f t="shared" si="27"/>
        <v/>
      </c>
      <c r="P48" s="104"/>
      <c r="R48" s="184"/>
      <c r="S48" s="184"/>
      <c r="T48" s="184"/>
      <c r="U48" s="215"/>
      <c r="W48" s="78"/>
      <c r="X48" s="255" t="str" cm="1">
        <f t="array" ref="X48">IFERROR(INDEX($AF$9:$AF$319, SMALL(IF($AF$9:$AF$319&lt;&gt;"", ROW($AF$9:$AF$319)-ROW($AF$9)+1), ROW()-ROW($AF$9)+1)), "")</f>
        <v/>
      </c>
      <c r="Y48" s="255" t="str">
        <f t="shared" ca="1" si="11"/>
        <v/>
      </c>
      <c r="Z48" s="76" t="str" cm="1">
        <f t="array" ref="Z48">IFERROR(INDEX($AG$9:$AG$319, SMALL(IF($AG$9:$AG$319&lt;&gt;"", ROW($AG$9:$AG$319)-ROW($AG$9)+1), ROW()-ROW($AG$9)+1))&amp;"", "")</f>
        <v/>
      </c>
      <c r="AA48" s="76">
        <f t="shared" ca="1" si="17"/>
        <v>0</v>
      </c>
      <c r="AB48" s="76">
        <f t="shared" ca="1" si="18"/>
        <v>0</v>
      </c>
      <c r="AC48" s="76" t="str">
        <f t="shared" ca="1" si="19"/>
        <v/>
      </c>
      <c r="AE48" s="255">
        <f t="shared" si="20"/>
        <v>0</v>
      </c>
      <c r="AF48" s="76" t="str">
        <f t="shared" si="12"/>
        <v/>
      </c>
      <c r="AG48" s="76" t="str">
        <f t="shared" si="21"/>
        <v/>
      </c>
      <c r="AH48" s="76" t="str">
        <f t="shared" si="13"/>
        <v/>
      </c>
      <c r="AI48" s="255">
        <f t="shared" si="22"/>
        <v>0</v>
      </c>
      <c r="AJ48" s="255"/>
      <c r="AK48" s="76" t="str">
        <f t="shared" si="23"/>
        <v/>
      </c>
      <c r="AL48" s="76" t="str">
        <f t="shared" si="24"/>
        <v/>
      </c>
      <c r="AM48" s="76" t="str">
        <f t="shared" si="25"/>
        <v/>
      </c>
      <c r="AN48" s="76" t="str">
        <f t="shared" si="26"/>
        <v/>
      </c>
    </row>
    <row r="49" spans="1:40" x14ac:dyDescent="0.55000000000000004">
      <c r="A49" s="114"/>
      <c r="B49" s="101"/>
      <c r="C49" s="219"/>
      <c r="D49" s="191"/>
      <c r="E49" s="191"/>
      <c r="F49" s="220"/>
      <c r="G49" s="220"/>
      <c r="H49" s="220"/>
      <c r="I49" s="220"/>
      <c r="J49" s="220"/>
      <c r="K49" s="220"/>
      <c r="L49" s="220"/>
      <c r="M49" s="220"/>
      <c r="N49" s="254"/>
      <c r="O49" s="220" t="str">
        <f t="shared" si="27"/>
        <v/>
      </c>
      <c r="P49" s="104"/>
      <c r="R49" s="184"/>
      <c r="S49" s="184"/>
      <c r="T49" s="184"/>
      <c r="U49" s="215"/>
      <c r="W49" s="78"/>
      <c r="X49" s="255" t="str" cm="1">
        <f t="array" ref="X49">IFERROR(INDEX($AF$9:$AF$319, SMALL(IF($AF$9:$AF$319&lt;&gt;"", ROW($AF$9:$AF$319)-ROW($AF$9)+1), ROW()-ROW($AF$9)+1)), "")</f>
        <v/>
      </c>
      <c r="Y49" s="255" t="str">
        <f t="shared" ca="1" si="11"/>
        <v/>
      </c>
      <c r="Z49" s="76" t="str" cm="1">
        <f t="array" ref="Z49">IFERROR(INDEX($AG$9:$AG$319, SMALL(IF($AG$9:$AG$319&lt;&gt;"", ROW($AG$9:$AG$319)-ROW($AG$9)+1), ROW()-ROW($AG$9)+1))&amp;"", "")</f>
        <v/>
      </c>
      <c r="AA49" s="76">
        <f t="shared" ca="1" si="17"/>
        <v>0</v>
      </c>
      <c r="AB49" s="76">
        <f t="shared" ca="1" si="18"/>
        <v>0</v>
      </c>
      <c r="AC49" s="76" t="str">
        <f t="shared" ca="1" si="19"/>
        <v/>
      </c>
      <c r="AE49" s="255">
        <f t="shared" si="20"/>
        <v>0</v>
      </c>
      <c r="AF49" s="76" t="str">
        <f t="shared" si="12"/>
        <v/>
      </c>
      <c r="AG49" s="76" t="str">
        <f t="shared" si="21"/>
        <v/>
      </c>
      <c r="AH49" s="76" t="str">
        <f t="shared" si="13"/>
        <v/>
      </c>
      <c r="AI49" s="255">
        <f t="shared" si="22"/>
        <v>0</v>
      </c>
      <c r="AJ49" s="255"/>
      <c r="AK49" s="76" t="str">
        <f t="shared" si="23"/>
        <v/>
      </c>
      <c r="AL49" s="76" t="str">
        <f t="shared" si="24"/>
        <v/>
      </c>
      <c r="AM49" s="76" t="str">
        <f t="shared" si="25"/>
        <v/>
      </c>
      <c r="AN49" s="76" t="str">
        <f t="shared" si="26"/>
        <v/>
      </c>
    </row>
    <row r="50" spans="1:40" x14ac:dyDescent="0.55000000000000004">
      <c r="A50" s="114"/>
      <c r="B50" s="101"/>
      <c r="C50" s="219"/>
      <c r="D50" s="191"/>
      <c r="E50" s="191"/>
      <c r="F50" s="220"/>
      <c r="G50" s="220"/>
      <c r="H50" s="220"/>
      <c r="I50" s="220"/>
      <c r="J50" s="220"/>
      <c r="K50" s="220"/>
      <c r="L50" s="220"/>
      <c r="M50" s="220"/>
      <c r="N50" s="254"/>
      <c r="O50" s="220" t="str">
        <f t="shared" si="27"/>
        <v/>
      </c>
      <c r="P50" s="104"/>
      <c r="R50" s="184"/>
      <c r="S50" s="184"/>
      <c r="T50" s="184"/>
      <c r="U50" s="215"/>
      <c r="W50" s="78"/>
      <c r="X50" s="255" t="str" cm="1">
        <f t="array" ref="X50">IFERROR(INDEX($AF$9:$AF$319, SMALL(IF($AF$9:$AF$319&lt;&gt;"", ROW($AF$9:$AF$319)-ROW($AF$9)+1), ROW()-ROW($AF$9)+1)), "")</f>
        <v/>
      </c>
      <c r="Y50" s="255" t="str">
        <f t="shared" ca="1" si="11"/>
        <v/>
      </c>
      <c r="Z50" s="76" t="str" cm="1">
        <f t="array" ref="Z50">IFERROR(INDEX($AG$9:$AG$319, SMALL(IF($AG$9:$AG$319&lt;&gt;"", ROW($AG$9:$AG$319)-ROW($AG$9)+1), ROW()-ROW($AG$9)+1))&amp;"", "")</f>
        <v/>
      </c>
      <c r="AA50" s="76">
        <f t="shared" ca="1" si="17"/>
        <v>0</v>
      </c>
      <c r="AB50" s="76">
        <f t="shared" ca="1" si="18"/>
        <v>0</v>
      </c>
      <c r="AC50" s="76" t="str">
        <f t="shared" ca="1" si="19"/>
        <v/>
      </c>
      <c r="AE50" s="255">
        <f t="shared" si="20"/>
        <v>0</v>
      </c>
      <c r="AF50" s="76" t="str">
        <f t="shared" si="12"/>
        <v/>
      </c>
      <c r="AG50" s="76" t="str">
        <f t="shared" si="21"/>
        <v/>
      </c>
      <c r="AH50" s="76" t="str">
        <f t="shared" si="13"/>
        <v/>
      </c>
      <c r="AI50" s="255">
        <f t="shared" si="22"/>
        <v>0</v>
      </c>
      <c r="AJ50" s="255"/>
      <c r="AK50" s="76" t="str">
        <f t="shared" si="23"/>
        <v/>
      </c>
      <c r="AL50" s="76" t="str">
        <f t="shared" si="24"/>
        <v/>
      </c>
      <c r="AM50" s="76" t="str">
        <f t="shared" si="25"/>
        <v/>
      </c>
      <c r="AN50" s="76" t="str">
        <f t="shared" si="26"/>
        <v/>
      </c>
    </row>
    <row r="51" spans="1:40" x14ac:dyDescent="0.55000000000000004">
      <c r="A51" s="114"/>
      <c r="B51" s="101"/>
      <c r="C51" s="219" t="s">
        <v>56</v>
      </c>
      <c r="D51" s="191"/>
      <c r="E51" s="279"/>
      <c r="F51" s="785"/>
      <c r="G51" s="785"/>
      <c r="H51" s="785"/>
      <c r="I51" s="785"/>
      <c r="J51" s="785"/>
      <c r="K51" s="785"/>
      <c r="L51" s="785"/>
      <c r="M51" s="785"/>
      <c r="N51" s="786"/>
      <c r="O51" s="787"/>
      <c r="P51" s="104"/>
      <c r="R51" s="183">
        <f>SUM(F$51:G$58)</f>
        <v>0</v>
      </c>
      <c r="S51" s="183">
        <f>SUM(H$51:I$58)</f>
        <v>0</v>
      </c>
      <c r="T51" s="183">
        <f>SUM(J$51:K$58)</f>
        <v>0</v>
      </c>
      <c r="U51" s="183">
        <f>SUM(L$51:M$58)</f>
        <v>0</v>
      </c>
      <c r="W51" s="78"/>
      <c r="X51" s="255" t="str" cm="1">
        <f t="array" ref="X51">IFERROR(INDEX($AF$9:$AF$319, SMALL(IF($AF$9:$AF$319&lt;&gt;"", ROW($AF$9:$AF$319)-ROW($AF$9)+1), ROW()-ROW($AF$9)+1)), "")</f>
        <v/>
      </c>
      <c r="Y51" s="255" t="str">
        <f t="shared" ca="1" si="11"/>
        <v/>
      </c>
      <c r="Z51" s="76" t="str" cm="1">
        <f t="array" ref="Z51">IFERROR(INDEX($AG$9:$AG$319, SMALL(IF($AG$9:$AG$319&lt;&gt;"", ROW($AG$9:$AG$319)-ROW($AG$9)+1), ROW()-ROW($AG$9)+1))&amp;"", "")</f>
        <v/>
      </c>
      <c r="AA51" s="76">
        <f t="shared" ca="1" si="17"/>
        <v>0</v>
      </c>
      <c r="AB51" s="76">
        <f t="shared" ca="1" si="18"/>
        <v>0</v>
      </c>
      <c r="AC51" s="76" t="str">
        <f t="shared" ca="1" si="19"/>
        <v/>
      </c>
      <c r="AE51" s="255">
        <f t="shared" si="20"/>
        <v>0</v>
      </c>
      <c r="AF51" s="76" t="str">
        <f t="shared" si="12"/>
        <v/>
      </c>
      <c r="AG51" s="76" t="str">
        <f t="shared" si="21"/>
        <v/>
      </c>
      <c r="AH51" s="76" t="str">
        <f t="shared" si="13"/>
        <v/>
      </c>
      <c r="AI51" s="255">
        <f t="shared" si="22"/>
        <v>0</v>
      </c>
      <c r="AJ51" s="255"/>
      <c r="AK51" s="76" t="str">
        <f t="shared" si="23"/>
        <v/>
      </c>
      <c r="AL51" s="76" t="str">
        <f t="shared" si="24"/>
        <v/>
      </c>
      <c r="AM51" s="76" t="str">
        <f t="shared" si="25"/>
        <v/>
      </c>
      <c r="AN51" s="76" t="str">
        <f t="shared" si="26"/>
        <v/>
      </c>
    </row>
    <row r="52" spans="1:40" ht="18.75" hidden="1" customHeight="1" x14ac:dyDescent="0.55000000000000004">
      <c r="A52" s="114"/>
      <c r="B52" s="101"/>
      <c r="C52" s="219"/>
      <c r="D52" s="191"/>
      <c r="E52" s="191"/>
      <c r="F52" s="220"/>
      <c r="G52" s="220"/>
      <c r="H52" s="220"/>
      <c r="I52" s="220"/>
      <c r="J52" s="220"/>
      <c r="K52" s="220"/>
      <c r="L52" s="220"/>
      <c r="M52" s="220"/>
      <c r="N52" s="254"/>
      <c r="O52" s="220">
        <f t="shared" si="15"/>
        <v>0</v>
      </c>
      <c r="P52" s="104"/>
      <c r="R52" s="184"/>
      <c r="S52" s="184"/>
      <c r="T52" s="184"/>
      <c r="U52" s="215"/>
      <c r="W52" s="78"/>
      <c r="X52" s="255" t="str" cm="1">
        <f t="array" ref="X52">IFERROR(INDEX($AF$9:$AF$319, SMALL(IF($AF$9:$AF$319&lt;&gt;"", ROW($AF$9:$AF$319)-ROW($AF$9)+1), ROW()-ROW($AF$9)+1)), "")</f>
        <v/>
      </c>
      <c r="Y52" s="255" t="str">
        <f t="shared" ca="1" si="11"/>
        <v/>
      </c>
      <c r="Z52" s="76" t="str" cm="1">
        <f t="array" ref="Z52">IFERROR(INDEX($AG$9:$AG$319, SMALL(IF($AG$9:$AG$319&lt;&gt;"", ROW($AG$9:$AG$319)-ROW($AG$9)+1), ROW()-ROW($AG$9)+1))&amp;"", "")</f>
        <v/>
      </c>
      <c r="AA52" s="76">
        <f t="shared" ca="1" si="17"/>
        <v>0</v>
      </c>
      <c r="AB52" s="76">
        <f t="shared" ca="1" si="18"/>
        <v>0</v>
      </c>
      <c r="AC52" s="76" t="str">
        <f t="shared" ca="1" si="19"/>
        <v/>
      </c>
      <c r="AE52" s="255">
        <f t="shared" si="20"/>
        <v>0</v>
      </c>
      <c r="AF52" s="76" t="str">
        <f t="shared" si="12"/>
        <v/>
      </c>
      <c r="AG52" s="76" t="str">
        <f t="shared" si="21"/>
        <v/>
      </c>
      <c r="AH52" s="76" t="str">
        <f t="shared" si="13"/>
        <v/>
      </c>
      <c r="AI52" s="255">
        <f t="shared" si="22"/>
        <v>0</v>
      </c>
      <c r="AJ52" s="255"/>
      <c r="AK52" s="76" t="str">
        <f t="shared" si="23"/>
        <v/>
      </c>
      <c r="AL52" s="76" t="str">
        <f t="shared" si="24"/>
        <v/>
      </c>
      <c r="AM52" s="76" t="str">
        <f t="shared" si="25"/>
        <v/>
      </c>
      <c r="AN52" s="76" t="str">
        <f t="shared" si="26"/>
        <v/>
      </c>
    </row>
    <row r="53" spans="1:40" x14ac:dyDescent="0.55000000000000004">
      <c r="A53" s="114"/>
      <c r="B53" s="101"/>
      <c r="C53" s="219"/>
      <c r="D53" s="191"/>
      <c r="E53" s="191"/>
      <c r="F53" s="220"/>
      <c r="G53" s="220"/>
      <c r="H53" s="220"/>
      <c r="I53" s="220"/>
      <c r="J53" s="220"/>
      <c r="K53" s="220"/>
      <c r="L53" s="220"/>
      <c r="M53" s="220"/>
      <c r="N53" s="254"/>
      <c r="O53" s="220" t="str">
        <f t="shared" ref="O53:O57" si="28">IF(SUM(F53:M53)=0,"",SUM(F53:M53))</f>
        <v/>
      </c>
      <c r="P53" s="104"/>
      <c r="R53" s="184"/>
      <c r="S53" s="184"/>
      <c r="T53" s="184"/>
      <c r="U53" s="215"/>
      <c r="W53" s="78"/>
      <c r="X53" s="255" t="str" cm="1">
        <f t="array" ref="X53">IFERROR(INDEX($AF$9:$AF$319, SMALL(IF($AF$9:$AF$319&lt;&gt;"", ROW($AF$9:$AF$319)-ROW($AF$9)+1), ROW()-ROW($AF$9)+1)), "")</f>
        <v/>
      </c>
      <c r="Y53" s="255" t="str">
        <f t="shared" ca="1" si="11"/>
        <v/>
      </c>
      <c r="Z53" s="76" t="str" cm="1">
        <f t="array" ref="Z53">IFERROR(INDEX($AG$9:$AG$319, SMALL(IF($AG$9:$AG$319&lt;&gt;"", ROW($AG$9:$AG$319)-ROW($AG$9)+1), ROW()-ROW($AG$9)+1))&amp;"", "")</f>
        <v/>
      </c>
      <c r="AA53" s="76">
        <f t="shared" ca="1" si="17"/>
        <v>0</v>
      </c>
      <c r="AB53" s="76">
        <f t="shared" ca="1" si="18"/>
        <v>0</v>
      </c>
      <c r="AC53" s="76" t="str">
        <f t="shared" ca="1" si="19"/>
        <v/>
      </c>
      <c r="AE53" s="255">
        <f t="shared" si="20"/>
        <v>0</v>
      </c>
      <c r="AF53" s="76" t="str">
        <f t="shared" si="12"/>
        <v/>
      </c>
      <c r="AG53" s="76" t="str">
        <f t="shared" si="21"/>
        <v/>
      </c>
      <c r="AH53" s="76" t="str">
        <f t="shared" si="13"/>
        <v/>
      </c>
      <c r="AI53" s="255">
        <f t="shared" si="22"/>
        <v>0</v>
      </c>
      <c r="AJ53" s="255"/>
      <c r="AK53" s="76" t="str">
        <f t="shared" si="23"/>
        <v/>
      </c>
      <c r="AL53" s="76" t="str">
        <f t="shared" si="24"/>
        <v/>
      </c>
      <c r="AM53" s="76" t="str">
        <f t="shared" si="25"/>
        <v/>
      </c>
      <c r="AN53" s="76" t="str">
        <f t="shared" si="26"/>
        <v/>
      </c>
    </row>
    <row r="54" spans="1:40" x14ac:dyDescent="0.55000000000000004">
      <c r="A54" s="114"/>
      <c r="B54" s="101"/>
      <c r="C54" s="219"/>
      <c r="D54" s="191"/>
      <c r="E54" s="191"/>
      <c r="F54" s="220"/>
      <c r="G54" s="220"/>
      <c r="H54" s="220"/>
      <c r="I54" s="220"/>
      <c r="J54" s="220"/>
      <c r="K54" s="220"/>
      <c r="L54" s="220"/>
      <c r="M54" s="220"/>
      <c r="N54" s="254"/>
      <c r="O54" s="220" t="str">
        <f t="shared" si="28"/>
        <v/>
      </c>
      <c r="P54" s="104"/>
      <c r="R54" s="184"/>
      <c r="S54" s="184"/>
      <c r="T54" s="184"/>
      <c r="U54" s="215"/>
      <c r="W54" s="78"/>
      <c r="X54" s="255" t="str" cm="1">
        <f t="array" ref="X54">IFERROR(INDEX($AF$9:$AF$319, SMALL(IF($AF$9:$AF$319&lt;&gt;"", ROW($AF$9:$AF$319)-ROW($AF$9)+1), ROW()-ROW($AF$9)+1)), "")</f>
        <v/>
      </c>
      <c r="Y54" s="255" t="str">
        <f t="shared" ca="1" si="11"/>
        <v/>
      </c>
      <c r="Z54" s="76" t="str" cm="1">
        <f t="array" ref="Z54">IFERROR(INDEX($AG$9:$AG$319, SMALL(IF($AG$9:$AG$319&lt;&gt;"", ROW($AG$9:$AG$319)-ROW($AG$9)+1), ROW()-ROW($AG$9)+1))&amp;"", "")</f>
        <v/>
      </c>
      <c r="AA54" s="76">
        <f t="shared" ca="1" si="17"/>
        <v>0</v>
      </c>
      <c r="AB54" s="76">
        <f t="shared" ca="1" si="18"/>
        <v>0</v>
      </c>
      <c r="AC54" s="76" t="str">
        <f t="shared" ca="1" si="19"/>
        <v/>
      </c>
      <c r="AE54" s="255">
        <f t="shared" si="20"/>
        <v>0</v>
      </c>
      <c r="AF54" s="76" t="str">
        <f t="shared" si="12"/>
        <v/>
      </c>
      <c r="AG54" s="76" t="str">
        <f t="shared" si="21"/>
        <v/>
      </c>
      <c r="AH54" s="76" t="str">
        <f t="shared" si="13"/>
        <v/>
      </c>
      <c r="AI54" s="255">
        <f t="shared" si="22"/>
        <v>0</v>
      </c>
      <c r="AJ54" s="255"/>
      <c r="AK54" s="76" t="str">
        <f t="shared" si="23"/>
        <v/>
      </c>
      <c r="AL54" s="76" t="str">
        <f t="shared" si="24"/>
        <v/>
      </c>
      <c r="AM54" s="76" t="str">
        <f t="shared" si="25"/>
        <v/>
      </c>
      <c r="AN54" s="76" t="str">
        <f t="shared" si="26"/>
        <v/>
      </c>
    </row>
    <row r="55" spans="1:40" x14ac:dyDescent="0.55000000000000004">
      <c r="A55" s="114"/>
      <c r="B55" s="101"/>
      <c r="C55" s="219"/>
      <c r="D55" s="191"/>
      <c r="E55" s="191"/>
      <c r="F55" s="220"/>
      <c r="G55" s="220"/>
      <c r="H55" s="220"/>
      <c r="I55" s="220"/>
      <c r="J55" s="220"/>
      <c r="K55" s="220"/>
      <c r="L55" s="220"/>
      <c r="M55" s="220"/>
      <c r="N55" s="254"/>
      <c r="O55" s="220" t="str">
        <f t="shared" si="28"/>
        <v/>
      </c>
      <c r="P55" s="104"/>
      <c r="R55" s="184"/>
      <c r="S55" s="184"/>
      <c r="T55" s="184"/>
      <c r="U55" s="215"/>
      <c r="W55" s="78"/>
      <c r="X55" s="255" t="str" cm="1">
        <f t="array" ref="X55">IFERROR(INDEX($AF$9:$AF$319, SMALL(IF($AF$9:$AF$319&lt;&gt;"", ROW($AF$9:$AF$319)-ROW($AF$9)+1), ROW()-ROW($AF$9)+1)), "")</f>
        <v/>
      </c>
      <c r="Y55" s="255" t="str">
        <f t="shared" ca="1" si="11"/>
        <v/>
      </c>
      <c r="Z55" s="76" t="str" cm="1">
        <f t="array" ref="Z55">IFERROR(INDEX($AG$9:$AG$319, SMALL(IF($AG$9:$AG$319&lt;&gt;"", ROW($AG$9:$AG$319)-ROW($AG$9)+1), ROW()-ROW($AG$9)+1))&amp;"", "")</f>
        <v/>
      </c>
      <c r="AA55" s="76">
        <f t="shared" ca="1" si="17"/>
        <v>0</v>
      </c>
      <c r="AB55" s="76">
        <f t="shared" ca="1" si="18"/>
        <v>0</v>
      </c>
      <c r="AC55" s="76" t="str">
        <f t="shared" ca="1" si="19"/>
        <v/>
      </c>
      <c r="AE55" s="255">
        <f t="shared" si="20"/>
        <v>0</v>
      </c>
      <c r="AF55" s="76" t="str">
        <f t="shared" si="12"/>
        <v/>
      </c>
      <c r="AG55" s="76" t="str">
        <f t="shared" si="21"/>
        <v/>
      </c>
      <c r="AH55" s="76" t="str">
        <f t="shared" si="13"/>
        <v/>
      </c>
      <c r="AI55" s="255">
        <f t="shared" si="22"/>
        <v>0</v>
      </c>
      <c r="AJ55" s="255"/>
      <c r="AK55" s="76" t="str">
        <f t="shared" si="23"/>
        <v/>
      </c>
      <c r="AL55" s="76" t="str">
        <f t="shared" si="24"/>
        <v/>
      </c>
      <c r="AM55" s="76" t="str">
        <f t="shared" si="25"/>
        <v/>
      </c>
      <c r="AN55" s="76" t="str">
        <f t="shared" si="26"/>
        <v/>
      </c>
    </row>
    <row r="56" spans="1:40" x14ac:dyDescent="0.55000000000000004">
      <c r="A56" s="114"/>
      <c r="B56" s="101"/>
      <c r="C56" s="219"/>
      <c r="D56" s="191"/>
      <c r="E56" s="191"/>
      <c r="F56" s="220"/>
      <c r="G56" s="220"/>
      <c r="H56" s="220"/>
      <c r="I56" s="220"/>
      <c r="J56" s="220"/>
      <c r="K56" s="220"/>
      <c r="L56" s="220"/>
      <c r="M56" s="220"/>
      <c r="N56" s="254"/>
      <c r="O56" s="220" t="str">
        <f t="shared" si="28"/>
        <v/>
      </c>
      <c r="P56" s="104"/>
      <c r="R56" s="184"/>
      <c r="S56" s="184"/>
      <c r="T56" s="184"/>
      <c r="U56" s="215"/>
      <c r="W56" s="78"/>
      <c r="X56" s="255" t="str" cm="1">
        <f t="array" ref="X56">IFERROR(INDEX($AF$9:$AF$319, SMALL(IF($AF$9:$AF$319&lt;&gt;"", ROW($AF$9:$AF$319)-ROW($AF$9)+1), ROW()-ROW($AF$9)+1)), "")</f>
        <v/>
      </c>
      <c r="Y56" s="255" t="str">
        <f t="shared" ca="1" si="11"/>
        <v/>
      </c>
      <c r="Z56" s="76" t="str" cm="1">
        <f t="array" ref="Z56">IFERROR(INDEX($AG$9:$AG$319, SMALL(IF($AG$9:$AG$319&lt;&gt;"", ROW($AG$9:$AG$319)-ROW($AG$9)+1), ROW()-ROW($AG$9)+1))&amp;"", "")</f>
        <v/>
      </c>
      <c r="AA56" s="76">
        <f t="shared" ca="1" si="17"/>
        <v>0</v>
      </c>
      <c r="AB56" s="76">
        <f t="shared" ca="1" si="18"/>
        <v>0</v>
      </c>
      <c r="AC56" s="76" t="str">
        <f t="shared" ca="1" si="19"/>
        <v/>
      </c>
      <c r="AE56" s="255">
        <f t="shared" si="20"/>
        <v>0</v>
      </c>
      <c r="AF56" s="76" t="str">
        <f t="shared" si="12"/>
        <v/>
      </c>
      <c r="AG56" s="76" t="str">
        <f t="shared" si="21"/>
        <v/>
      </c>
      <c r="AH56" s="76" t="str">
        <f t="shared" si="13"/>
        <v/>
      </c>
      <c r="AI56" s="255">
        <f t="shared" si="22"/>
        <v>0</v>
      </c>
      <c r="AJ56" s="255"/>
      <c r="AK56" s="76" t="str">
        <f t="shared" si="23"/>
        <v/>
      </c>
      <c r="AL56" s="76" t="str">
        <f t="shared" si="24"/>
        <v/>
      </c>
      <c r="AM56" s="76" t="str">
        <f t="shared" si="25"/>
        <v/>
      </c>
      <c r="AN56" s="76" t="str">
        <f t="shared" si="26"/>
        <v/>
      </c>
    </row>
    <row r="57" spans="1:40" x14ac:dyDescent="0.55000000000000004">
      <c r="A57" s="114"/>
      <c r="B57" s="101"/>
      <c r="C57" s="219"/>
      <c r="D57" s="191"/>
      <c r="E57" s="191"/>
      <c r="F57" s="220"/>
      <c r="G57" s="220"/>
      <c r="H57" s="220"/>
      <c r="I57" s="220"/>
      <c r="J57" s="220"/>
      <c r="K57" s="220"/>
      <c r="L57" s="220"/>
      <c r="M57" s="220"/>
      <c r="N57" s="254"/>
      <c r="O57" s="220" t="str">
        <f t="shared" si="28"/>
        <v/>
      </c>
      <c r="P57" s="104"/>
      <c r="R57" s="184"/>
      <c r="S57" s="184"/>
      <c r="T57" s="184"/>
      <c r="U57" s="215"/>
      <c r="W57" s="78"/>
      <c r="X57" s="255" t="str" cm="1">
        <f t="array" ref="X57">IFERROR(INDEX($AF$9:$AF$319, SMALL(IF($AF$9:$AF$319&lt;&gt;"", ROW($AF$9:$AF$319)-ROW($AF$9)+1), ROW()-ROW($AF$9)+1)), "")</f>
        <v/>
      </c>
      <c r="Y57" s="255" t="str">
        <f t="shared" ca="1" si="11"/>
        <v/>
      </c>
      <c r="Z57" s="76" t="str" cm="1">
        <f t="array" ref="Z57">IFERROR(INDEX($AG$9:$AG$319, SMALL(IF($AG$9:$AG$319&lt;&gt;"", ROW($AG$9:$AG$319)-ROW($AG$9)+1), ROW()-ROW($AG$9)+1))&amp;"", "")</f>
        <v/>
      </c>
      <c r="AA57" s="76">
        <f t="shared" ca="1" si="17"/>
        <v>0</v>
      </c>
      <c r="AB57" s="76">
        <f t="shared" ca="1" si="18"/>
        <v>0</v>
      </c>
      <c r="AC57" s="76" t="str">
        <f t="shared" ca="1" si="19"/>
        <v/>
      </c>
      <c r="AE57" s="255">
        <f t="shared" si="20"/>
        <v>0</v>
      </c>
      <c r="AF57" s="76" t="str">
        <f t="shared" si="12"/>
        <v/>
      </c>
      <c r="AG57" s="76" t="str">
        <f t="shared" si="21"/>
        <v/>
      </c>
      <c r="AH57" s="76" t="str">
        <f t="shared" si="13"/>
        <v/>
      </c>
      <c r="AI57" s="255">
        <f t="shared" si="22"/>
        <v>0</v>
      </c>
      <c r="AJ57" s="255"/>
      <c r="AK57" s="76" t="str">
        <f t="shared" si="23"/>
        <v/>
      </c>
      <c r="AL57" s="76" t="str">
        <f t="shared" si="24"/>
        <v/>
      </c>
      <c r="AM57" s="76" t="str">
        <f t="shared" si="25"/>
        <v/>
      </c>
      <c r="AN57" s="76" t="str">
        <f t="shared" si="26"/>
        <v/>
      </c>
    </row>
    <row r="58" spans="1:40" x14ac:dyDescent="0.55000000000000004">
      <c r="A58" s="114"/>
      <c r="B58" s="101"/>
      <c r="C58" s="219" t="s">
        <v>28</v>
      </c>
      <c r="D58" s="191"/>
      <c r="E58" s="279"/>
      <c r="F58" s="785"/>
      <c r="G58" s="785"/>
      <c r="H58" s="785"/>
      <c r="I58" s="785"/>
      <c r="J58" s="785"/>
      <c r="K58" s="785"/>
      <c r="L58" s="785"/>
      <c r="M58" s="785"/>
      <c r="N58" s="786"/>
      <c r="O58" s="787"/>
      <c r="P58" s="104"/>
      <c r="R58" s="183">
        <f ca="1">SUM(F$58:G$65)-SUM(F65:G65)</f>
        <v>0</v>
      </c>
      <c r="S58" s="183">
        <f ca="1">SUM(H$58:I$65)-SUM(H65:I65)</f>
        <v>0</v>
      </c>
      <c r="T58" s="183">
        <f ca="1">SUM(J$58:K$65)-SUM(J65:K65)</f>
        <v>0</v>
      </c>
      <c r="U58" s="183">
        <f ca="1">SUM(L$58:M$65)-SUM(L65:M65)</f>
        <v>0</v>
      </c>
      <c r="W58" s="78"/>
      <c r="X58" s="255" t="str" cm="1">
        <f t="array" ref="X58">IFERROR(INDEX($AF$9:$AF$319, SMALL(IF($AF$9:$AF$319&lt;&gt;"", ROW($AF$9:$AF$319)-ROW($AF$9)+1), ROW()-ROW($AF$9)+1)), "")</f>
        <v/>
      </c>
      <c r="Y58" s="255" t="str">
        <f t="shared" ca="1" si="11"/>
        <v/>
      </c>
      <c r="Z58" s="76" t="str" cm="1">
        <f t="array" ref="Z58">IFERROR(INDEX($AG$9:$AG$319, SMALL(IF($AG$9:$AG$319&lt;&gt;"", ROW($AG$9:$AG$319)-ROW($AG$9)+1), ROW()-ROW($AG$9)+1))&amp;"", "")</f>
        <v/>
      </c>
      <c r="AA58" s="76">
        <f t="shared" ca="1" si="17"/>
        <v>0</v>
      </c>
      <c r="AB58" s="76">
        <f t="shared" ca="1" si="18"/>
        <v>0</v>
      </c>
      <c r="AC58" s="76" t="str">
        <f t="shared" ca="1" si="19"/>
        <v/>
      </c>
      <c r="AE58" s="255">
        <f t="shared" si="20"/>
        <v>0</v>
      </c>
      <c r="AF58" s="76" t="str">
        <f t="shared" si="12"/>
        <v/>
      </c>
      <c r="AG58" s="76" t="str">
        <f t="shared" si="21"/>
        <v/>
      </c>
      <c r="AH58" s="76" t="str">
        <f t="shared" si="13"/>
        <v/>
      </c>
      <c r="AI58" s="255">
        <f t="shared" si="22"/>
        <v>0</v>
      </c>
      <c r="AJ58" s="255"/>
      <c r="AK58" s="76" t="str">
        <f t="shared" si="23"/>
        <v/>
      </c>
      <c r="AL58" s="76" t="str">
        <f t="shared" si="24"/>
        <v/>
      </c>
      <c r="AM58" s="76" t="str">
        <f t="shared" si="25"/>
        <v/>
      </c>
      <c r="AN58" s="76" t="str">
        <f t="shared" si="26"/>
        <v/>
      </c>
    </row>
    <row r="59" spans="1:40" hidden="1" x14ac:dyDescent="0.55000000000000004">
      <c r="A59" s="114"/>
      <c r="B59" s="101"/>
      <c r="C59" s="219"/>
      <c r="D59" s="191"/>
      <c r="E59" s="191"/>
      <c r="F59" s="220"/>
      <c r="G59" s="220"/>
      <c r="H59" s="220"/>
      <c r="I59" s="220"/>
      <c r="J59" s="220"/>
      <c r="K59" s="220"/>
      <c r="L59" s="220"/>
      <c r="M59" s="220"/>
      <c r="N59" s="254"/>
      <c r="O59" s="220">
        <f t="shared" si="15"/>
        <v>0</v>
      </c>
      <c r="P59" s="104"/>
      <c r="R59" s="183"/>
      <c r="S59" s="183"/>
      <c r="T59" s="183"/>
      <c r="U59" s="214"/>
      <c r="W59" s="78"/>
      <c r="X59" s="255" t="str" cm="1">
        <f t="array" ref="X59">IFERROR(INDEX($AF$9:$AF$319, SMALL(IF($AF$9:$AF$319&lt;&gt;"", ROW($AF$9:$AF$319)-ROW($AF$9)+1), ROW()-ROW($AF$9)+1)), "")</f>
        <v/>
      </c>
      <c r="Y59" s="255" t="str">
        <f t="shared" ca="1" si="11"/>
        <v/>
      </c>
      <c r="Z59" s="76" t="str" cm="1">
        <f t="array" ref="Z59">IFERROR(INDEX($AG$9:$AG$319, SMALL(IF($AG$9:$AG$319&lt;&gt;"", ROW($AG$9:$AG$319)-ROW($AG$9)+1), ROW()-ROW($AG$9)+1))&amp;"", "")</f>
        <v/>
      </c>
      <c r="AA59" s="76">
        <f t="shared" ca="1" si="17"/>
        <v>0</v>
      </c>
      <c r="AB59" s="76">
        <f t="shared" ca="1" si="18"/>
        <v>0</v>
      </c>
      <c r="AC59" s="76" t="str">
        <f t="shared" ca="1" si="19"/>
        <v/>
      </c>
      <c r="AE59" s="255">
        <f t="shared" si="20"/>
        <v>0</v>
      </c>
      <c r="AF59" s="76" t="str">
        <f t="shared" si="12"/>
        <v/>
      </c>
      <c r="AG59" s="76" t="str">
        <f t="shared" si="21"/>
        <v/>
      </c>
      <c r="AH59" s="76" t="str">
        <f t="shared" si="13"/>
        <v/>
      </c>
      <c r="AI59" s="255">
        <f t="shared" si="22"/>
        <v>0</v>
      </c>
      <c r="AJ59" s="255"/>
      <c r="AK59" s="76" t="str">
        <f t="shared" si="23"/>
        <v/>
      </c>
      <c r="AL59" s="76" t="str">
        <f t="shared" si="24"/>
        <v/>
      </c>
      <c r="AM59" s="76" t="str">
        <f t="shared" si="25"/>
        <v/>
      </c>
      <c r="AN59" s="76" t="str">
        <f t="shared" si="26"/>
        <v/>
      </c>
    </row>
    <row r="60" spans="1:40" x14ac:dyDescent="0.55000000000000004">
      <c r="A60" s="114"/>
      <c r="B60" s="101"/>
      <c r="C60" s="219"/>
      <c r="D60" s="191"/>
      <c r="E60" s="191"/>
      <c r="F60" s="220"/>
      <c r="G60" s="220"/>
      <c r="H60" s="220"/>
      <c r="I60" s="220"/>
      <c r="J60" s="220"/>
      <c r="K60" s="220"/>
      <c r="L60" s="220"/>
      <c r="M60" s="220"/>
      <c r="N60" s="254"/>
      <c r="O60" s="220" t="str">
        <f t="shared" ref="O60:O64" si="29">IF(SUM(F60:M60)=0,"",SUM(F60:M60))</f>
        <v/>
      </c>
      <c r="P60" s="104"/>
      <c r="R60" s="183"/>
      <c r="S60" s="183"/>
      <c r="T60" s="183"/>
      <c r="U60" s="214"/>
      <c r="W60" s="78"/>
      <c r="X60" s="255" t="str" cm="1">
        <f t="array" ref="X60">IFERROR(INDEX($AF$9:$AF$319, SMALL(IF($AF$9:$AF$319&lt;&gt;"", ROW($AF$9:$AF$319)-ROW($AF$9)+1), ROW()-ROW($AF$9)+1)), "")</f>
        <v/>
      </c>
      <c r="Y60" s="255" t="str">
        <f t="shared" ca="1" si="11"/>
        <v/>
      </c>
      <c r="Z60" s="76" t="str" cm="1">
        <f t="array" ref="Z60">IFERROR(INDEX($AG$9:$AG$319, SMALL(IF($AG$9:$AG$319&lt;&gt;"", ROW($AG$9:$AG$319)-ROW($AG$9)+1), ROW()-ROW($AG$9)+1))&amp;"", "")</f>
        <v/>
      </c>
      <c r="AA60" s="76">
        <f t="shared" ca="1" si="17"/>
        <v>0</v>
      </c>
      <c r="AB60" s="76">
        <f t="shared" ca="1" si="18"/>
        <v>0</v>
      </c>
      <c r="AC60" s="76" t="str">
        <f t="shared" ca="1" si="19"/>
        <v/>
      </c>
      <c r="AE60" s="255">
        <f t="shared" si="20"/>
        <v>0</v>
      </c>
      <c r="AF60" s="76" t="str">
        <f t="shared" si="12"/>
        <v/>
      </c>
      <c r="AG60" s="76" t="str">
        <f t="shared" si="21"/>
        <v/>
      </c>
      <c r="AH60" s="76" t="str">
        <f t="shared" si="13"/>
        <v/>
      </c>
      <c r="AI60" s="255">
        <f t="shared" si="22"/>
        <v>0</v>
      </c>
      <c r="AJ60" s="255"/>
      <c r="AK60" s="76" t="str">
        <f t="shared" si="23"/>
        <v/>
      </c>
      <c r="AL60" s="76" t="str">
        <f t="shared" si="24"/>
        <v/>
      </c>
      <c r="AM60" s="76" t="str">
        <f t="shared" si="25"/>
        <v/>
      </c>
      <c r="AN60" s="76" t="str">
        <f t="shared" si="26"/>
        <v/>
      </c>
    </row>
    <row r="61" spans="1:40" x14ac:dyDescent="0.55000000000000004">
      <c r="A61" s="114"/>
      <c r="B61" s="101"/>
      <c r="C61" s="219"/>
      <c r="D61" s="191"/>
      <c r="E61" s="191"/>
      <c r="F61" s="220"/>
      <c r="G61" s="220"/>
      <c r="H61" s="220"/>
      <c r="I61" s="220"/>
      <c r="J61" s="220"/>
      <c r="K61" s="220"/>
      <c r="L61" s="220"/>
      <c r="M61" s="220"/>
      <c r="N61" s="254"/>
      <c r="O61" s="220" t="str">
        <f t="shared" si="29"/>
        <v/>
      </c>
      <c r="P61" s="104"/>
      <c r="R61" s="183"/>
      <c r="S61" s="183"/>
      <c r="T61" s="183"/>
      <c r="U61" s="214"/>
      <c r="W61" s="78"/>
      <c r="X61" s="255" t="str" cm="1">
        <f t="array" ref="X61">IFERROR(INDEX($AF$9:$AF$319, SMALL(IF($AF$9:$AF$319&lt;&gt;"", ROW($AF$9:$AF$319)-ROW($AF$9)+1), ROW()-ROW($AF$9)+1)), "")</f>
        <v/>
      </c>
      <c r="Y61" s="255" t="str">
        <f t="shared" ca="1" si="11"/>
        <v/>
      </c>
      <c r="Z61" s="76" t="str" cm="1">
        <f t="array" ref="Z61">IFERROR(INDEX($AG$9:$AG$319, SMALL(IF($AG$9:$AG$319&lt;&gt;"", ROW($AG$9:$AG$319)-ROW($AG$9)+1), ROW()-ROW($AG$9)+1))&amp;"", "")</f>
        <v/>
      </c>
      <c r="AA61" s="76">
        <f t="shared" ca="1" si="17"/>
        <v>0</v>
      </c>
      <c r="AB61" s="76">
        <f t="shared" ca="1" si="18"/>
        <v>0</v>
      </c>
      <c r="AC61" s="76" t="str">
        <f t="shared" ca="1" si="19"/>
        <v/>
      </c>
      <c r="AE61" s="255">
        <f t="shared" si="20"/>
        <v>0</v>
      </c>
      <c r="AF61" s="76" t="str">
        <f t="shared" si="12"/>
        <v/>
      </c>
      <c r="AG61" s="76" t="str">
        <f t="shared" si="21"/>
        <v/>
      </c>
      <c r="AH61" s="76" t="str">
        <f t="shared" si="13"/>
        <v/>
      </c>
      <c r="AI61" s="255">
        <f t="shared" si="22"/>
        <v>0</v>
      </c>
      <c r="AJ61" s="255"/>
      <c r="AK61" s="76" t="str">
        <f t="shared" si="23"/>
        <v/>
      </c>
      <c r="AL61" s="76" t="str">
        <f t="shared" si="24"/>
        <v/>
      </c>
      <c r="AM61" s="76" t="str">
        <f t="shared" si="25"/>
        <v/>
      </c>
      <c r="AN61" s="76" t="str">
        <f t="shared" si="26"/>
        <v/>
      </c>
    </row>
    <row r="62" spans="1:40" x14ac:dyDescent="0.55000000000000004">
      <c r="A62" s="114"/>
      <c r="B62" s="101"/>
      <c r="C62" s="219"/>
      <c r="D62" s="191"/>
      <c r="E62" s="191"/>
      <c r="F62" s="220"/>
      <c r="G62" s="220"/>
      <c r="H62" s="220"/>
      <c r="I62" s="220"/>
      <c r="J62" s="220"/>
      <c r="K62" s="220"/>
      <c r="L62" s="220"/>
      <c r="M62" s="220"/>
      <c r="N62" s="254"/>
      <c r="O62" s="220" t="str">
        <f t="shared" ref="O62" si="30">IF(SUM(F62:M62)=0,"",SUM(F62:M62))</f>
        <v/>
      </c>
      <c r="P62" s="104"/>
      <c r="R62" s="183"/>
      <c r="S62" s="183"/>
      <c r="T62" s="183"/>
      <c r="U62" s="214"/>
      <c r="W62" s="78"/>
      <c r="X62" s="255" t="str" cm="1">
        <f t="array" ref="X62">IFERROR(INDEX($AF$9:$AF$319, SMALL(IF($AF$9:$AF$319&lt;&gt;"", ROW($AF$9:$AF$319)-ROW($AF$9)+1), ROW()-ROW($AF$9)+1)), "")</f>
        <v/>
      </c>
      <c r="Y62" s="255" t="str">
        <f t="shared" ref="Y62" ca="1" si="31">IF(AA62&gt;0,ROW()-8,"")</f>
        <v/>
      </c>
      <c r="Z62" s="76" t="str" cm="1">
        <f t="array" ref="Z62">IFERROR(INDEX($AG$9:$AG$319, SMALL(IF($AG$9:$AG$319&lt;&gt;"", ROW($AG$9:$AG$319)-ROW($AG$9)+1), ROW()-ROW($AG$9)+1))&amp;"", "")</f>
        <v/>
      </c>
      <c r="AA62" s="76">
        <f t="shared" ca="1" si="17"/>
        <v>0</v>
      </c>
      <c r="AB62" s="76">
        <f t="shared" ca="1" si="18"/>
        <v>0</v>
      </c>
      <c r="AC62" s="76" t="str">
        <f t="shared" ca="1" si="19"/>
        <v/>
      </c>
      <c r="AE62" s="255">
        <f t="shared" ref="AE62" si="32">SUM(G62,I62,K62,M62)</f>
        <v>0</v>
      </c>
      <c r="AF62" s="76" t="str">
        <f t="shared" ref="AF62" si="33">IF(AG62&lt;&gt;"",ROW()-8,"")</f>
        <v/>
      </c>
      <c r="AG62" s="76" t="str">
        <f t="shared" ref="AG62" si="34">IF(SUM(G62,I62,K62,M62)&gt;0,N62,"")</f>
        <v/>
      </c>
      <c r="AH62" s="76" t="str">
        <f t="shared" si="13"/>
        <v/>
      </c>
      <c r="AI62" s="255">
        <f t="shared" ref="AI62" si="35">SUM(G62,I62,K62,M62)</f>
        <v>0</v>
      </c>
      <c r="AJ62" s="255"/>
      <c r="AK62" s="76" t="str">
        <f t="shared" ref="AK62" si="36">IF(G62&gt;0,AK$8,"")</f>
        <v/>
      </c>
      <c r="AL62" s="76" t="str">
        <f t="shared" ref="AL62" si="37">IF(I62&gt;0,AL$8,"")</f>
        <v/>
      </c>
      <c r="AM62" s="76" t="str">
        <f t="shared" ref="AM62" si="38">IF(K62&gt;0,AM$8,"")</f>
        <v/>
      </c>
      <c r="AN62" s="76" t="str">
        <f t="shared" ref="AN62" si="39">IF(M62&gt;0,AN$8,"")</f>
        <v/>
      </c>
    </row>
    <row r="63" spans="1:40" x14ac:dyDescent="0.55000000000000004">
      <c r="A63" s="114"/>
      <c r="B63" s="101"/>
      <c r="C63" s="219"/>
      <c r="D63" s="191"/>
      <c r="E63" s="191"/>
      <c r="F63" s="220"/>
      <c r="G63" s="220"/>
      <c r="H63" s="220"/>
      <c r="I63" s="220"/>
      <c r="J63" s="220"/>
      <c r="K63" s="220"/>
      <c r="L63" s="220"/>
      <c r="M63" s="220"/>
      <c r="N63" s="254"/>
      <c r="O63" s="220" t="str">
        <f t="shared" si="29"/>
        <v/>
      </c>
      <c r="P63" s="104"/>
      <c r="R63" s="183"/>
      <c r="S63" s="183"/>
      <c r="T63" s="183"/>
      <c r="U63" s="214"/>
      <c r="W63" s="78"/>
      <c r="X63" s="255" t="str" cm="1">
        <f t="array" ref="X63">IFERROR(INDEX($AF$9:$AF$319, SMALL(IF($AF$9:$AF$319&lt;&gt;"", ROW($AF$9:$AF$319)-ROW($AF$9)+1), ROW()-ROW($AF$9)+1)), "")</f>
        <v/>
      </c>
      <c r="Y63" s="255" t="str">
        <f t="shared" ca="1" si="11"/>
        <v/>
      </c>
      <c r="Z63" s="76" t="str" cm="1">
        <f t="array" ref="Z63">IFERROR(INDEX($AG$9:$AG$319, SMALL(IF($AG$9:$AG$319&lt;&gt;"", ROW($AG$9:$AG$319)-ROW($AG$9)+1), ROW()-ROW($AG$9)+1))&amp;"", "")</f>
        <v/>
      </c>
      <c r="AA63" s="76">
        <f t="shared" ca="1" si="17"/>
        <v>0</v>
      </c>
      <c r="AB63" s="76">
        <f t="shared" ca="1" si="18"/>
        <v>0</v>
      </c>
      <c r="AC63" s="76" t="str">
        <f t="shared" ca="1" si="19"/>
        <v/>
      </c>
      <c r="AE63" s="255">
        <f t="shared" si="20"/>
        <v>0</v>
      </c>
      <c r="AF63" s="76" t="str">
        <f t="shared" si="12"/>
        <v/>
      </c>
      <c r="AG63" s="76" t="str">
        <f t="shared" si="21"/>
        <v/>
      </c>
      <c r="AH63" s="76" t="str">
        <f t="shared" si="13"/>
        <v/>
      </c>
      <c r="AI63" s="255">
        <f t="shared" si="22"/>
        <v>0</v>
      </c>
      <c r="AJ63" s="255"/>
      <c r="AK63" s="76" t="str">
        <f t="shared" si="23"/>
        <v/>
      </c>
      <c r="AL63" s="76" t="str">
        <f t="shared" si="24"/>
        <v/>
      </c>
      <c r="AM63" s="76" t="str">
        <f t="shared" si="25"/>
        <v/>
      </c>
      <c r="AN63" s="76" t="str">
        <f t="shared" si="26"/>
        <v/>
      </c>
    </row>
    <row r="64" spans="1:40" x14ac:dyDescent="0.55000000000000004">
      <c r="A64" s="114"/>
      <c r="B64" s="101"/>
      <c r="C64" s="219"/>
      <c r="D64" s="221"/>
      <c r="E64" s="221"/>
      <c r="F64" s="222"/>
      <c r="G64" s="222"/>
      <c r="H64" s="222"/>
      <c r="I64" s="222"/>
      <c r="J64" s="222"/>
      <c r="K64" s="222"/>
      <c r="L64" s="222"/>
      <c r="M64" s="222"/>
      <c r="N64" s="223"/>
      <c r="O64" s="222" t="str">
        <f t="shared" si="29"/>
        <v/>
      </c>
      <c r="P64" s="104"/>
      <c r="R64" s="183"/>
      <c r="S64" s="183"/>
      <c r="T64" s="183"/>
      <c r="U64" s="214"/>
      <c r="W64" s="78"/>
      <c r="X64" s="255" t="str" cm="1">
        <f t="array" ref="X64">IFERROR(INDEX($AF$9:$AF$319, SMALL(IF($AF$9:$AF$319&lt;&gt;"", ROW($AF$9:$AF$319)-ROW($AF$9)+1), ROW()-ROW($AF$9)+1)), "")</f>
        <v/>
      </c>
      <c r="Y64" s="255" t="str">
        <f t="shared" ca="1" si="11"/>
        <v/>
      </c>
      <c r="Z64" s="76" t="str" cm="1">
        <f t="array" ref="Z64">IFERROR(INDEX($AG$9:$AG$319, SMALL(IF($AG$9:$AG$319&lt;&gt;"", ROW($AG$9:$AG$319)-ROW($AG$9)+1), ROW()-ROW($AG$9)+1))&amp;"", "")</f>
        <v/>
      </c>
      <c r="AA64" s="76">
        <f t="shared" ca="1" si="17"/>
        <v>0</v>
      </c>
      <c r="AB64" s="76">
        <f t="shared" ca="1" si="18"/>
        <v>0</v>
      </c>
      <c r="AC64" s="76" t="str">
        <f t="shared" ca="1" si="19"/>
        <v/>
      </c>
      <c r="AE64" s="255">
        <f t="shared" si="20"/>
        <v>0</v>
      </c>
      <c r="AF64" s="76" t="str">
        <f t="shared" si="12"/>
        <v/>
      </c>
      <c r="AG64" s="76" t="str">
        <f t="shared" si="21"/>
        <v/>
      </c>
      <c r="AH64" s="76" t="str">
        <f t="shared" si="13"/>
        <v/>
      </c>
      <c r="AI64" s="255">
        <f t="shared" si="22"/>
        <v>0</v>
      </c>
      <c r="AJ64" s="255"/>
      <c r="AK64" s="76" t="str">
        <f t="shared" si="23"/>
        <v/>
      </c>
      <c r="AL64" s="76" t="str">
        <f t="shared" si="24"/>
        <v/>
      </c>
      <c r="AM64" s="76" t="str">
        <f t="shared" si="25"/>
        <v/>
      </c>
      <c r="AN64" s="76" t="str">
        <f t="shared" si="26"/>
        <v/>
      </c>
    </row>
    <row r="65" spans="1:37" ht="30.65" customHeight="1" thickBot="1" x14ac:dyDescent="0.6">
      <c r="A65" s="750"/>
      <c r="B65" s="751"/>
      <c r="C65" s="918" t="s">
        <v>33</v>
      </c>
      <c r="D65" s="919"/>
      <c r="E65" s="752"/>
      <c r="F65" s="788">
        <f ca="1">SUM(OFFSET(F$9,0,0,ROW(E$65)-ROW(F$9),1))</f>
        <v>0</v>
      </c>
      <c r="G65" s="788">
        <f t="shared" ref="G65:L65" ca="1" si="40">SUM(OFFSET(G$9,0,0,ROW(E$65)-ROW(G$9),1))</f>
        <v>0</v>
      </c>
      <c r="H65" s="788">
        <f t="shared" ca="1" si="40"/>
        <v>0</v>
      </c>
      <c r="I65" s="788">
        <f t="shared" ca="1" si="40"/>
        <v>0</v>
      </c>
      <c r="J65" s="788">
        <f t="shared" ca="1" si="40"/>
        <v>0</v>
      </c>
      <c r="K65" s="788">
        <f t="shared" ca="1" si="40"/>
        <v>0</v>
      </c>
      <c r="L65" s="788">
        <f t="shared" ca="1" si="40"/>
        <v>0</v>
      </c>
      <c r="M65" s="788">
        <f ca="1">SUM(OFFSET(M$9,0,0,ROW(J$65)-ROW(M$9),1))</f>
        <v>0</v>
      </c>
      <c r="N65" s="753"/>
      <c r="O65" s="788">
        <f ca="1">SUM(OFFSET(O$9,0,0,ROW()-ROW(O$9),1))</f>
        <v>0</v>
      </c>
      <c r="P65" s="104"/>
      <c r="R65" s="754"/>
      <c r="S65" s="754"/>
      <c r="T65" s="754"/>
      <c r="U65" s="755"/>
      <c r="V65" s="750"/>
      <c r="W65" s="756"/>
      <c r="X65" s="255"/>
      <c r="Y65" s="255"/>
      <c r="AE65" s="756"/>
      <c r="AH65" s="76" t="str">
        <f t="shared" si="13"/>
        <v/>
      </c>
      <c r="AI65" s="255"/>
      <c r="AJ65" s="255"/>
      <c r="AK65" s="756"/>
    </row>
    <row r="66" spans="1:37" ht="48" customHeight="1" thickBot="1" x14ac:dyDescent="0.6">
      <c r="A66" s="750"/>
      <c r="B66" s="751"/>
      <c r="C66" s="918" t="s">
        <v>268</v>
      </c>
      <c r="D66" s="919"/>
      <c r="E66" s="752"/>
      <c r="F66" s="789">
        <f ca="1">IFERROR(F65/$O$65,0)</f>
        <v>0</v>
      </c>
      <c r="G66" s="789">
        <f t="shared" ref="G66:M66" ca="1" si="41">IFERROR(G65/$O$65,0)</f>
        <v>0</v>
      </c>
      <c r="H66" s="789">
        <f t="shared" ca="1" si="41"/>
        <v>0</v>
      </c>
      <c r="I66" s="789">
        <f t="shared" ca="1" si="41"/>
        <v>0</v>
      </c>
      <c r="J66" s="789">
        <f t="shared" ca="1" si="41"/>
        <v>0</v>
      </c>
      <c r="K66" s="789">
        <f t="shared" ca="1" si="41"/>
        <v>0</v>
      </c>
      <c r="L66" s="789">
        <f t="shared" ca="1" si="41"/>
        <v>0</v>
      </c>
      <c r="M66" s="789">
        <f t="shared" ca="1" si="41"/>
        <v>0</v>
      </c>
      <c r="N66" s="753"/>
      <c r="O66" s="790">
        <f ca="1">IFERROR(O65/SUM(F65:M65),0)</f>
        <v>0</v>
      </c>
      <c r="P66" s="104"/>
      <c r="R66" s="754"/>
      <c r="S66" s="754"/>
      <c r="T66" s="754"/>
      <c r="U66" s="755"/>
      <c r="V66" s="750"/>
      <c r="W66" s="756"/>
      <c r="X66" s="255"/>
      <c r="Y66" s="255"/>
      <c r="AE66" s="756"/>
      <c r="AH66" s="76" t="str">
        <f t="shared" si="13"/>
        <v/>
      </c>
      <c r="AI66" s="255"/>
      <c r="AJ66" s="255"/>
      <c r="AK66" s="756"/>
    </row>
    <row r="67" spans="1:37" ht="12.65" customHeight="1" x14ac:dyDescent="0.55000000000000004">
      <c r="B67" s="757"/>
      <c r="C67" s="709"/>
      <c r="D67" s="709"/>
      <c r="E67" s="709"/>
      <c r="F67" s="709"/>
      <c r="G67" s="709"/>
      <c r="H67" s="709"/>
      <c r="I67" s="709"/>
      <c r="J67" s="709"/>
      <c r="K67" s="709"/>
      <c r="L67" s="709"/>
      <c r="M67" s="709"/>
      <c r="N67" s="709"/>
      <c r="O67" s="709"/>
      <c r="P67" s="758"/>
    </row>
  </sheetData>
  <sheetProtection algorithmName="SHA-512" hashValue="fzkrrNj0uoNqLU275rs172WCogsV0x8AMBqxxy2Kabjvibp/ruZUwQElNj6pMlUBI3Hfo52aXGtVC4Ab0JLjgw==" saltValue="OCEdkD8rzb7eM7U48KdBNA==" spinCount="100000" sheet="1" formatCells="0" insertRows="0" deleteRows="0"/>
  <mergeCells count="7">
    <mergeCell ref="L7:M7"/>
    <mergeCell ref="C66:D66"/>
    <mergeCell ref="C65:D65"/>
    <mergeCell ref="A2:J2"/>
    <mergeCell ref="F7:G7"/>
    <mergeCell ref="H7:I7"/>
    <mergeCell ref="J7:K7"/>
  </mergeCells>
  <phoneticPr fontId="1"/>
  <conditionalFormatting sqref="R10:U15 R24:U29 R59:U60 R63:U64">
    <cfRule type="expression" dxfId="2736" priority="117">
      <formula>NOT($C10="")</formula>
    </cfRule>
  </conditionalFormatting>
  <conditionalFormatting sqref="C9:C60 C63:C64">
    <cfRule type="notContainsBlanks" dxfId="2735" priority="119">
      <formula>LEN(TRIM(C9))&gt;0</formula>
    </cfRule>
  </conditionalFormatting>
  <conditionalFormatting sqref="D9:E17 D63:E64 D20:E24 E18:E19 D26:E31 E25 D33:E60 E32">
    <cfRule type="expression" dxfId="2734" priority="114">
      <formula>$C9="*"</formula>
    </cfRule>
  </conditionalFormatting>
  <conditionalFormatting sqref="C9:C60 C63:C64">
    <cfRule type="containsBlanks" dxfId="2733" priority="112">
      <formula>LEN(TRIM(C9))=0</formula>
    </cfRule>
  </conditionalFormatting>
  <conditionalFormatting sqref="C8">
    <cfRule type="expression" dxfId="2732" priority="111">
      <formula>$C$9=""</formula>
    </cfRule>
  </conditionalFormatting>
  <conditionalFormatting sqref="F9:N60 F63:N64">
    <cfRule type="cellIs" dxfId="2731" priority="108" operator="notEqual">
      <formula>""</formula>
    </cfRule>
    <cfRule type="expression" dxfId="2730" priority="120">
      <formula>$D9&lt;&gt;""</formula>
    </cfRule>
  </conditionalFormatting>
  <conditionalFormatting sqref="E9:O60 E63:O64">
    <cfRule type="expression" dxfId="2729" priority="110">
      <formula>$C9&lt;&gt;""</formula>
    </cfRule>
  </conditionalFormatting>
  <conditionalFormatting sqref="D9:N17 D63:N64 D20:N24 E18:N19 D26:N31 E25:N25 D33:N60 E32:N32">
    <cfRule type="expression" dxfId="2728" priority="113">
      <formula>$C9=""</formula>
    </cfRule>
  </conditionalFormatting>
  <conditionalFormatting sqref="F9:N60 F63:N64">
    <cfRule type="expression" dxfId="2727" priority="115">
      <formula>F9&lt;&gt;""</formula>
    </cfRule>
  </conditionalFormatting>
  <conditionalFormatting sqref="O9:O60 O63:O64">
    <cfRule type="containsBlanks" dxfId="2726" priority="121">
      <formula>LEN(TRIM(O9))=0</formula>
    </cfRule>
  </conditionalFormatting>
  <conditionalFormatting sqref="C65 E65:O65">
    <cfRule type="expression" dxfId="2725" priority="109">
      <formula>$C65="合計"</formula>
    </cfRule>
  </conditionalFormatting>
  <conditionalFormatting sqref="D11:E15 D20:E22 D26:E29 D33:E36 D39:E43 D46:E50 D53:E57 D60:E60 D63:E64 E18:E19 E25 E32">
    <cfRule type="notContainsBlanks" dxfId="2724" priority="105">
      <formula>LEN(TRIM(D11))&gt;0</formula>
    </cfRule>
  </conditionalFormatting>
  <conditionalFormatting sqref="R9">
    <cfRule type="expression" dxfId="2723" priority="92">
      <formula>NOT($C9="")</formula>
    </cfRule>
  </conditionalFormatting>
  <conditionalFormatting sqref="S9:U9">
    <cfRule type="expression" dxfId="2722" priority="91">
      <formula>NOT($C9="")</formula>
    </cfRule>
  </conditionalFormatting>
  <conditionalFormatting sqref="R16:U23">
    <cfRule type="expression" dxfId="2721" priority="90">
      <formula>NOT($C16="")</formula>
    </cfRule>
  </conditionalFormatting>
  <conditionalFormatting sqref="R30:U31 R35:U45 R51:U52 R55:U58">
    <cfRule type="expression" dxfId="2720" priority="89">
      <formula>NOT($C30="")</formula>
    </cfRule>
  </conditionalFormatting>
  <conditionalFormatting sqref="R32:U32">
    <cfRule type="expression" dxfId="2719" priority="88">
      <formula>NOT($C32="")</formula>
    </cfRule>
  </conditionalFormatting>
  <conditionalFormatting sqref="R33:U34">
    <cfRule type="expression" dxfId="2718" priority="87">
      <formula>NOT($C33="")</formula>
    </cfRule>
  </conditionalFormatting>
  <conditionalFormatting sqref="R49:U50">
    <cfRule type="expression" dxfId="2717" priority="86">
      <formula>NOT($C49="")</formula>
    </cfRule>
  </conditionalFormatting>
  <conditionalFormatting sqref="R47:U48">
    <cfRule type="expression" dxfId="2716" priority="85">
      <formula>NOT($C47="")</formula>
    </cfRule>
  </conditionalFormatting>
  <conditionalFormatting sqref="R46:U46">
    <cfRule type="expression" dxfId="2715" priority="84">
      <formula>NOT($C46="")</formula>
    </cfRule>
  </conditionalFormatting>
  <conditionalFormatting sqref="R53:U54">
    <cfRule type="expression" dxfId="2714" priority="83">
      <formula>NOT($C53="")</formula>
    </cfRule>
  </conditionalFormatting>
  <conditionalFormatting sqref="C66">
    <cfRule type="expression" dxfId="2713" priority="74">
      <formula>$C66="合計"</formula>
    </cfRule>
  </conditionalFormatting>
  <conditionalFormatting sqref="C66">
    <cfRule type="expression" dxfId="2712" priority="75">
      <formula>COUNTIF($C$9:$C$42,$C66)&gt;1</formula>
    </cfRule>
  </conditionalFormatting>
  <conditionalFormatting sqref="F65:G65">
    <cfRule type="expression" dxfId="2711" priority="2663">
      <formula>COUNTA(OFFSET(F$9,0,0,ROW(E$65)-ROW(F$9),1))&gt;0</formula>
    </cfRule>
  </conditionalFormatting>
  <conditionalFormatting sqref="C9:C60 C63:C65">
    <cfRule type="expression" dxfId="2710" priority="2664">
      <formula>COUNTIF($C$9:$C$65,$C9)&gt;1</formula>
    </cfRule>
  </conditionalFormatting>
  <conditionalFormatting sqref="G65:I65 K65:L65">
    <cfRule type="expression" dxfId="2709" priority="2666">
      <formula>COUNTA(OFFSET(G$9,0,0,ROW(E$65)-ROW(G$9),1))&gt;0</formula>
    </cfRule>
  </conditionalFormatting>
  <conditionalFormatting sqref="J65:L65">
    <cfRule type="expression" dxfId="2708" priority="2668">
      <formula>COUNTA(OFFSET(J$9,0,0,ROW(G$65)-ROW(J$9),1))&gt;0</formula>
    </cfRule>
  </conditionalFormatting>
  <conditionalFormatting sqref="R62:U62">
    <cfRule type="expression" dxfId="2707" priority="29">
      <formula>NOT($C62="")</formula>
    </cfRule>
  </conditionalFormatting>
  <conditionalFormatting sqref="C62">
    <cfRule type="notContainsBlanks" dxfId="2706" priority="30">
      <formula>LEN(TRIM(C62))&gt;0</formula>
    </cfRule>
  </conditionalFormatting>
  <conditionalFormatting sqref="D62:E62">
    <cfRule type="expression" dxfId="2705" priority="27">
      <formula>$C62="*"</formula>
    </cfRule>
  </conditionalFormatting>
  <conditionalFormatting sqref="C62">
    <cfRule type="containsBlanks" dxfId="2704" priority="25">
      <formula>LEN(TRIM(C62))=0</formula>
    </cfRule>
  </conditionalFormatting>
  <conditionalFormatting sqref="F62:N62">
    <cfRule type="cellIs" dxfId="2703" priority="23" operator="notEqual">
      <formula>""</formula>
    </cfRule>
    <cfRule type="expression" dxfId="2702" priority="31">
      <formula>$D62&lt;&gt;""</formula>
    </cfRule>
  </conditionalFormatting>
  <conditionalFormatting sqref="E62:O62">
    <cfRule type="expression" dxfId="2701" priority="24">
      <formula>$C62&lt;&gt;""</formula>
    </cfRule>
  </conditionalFormatting>
  <conditionalFormatting sqref="D62:N62">
    <cfRule type="expression" dxfId="2700" priority="26">
      <formula>$C62=""</formula>
    </cfRule>
  </conditionalFormatting>
  <conditionalFormatting sqref="F62:N62">
    <cfRule type="expression" dxfId="2699" priority="28">
      <formula>F62&lt;&gt;""</formula>
    </cfRule>
  </conditionalFormatting>
  <conditionalFormatting sqref="O62">
    <cfRule type="containsBlanks" dxfId="2698" priority="32">
      <formula>LEN(TRIM(O62))=0</formula>
    </cfRule>
  </conditionalFormatting>
  <conditionalFormatting sqref="D62:E62">
    <cfRule type="notContainsBlanks" dxfId="2697" priority="22">
      <formula>LEN(TRIM(D62))&gt;0</formula>
    </cfRule>
  </conditionalFormatting>
  <conditionalFormatting sqref="C62">
    <cfRule type="expression" dxfId="2696" priority="33">
      <formula>COUNTIF($C$9:$C$65,$C62)&gt;1</formula>
    </cfRule>
  </conditionalFormatting>
  <conditionalFormatting sqref="R61:U61">
    <cfRule type="expression" dxfId="2695" priority="17">
      <formula>NOT($C61="")</formula>
    </cfRule>
  </conditionalFormatting>
  <conditionalFormatting sqref="C61">
    <cfRule type="notContainsBlanks" dxfId="2694" priority="18">
      <formula>LEN(TRIM(C61))&gt;0</formula>
    </cfRule>
  </conditionalFormatting>
  <conditionalFormatting sqref="D61:E61">
    <cfRule type="expression" dxfId="2693" priority="15">
      <formula>$C61="*"</formula>
    </cfRule>
  </conditionalFormatting>
  <conditionalFormatting sqref="C61">
    <cfRule type="containsBlanks" dxfId="2692" priority="13">
      <formula>LEN(TRIM(C61))=0</formula>
    </cfRule>
  </conditionalFormatting>
  <conditionalFormatting sqref="F61:N61">
    <cfRule type="cellIs" dxfId="2691" priority="11" operator="notEqual">
      <formula>""</formula>
    </cfRule>
    <cfRule type="expression" dxfId="2690" priority="19">
      <formula>$D61&lt;&gt;""</formula>
    </cfRule>
  </conditionalFormatting>
  <conditionalFormatting sqref="E61:O61">
    <cfRule type="expression" dxfId="2689" priority="12">
      <formula>$C61&lt;&gt;""</formula>
    </cfRule>
  </conditionalFormatting>
  <conditionalFormatting sqref="D61:N61">
    <cfRule type="expression" dxfId="2688" priority="14">
      <formula>$C61=""</formula>
    </cfRule>
  </conditionalFormatting>
  <conditionalFormatting sqref="F61:N61">
    <cfRule type="expression" dxfId="2687" priority="16">
      <formula>F61&lt;&gt;""</formula>
    </cfRule>
  </conditionalFormatting>
  <conditionalFormatting sqref="O61">
    <cfRule type="containsBlanks" dxfId="2686" priority="20">
      <formula>LEN(TRIM(O61))=0</formula>
    </cfRule>
  </conditionalFormatting>
  <conditionalFormatting sqref="D61:E61">
    <cfRule type="notContainsBlanks" dxfId="2685" priority="10">
      <formula>LEN(TRIM(D61))&gt;0</formula>
    </cfRule>
  </conditionalFormatting>
  <conditionalFormatting sqref="C61">
    <cfRule type="expression" dxfId="2684" priority="21">
      <formula>COUNTIF($C$9:$C$65,$C61)&gt;1</formula>
    </cfRule>
  </conditionalFormatting>
  <conditionalFormatting sqref="D18:D19">
    <cfRule type="expression" dxfId="2683" priority="7">
      <formula>$D18&lt;&gt;""</formula>
    </cfRule>
    <cfRule type="expression" dxfId="2682" priority="8">
      <formula>$D18="*"</formula>
    </cfRule>
  </conditionalFormatting>
  <conditionalFormatting sqref="D18:D19">
    <cfRule type="containsBlanks" dxfId="2681" priority="9">
      <formula>LEN(TRIM(D18))=0</formula>
    </cfRule>
  </conditionalFormatting>
  <conditionalFormatting sqref="D25">
    <cfRule type="expression" dxfId="2680" priority="4">
      <formula>$D25&lt;&gt;""</formula>
    </cfRule>
    <cfRule type="expression" dxfId="2679" priority="5">
      <formula>$D25="*"</formula>
    </cfRule>
  </conditionalFormatting>
  <conditionalFormatting sqref="D25">
    <cfRule type="containsBlanks" dxfId="2678" priority="6">
      <formula>LEN(TRIM(D25))=0</formula>
    </cfRule>
  </conditionalFormatting>
  <conditionalFormatting sqref="D32">
    <cfRule type="expression" dxfId="2677" priority="1">
      <formula>$D32&lt;&gt;""</formula>
    </cfRule>
    <cfRule type="expression" dxfId="2676" priority="2">
      <formula>$D32="*"</formula>
    </cfRule>
  </conditionalFormatting>
  <conditionalFormatting sqref="D32">
    <cfRule type="containsBlanks" dxfId="2675" priority="3">
      <formula>LEN(TRIM(D32))=0</formula>
    </cfRule>
  </conditionalFormatting>
  <dataValidations count="3">
    <dataValidation operator="greaterThanOrEqual" allowBlank="1" showInputMessage="1" showErrorMessage="1" error="数値で入力してください" sqref="F66:M66" xr:uid="{716E11DF-A029-42D2-88E4-B55D834B6947}"/>
    <dataValidation type="decimal" operator="greaterThanOrEqual" allowBlank="1" showInputMessage="1" showErrorMessage="1" error="数値で入力してください" sqref="F9:M64" xr:uid="{F8F4AAC5-FF64-4EBC-9D31-F687E2F29985}">
      <formula1>0</formula1>
    </dataValidation>
    <dataValidation type="textLength" operator="lessThan" allowBlank="1" showInputMessage="1" showErrorMessage="1" sqref="C9:C64" xr:uid="{093E2B4A-8B33-457F-A02F-3A6CB0765A70}">
      <formula1>1</formula1>
    </dataValidation>
  </dataValidations>
  <pageMargins left="0.7" right="0.7" top="0.75" bottom="0.75" header="0.3" footer="0.3"/>
  <pageSetup paperSize="8" scale="4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3F15E-541F-4773-9BD0-79B59770B341}">
  <sheetPr codeName="Sheet28">
    <tabColor rgb="FF00B0F0"/>
    <pageSetUpPr fitToPage="1"/>
  </sheetPr>
  <dimension ref="A1:L116"/>
  <sheetViews>
    <sheetView showGridLines="0" zoomScale="70" zoomScaleNormal="70" zoomScaleSheetLayoutView="89" workbookViewId="0">
      <selection activeCell="B4" sqref="B4:I4"/>
    </sheetView>
  </sheetViews>
  <sheetFormatPr defaultColWidth="9" defaultRowHeight="18" x14ac:dyDescent="0.55000000000000004"/>
  <cols>
    <col min="1" max="1" width="1.58203125" style="100" customWidth="1"/>
    <col min="2" max="2" width="5.83203125" style="100" customWidth="1"/>
    <col min="3" max="3" width="20.83203125" style="100" customWidth="1"/>
    <col min="4" max="4" width="21.75" style="100" customWidth="1"/>
    <col min="5" max="5" width="16.33203125" style="100" customWidth="1"/>
    <col min="6" max="6" width="34.33203125" style="100" customWidth="1"/>
    <col min="7" max="7" width="12.25" style="100" customWidth="1"/>
    <col min="8" max="8" width="32.33203125" style="100" customWidth="1"/>
    <col min="9" max="9" width="12.08203125" style="100" customWidth="1"/>
    <col min="10" max="10" width="0.83203125" style="100" customWidth="1"/>
    <col min="11" max="11" width="30.08203125" style="100" customWidth="1"/>
    <col min="12" max="12" width="8.08203125" style="100" customWidth="1"/>
    <col min="13" max="13" width="16" style="76" customWidth="1"/>
    <col min="14" max="16384" width="9" style="76"/>
  </cols>
  <sheetData>
    <row r="1" spans="1:12" customFormat="1" x14ac:dyDescent="0.55000000000000004">
      <c r="A1" s="89"/>
      <c r="B1" s="89"/>
      <c r="C1" s="89"/>
      <c r="D1" s="89"/>
      <c r="E1" s="89"/>
      <c r="F1" s="89"/>
      <c r="G1" s="89"/>
      <c r="H1" s="89"/>
      <c r="I1" s="89"/>
      <c r="J1" s="89"/>
      <c r="L1" s="89"/>
    </row>
    <row r="2" spans="1:12" customFormat="1" ht="21" customHeight="1" x14ac:dyDescent="0.55000000000000004">
      <c r="A2" s="109" t="s">
        <v>155</v>
      </c>
      <c r="C2" s="177"/>
      <c r="D2" s="177"/>
      <c r="E2" s="177"/>
      <c r="F2" s="177"/>
      <c r="G2" s="177"/>
      <c r="H2" s="177"/>
      <c r="I2" s="177"/>
      <c r="J2" s="95"/>
      <c r="L2" s="89"/>
    </row>
    <row r="3" spans="1:12" customFormat="1" x14ac:dyDescent="0.55000000000000004">
      <c r="A3" s="89"/>
      <c r="B3" s="172" t="s">
        <v>84</v>
      </c>
      <c r="C3" s="89"/>
      <c r="D3" s="89"/>
      <c r="E3" s="89"/>
      <c r="F3" s="89"/>
      <c r="G3" s="89"/>
      <c r="H3" s="89"/>
      <c r="I3" s="89"/>
      <c r="J3" s="95"/>
      <c r="L3" s="89"/>
    </row>
    <row r="4" spans="1:12" customFormat="1" ht="69.75" customHeight="1" x14ac:dyDescent="0.55000000000000004">
      <c r="A4" s="89"/>
      <c r="B4" s="803" t="s">
        <v>96</v>
      </c>
      <c r="C4" s="803"/>
      <c r="D4" s="803"/>
      <c r="E4" s="803"/>
      <c r="F4" s="803"/>
      <c r="G4" s="803"/>
      <c r="H4" s="803"/>
      <c r="I4" s="803"/>
      <c r="J4" s="95"/>
      <c r="L4" s="89"/>
    </row>
    <row r="5" spans="1:12" customFormat="1" x14ac:dyDescent="0.55000000000000004">
      <c r="A5" s="89"/>
      <c r="B5" s="92" t="s">
        <v>163</v>
      </c>
      <c r="C5" s="93"/>
      <c r="D5" s="93"/>
      <c r="E5" s="93"/>
      <c r="F5" s="93"/>
      <c r="G5" s="93"/>
      <c r="H5" s="93"/>
      <c r="I5" s="93"/>
      <c r="J5" s="115"/>
      <c r="K5" s="89"/>
    </row>
    <row r="6" spans="1:12" customFormat="1" x14ac:dyDescent="0.55000000000000004">
      <c r="A6" s="89"/>
      <c r="B6" s="94"/>
      <c r="C6" s="89"/>
      <c r="D6" s="89"/>
      <c r="E6" s="89"/>
      <c r="F6" s="89"/>
      <c r="G6" s="89"/>
      <c r="H6" s="89"/>
      <c r="I6" s="89"/>
      <c r="J6" s="98"/>
      <c r="K6" s="89"/>
    </row>
    <row r="7" spans="1:12" customFormat="1" ht="60.65" customHeight="1" x14ac:dyDescent="0.55000000000000004">
      <c r="A7" s="89"/>
      <c r="B7" s="94"/>
      <c r="C7" s="803" t="s">
        <v>161</v>
      </c>
      <c r="D7" s="803"/>
      <c r="E7" s="179"/>
      <c r="F7" s="178" t="s">
        <v>171</v>
      </c>
      <c r="G7" s="179"/>
      <c r="H7" s="178" t="s">
        <v>172</v>
      </c>
      <c r="I7" s="89"/>
      <c r="J7" s="98"/>
      <c r="K7" s="89"/>
    </row>
    <row r="8" spans="1:12" customFormat="1" ht="40.5" customHeight="1" x14ac:dyDescent="0.55000000000000004">
      <c r="A8" s="89"/>
      <c r="B8" s="94"/>
      <c r="C8" s="924">
        <f ca="1">IFERROR(F8/H8,0)</f>
        <v>0</v>
      </c>
      <c r="D8" s="924"/>
      <c r="E8" s="209" t="s">
        <v>98</v>
      </c>
      <c r="F8" s="685">
        <f ca="1">H8-C16</f>
        <v>0</v>
      </c>
      <c r="G8" s="209" t="s">
        <v>100</v>
      </c>
      <c r="H8" s="685">
        <f ca="1">'2.4実質ゼロ(計算結果)'!F7</f>
        <v>0</v>
      </c>
      <c r="I8" s="208" t="s">
        <v>101</v>
      </c>
      <c r="J8" s="98"/>
      <c r="K8" s="89"/>
    </row>
    <row r="9" spans="1:12" customFormat="1" x14ac:dyDescent="0.55000000000000004">
      <c r="A9" s="89"/>
      <c r="B9" s="94"/>
      <c r="C9" s="925" t="s">
        <v>173</v>
      </c>
      <c r="D9" s="925"/>
      <c r="E9" s="89"/>
      <c r="F9" s="89" t="s">
        <v>102</v>
      </c>
      <c r="G9" s="89"/>
      <c r="H9" s="89"/>
      <c r="I9" s="89"/>
      <c r="J9" s="98"/>
      <c r="K9" s="89"/>
    </row>
    <row r="10" spans="1:12" customFormat="1" ht="52.5" customHeight="1" x14ac:dyDescent="0.55000000000000004">
      <c r="A10" s="89"/>
      <c r="B10" s="94"/>
      <c r="C10" s="89"/>
      <c r="D10" s="89"/>
      <c r="E10" s="89"/>
      <c r="F10" s="803" t="s">
        <v>162</v>
      </c>
      <c r="G10" s="89"/>
      <c r="H10" s="89"/>
      <c r="I10" s="89"/>
      <c r="J10" s="98"/>
      <c r="K10" s="89"/>
    </row>
    <row r="11" spans="1:12" customFormat="1" ht="45.65" customHeight="1" x14ac:dyDescent="0.55000000000000004">
      <c r="A11" s="89"/>
      <c r="B11" s="94"/>
      <c r="C11" s="95"/>
      <c r="D11" s="95"/>
      <c r="E11" s="95"/>
      <c r="F11" s="803"/>
      <c r="G11" s="95"/>
      <c r="H11" s="95"/>
      <c r="I11" s="95"/>
      <c r="J11" s="98"/>
      <c r="K11" s="89"/>
    </row>
    <row r="12" spans="1:12" customFormat="1" ht="5.15" customHeight="1" x14ac:dyDescent="0.55000000000000004">
      <c r="A12" s="89"/>
      <c r="B12" s="174"/>
      <c r="C12" s="176"/>
      <c r="D12" s="107"/>
      <c r="E12" s="107"/>
      <c r="F12" s="107"/>
      <c r="G12" s="107"/>
      <c r="H12" s="107"/>
      <c r="I12" s="107"/>
      <c r="J12" s="108"/>
      <c r="K12" s="89"/>
    </row>
    <row r="13" spans="1:12" customFormat="1" ht="27" customHeight="1" x14ac:dyDescent="0.55000000000000004">
      <c r="A13" s="89"/>
      <c r="B13" s="89"/>
      <c r="C13" s="159"/>
      <c r="D13" s="89"/>
      <c r="E13" s="89"/>
      <c r="F13" s="89"/>
      <c r="G13" s="89"/>
      <c r="H13" s="89"/>
      <c r="I13" s="89"/>
      <c r="J13" s="89"/>
      <c r="K13" s="89"/>
    </row>
    <row r="14" spans="1:12" customFormat="1" ht="27" customHeight="1" x14ac:dyDescent="0.55000000000000004">
      <c r="A14" s="89"/>
      <c r="B14" s="189"/>
      <c r="C14" s="190"/>
      <c r="D14" s="189"/>
      <c r="E14" s="189"/>
      <c r="F14" s="189"/>
      <c r="G14" s="189"/>
      <c r="H14" s="89"/>
      <c r="I14" s="89"/>
      <c r="J14" s="89"/>
      <c r="K14" s="89"/>
      <c r="L14" s="89"/>
    </row>
    <row r="15" spans="1:12" customFormat="1" ht="27" customHeight="1" x14ac:dyDescent="0.55000000000000004">
      <c r="A15" s="89"/>
      <c r="B15" s="92"/>
      <c r="C15" s="93" t="s">
        <v>103</v>
      </c>
      <c r="D15" s="257"/>
      <c r="E15" s="257"/>
      <c r="F15" s="257"/>
      <c r="G15" s="258"/>
      <c r="H15" s="259"/>
      <c r="I15" s="178"/>
      <c r="J15" s="89"/>
      <c r="K15" s="89"/>
      <c r="L15" s="89"/>
    </row>
    <row r="16" spans="1:12" customFormat="1" ht="48.75" customHeight="1" x14ac:dyDescent="0.55000000000000004">
      <c r="A16" s="89"/>
      <c r="B16" s="94"/>
      <c r="C16" s="922">
        <f ca="1">SUM($E$19:$E$100)</f>
        <v>0</v>
      </c>
      <c r="D16" s="923"/>
      <c r="E16" s="178"/>
      <c r="F16" s="178"/>
      <c r="G16" s="175"/>
      <c r="H16" s="259"/>
      <c r="I16" s="178"/>
      <c r="J16" s="196"/>
      <c r="K16" s="196"/>
      <c r="L16" s="89"/>
    </row>
    <row r="17" spans="1:12" customFormat="1" ht="27" customHeight="1" x14ac:dyDescent="0.55000000000000004">
      <c r="A17" s="89"/>
      <c r="B17" s="94"/>
      <c r="C17" s="179" t="s">
        <v>252</v>
      </c>
      <c r="D17" s="178"/>
      <c r="E17" s="178"/>
      <c r="F17" s="178"/>
      <c r="G17" s="175"/>
      <c r="H17" s="259"/>
      <c r="I17" s="178"/>
      <c r="J17" s="196"/>
      <c r="K17" s="196"/>
      <c r="L17" s="89"/>
    </row>
    <row r="18" spans="1:12" customFormat="1" ht="55.5" customHeight="1" x14ac:dyDescent="0.55000000000000004">
      <c r="A18" s="89"/>
      <c r="B18" s="94"/>
      <c r="C18" s="253" t="s">
        <v>104</v>
      </c>
      <c r="D18" s="253" t="s">
        <v>66</v>
      </c>
      <c r="E18" s="253" t="s">
        <v>251</v>
      </c>
      <c r="F18" s="253" t="s">
        <v>105</v>
      </c>
      <c r="G18" s="175"/>
      <c r="H18" s="94"/>
      <c r="I18" s="89"/>
      <c r="J18" s="175"/>
      <c r="K18" s="89"/>
      <c r="L18" s="89"/>
    </row>
    <row r="19" spans="1:12" ht="32.25" customHeight="1" x14ac:dyDescent="0.55000000000000004">
      <c r="C19" s="299" t="str">
        <f ca="1">IFERROR(OFFSET('2.4電力供給状況'!$AC$8,MATCH(ROW()-18,'2.4電力供給状況'!$Y$9:$Y$64,0),0),"")</f>
        <v/>
      </c>
      <c r="D19" s="299" t="str">
        <f ca="1">IFERROR(OFFSET('2.4電力供給状況'!$Z$8,MATCH(ROW()-18,'2.4電力供給状況'!$Y$9:$Y$64,0),0),"")</f>
        <v/>
      </c>
      <c r="E19" s="686" t="str">
        <f ca="1">IFERROR(OFFSET('2.4電力供給状況'!$AA$8,MATCH(ROW()-18,'2.4電力供給状況'!$Y$9:$Y$64,0),0),"")</f>
        <v/>
      </c>
      <c r="F19" s="299" t="str">
        <f ca="1">IFERROR(OFFSET('2.4電力供給状況'!$AB$8,MATCH(ROW()-18,'2.4電力供給状況'!$Y$9:$Y$64,0),0),"")</f>
        <v/>
      </c>
      <c r="G19" s="168"/>
      <c r="J19" s="168"/>
    </row>
    <row r="20" spans="1:12" ht="32.25" customHeight="1" x14ac:dyDescent="0.55000000000000004">
      <c r="C20" s="299" t="str">
        <f ca="1">IFERROR(OFFSET('2.4電力供給状況'!$AC$8,MATCH(ROW()-18,'2.4電力供給状況'!$Y$9:$Y$64,0),0),"")</f>
        <v/>
      </c>
      <c r="D20" s="299" t="str">
        <f ca="1">IFERROR(OFFSET('2.4電力供給状況'!$Z$8,MATCH(ROW()-18,'2.4電力供給状況'!$Y$9:$Y$64,0),0),"")</f>
        <v/>
      </c>
      <c r="E20" s="686" t="str">
        <f ca="1">IFERROR(OFFSET('2.4電力供給状況'!$AA$8,MATCH(ROW()-18,'2.4電力供給状況'!$Y$9:$Y$64,0),0),"")</f>
        <v/>
      </c>
      <c r="F20" s="299" t="str">
        <f ca="1">IFERROR(OFFSET('2.4電力供給状況'!$AB$8,MATCH(ROW()-18,'2.4電力供給状況'!$Y$9:$Y$64,0),0),"")</f>
        <v/>
      </c>
      <c r="G20" s="168"/>
      <c r="J20" s="168"/>
    </row>
    <row r="21" spans="1:12" ht="32.25" customHeight="1" x14ac:dyDescent="0.55000000000000004">
      <c r="C21" s="299" t="str">
        <f ca="1">IFERROR(OFFSET('2.4電力供給状況'!$AC$8,MATCH(ROW()-18,'2.4電力供給状況'!$Y$9:$Y$64,0),0),"")</f>
        <v/>
      </c>
      <c r="D21" s="299" t="str">
        <f ca="1">IFERROR(OFFSET('2.4電力供給状況'!$Z$8,MATCH(ROW()-18,'2.4電力供給状況'!$Y$9:$Y$64,0),0),"")</f>
        <v/>
      </c>
      <c r="E21" s="686" t="str">
        <f ca="1">IFERROR(OFFSET('2.4電力供給状況'!$AA$8,MATCH(ROW()-18,'2.4電力供給状況'!$Y$9:$Y$64,0),0),"")</f>
        <v/>
      </c>
      <c r="F21" s="299" t="str">
        <f ca="1">IFERROR(OFFSET('2.4電力供給状況'!$AB$8,MATCH(ROW()-18,'2.4電力供給状況'!$Y$9:$Y$64,0),0),"")</f>
        <v/>
      </c>
      <c r="G21" s="168"/>
      <c r="J21" s="168"/>
    </row>
    <row r="22" spans="1:12" ht="32.25" customHeight="1" x14ac:dyDescent="0.55000000000000004">
      <c r="C22" s="299" t="str">
        <f ca="1">IFERROR(OFFSET('2.4電力供給状況'!$AC$8,MATCH(ROW()-18,'2.4電力供給状況'!$Y$9:$Y$64,0),0),"")</f>
        <v/>
      </c>
      <c r="D22" s="299" t="str">
        <f ca="1">IFERROR(OFFSET('2.4電力供給状況'!$Z$8,MATCH(ROW()-18,'2.4電力供給状況'!$Y$9:$Y$64,0),0),"")</f>
        <v/>
      </c>
      <c r="E22" s="686" t="str">
        <f ca="1">IFERROR(OFFSET('2.4電力供給状況'!$AA$8,MATCH(ROW()-18,'2.4電力供給状況'!$Y$9:$Y$64,0),0),"")</f>
        <v/>
      </c>
      <c r="F22" s="299" t="str">
        <f ca="1">IFERROR(OFFSET('2.4電力供給状況'!$AB$8,MATCH(ROW()-18,'2.4電力供給状況'!$Y$9:$Y$64,0),0),"")</f>
        <v/>
      </c>
      <c r="G22" s="168"/>
      <c r="J22" s="168"/>
    </row>
    <row r="23" spans="1:12" ht="32.25" customHeight="1" x14ac:dyDescent="0.55000000000000004">
      <c r="C23" s="299" t="str">
        <f ca="1">IFERROR(OFFSET('2.4電力供給状況'!$AC$8,MATCH(ROW()-18,'2.4電力供給状況'!$Y$9:$Y$64,0),0),"")</f>
        <v/>
      </c>
      <c r="D23" s="299" t="str">
        <f ca="1">IFERROR(OFFSET('2.4電力供給状況'!$Z$8,MATCH(ROW()-18,'2.4電力供給状況'!$Y$9:$Y$64,0),0),"")</f>
        <v/>
      </c>
      <c r="E23" s="686" t="str">
        <f ca="1">IFERROR(OFFSET('2.4電力供給状況'!$AA$8,MATCH(ROW()-18,'2.4電力供給状況'!$Y$9:$Y$64,0),0),"")</f>
        <v/>
      </c>
      <c r="F23" s="299" t="str">
        <f ca="1">IFERROR(OFFSET('2.4電力供給状況'!$AB$8,MATCH(ROW()-18,'2.4電力供給状況'!$Y$9:$Y$64,0),0),"")</f>
        <v/>
      </c>
      <c r="G23" s="168"/>
      <c r="J23" s="168"/>
    </row>
    <row r="24" spans="1:12" ht="32.25" customHeight="1" x14ac:dyDescent="0.55000000000000004">
      <c r="C24" s="299" t="str">
        <f ca="1">IFERROR(OFFSET('2.4電力供給状況'!$AC$8,MATCH(ROW()-18,'2.4電力供給状況'!$Y$9:$Y$64,0),0),"")</f>
        <v/>
      </c>
      <c r="D24" s="299" t="str">
        <f ca="1">IFERROR(OFFSET('2.4電力供給状況'!$Z$8,MATCH(ROW()-18,'2.4電力供給状況'!$Y$9:$Y$64,0),0),"")</f>
        <v/>
      </c>
      <c r="E24" s="686" t="str">
        <f ca="1">IFERROR(OFFSET('2.4電力供給状況'!$AA$8,MATCH(ROW()-18,'2.4電力供給状況'!$Y$9:$Y$64,0),0),"")</f>
        <v/>
      </c>
      <c r="F24" s="299" t="str">
        <f ca="1">IFERROR(OFFSET('2.4電力供給状況'!$AB$8,MATCH(ROW()-18,'2.4電力供給状況'!$Y$9:$Y$64,0),0),"")</f>
        <v/>
      </c>
      <c r="G24" s="168"/>
      <c r="J24" s="168"/>
    </row>
    <row r="25" spans="1:12" ht="32.25" customHeight="1" x14ac:dyDescent="0.55000000000000004">
      <c r="C25" s="299" t="str">
        <f ca="1">IFERROR(OFFSET('2.4電力供給状況'!$AC$8,MATCH(ROW()-18,'2.4電力供給状況'!$Y$9:$Y$64,0),0),"")</f>
        <v/>
      </c>
      <c r="D25" s="299" t="str">
        <f ca="1">IFERROR(OFFSET('2.4電力供給状況'!$Z$8,MATCH(ROW()-18,'2.4電力供給状況'!$Y$9:$Y$64,0),0),"")</f>
        <v/>
      </c>
      <c r="E25" s="686" t="str">
        <f ca="1">IFERROR(OFFSET('2.4電力供給状況'!$AA$8,MATCH(ROW()-18,'2.4電力供給状況'!$Y$9:$Y$64,0),0),"")</f>
        <v/>
      </c>
      <c r="F25" s="299" t="str">
        <f ca="1">IFERROR(OFFSET('2.4電力供給状況'!$AB$8,MATCH(ROW()-18,'2.4電力供給状況'!$Y$9:$Y$64,0),0),"")</f>
        <v/>
      </c>
      <c r="G25" s="168"/>
      <c r="J25" s="168"/>
    </row>
    <row r="26" spans="1:12" ht="32.25" customHeight="1" x14ac:dyDescent="0.55000000000000004">
      <c r="C26" s="299" t="str">
        <f ca="1">IFERROR(OFFSET('2.4電力供給状況'!$AC$8,MATCH(ROW()-18,'2.4電力供給状況'!$Y$9:$Y$64,0),0),"")</f>
        <v/>
      </c>
      <c r="D26" s="299" t="str">
        <f ca="1">IFERROR(OFFSET('2.4電力供給状況'!$Z$8,MATCH(ROW()-18,'2.4電力供給状況'!$Y$9:$Y$64,0),0),"")</f>
        <v/>
      </c>
      <c r="E26" s="686" t="str">
        <f ca="1">IFERROR(OFFSET('2.4電力供給状況'!$AA$8,MATCH(ROW()-18,'2.4電力供給状況'!$Y$9:$Y$64,0),0),"")</f>
        <v/>
      </c>
      <c r="F26" s="299" t="str">
        <f ca="1">IFERROR(OFFSET('2.4電力供給状況'!$AB$8,MATCH(ROW()-18,'2.4電力供給状況'!$Y$9:$Y$64,0),0),"")</f>
        <v/>
      </c>
      <c r="G26" s="168"/>
      <c r="J26" s="168"/>
    </row>
    <row r="27" spans="1:12" ht="32.25" customHeight="1" x14ac:dyDescent="0.55000000000000004">
      <c r="C27" s="299" t="str">
        <f ca="1">IFERROR(OFFSET('2.4電力供給状況'!$AC$8,MATCH(ROW()-18,'2.4電力供給状況'!$Y$9:$Y$64,0),0),"")</f>
        <v/>
      </c>
      <c r="D27" s="299" t="str">
        <f ca="1">IFERROR(OFFSET('2.4電力供給状況'!$Z$8,MATCH(ROW()-18,'2.4電力供給状況'!$Y$9:$Y$64,0),0),"")</f>
        <v/>
      </c>
      <c r="E27" s="686" t="str">
        <f ca="1">IFERROR(OFFSET('2.4電力供給状況'!$AA$8,MATCH(ROW()-18,'2.4電力供給状況'!$Y$9:$Y$64,0),0),"")</f>
        <v/>
      </c>
      <c r="F27" s="299" t="str">
        <f ca="1">IFERROR(OFFSET('2.4電力供給状況'!$AB$8,MATCH(ROW()-18,'2.4電力供給状況'!$Y$9:$Y$64,0),0),"")</f>
        <v/>
      </c>
      <c r="G27" s="168"/>
      <c r="J27" s="168"/>
    </row>
    <row r="28" spans="1:12" ht="32.25" customHeight="1" x14ac:dyDescent="0.55000000000000004">
      <c r="C28" s="299" t="str">
        <f ca="1">IFERROR(OFFSET('2.4電力供給状況'!$AC$8,MATCH(ROW()-18,'2.4電力供給状況'!$Y$9:$Y$64,0),0),"")</f>
        <v/>
      </c>
      <c r="D28" s="299" t="str">
        <f ca="1">IFERROR(OFFSET('2.4電力供給状況'!$Z$8,MATCH(ROW()-18,'2.4電力供給状況'!$Y$9:$Y$64,0),0),"")</f>
        <v/>
      </c>
      <c r="E28" s="686" t="str">
        <f ca="1">IFERROR(OFFSET('2.4電力供給状況'!$AA$8,MATCH(ROW()-18,'2.4電力供給状況'!$Y$9:$Y$64,0),0),"")</f>
        <v/>
      </c>
      <c r="F28" s="299" t="str">
        <f ca="1">IFERROR(OFFSET('2.4電力供給状況'!$AB$8,MATCH(ROW()-18,'2.4電力供給状況'!$Y$9:$Y$64,0),0),"")</f>
        <v/>
      </c>
      <c r="G28" s="168"/>
      <c r="J28" s="168"/>
    </row>
    <row r="29" spans="1:12" ht="32.25" customHeight="1" x14ac:dyDescent="0.55000000000000004">
      <c r="C29" s="299" t="str">
        <f ca="1">IFERROR(OFFSET('2.4電力供給状況'!$AC$8,MATCH(ROW()-18,'2.4電力供給状況'!$Y$9:$Y$64,0),0),"")</f>
        <v/>
      </c>
      <c r="D29" s="299" t="str">
        <f ca="1">IFERROR(OFFSET('2.4電力供給状況'!$Z$8,MATCH(ROW()-18,'2.4電力供給状況'!$Y$9:$Y$64,0),0),"")</f>
        <v/>
      </c>
      <c r="E29" s="686" t="str">
        <f ca="1">IFERROR(OFFSET('2.4電力供給状況'!$AA$8,MATCH(ROW()-18,'2.4電力供給状況'!$Y$9:$Y$64,0),0),"")</f>
        <v/>
      </c>
      <c r="F29" s="299" t="str">
        <f ca="1">IFERROR(OFFSET('2.4電力供給状況'!$AB$8,MATCH(ROW()-18,'2.4電力供給状況'!$Y$9:$Y$64,0),0),"")</f>
        <v/>
      </c>
      <c r="G29" s="168"/>
      <c r="J29" s="168"/>
    </row>
    <row r="30" spans="1:12" ht="32.25" customHeight="1" x14ac:dyDescent="0.55000000000000004">
      <c r="C30" s="299" t="str">
        <f ca="1">IFERROR(OFFSET('2.4電力供給状況'!$AC$8,MATCH(ROW()-18,'2.4電力供給状況'!$Y$9:$Y$64,0),0),"")</f>
        <v/>
      </c>
      <c r="D30" s="299" t="str">
        <f ca="1">IFERROR(OFFSET('2.4電力供給状況'!$Z$8,MATCH(ROW()-18,'2.4電力供給状況'!$Y$9:$Y$64,0),0),"")</f>
        <v/>
      </c>
      <c r="E30" s="686" t="str">
        <f ca="1">IFERROR(OFFSET('2.4電力供給状況'!$AA$8,MATCH(ROW()-18,'2.4電力供給状況'!$Y$9:$Y$64,0),0),"")</f>
        <v/>
      </c>
      <c r="F30" s="299" t="str">
        <f ca="1">IFERROR(OFFSET('2.4電力供給状況'!$AB$8,MATCH(ROW()-18,'2.4電力供給状況'!$Y$9:$Y$64,0),0),"")</f>
        <v/>
      </c>
      <c r="G30" s="168"/>
      <c r="J30" s="168"/>
    </row>
    <row r="31" spans="1:12" ht="32.25" customHeight="1" x14ac:dyDescent="0.55000000000000004">
      <c r="C31" s="299" t="str">
        <f ca="1">IFERROR(OFFSET('2.4電力供給状況'!$AC$8,MATCH(ROW()-18,'2.4電力供給状況'!$Y$9:$Y$64,0),0),"")</f>
        <v/>
      </c>
      <c r="D31" s="299" t="str">
        <f ca="1">IFERROR(OFFSET('2.4電力供給状況'!$Z$8,MATCH(ROW()-18,'2.4電力供給状況'!$Y$9:$Y$64,0),0),"")</f>
        <v/>
      </c>
      <c r="E31" s="686" t="str">
        <f ca="1">IFERROR(OFFSET('2.4電力供給状況'!$AA$8,MATCH(ROW()-18,'2.4電力供給状況'!$Y$9:$Y$64,0),0),"")</f>
        <v/>
      </c>
      <c r="F31" s="299" t="str">
        <f ca="1">IFERROR(OFFSET('2.4電力供給状況'!$AB$8,MATCH(ROW()-18,'2.4電力供給状況'!$Y$9:$Y$64,0),0),"")</f>
        <v/>
      </c>
      <c r="G31" s="168"/>
      <c r="J31" s="168"/>
    </row>
    <row r="32" spans="1:12" ht="32.25" customHeight="1" x14ac:dyDescent="0.55000000000000004">
      <c r="C32" s="299" t="str">
        <f ca="1">IFERROR(OFFSET('2.4電力供給状況'!$AC$8,MATCH(ROW()-18,'2.4電力供給状況'!$Y$9:$Y$64,0),0),"")</f>
        <v/>
      </c>
      <c r="D32" s="299" t="str">
        <f ca="1">IFERROR(OFFSET('2.4電力供給状況'!$Z$8,MATCH(ROW()-18,'2.4電力供給状況'!$Y$9:$Y$64,0),0),"")</f>
        <v/>
      </c>
      <c r="E32" s="686" t="str">
        <f ca="1">IFERROR(OFFSET('2.4電力供給状況'!$AA$8,MATCH(ROW()-18,'2.4電力供給状況'!$Y$9:$Y$64,0),0),"")</f>
        <v/>
      </c>
      <c r="F32" s="299" t="str">
        <f ca="1">IFERROR(OFFSET('2.4電力供給状況'!$AB$8,MATCH(ROW()-18,'2.4電力供給状況'!$Y$9:$Y$64,0),0),"")</f>
        <v/>
      </c>
      <c r="G32" s="168"/>
      <c r="J32" s="168"/>
    </row>
    <row r="33" spans="3:10" ht="32.25" customHeight="1" x14ac:dyDescent="0.55000000000000004">
      <c r="C33" s="299" t="str">
        <f ca="1">IFERROR(OFFSET('2.4電力供給状況'!$AC$8,MATCH(ROW()-18,'2.4電力供給状況'!$Y$9:$Y$64,0),0),"")</f>
        <v/>
      </c>
      <c r="D33" s="299" t="str">
        <f ca="1">IFERROR(OFFSET('2.4電力供給状況'!$Z$8,MATCH(ROW()-18,'2.4電力供給状況'!$Y$9:$Y$64,0),0),"")</f>
        <v/>
      </c>
      <c r="E33" s="686" t="str">
        <f ca="1">IFERROR(OFFSET('2.4電力供給状況'!$AA$8,MATCH(ROW()-18,'2.4電力供給状況'!$Y$9:$Y$64,0),0),"")</f>
        <v/>
      </c>
      <c r="F33" s="299" t="str">
        <f ca="1">IFERROR(OFFSET('2.4電力供給状況'!$AB$8,MATCH(ROW()-18,'2.4電力供給状況'!$Y$9:$Y$64,0),0),"")</f>
        <v/>
      </c>
      <c r="G33" s="168"/>
      <c r="J33" s="168"/>
    </row>
    <row r="34" spans="3:10" ht="32.25" customHeight="1" x14ac:dyDescent="0.55000000000000004">
      <c r="C34" s="299" t="str">
        <f ca="1">IFERROR(OFFSET('2.4電力供給状況'!$AC$8,MATCH(ROW()-18,'2.4電力供給状況'!$Y$9:$Y$64,0),0),"")</f>
        <v/>
      </c>
      <c r="D34" s="299" t="str">
        <f ca="1">IFERROR(OFFSET('2.4電力供給状況'!$Z$8,MATCH(ROW()-18,'2.4電力供給状況'!$Y$9:$Y$64,0),0),"")</f>
        <v/>
      </c>
      <c r="E34" s="686" t="str">
        <f ca="1">IFERROR(OFFSET('2.4電力供給状況'!$AA$8,MATCH(ROW()-18,'2.4電力供給状況'!$Y$9:$Y$64,0),0),"")</f>
        <v/>
      </c>
      <c r="F34" s="299" t="str">
        <f ca="1">IFERROR(OFFSET('2.4電力供給状況'!$AB$8,MATCH(ROW()-18,'2.4電力供給状況'!$Y$9:$Y$64,0),0),"")</f>
        <v/>
      </c>
      <c r="G34" s="168"/>
      <c r="J34" s="168"/>
    </row>
    <row r="35" spans="3:10" ht="32.25" customHeight="1" x14ac:dyDescent="0.55000000000000004">
      <c r="C35" s="299" t="str">
        <f ca="1">IFERROR(OFFSET('2.4電力供給状況'!$AC$8,MATCH(ROW()-18,'2.4電力供給状況'!$Y$9:$Y$64,0),0),"")</f>
        <v/>
      </c>
      <c r="D35" s="299" t="str">
        <f ca="1">IFERROR(OFFSET('2.4電力供給状況'!$Z$8,MATCH(ROW()-18,'2.4電力供給状況'!$Y$9:$Y$64,0),0),"")</f>
        <v/>
      </c>
      <c r="E35" s="686" t="str">
        <f ca="1">IFERROR(OFFSET('2.4電力供給状況'!$AA$8,MATCH(ROW()-18,'2.4電力供給状況'!$Y$9:$Y$64,0),0),"")</f>
        <v/>
      </c>
      <c r="F35" s="299" t="str">
        <f ca="1">IFERROR(OFFSET('2.4電力供給状況'!$AB$8,MATCH(ROW()-18,'2.4電力供給状況'!$Y$9:$Y$64,0),0),"")</f>
        <v/>
      </c>
      <c r="G35" s="168"/>
      <c r="J35" s="168"/>
    </row>
    <row r="36" spans="3:10" ht="32.25" customHeight="1" x14ac:dyDescent="0.55000000000000004">
      <c r="C36" s="299" t="str">
        <f ca="1">IFERROR(OFFSET('2.4電力供給状況'!$AC$8,MATCH(ROW()-18,'2.4電力供給状況'!$Y$9:$Y$64,0),0),"")</f>
        <v/>
      </c>
      <c r="D36" s="299" t="str">
        <f ca="1">IFERROR(OFFSET('2.4電力供給状況'!$Z$8,MATCH(ROW()-18,'2.4電力供給状況'!$Y$9:$Y$64,0),0),"")</f>
        <v/>
      </c>
      <c r="E36" s="686" t="str">
        <f ca="1">IFERROR(OFFSET('2.4電力供給状況'!$AA$8,MATCH(ROW()-18,'2.4電力供給状況'!$Y$9:$Y$64,0),0),"")</f>
        <v/>
      </c>
      <c r="F36" s="299" t="str">
        <f ca="1">IFERROR(OFFSET('2.4電力供給状況'!$AB$8,MATCH(ROW()-18,'2.4電力供給状況'!$Y$9:$Y$64,0),0),"")</f>
        <v/>
      </c>
      <c r="G36" s="168"/>
      <c r="J36" s="168"/>
    </row>
    <row r="37" spans="3:10" ht="32.25" customHeight="1" x14ac:dyDescent="0.55000000000000004">
      <c r="C37" s="299" t="str">
        <f ca="1">IFERROR(OFFSET('2.4電力供給状況'!$AC$8,MATCH(ROW()-18,'2.4電力供給状況'!$Y$9:$Y$64,0),0),"")</f>
        <v/>
      </c>
      <c r="D37" s="299" t="str">
        <f ca="1">IFERROR(OFFSET('2.4電力供給状況'!$Z$8,MATCH(ROW()-18,'2.4電力供給状況'!$Y$9:$Y$64,0),0),"")</f>
        <v/>
      </c>
      <c r="E37" s="686" t="str">
        <f ca="1">IFERROR(OFFSET('2.4電力供給状況'!$AA$8,MATCH(ROW()-18,'2.4電力供給状況'!$Y$9:$Y$64,0),0),"")</f>
        <v/>
      </c>
      <c r="F37" s="299" t="str">
        <f ca="1">IFERROR(OFFSET('2.4電力供給状況'!$AB$8,MATCH(ROW()-18,'2.4電力供給状況'!$Y$9:$Y$64,0),0),"")</f>
        <v/>
      </c>
      <c r="G37" s="168"/>
      <c r="J37" s="168"/>
    </row>
    <row r="38" spans="3:10" ht="32.25" customHeight="1" x14ac:dyDescent="0.55000000000000004">
      <c r="C38" s="299" t="str">
        <f ca="1">IFERROR(OFFSET('2.4電力供給状況'!$AC$8,MATCH(ROW()-18,'2.4電力供給状況'!$Y$9:$Y$64,0),0),"")</f>
        <v/>
      </c>
      <c r="D38" s="299" t="str">
        <f ca="1">IFERROR(OFFSET('2.4電力供給状況'!$Z$8,MATCH(ROW()-18,'2.4電力供給状況'!$Y$9:$Y$64,0),0),"")</f>
        <v/>
      </c>
      <c r="E38" s="686" t="str">
        <f ca="1">IFERROR(OFFSET('2.4電力供給状況'!$AA$8,MATCH(ROW()-18,'2.4電力供給状況'!$Y$9:$Y$64,0),0),"")</f>
        <v/>
      </c>
      <c r="F38" s="299" t="str">
        <f ca="1">IFERROR(OFFSET('2.4電力供給状況'!$AB$8,MATCH(ROW()-18,'2.4電力供給状況'!$Y$9:$Y$64,0),0),"")</f>
        <v/>
      </c>
      <c r="G38" s="168"/>
      <c r="J38" s="168"/>
    </row>
    <row r="39" spans="3:10" ht="32.25" customHeight="1" x14ac:dyDescent="0.55000000000000004">
      <c r="C39" s="299" t="str">
        <f ca="1">IFERROR(OFFSET('2.4電力供給状況'!$AC$8,MATCH(ROW()-18,'2.4電力供給状況'!$Y$9:$Y$64,0),0),"")</f>
        <v/>
      </c>
      <c r="D39" s="299" t="str">
        <f ca="1">IFERROR(OFFSET('2.4電力供給状況'!$Z$8,MATCH(ROW()-18,'2.4電力供給状況'!$Y$9:$Y$64,0),0),"")</f>
        <v/>
      </c>
      <c r="E39" s="686" t="str">
        <f ca="1">IFERROR(OFFSET('2.4電力供給状況'!$AA$8,MATCH(ROW()-18,'2.4電力供給状況'!$Y$9:$Y$64,0),0),"")</f>
        <v/>
      </c>
      <c r="F39" s="299" t="str">
        <f ca="1">IFERROR(OFFSET('2.4電力供給状況'!$AB$8,MATCH(ROW()-18,'2.4電力供給状況'!$Y$9:$Y$64,0),0),"")</f>
        <v/>
      </c>
      <c r="G39" s="168"/>
      <c r="J39" s="168"/>
    </row>
    <row r="40" spans="3:10" ht="32.25" customHeight="1" x14ac:dyDescent="0.55000000000000004">
      <c r="C40" s="299" t="str">
        <f ca="1">IFERROR(OFFSET('2.4電力供給状況'!$AC$8,MATCH(ROW()-18,'2.4電力供給状況'!$Y$9:$Y$64,0),0),"")</f>
        <v/>
      </c>
      <c r="D40" s="299" t="str">
        <f ca="1">IFERROR(OFFSET('2.4電力供給状況'!$Z$8,MATCH(ROW()-18,'2.4電力供給状況'!$Y$9:$Y$64,0),0),"")</f>
        <v/>
      </c>
      <c r="E40" s="686" t="str">
        <f ca="1">IFERROR(OFFSET('2.4電力供給状況'!$AA$8,MATCH(ROW()-18,'2.4電力供給状況'!$Y$9:$Y$64,0),0),"")</f>
        <v/>
      </c>
      <c r="F40" s="299" t="str">
        <f ca="1">IFERROR(OFFSET('2.4電力供給状況'!$AB$8,MATCH(ROW()-18,'2.4電力供給状況'!$Y$9:$Y$64,0),0),"")</f>
        <v/>
      </c>
      <c r="G40" s="168"/>
      <c r="J40" s="168"/>
    </row>
    <row r="41" spans="3:10" ht="32.25" customHeight="1" x14ac:dyDescent="0.55000000000000004">
      <c r="C41" s="299" t="str">
        <f ca="1">IFERROR(OFFSET('2.4電力供給状況'!$AC$8,MATCH(ROW()-18,'2.4電力供給状況'!$Y$9:$Y$64,0),0),"")</f>
        <v/>
      </c>
      <c r="D41" s="299" t="str">
        <f ca="1">IFERROR(OFFSET('2.4電力供給状況'!$Z$8,MATCH(ROW()-18,'2.4電力供給状況'!$Y$9:$Y$64,0),0),"")</f>
        <v/>
      </c>
      <c r="E41" s="686" t="str">
        <f ca="1">IFERROR(OFFSET('2.4電力供給状況'!$AA$8,MATCH(ROW()-18,'2.4電力供給状況'!$Y$9:$Y$64,0),0),"")</f>
        <v/>
      </c>
      <c r="F41" s="299" t="str">
        <f ca="1">IFERROR(OFFSET('2.4電力供給状況'!$AB$8,MATCH(ROW()-18,'2.4電力供給状況'!$Y$9:$Y$64,0),0),"")</f>
        <v/>
      </c>
      <c r="G41" s="168"/>
      <c r="J41" s="168"/>
    </row>
    <row r="42" spans="3:10" ht="32.25" customHeight="1" x14ac:dyDescent="0.55000000000000004">
      <c r="C42" s="299" t="str">
        <f ca="1">IFERROR(OFFSET('2.4電力供給状況'!$AC$8,MATCH(ROW()-18,'2.4電力供給状況'!$Y$9:$Y$64,0),0),"")</f>
        <v/>
      </c>
      <c r="D42" s="299" t="str">
        <f ca="1">IFERROR(OFFSET('2.4電力供給状況'!$Z$8,MATCH(ROW()-18,'2.4電力供給状況'!$Y$9:$Y$64,0),0),"")</f>
        <v/>
      </c>
      <c r="E42" s="686" t="str">
        <f ca="1">IFERROR(OFFSET('2.4電力供給状況'!$AA$8,MATCH(ROW()-18,'2.4電力供給状況'!$Y$9:$Y$64,0),0),"")</f>
        <v/>
      </c>
      <c r="F42" s="299" t="str">
        <f ca="1">IFERROR(OFFSET('2.4電力供給状況'!$AB$8,MATCH(ROW()-18,'2.4電力供給状況'!$Y$9:$Y$64,0),0),"")</f>
        <v/>
      </c>
      <c r="G42" s="168"/>
      <c r="J42" s="168"/>
    </row>
    <row r="43" spans="3:10" ht="32.25" customHeight="1" x14ac:dyDescent="0.55000000000000004">
      <c r="C43" s="299" t="str">
        <f ca="1">IFERROR(OFFSET('2.4電力供給状況'!$AC$8,MATCH(ROW()-18,'2.4電力供給状況'!$Y$9:$Y$64,0),0),"")</f>
        <v/>
      </c>
      <c r="D43" s="299" t="str">
        <f ca="1">IFERROR(OFFSET('2.4電力供給状況'!$Z$8,MATCH(ROW()-18,'2.4電力供給状況'!$Y$9:$Y$64,0),0),"")</f>
        <v/>
      </c>
      <c r="E43" s="686" t="str">
        <f ca="1">IFERROR(OFFSET('2.4電力供給状況'!$AA$8,MATCH(ROW()-18,'2.4電力供給状況'!$Y$9:$Y$64,0),0),"")</f>
        <v/>
      </c>
      <c r="F43" s="299" t="str">
        <f ca="1">IFERROR(OFFSET('2.4電力供給状況'!$AB$8,MATCH(ROW()-18,'2.4電力供給状況'!$Y$9:$Y$64,0),0),"")</f>
        <v/>
      </c>
      <c r="G43" s="168"/>
      <c r="J43" s="168"/>
    </row>
    <row r="44" spans="3:10" ht="32.25" customHeight="1" x14ac:dyDescent="0.55000000000000004">
      <c r="C44" s="299" t="str">
        <f ca="1">IFERROR(OFFSET('2.4電力供給状況'!$AC$8,MATCH(ROW()-18,'2.4電力供給状況'!$Y$9:$Y$64,0),0),"")</f>
        <v/>
      </c>
      <c r="D44" s="299" t="str">
        <f ca="1">IFERROR(OFFSET('2.4電力供給状況'!$Z$8,MATCH(ROW()-18,'2.4電力供給状況'!$Y$9:$Y$64,0),0),"")</f>
        <v/>
      </c>
      <c r="E44" s="686" t="str">
        <f ca="1">IFERROR(OFFSET('2.4電力供給状況'!$AA$8,MATCH(ROW()-18,'2.4電力供給状況'!$Y$9:$Y$64,0),0),"")</f>
        <v/>
      </c>
      <c r="F44" s="299" t="str">
        <f ca="1">IFERROR(OFFSET('2.4電力供給状況'!$AB$8,MATCH(ROW()-18,'2.4電力供給状況'!$Y$9:$Y$64,0),0),"")</f>
        <v/>
      </c>
      <c r="G44" s="168"/>
      <c r="J44" s="168"/>
    </row>
    <row r="45" spans="3:10" ht="32.25" customHeight="1" x14ac:dyDescent="0.55000000000000004">
      <c r="C45" s="299" t="str">
        <f ca="1">IFERROR(OFFSET('2.4電力供給状況'!$AC$8,MATCH(ROW()-18,'2.4電力供給状況'!$Y$9:$Y$64,0),0),"")</f>
        <v/>
      </c>
      <c r="D45" s="299" t="str">
        <f ca="1">IFERROR(OFFSET('2.4電力供給状況'!$Z$8,MATCH(ROW()-18,'2.4電力供給状況'!$Y$9:$Y$64,0),0),"")</f>
        <v/>
      </c>
      <c r="E45" s="686" t="str">
        <f ca="1">IFERROR(OFFSET('2.4電力供給状況'!$AA$8,MATCH(ROW()-18,'2.4電力供給状況'!$Y$9:$Y$64,0),0),"")</f>
        <v/>
      </c>
      <c r="F45" s="299" t="str">
        <f ca="1">IFERROR(OFFSET('2.4電力供給状況'!$AB$8,MATCH(ROW()-18,'2.4電力供給状況'!$Y$9:$Y$64,0),0),"")</f>
        <v/>
      </c>
      <c r="G45" s="168"/>
      <c r="J45" s="168"/>
    </row>
    <row r="46" spans="3:10" ht="32.25" customHeight="1" x14ac:dyDescent="0.55000000000000004">
      <c r="C46" s="299" t="str">
        <f ca="1">IFERROR(OFFSET('2.4電力供給状況'!$AC$8,MATCH(ROW()-18,'2.4電力供給状況'!$Y$9:$Y$64,0),0),"")</f>
        <v/>
      </c>
      <c r="D46" s="299" t="str">
        <f ca="1">IFERROR(OFFSET('2.4電力供給状況'!$Z$8,MATCH(ROW()-18,'2.4電力供給状況'!$Y$9:$Y$64,0),0),"")</f>
        <v/>
      </c>
      <c r="E46" s="686" t="str">
        <f ca="1">IFERROR(OFFSET('2.4電力供給状況'!$AA$8,MATCH(ROW()-18,'2.4電力供給状況'!$Y$9:$Y$64,0),0),"")</f>
        <v/>
      </c>
      <c r="F46" s="299" t="str">
        <f ca="1">IFERROR(OFFSET('2.4電力供給状況'!$AB$8,MATCH(ROW()-18,'2.4電力供給状況'!$Y$9:$Y$64,0),0),"")</f>
        <v/>
      </c>
      <c r="G46" s="168"/>
      <c r="J46" s="168"/>
    </row>
    <row r="47" spans="3:10" ht="32.25" customHeight="1" x14ac:dyDescent="0.55000000000000004">
      <c r="C47" s="299" t="str">
        <f ca="1">IFERROR(OFFSET('2.4電力供給状況'!$AC$8,MATCH(ROW()-18,'2.4電力供給状況'!$Y$9:$Y$64,0),0),"")</f>
        <v/>
      </c>
      <c r="D47" s="299" t="str">
        <f ca="1">IFERROR(OFFSET('2.4電力供給状況'!$Z$8,MATCH(ROW()-18,'2.4電力供給状況'!$Y$9:$Y$64,0),0),"")</f>
        <v/>
      </c>
      <c r="E47" s="686" t="str">
        <f ca="1">IFERROR(OFFSET('2.4電力供給状況'!$AA$8,MATCH(ROW()-18,'2.4電力供給状況'!$Y$9:$Y$64,0),0),"")</f>
        <v/>
      </c>
      <c r="F47" s="299" t="str">
        <f ca="1">IFERROR(OFFSET('2.4電力供給状況'!$AB$8,MATCH(ROW()-18,'2.4電力供給状況'!$Y$9:$Y$64,0),0),"")</f>
        <v/>
      </c>
      <c r="G47" s="168"/>
      <c r="J47" s="168"/>
    </row>
    <row r="48" spans="3:10" ht="32.25" customHeight="1" x14ac:dyDescent="0.55000000000000004">
      <c r="C48" s="299" t="str">
        <f ca="1">IFERROR(OFFSET('2.4電力供給状況'!$AC$8,MATCH(ROW()-18,'2.4電力供給状況'!$Y$9:$Y$64,0),0),"")</f>
        <v/>
      </c>
      <c r="D48" s="299" t="str">
        <f ca="1">IFERROR(OFFSET('2.4電力供給状況'!$Z$8,MATCH(ROW()-18,'2.4電力供給状況'!$Y$9:$Y$64,0),0),"")</f>
        <v/>
      </c>
      <c r="E48" s="686" t="str">
        <f ca="1">IFERROR(OFFSET('2.4電力供給状況'!$AA$8,MATCH(ROW()-18,'2.4電力供給状況'!$Y$9:$Y$64,0),0),"")</f>
        <v/>
      </c>
      <c r="F48" s="299" t="str">
        <f ca="1">IFERROR(OFFSET('2.4電力供給状況'!$AB$8,MATCH(ROW()-18,'2.4電力供給状況'!$Y$9:$Y$64,0),0),"")</f>
        <v/>
      </c>
      <c r="G48" s="168"/>
      <c r="J48" s="168"/>
    </row>
    <row r="49" spans="3:10" ht="32.25" customHeight="1" x14ac:dyDescent="0.55000000000000004">
      <c r="C49" s="299" t="str">
        <f ca="1">IFERROR(OFFSET('2.4電力供給状況'!$AC$8,MATCH(ROW()-18,'2.4電力供給状況'!$Y$9:$Y$64,0),0),"")</f>
        <v/>
      </c>
      <c r="D49" s="299" t="str">
        <f ca="1">IFERROR(OFFSET('2.4電力供給状況'!$Z$8,MATCH(ROW()-18,'2.4電力供給状況'!$Y$9:$Y$64,0),0),"")</f>
        <v/>
      </c>
      <c r="E49" s="686" t="str">
        <f ca="1">IFERROR(OFFSET('2.4電力供給状況'!$AA$8,MATCH(ROW()-18,'2.4電力供給状況'!$Y$9:$Y$64,0),0),"")</f>
        <v/>
      </c>
      <c r="F49" s="299" t="str">
        <f ca="1">IFERROR(OFFSET('2.4電力供給状況'!$AB$8,MATCH(ROW()-18,'2.4電力供給状況'!$Y$9:$Y$64,0),0),"")</f>
        <v/>
      </c>
      <c r="G49" s="168"/>
      <c r="J49" s="168"/>
    </row>
    <row r="50" spans="3:10" ht="32.25" customHeight="1" x14ac:dyDescent="0.55000000000000004">
      <c r="C50" s="299" t="str">
        <f ca="1">IFERROR(OFFSET('2.4電力供給状況'!$AC$8,MATCH(ROW()-18,'2.4電力供給状況'!$Y$9:$Y$64,0),0),"")</f>
        <v/>
      </c>
      <c r="D50" s="299" t="str">
        <f ca="1">IFERROR(OFFSET('2.4電力供給状況'!$Z$8,MATCH(ROW()-18,'2.4電力供給状況'!$Y$9:$Y$64,0),0),"")</f>
        <v/>
      </c>
      <c r="E50" s="686" t="str">
        <f ca="1">IFERROR(OFFSET('2.4電力供給状況'!$AA$8,MATCH(ROW()-18,'2.4電力供給状況'!$Y$9:$Y$64,0),0),"")</f>
        <v/>
      </c>
      <c r="F50" s="299" t="str">
        <f ca="1">IFERROR(OFFSET('2.4電力供給状況'!$AB$8,MATCH(ROW()-18,'2.4電力供給状況'!$Y$9:$Y$64,0),0),"")</f>
        <v/>
      </c>
      <c r="G50" s="168"/>
      <c r="J50" s="168"/>
    </row>
    <row r="51" spans="3:10" ht="32.25" customHeight="1" x14ac:dyDescent="0.55000000000000004">
      <c r="C51" s="299" t="str">
        <f ca="1">IFERROR(OFFSET('2.4電力供給状況'!$AC$8,MATCH(ROW()-18,'2.4電力供給状況'!$Y$9:$Y$64,0),0),"")</f>
        <v/>
      </c>
      <c r="D51" s="299" t="str">
        <f ca="1">IFERROR(OFFSET('2.4電力供給状況'!$Z$8,MATCH(ROW()-18,'2.4電力供給状況'!$Y$9:$Y$64,0),0),"")</f>
        <v/>
      </c>
      <c r="E51" s="686" t="str">
        <f ca="1">IFERROR(OFFSET('2.4電力供給状況'!$AA$8,MATCH(ROW()-18,'2.4電力供給状況'!$Y$9:$Y$64,0),0),"")</f>
        <v/>
      </c>
      <c r="F51" s="299" t="str">
        <f ca="1">IFERROR(OFFSET('2.4電力供給状況'!$AB$8,MATCH(ROW()-18,'2.4電力供給状況'!$Y$9:$Y$64,0),0),"")</f>
        <v/>
      </c>
      <c r="G51" s="168"/>
      <c r="J51" s="168"/>
    </row>
    <row r="52" spans="3:10" ht="32.25" customHeight="1" x14ac:dyDescent="0.55000000000000004">
      <c r="C52" s="299" t="str">
        <f ca="1">IFERROR(OFFSET('2.4電力供給状況'!$AC$8,MATCH(ROW()-18,'2.4電力供給状況'!$Y$9:$Y$64,0),0),"")</f>
        <v/>
      </c>
      <c r="D52" s="299" t="str">
        <f ca="1">IFERROR(OFFSET('2.4電力供給状況'!$Z$8,MATCH(ROW()-18,'2.4電力供給状況'!$Y$9:$Y$64,0),0),"")</f>
        <v/>
      </c>
      <c r="E52" s="686" t="str">
        <f ca="1">IFERROR(OFFSET('2.4電力供給状況'!$AA$8,MATCH(ROW()-18,'2.4電力供給状況'!$Y$9:$Y$64,0),0),"")</f>
        <v/>
      </c>
      <c r="F52" s="299" t="str">
        <f ca="1">IFERROR(OFFSET('2.4電力供給状況'!$AB$8,MATCH(ROW()-18,'2.4電力供給状況'!$Y$9:$Y$64,0),0),"")</f>
        <v/>
      </c>
      <c r="G52" s="168"/>
      <c r="J52" s="168"/>
    </row>
    <row r="53" spans="3:10" ht="32.25" customHeight="1" x14ac:dyDescent="0.55000000000000004">
      <c r="C53" s="299" t="str">
        <f ca="1">IFERROR(OFFSET('2.4電力供給状況'!$AC$8,MATCH(ROW()-18,'2.4電力供給状況'!$Y$9:$Y$64,0),0),"")</f>
        <v/>
      </c>
      <c r="D53" s="299" t="str">
        <f ca="1">IFERROR(OFFSET('2.4電力供給状況'!$Z$8,MATCH(ROW()-18,'2.4電力供給状況'!$Y$9:$Y$64,0),0),"")</f>
        <v/>
      </c>
      <c r="E53" s="686" t="str">
        <f ca="1">IFERROR(OFFSET('2.4電力供給状況'!$AA$8,MATCH(ROW()-18,'2.4電力供給状況'!$Y$9:$Y$64,0),0),"")</f>
        <v/>
      </c>
      <c r="F53" s="299" t="str">
        <f ca="1">IFERROR(OFFSET('2.4電力供給状況'!$AB$8,MATCH(ROW()-18,'2.4電力供給状況'!$Y$9:$Y$64,0),0),"")</f>
        <v/>
      </c>
      <c r="G53" s="168"/>
      <c r="J53" s="168"/>
    </row>
    <row r="54" spans="3:10" ht="32.25" customHeight="1" x14ac:dyDescent="0.55000000000000004">
      <c r="C54" s="299" t="str">
        <f ca="1">IFERROR(OFFSET('2.4電力供給状況'!$AC$8,MATCH(ROW()-18,'2.4電力供給状況'!$Y$9:$Y$64,0),0),"")</f>
        <v/>
      </c>
      <c r="D54" s="299" t="str">
        <f ca="1">IFERROR(OFFSET('2.4電力供給状況'!$Z$8,MATCH(ROW()-18,'2.4電力供給状況'!$Y$9:$Y$64,0),0),"")</f>
        <v/>
      </c>
      <c r="E54" s="686" t="str">
        <f ca="1">IFERROR(OFFSET('2.4電力供給状況'!$AA$8,MATCH(ROW()-18,'2.4電力供給状況'!$Y$9:$Y$64,0),0),"")</f>
        <v/>
      </c>
      <c r="F54" s="299" t="str">
        <f ca="1">IFERROR(OFFSET('2.4電力供給状況'!$AB$8,MATCH(ROW()-18,'2.4電力供給状況'!$Y$9:$Y$64,0),0),"")</f>
        <v/>
      </c>
      <c r="G54" s="168"/>
      <c r="J54" s="168"/>
    </row>
    <row r="55" spans="3:10" ht="32.25" customHeight="1" x14ac:dyDescent="0.55000000000000004">
      <c r="C55" s="299" t="str">
        <f ca="1">IFERROR(OFFSET('2.4電力供給状況'!$AC$8,MATCH(ROW()-18,'2.4電力供給状況'!$Y$9:$Y$64,0),0),"")</f>
        <v/>
      </c>
      <c r="D55" s="299" t="str">
        <f ca="1">IFERROR(OFFSET('2.4電力供給状況'!$Z$8,MATCH(ROW()-18,'2.4電力供給状況'!$Y$9:$Y$64,0),0),"")</f>
        <v/>
      </c>
      <c r="E55" s="686" t="str">
        <f ca="1">IFERROR(OFFSET('2.4電力供給状況'!$AA$8,MATCH(ROW()-18,'2.4電力供給状況'!$Y$9:$Y$64,0),0),"")</f>
        <v/>
      </c>
      <c r="F55" s="299" t="str">
        <f ca="1">IFERROR(OFFSET('2.4電力供給状況'!$AB$8,MATCH(ROW()-18,'2.4電力供給状況'!$Y$9:$Y$64,0),0),"")</f>
        <v/>
      </c>
      <c r="G55" s="168"/>
      <c r="J55" s="168"/>
    </row>
    <row r="56" spans="3:10" ht="32.25" customHeight="1" x14ac:dyDescent="0.55000000000000004">
      <c r="C56" s="299" t="str">
        <f ca="1">IFERROR(OFFSET('2.4電力供給状況'!$AC$8,MATCH(ROW()-18,'2.4電力供給状況'!$Y$9:$Y$64,0),0),"")</f>
        <v/>
      </c>
      <c r="D56" s="299" t="str">
        <f ca="1">IFERROR(OFFSET('2.4電力供給状況'!$Z$8,MATCH(ROW()-18,'2.4電力供給状況'!$Y$9:$Y$64,0),0),"")</f>
        <v/>
      </c>
      <c r="E56" s="686" t="str">
        <f ca="1">IFERROR(OFFSET('2.4電力供給状況'!$AA$8,MATCH(ROW()-18,'2.4電力供給状況'!$Y$9:$Y$64,0),0),"")</f>
        <v/>
      </c>
      <c r="F56" s="299" t="str">
        <f ca="1">IFERROR(OFFSET('2.4電力供給状況'!$AB$8,MATCH(ROW()-18,'2.4電力供給状況'!$Y$9:$Y$64,0),0),"")</f>
        <v/>
      </c>
      <c r="G56" s="168"/>
      <c r="J56" s="168"/>
    </row>
    <row r="57" spans="3:10" ht="32.25" customHeight="1" x14ac:dyDescent="0.55000000000000004">
      <c r="C57" s="299" t="str">
        <f ca="1">IFERROR(OFFSET('2.4電力供給状況'!$AC$8,MATCH(ROW()-18,'2.4電力供給状況'!$Y$9:$Y$64,0),0),"")</f>
        <v/>
      </c>
      <c r="D57" s="299" t="str">
        <f ca="1">IFERROR(OFFSET('2.4電力供給状況'!$Z$8,MATCH(ROW()-18,'2.4電力供給状況'!$Y$9:$Y$64,0),0),"")</f>
        <v/>
      </c>
      <c r="E57" s="686" t="str">
        <f ca="1">IFERROR(OFFSET('2.4電力供給状況'!$AA$8,MATCH(ROW()-18,'2.4電力供給状況'!$Y$9:$Y$64,0),0),"")</f>
        <v/>
      </c>
      <c r="F57" s="299" t="str">
        <f ca="1">IFERROR(OFFSET('2.4電力供給状況'!$AB$8,MATCH(ROW()-18,'2.4電力供給状況'!$Y$9:$Y$64,0),0),"")</f>
        <v/>
      </c>
      <c r="G57" s="168"/>
      <c r="J57" s="168"/>
    </row>
    <row r="58" spans="3:10" ht="32.25" customHeight="1" x14ac:dyDescent="0.55000000000000004">
      <c r="C58" s="299" t="str">
        <f ca="1">IFERROR(OFFSET('2.4電力供給状況'!$AC$8,MATCH(ROW()-18,'2.4電力供給状況'!$Y$9:$Y$64,0),0),"")</f>
        <v/>
      </c>
      <c r="D58" s="299" t="str">
        <f ca="1">IFERROR(OFFSET('2.4電力供給状況'!$Z$8,MATCH(ROW()-18,'2.4電力供給状況'!$Y$9:$Y$64,0),0),"")</f>
        <v/>
      </c>
      <c r="E58" s="686" t="str">
        <f ca="1">IFERROR(OFFSET('2.4電力供給状況'!$AA$8,MATCH(ROW()-18,'2.4電力供給状況'!$Y$9:$Y$64,0),0),"")</f>
        <v/>
      </c>
      <c r="F58" s="299" t="str">
        <f ca="1">IFERROR(OFFSET('2.4電力供給状況'!$AB$8,MATCH(ROW()-18,'2.4電力供給状況'!$Y$9:$Y$64,0),0),"")</f>
        <v/>
      </c>
      <c r="G58" s="168"/>
      <c r="J58" s="168"/>
    </row>
    <row r="59" spans="3:10" ht="32.25" customHeight="1" x14ac:dyDescent="0.55000000000000004">
      <c r="C59" s="299" t="str">
        <f ca="1">IFERROR(OFFSET('2.4電力供給状況'!$AC$8,MATCH(ROW()-18,'2.4電力供給状況'!$Y$9:$Y$64,0),0),"")</f>
        <v/>
      </c>
      <c r="D59" s="299" t="str">
        <f ca="1">IFERROR(OFFSET('2.4電力供給状況'!$Z$8,MATCH(ROW()-18,'2.4電力供給状況'!$Y$9:$Y$64,0),0),"")</f>
        <v/>
      </c>
      <c r="E59" s="686" t="str">
        <f ca="1">IFERROR(OFFSET('2.4電力供給状況'!$AA$8,MATCH(ROW()-18,'2.4電力供給状況'!$Y$9:$Y$64,0),0),"")</f>
        <v/>
      </c>
      <c r="F59" s="299" t="str">
        <f ca="1">IFERROR(OFFSET('2.4電力供給状況'!$AB$8,MATCH(ROW()-18,'2.4電力供給状況'!$Y$9:$Y$64,0),0),"")</f>
        <v/>
      </c>
      <c r="G59" s="168"/>
      <c r="J59" s="168"/>
    </row>
    <row r="60" spans="3:10" ht="32.25" customHeight="1" x14ac:dyDescent="0.55000000000000004">
      <c r="C60" s="299" t="str">
        <f ca="1">IFERROR(OFFSET('2.4電力供給状況'!$AC$8,MATCH(ROW()-18,'2.4電力供給状況'!$Y$9:$Y$64,0),0),"")</f>
        <v/>
      </c>
      <c r="D60" s="299" t="str">
        <f ca="1">IFERROR(OFFSET('2.4電力供給状況'!$Z$8,MATCH(ROW()-18,'2.4電力供給状況'!$Y$9:$Y$64,0),0),"")</f>
        <v/>
      </c>
      <c r="E60" s="686" t="str">
        <f ca="1">IFERROR(OFFSET('2.4電力供給状況'!$AA$8,MATCH(ROW()-18,'2.4電力供給状況'!$Y$9:$Y$64,0),0),"")</f>
        <v/>
      </c>
      <c r="F60" s="299" t="str">
        <f ca="1">IFERROR(OFFSET('2.4電力供給状況'!$AB$8,MATCH(ROW()-18,'2.4電力供給状況'!$Y$9:$Y$64,0),0),"")</f>
        <v/>
      </c>
      <c r="G60" s="168"/>
      <c r="J60" s="168"/>
    </row>
    <row r="61" spans="3:10" ht="32.25" customHeight="1" x14ac:dyDescent="0.55000000000000004">
      <c r="C61" s="299" t="str">
        <f ca="1">IFERROR(OFFSET('2.4電力供給状況'!$AC$8,MATCH(ROW()-18,'2.4電力供給状況'!$Y$9:$Y$64,0),0),"")</f>
        <v/>
      </c>
      <c r="D61" s="299" t="str">
        <f ca="1">IFERROR(OFFSET('2.4電力供給状況'!$Z$8,MATCH(ROW()-18,'2.4電力供給状況'!$Y$9:$Y$64,0),0),"")</f>
        <v/>
      </c>
      <c r="E61" s="686" t="str">
        <f ca="1">IFERROR(OFFSET('2.4電力供給状況'!$AA$8,MATCH(ROW()-18,'2.4電力供給状況'!$Y$9:$Y$64,0),0),"")</f>
        <v/>
      </c>
      <c r="F61" s="299" t="str">
        <f ca="1">IFERROR(OFFSET('2.4電力供給状況'!$AB$8,MATCH(ROW()-18,'2.4電力供給状況'!$Y$9:$Y$64,0),0),"")</f>
        <v/>
      </c>
      <c r="G61" s="168"/>
      <c r="J61" s="168"/>
    </row>
    <row r="62" spans="3:10" ht="32.25" customHeight="1" x14ac:dyDescent="0.55000000000000004">
      <c r="C62" s="299" t="str">
        <f ca="1">IFERROR(OFFSET('2.4電力供給状況'!$AC$8,MATCH(ROW()-18,'2.4電力供給状況'!$Y$9:$Y$64,0),0),"")</f>
        <v/>
      </c>
      <c r="D62" s="299" t="str">
        <f ca="1">IFERROR(OFFSET('2.4電力供給状況'!$Z$8,MATCH(ROW()-18,'2.4電力供給状況'!$Y$9:$Y$64,0),0),"")</f>
        <v/>
      </c>
      <c r="E62" s="686" t="str">
        <f ca="1">IFERROR(OFFSET('2.4電力供給状況'!$AA$8,MATCH(ROW()-18,'2.4電力供給状況'!$Y$9:$Y$64,0),0),"")</f>
        <v/>
      </c>
      <c r="F62" s="299" t="str">
        <f ca="1">IFERROR(OFFSET('2.4電力供給状況'!$AB$8,MATCH(ROW()-18,'2.4電力供給状況'!$Y$9:$Y$64,0),0),"")</f>
        <v/>
      </c>
      <c r="G62" s="168"/>
      <c r="J62" s="168"/>
    </row>
    <row r="63" spans="3:10" ht="32.25" customHeight="1" x14ac:dyDescent="0.55000000000000004">
      <c r="C63" s="299" t="str">
        <f ca="1">IFERROR(OFFSET('2.4電力供給状況'!$AC$8,MATCH(ROW()-18,'2.4電力供給状況'!$Y$9:$Y$64,0),0),"")</f>
        <v/>
      </c>
      <c r="D63" s="299" t="str">
        <f ca="1">IFERROR(OFFSET('2.4電力供給状況'!$Z$8,MATCH(ROW()-18,'2.4電力供給状況'!$Y$9:$Y$64,0),0),"")</f>
        <v/>
      </c>
      <c r="E63" s="686" t="str">
        <f ca="1">IFERROR(OFFSET('2.4電力供給状況'!$AA$8,MATCH(ROW()-18,'2.4電力供給状況'!$Y$9:$Y$64,0),0),"")</f>
        <v/>
      </c>
      <c r="F63" s="299" t="str">
        <f ca="1">IFERROR(OFFSET('2.4電力供給状況'!$AB$8,MATCH(ROW()-18,'2.4電力供給状況'!$Y$9:$Y$64,0),0),"")</f>
        <v/>
      </c>
      <c r="G63" s="168"/>
      <c r="J63" s="168"/>
    </row>
    <row r="64" spans="3:10" ht="32.25" customHeight="1" x14ac:dyDescent="0.55000000000000004">
      <c r="C64" s="299" t="str">
        <f ca="1">IFERROR(OFFSET('2.4電力供給状況'!$AC$8,MATCH(ROW()-18,'2.4電力供給状況'!$Y$9:$Y$64,0),0),"")</f>
        <v/>
      </c>
      <c r="D64" s="299" t="str">
        <f ca="1">IFERROR(OFFSET('2.4電力供給状況'!$Z$8,MATCH(ROW()-18,'2.4電力供給状況'!$Y$9:$Y$64,0),0),"")</f>
        <v/>
      </c>
      <c r="E64" s="686" t="str">
        <f ca="1">IFERROR(OFFSET('2.4電力供給状況'!$AA$8,MATCH(ROW()-18,'2.4電力供給状況'!$Y$9:$Y$64,0),0),"")</f>
        <v/>
      </c>
      <c r="F64" s="299" t="str">
        <f ca="1">IFERROR(OFFSET('2.4電力供給状況'!$AB$8,MATCH(ROW()-18,'2.4電力供給状況'!$Y$9:$Y$64,0),0),"")</f>
        <v/>
      </c>
      <c r="G64" s="168"/>
      <c r="J64" s="168"/>
    </row>
    <row r="65" spans="3:10" ht="32.25" customHeight="1" x14ac:dyDescent="0.55000000000000004">
      <c r="C65" s="299" t="str">
        <f ca="1">IFERROR(OFFSET('2.4電力供給状況'!$AC$8,MATCH(ROW()-18,'2.4電力供給状況'!$Y$9:$Y$64,0),0),"")</f>
        <v/>
      </c>
      <c r="D65" s="299" t="str">
        <f ca="1">IFERROR(OFFSET('2.4電力供給状況'!$Z$8,MATCH(ROW()-18,'2.4電力供給状況'!$Y$9:$Y$64,0),0),"")</f>
        <v/>
      </c>
      <c r="E65" s="686" t="str">
        <f ca="1">IFERROR(OFFSET('2.4電力供給状況'!$AA$8,MATCH(ROW()-18,'2.4電力供給状況'!$Y$9:$Y$64,0),0),"")</f>
        <v/>
      </c>
      <c r="F65" s="299" t="str">
        <f ca="1">IFERROR(OFFSET('2.4電力供給状況'!$AB$8,MATCH(ROW()-18,'2.4電力供給状況'!$Y$9:$Y$64,0),0),"")</f>
        <v/>
      </c>
      <c r="G65" s="168"/>
      <c r="J65" s="168"/>
    </row>
    <row r="66" spans="3:10" ht="32.25" customHeight="1" x14ac:dyDescent="0.55000000000000004">
      <c r="C66" s="299" t="str">
        <f ca="1">IFERROR(OFFSET('2.4電力供給状況'!$AC$8,MATCH(ROW()-18,'2.4電力供給状況'!$Y$9:$Y$64,0),0),"")</f>
        <v/>
      </c>
      <c r="D66" s="299" t="str">
        <f ca="1">IFERROR(OFFSET('2.4電力供給状況'!$Z$8,MATCH(ROW()-18,'2.4電力供給状況'!$Y$9:$Y$64,0),0),"")</f>
        <v/>
      </c>
      <c r="E66" s="686" t="str">
        <f ca="1">IFERROR(OFFSET('2.4電力供給状況'!$AA$8,MATCH(ROW()-18,'2.4電力供給状況'!$Y$9:$Y$64,0),0),"")</f>
        <v/>
      </c>
      <c r="F66" s="299" t="str">
        <f ca="1">IFERROR(OFFSET('2.4電力供給状況'!$AB$8,MATCH(ROW()-18,'2.4電力供給状況'!$Y$9:$Y$64,0),0),"")</f>
        <v/>
      </c>
      <c r="G66" s="168"/>
      <c r="J66" s="168"/>
    </row>
    <row r="67" spans="3:10" ht="32.25" customHeight="1" x14ac:dyDescent="0.55000000000000004">
      <c r="C67" s="299" t="str">
        <f ca="1">IFERROR(OFFSET('2.4電力供給状況'!$AC$8,MATCH(ROW()-18,'2.4電力供給状況'!$Y$9:$Y$64,0),0),"")</f>
        <v/>
      </c>
      <c r="D67" s="299" t="str">
        <f ca="1">IFERROR(OFFSET('2.4電力供給状況'!$Z$8,MATCH(ROW()-18,'2.4電力供給状況'!$Y$9:$Y$64,0),0),"")</f>
        <v/>
      </c>
      <c r="E67" s="686" t="str">
        <f ca="1">IFERROR(OFFSET('2.4電力供給状況'!$AA$8,MATCH(ROW()-18,'2.4電力供給状況'!$Y$9:$Y$64,0),0),"")</f>
        <v/>
      </c>
      <c r="F67" s="299" t="str">
        <f ca="1">IFERROR(OFFSET('2.4電力供給状況'!$AB$8,MATCH(ROW()-18,'2.4電力供給状況'!$Y$9:$Y$64,0),0),"")</f>
        <v/>
      </c>
      <c r="G67" s="168"/>
      <c r="J67" s="168"/>
    </row>
    <row r="68" spans="3:10" ht="32.25" customHeight="1" x14ac:dyDescent="0.55000000000000004">
      <c r="C68" s="299" t="str">
        <f ca="1">IFERROR(OFFSET('2.4電力供給状況'!$AC$8,MATCH(ROW()-18,'2.4電力供給状況'!$Y$9:$Y$64,0),0),"")</f>
        <v/>
      </c>
      <c r="D68" s="299" t="str">
        <f ca="1">IFERROR(OFFSET('2.4電力供給状況'!$Z$8,MATCH(ROW()-18,'2.4電力供給状況'!$Y$9:$Y$64,0),0),"")</f>
        <v/>
      </c>
      <c r="E68" s="686" t="str">
        <f ca="1">IFERROR(OFFSET('2.4電力供給状況'!$AA$8,MATCH(ROW()-18,'2.4電力供給状況'!$Y$9:$Y$64,0),0),"")</f>
        <v/>
      </c>
      <c r="F68" s="299" t="str">
        <f ca="1">IFERROR(OFFSET('2.4電力供給状況'!$AB$8,MATCH(ROW()-18,'2.4電力供給状況'!$Y$9:$Y$64,0),0),"")</f>
        <v/>
      </c>
      <c r="G68" s="168"/>
      <c r="J68" s="168"/>
    </row>
    <row r="69" spans="3:10" ht="32.25" customHeight="1" x14ac:dyDescent="0.55000000000000004">
      <c r="C69" s="299" t="str">
        <f ca="1">IFERROR(OFFSET('2.4電力供給状況'!$AC$8,MATCH(ROW()-18,'2.4電力供給状況'!$Y$9:$Y$64,0),0),"")</f>
        <v/>
      </c>
      <c r="D69" s="299" t="str">
        <f ca="1">IFERROR(OFFSET('2.4電力供給状況'!$Z$8,MATCH(ROW()-18,'2.4電力供給状況'!$Y$9:$Y$64,0),0),"")</f>
        <v/>
      </c>
      <c r="E69" s="686" t="str">
        <f ca="1">IFERROR(OFFSET('2.4電力供給状況'!$AA$8,MATCH(ROW()-18,'2.4電力供給状況'!$Y$9:$Y$64,0),0),"")</f>
        <v/>
      </c>
      <c r="F69" s="299" t="str">
        <f ca="1">IFERROR(OFFSET('2.4電力供給状況'!$AB$8,MATCH(ROW()-18,'2.4電力供給状況'!$Y$9:$Y$64,0),0),"")</f>
        <v/>
      </c>
      <c r="G69" s="168"/>
      <c r="J69" s="168"/>
    </row>
    <row r="70" spans="3:10" ht="32.25" customHeight="1" x14ac:dyDescent="0.55000000000000004">
      <c r="C70" s="299" t="str">
        <f ca="1">IFERROR(OFFSET('2.4電力供給状況'!$AC$8,MATCH(ROW()-18,'2.4電力供給状況'!$Y$9:$Y$64,0),0),"")</f>
        <v/>
      </c>
      <c r="D70" s="299" t="str">
        <f ca="1">IFERROR(OFFSET('2.4電力供給状況'!$Z$8,MATCH(ROW()-18,'2.4電力供給状況'!$Y$9:$Y$64,0),0),"")</f>
        <v/>
      </c>
      <c r="E70" s="686" t="str">
        <f ca="1">IFERROR(OFFSET('2.4電力供給状況'!$AA$8,MATCH(ROW()-18,'2.4電力供給状況'!$Y$9:$Y$64,0),0),"")</f>
        <v/>
      </c>
      <c r="F70" s="299" t="str">
        <f ca="1">IFERROR(OFFSET('2.4電力供給状況'!$AB$8,MATCH(ROW()-18,'2.4電力供給状況'!$Y$9:$Y$64,0),0),"")</f>
        <v/>
      </c>
      <c r="G70" s="168"/>
      <c r="J70" s="168"/>
    </row>
    <row r="71" spans="3:10" ht="32.25" customHeight="1" x14ac:dyDescent="0.55000000000000004">
      <c r="C71" s="299" t="str">
        <f ca="1">IFERROR(OFFSET('2.4電力供給状況'!$AC$8,MATCH(ROW()-18,'2.4電力供給状況'!$Y$9:$Y$64,0),0),"")</f>
        <v/>
      </c>
      <c r="D71" s="299" t="str">
        <f ca="1">IFERROR(OFFSET('2.4電力供給状況'!$Z$8,MATCH(ROW()-18,'2.4電力供給状況'!$Y$9:$Y$64,0),0),"")</f>
        <v/>
      </c>
      <c r="E71" s="686" t="str">
        <f ca="1">IFERROR(OFFSET('2.4電力供給状況'!$AA$8,MATCH(ROW()-18,'2.4電力供給状況'!$Y$9:$Y$64,0),0),"")</f>
        <v/>
      </c>
      <c r="F71" s="299" t="str">
        <f ca="1">IFERROR(OFFSET('2.4電力供給状況'!$AB$8,MATCH(ROW()-18,'2.4電力供給状況'!$Y$9:$Y$64,0),0),"")</f>
        <v/>
      </c>
      <c r="G71" s="168"/>
      <c r="J71" s="168"/>
    </row>
    <row r="72" spans="3:10" ht="32.25" customHeight="1" x14ac:dyDescent="0.55000000000000004">
      <c r="C72" s="299" t="str">
        <f ca="1">IFERROR(OFFSET('2.4電力供給状況'!$AC$8,MATCH(ROW()-18,'2.4電力供給状況'!$Y$9:$Y$64,0),0),"")</f>
        <v/>
      </c>
      <c r="D72" s="299" t="str">
        <f ca="1">IFERROR(OFFSET('2.4電力供給状況'!$Z$8,MATCH(ROW()-18,'2.4電力供給状況'!$Y$9:$Y$64,0),0),"")</f>
        <v/>
      </c>
      <c r="E72" s="686" t="str">
        <f ca="1">IFERROR(OFFSET('2.4電力供給状況'!$AA$8,MATCH(ROW()-18,'2.4電力供給状況'!$Y$9:$Y$64,0),0),"")</f>
        <v/>
      </c>
      <c r="F72" s="299" t="str">
        <f ca="1">IFERROR(OFFSET('2.4電力供給状況'!$AB$8,MATCH(ROW()-18,'2.4電力供給状況'!$Y$9:$Y$64,0),0),"")</f>
        <v/>
      </c>
      <c r="G72" s="168"/>
      <c r="J72" s="168"/>
    </row>
    <row r="73" spans="3:10" ht="32.25" customHeight="1" x14ac:dyDescent="0.55000000000000004">
      <c r="C73" s="299" t="str">
        <f ca="1">IFERROR(OFFSET('2.4電力供給状況'!$AC$8,MATCH(ROW()-18,'2.4電力供給状況'!$Y$9:$Y$64,0),0),"")</f>
        <v/>
      </c>
      <c r="D73" s="299" t="str">
        <f ca="1">IFERROR(OFFSET('2.4電力供給状況'!$Z$8,MATCH(ROW()-18,'2.4電力供給状況'!$Y$9:$Y$64,0),0),"")</f>
        <v/>
      </c>
      <c r="E73" s="686" t="str">
        <f ca="1">IFERROR(OFFSET('2.4電力供給状況'!$AA$8,MATCH(ROW()-18,'2.4電力供給状況'!$Y$9:$Y$64,0),0),"")</f>
        <v/>
      </c>
      <c r="F73" s="299" t="str">
        <f ca="1">IFERROR(OFFSET('2.4電力供給状況'!$AB$8,MATCH(ROW()-18,'2.4電力供給状況'!$Y$9:$Y$64,0),0),"")</f>
        <v/>
      </c>
      <c r="G73" s="168"/>
      <c r="J73" s="168"/>
    </row>
    <row r="74" spans="3:10" ht="32.25" customHeight="1" x14ac:dyDescent="0.55000000000000004">
      <c r="C74" s="299" t="str">
        <f ca="1">IFERROR(OFFSET('2.4電力供給状況'!$AC$8,MATCH(ROW()-18,'2.4電力供給状況'!$Y$9:$Y$64,0),0),"")</f>
        <v/>
      </c>
      <c r="D74" s="299" t="str">
        <f ca="1">IFERROR(OFFSET('2.4電力供給状況'!$Z$8,MATCH(ROW()-18,'2.4電力供給状況'!$Y$9:$Y$64,0),0),"")</f>
        <v/>
      </c>
      <c r="E74" s="686" t="str">
        <f ca="1">IFERROR(OFFSET('2.4電力供給状況'!$AA$8,MATCH(ROW()-18,'2.4電力供給状況'!$Y$9:$Y$64,0),0),"")</f>
        <v/>
      </c>
      <c r="F74" s="299" t="str">
        <f ca="1">IFERROR(OFFSET('2.4電力供給状況'!$AB$8,MATCH(ROW()-18,'2.4電力供給状況'!$Y$9:$Y$64,0),0),"")</f>
        <v/>
      </c>
      <c r="G74" s="168"/>
      <c r="J74" s="168"/>
    </row>
    <row r="75" spans="3:10" ht="32.25" customHeight="1" x14ac:dyDescent="0.55000000000000004">
      <c r="C75" s="299" t="str">
        <f ca="1">IFERROR(OFFSET('2.4電力供給状況'!$AC$8,MATCH(ROW()-18,'2.4電力供給状況'!$Y$9:$Y$64,0),0),"")</f>
        <v/>
      </c>
      <c r="D75" s="299" t="str">
        <f ca="1">IFERROR(OFFSET('2.4電力供給状況'!$Z$8,MATCH(ROW()-18,'2.4電力供給状況'!$Y$9:$Y$64,0),0),"")</f>
        <v/>
      </c>
      <c r="E75" s="686" t="str">
        <f ca="1">IFERROR(OFFSET('2.4電力供給状況'!$AA$8,MATCH(ROW()-18,'2.4電力供給状況'!$Y$9:$Y$64,0),0),"")</f>
        <v/>
      </c>
      <c r="F75" s="299" t="str">
        <f ca="1">IFERROR(OFFSET('2.4電力供給状況'!$AB$8,MATCH(ROW()-18,'2.4電力供給状況'!$Y$9:$Y$64,0),0),"")</f>
        <v/>
      </c>
      <c r="G75" s="168"/>
      <c r="J75" s="168"/>
    </row>
    <row r="76" spans="3:10" ht="32.25" customHeight="1" x14ac:dyDescent="0.55000000000000004">
      <c r="C76" s="299" t="str">
        <f ca="1">IFERROR(OFFSET('2.4電力供給状況'!$AC$8,MATCH(ROW()-18,'2.4電力供給状況'!$Y$9:$Y$64,0),0),"")</f>
        <v/>
      </c>
      <c r="D76" s="299" t="str">
        <f ca="1">IFERROR(OFFSET('2.4電力供給状況'!$Z$8,MATCH(ROW()-18,'2.4電力供給状況'!$Y$9:$Y$64,0),0),"")</f>
        <v/>
      </c>
      <c r="E76" s="686" t="str">
        <f ca="1">IFERROR(OFFSET('2.4電力供給状況'!$AA$8,MATCH(ROW()-18,'2.4電力供給状況'!$Y$9:$Y$64,0),0),"")</f>
        <v/>
      </c>
      <c r="F76" s="299" t="str">
        <f ca="1">IFERROR(OFFSET('2.4電力供給状況'!$AB$8,MATCH(ROW()-18,'2.4電力供給状況'!$Y$9:$Y$64,0),0),"")</f>
        <v/>
      </c>
      <c r="G76" s="168"/>
      <c r="J76" s="168"/>
    </row>
    <row r="77" spans="3:10" ht="32.25" customHeight="1" x14ac:dyDescent="0.55000000000000004">
      <c r="C77" s="299" t="str">
        <f ca="1">IFERROR(OFFSET('2.4電力供給状況'!$AC$8,MATCH(ROW()-18,'2.4電力供給状況'!$Y$9:$Y$64,0),0),"")</f>
        <v/>
      </c>
      <c r="D77" s="299" t="str">
        <f ca="1">IFERROR(OFFSET('2.4電力供給状況'!$Z$8,MATCH(ROW()-18,'2.4電力供給状況'!$Y$9:$Y$64,0),0),"")</f>
        <v/>
      </c>
      <c r="E77" s="686" t="str">
        <f ca="1">IFERROR(OFFSET('2.4電力供給状況'!$AA$8,MATCH(ROW()-18,'2.4電力供給状況'!$Y$9:$Y$64,0),0),"")</f>
        <v/>
      </c>
      <c r="F77" s="299" t="str">
        <f ca="1">IFERROR(OFFSET('2.4電力供給状況'!$AB$8,MATCH(ROW()-18,'2.4電力供給状況'!$Y$9:$Y$64,0),0),"")</f>
        <v/>
      </c>
      <c r="G77" s="168"/>
      <c r="J77" s="168"/>
    </row>
    <row r="78" spans="3:10" ht="32.25" customHeight="1" x14ac:dyDescent="0.55000000000000004">
      <c r="C78" s="299" t="str">
        <f ca="1">IFERROR(OFFSET('2.4電力供給状況'!$AC$8,MATCH(ROW()-18,'2.4電力供給状況'!$Y$9:$Y$64,0),0),"")</f>
        <v/>
      </c>
      <c r="D78" s="299" t="str">
        <f ca="1">IFERROR(OFFSET('2.4電力供給状況'!$Z$8,MATCH(ROW()-18,'2.4電力供給状況'!$Y$9:$Y$64,0),0),"")</f>
        <v/>
      </c>
      <c r="E78" s="686" t="str">
        <f ca="1">IFERROR(OFFSET('2.4電力供給状況'!$AA$8,MATCH(ROW()-18,'2.4電力供給状況'!$Y$9:$Y$64,0),0),"")</f>
        <v/>
      </c>
      <c r="F78" s="299" t="str">
        <f ca="1">IFERROR(OFFSET('2.4電力供給状況'!$AB$8,MATCH(ROW()-18,'2.4電力供給状況'!$Y$9:$Y$64,0),0),"")</f>
        <v/>
      </c>
      <c r="G78" s="168"/>
      <c r="J78" s="168"/>
    </row>
    <row r="79" spans="3:10" ht="32.25" customHeight="1" x14ac:dyDescent="0.55000000000000004">
      <c r="C79" s="299" t="str">
        <f ca="1">IFERROR(OFFSET('2.4電力供給状況'!$AC$8,MATCH(ROW()-18,'2.4電力供給状況'!$Y$9:$Y$64,0),0),"")</f>
        <v/>
      </c>
      <c r="D79" s="299" t="str">
        <f ca="1">IFERROR(OFFSET('2.4電力供給状況'!$Z$8,MATCH(ROW()-18,'2.4電力供給状況'!$Y$9:$Y$64,0),0),"")</f>
        <v/>
      </c>
      <c r="E79" s="686" t="str">
        <f ca="1">IFERROR(OFFSET('2.4電力供給状況'!$AA$8,MATCH(ROW()-18,'2.4電力供給状況'!$Y$9:$Y$64,0),0),"")</f>
        <v/>
      </c>
      <c r="F79" s="299" t="str">
        <f ca="1">IFERROR(OFFSET('2.4電力供給状況'!$AB$8,MATCH(ROW()-18,'2.4電力供給状況'!$Y$9:$Y$64,0),0),"")</f>
        <v/>
      </c>
      <c r="G79" s="168"/>
      <c r="J79" s="168"/>
    </row>
    <row r="80" spans="3:10" ht="32.25" customHeight="1" x14ac:dyDescent="0.55000000000000004">
      <c r="C80" s="299" t="str">
        <f ca="1">IFERROR(OFFSET('2.4電力供給状況'!$AC$8,MATCH(ROW()-18,'2.4電力供給状況'!$Y$9:$Y$64,0),0),"")</f>
        <v/>
      </c>
      <c r="D80" s="299" t="str">
        <f ca="1">IFERROR(OFFSET('2.4電力供給状況'!$Z$8,MATCH(ROW()-18,'2.4電力供給状況'!$Y$9:$Y$64,0),0),"")</f>
        <v/>
      </c>
      <c r="E80" s="686" t="str">
        <f ca="1">IFERROR(OFFSET('2.4電力供給状況'!$AA$8,MATCH(ROW()-18,'2.4電力供給状況'!$Y$9:$Y$64,0),0),"")</f>
        <v/>
      </c>
      <c r="F80" s="299" t="str">
        <f ca="1">IFERROR(OFFSET('2.4電力供給状況'!$AB$8,MATCH(ROW()-18,'2.4電力供給状況'!$Y$9:$Y$64,0),0),"")</f>
        <v/>
      </c>
      <c r="G80" s="168"/>
      <c r="J80" s="168"/>
    </row>
    <row r="81" spans="3:10" ht="32.25" customHeight="1" x14ac:dyDescent="0.55000000000000004">
      <c r="C81" s="299" t="str">
        <f ca="1">IFERROR(OFFSET('2.4電力供給状況'!$AC$8,MATCH(ROW()-18,'2.4電力供給状況'!$Y$9:$Y$64,0),0),"")</f>
        <v/>
      </c>
      <c r="D81" s="299" t="str">
        <f ca="1">IFERROR(OFFSET('2.4電力供給状況'!$Z$8,MATCH(ROW()-18,'2.4電力供給状況'!$Y$9:$Y$64,0),0),"")</f>
        <v/>
      </c>
      <c r="E81" s="686" t="str">
        <f ca="1">IFERROR(OFFSET('2.4電力供給状況'!$AA$8,MATCH(ROW()-18,'2.4電力供給状況'!$Y$9:$Y$64,0),0),"")</f>
        <v/>
      </c>
      <c r="F81" s="299" t="str">
        <f ca="1">IFERROR(OFFSET('2.4電力供給状況'!$AB$8,MATCH(ROW()-18,'2.4電力供給状況'!$Y$9:$Y$64,0),0),"")</f>
        <v/>
      </c>
      <c r="G81" s="168"/>
      <c r="J81" s="168"/>
    </row>
    <row r="82" spans="3:10" ht="32.25" customHeight="1" x14ac:dyDescent="0.55000000000000004">
      <c r="C82" s="299" t="str">
        <f ca="1">IFERROR(OFFSET('2.4電力供給状況'!$AC$8,MATCH(ROW()-18,'2.4電力供給状況'!$Y$9:$Y$64,0),0),"")</f>
        <v/>
      </c>
      <c r="D82" s="299" t="str">
        <f ca="1">IFERROR(OFFSET('2.4電力供給状況'!$Z$8,MATCH(ROW()-18,'2.4電力供給状況'!$Y$9:$Y$64,0),0),"")</f>
        <v/>
      </c>
      <c r="E82" s="686" t="str">
        <f ca="1">IFERROR(OFFSET('2.4電力供給状況'!$AA$8,MATCH(ROW()-18,'2.4電力供給状況'!$Y$9:$Y$64,0),0),"")</f>
        <v/>
      </c>
      <c r="F82" s="299" t="str">
        <f ca="1">IFERROR(OFFSET('2.4電力供給状況'!$AB$8,MATCH(ROW()-18,'2.4電力供給状況'!$Y$9:$Y$64,0),0),"")</f>
        <v/>
      </c>
      <c r="G82" s="168"/>
      <c r="J82" s="168"/>
    </row>
    <row r="83" spans="3:10" ht="32.25" customHeight="1" x14ac:dyDescent="0.55000000000000004">
      <c r="C83" s="299" t="str">
        <f ca="1">IFERROR(OFFSET('2.4電力供給状況'!$AC$8,MATCH(ROW()-18,'2.4電力供給状況'!$Y$9:$Y$64,0),0),"")</f>
        <v/>
      </c>
      <c r="D83" s="299" t="str">
        <f ca="1">IFERROR(OFFSET('2.4電力供給状況'!$Z$8,MATCH(ROW()-18,'2.4電力供給状況'!$Y$9:$Y$64,0),0),"")</f>
        <v/>
      </c>
      <c r="E83" s="686" t="str">
        <f ca="1">IFERROR(OFFSET('2.4電力供給状況'!$AA$8,MATCH(ROW()-18,'2.4電力供給状況'!$Y$9:$Y$64,0),0),"")</f>
        <v/>
      </c>
      <c r="F83" s="299" t="str">
        <f ca="1">IFERROR(OFFSET('2.4電力供給状況'!$AB$8,MATCH(ROW()-18,'2.4電力供給状況'!$Y$9:$Y$64,0),0),"")</f>
        <v/>
      </c>
      <c r="G83" s="168"/>
      <c r="J83" s="168"/>
    </row>
    <row r="84" spans="3:10" ht="32.25" customHeight="1" x14ac:dyDescent="0.55000000000000004">
      <c r="C84" s="299" t="str">
        <f ca="1">IFERROR(OFFSET('2.4電力供給状況'!$AC$8,MATCH(ROW()-18,'2.4電力供給状況'!$Y$9:$Y$64,0),0),"")</f>
        <v/>
      </c>
      <c r="D84" s="299" t="str">
        <f ca="1">IFERROR(OFFSET('2.4電力供給状況'!$Z$8,MATCH(ROW()-18,'2.4電力供給状況'!$Y$9:$Y$64,0),0),"")</f>
        <v/>
      </c>
      <c r="E84" s="686" t="str">
        <f ca="1">IFERROR(OFFSET('2.4電力供給状況'!$AA$8,MATCH(ROW()-18,'2.4電力供給状況'!$Y$9:$Y$64,0),0),"")</f>
        <v/>
      </c>
      <c r="F84" s="299" t="str">
        <f ca="1">IFERROR(OFFSET('2.4電力供給状況'!$AB$8,MATCH(ROW()-18,'2.4電力供給状況'!$Y$9:$Y$64,0),0),"")</f>
        <v/>
      </c>
      <c r="G84" s="168"/>
      <c r="J84" s="168"/>
    </row>
    <row r="85" spans="3:10" ht="32.25" customHeight="1" x14ac:dyDescent="0.55000000000000004">
      <c r="C85" s="299" t="str">
        <f ca="1">IFERROR(OFFSET('2.4電力供給状況'!$AC$8,MATCH(ROW()-18,'2.4電力供給状況'!$Y$9:$Y$64,0),0),"")</f>
        <v/>
      </c>
      <c r="D85" s="299" t="str">
        <f ca="1">IFERROR(OFFSET('2.4電力供給状況'!$Z$8,MATCH(ROW()-18,'2.4電力供給状況'!$Y$9:$Y$64,0),0),"")</f>
        <v/>
      </c>
      <c r="E85" s="686" t="str">
        <f ca="1">IFERROR(OFFSET('2.4電力供給状況'!$AA$8,MATCH(ROW()-18,'2.4電力供給状況'!$Y$9:$Y$64,0),0),"")</f>
        <v/>
      </c>
      <c r="F85" s="299" t="str">
        <f ca="1">IFERROR(OFFSET('2.4電力供給状況'!$AB$8,MATCH(ROW()-18,'2.4電力供給状況'!$Y$9:$Y$64,0),0),"")</f>
        <v/>
      </c>
      <c r="G85" s="168"/>
      <c r="J85" s="168"/>
    </row>
    <row r="86" spans="3:10" ht="32.25" customHeight="1" x14ac:dyDescent="0.55000000000000004">
      <c r="C86" s="299" t="str">
        <f ca="1">IFERROR(OFFSET('2.4電力供給状況'!$AC$8,MATCH(ROW()-18,'2.4電力供給状況'!$Y$9:$Y$64,0),0),"")</f>
        <v/>
      </c>
      <c r="D86" s="299" t="str">
        <f ca="1">IFERROR(OFFSET('2.4電力供給状況'!$Z$8,MATCH(ROW()-18,'2.4電力供給状況'!$Y$9:$Y$64,0),0),"")</f>
        <v/>
      </c>
      <c r="E86" s="686" t="str">
        <f ca="1">IFERROR(OFFSET('2.4電力供給状況'!$AA$8,MATCH(ROW()-18,'2.4電力供給状況'!$Y$9:$Y$64,0),0),"")</f>
        <v/>
      </c>
      <c r="F86" s="299" t="str">
        <f ca="1">IFERROR(OFFSET('2.4電力供給状況'!$AB$8,MATCH(ROW()-18,'2.4電力供給状況'!$Y$9:$Y$64,0),0),"")</f>
        <v/>
      </c>
      <c r="G86" s="168"/>
      <c r="J86" s="168"/>
    </row>
    <row r="87" spans="3:10" ht="32.25" customHeight="1" x14ac:dyDescent="0.55000000000000004">
      <c r="C87" s="299" t="str">
        <f ca="1">IFERROR(OFFSET('2.4電力供給状況'!$AC$8,MATCH(ROW()-18,'2.4電力供給状況'!$Y$9:$Y$64,0),0),"")</f>
        <v/>
      </c>
      <c r="D87" s="299" t="str">
        <f ca="1">IFERROR(OFFSET('2.4電力供給状況'!$Z$8,MATCH(ROW()-18,'2.4電力供給状況'!$Y$9:$Y$64,0),0),"")</f>
        <v/>
      </c>
      <c r="E87" s="686" t="str">
        <f ca="1">IFERROR(OFFSET('2.4電力供給状況'!$AA$8,MATCH(ROW()-18,'2.4電力供給状況'!$Y$9:$Y$64,0),0),"")</f>
        <v/>
      </c>
      <c r="F87" s="299" t="str">
        <f ca="1">IFERROR(OFFSET('2.4電力供給状況'!$AB$8,MATCH(ROW()-18,'2.4電力供給状況'!$Y$9:$Y$64,0),0),"")</f>
        <v/>
      </c>
      <c r="G87" s="168"/>
      <c r="J87" s="168"/>
    </row>
    <row r="88" spans="3:10" ht="32.25" customHeight="1" x14ac:dyDescent="0.55000000000000004">
      <c r="C88" s="299" t="str">
        <f ca="1">IFERROR(OFFSET('2.4電力供給状況'!$AC$8,MATCH(ROW()-18,'2.4電力供給状況'!$Y$9:$Y$64,0),0),"")</f>
        <v/>
      </c>
      <c r="D88" s="299" t="str">
        <f ca="1">IFERROR(OFFSET('2.4電力供給状況'!$Z$8,MATCH(ROW()-18,'2.4電力供給状況'!$Y$9:$Y$64,0),0),"")</f>
        <v/>
      </c>
      <c r="E88" s="686" t="str">
        <f ca="1">IFERROR(OFFSET('2.4電力供給状況'!$AA$8,MATCH(ROW()-18,'2.4電力供給状況'!$Y$9:$Y$64,0),0),"")</f>
        <v/>
      </c>
      <c r="F88" s="299" t="str">
        <f ca="1">IFERROR(OFFSET('2.4電力供給状況'!$AB$8,MATCH(ROW()-18,'2.4電力供給状況'!$Y$9:$Y$64,0),0),"")</f>
        <v/>
      </c>
      <c r="G88" s="168"/>
      <c r="J88" s="168"/>
    </row>
    <row r="89" spans="3:10" ht="32.25" customHeight="1" x14ac:dyDescent="0.55000000000000004">
      <c r="C89" s="299" t="str">
        <f ca="1">IFERROR(OFFSET('2.4電力供給状況'!$AC$8,MATCH(ROW()-18,'2.4電力供給状況'!$Y$9:$Y$64,0),0),"")</f>
        <v/>
      </c>
      <c r="D89" s="299" t="str">
        <f ca="1">IFERROR(OFFSET('2.4電力供給状況'!$Z$8,MATCH(ROW()-18,'2.4電力供給状況'!$Y$9:$Y$64,0),0),"")</f>
        <v/>
      </c>
      <c r="E89" s="686" t="str">
        <f ca="1">IFERROR(OFFSET('2.4電力供給状況'!$AA$8,MATCH(ROW()-18,'2.4電力供給状況'!$Y$9:$Y$64,0),0),"")</f>
        <v/>
      </c>
      <c r="F89" s="299" t="str">
        <f ca="1">IFERROR(OFFSET('2.4電力供給状況'!$AB$8,MATCH(ROW()-18,'2.4電力供給状況'!$Y$9:$Y$64,0),0),"")</f>
        <v/>
      </c>
      <c r="G89" s="168"/>
      <c r="J89" s="168"/>
    </row>
    <row r="90" spans="3:10" ht="32.25" customHeight="1" x14ac:dyDescent="0.55000000000000004">
      <c r="C90" s="299" t="str">
        <f ca="1">IFERROR(OFFSET('2.4電力供給状況'!$AC$8,MATCH(ROW()-18,'2.4電力供給状況'!$Y$9:$Y$64,0),0),"")</f>
        <v/>
      </c>
      <c r="D90" s="299" t="str">
        <f ca="1">IFERROR(OFFSET('2.4電力供給状況'!$Z$8,MATCH(ROW()-18,'2.4電力供給状況'!$Y$9:$Y$64,0),0),"")</f>
        <v/>
      </c>
      <c r="E90" s="686" t="str">
        <f ca="1">IFERROR(OFFSET('2.4電力供給状況'!$AA$8,MATCH(ROW()-18,'2.4電力供給状況'!$Y$9:$Y$64,0),0),"")</f>
        <v/>
      </c>
      <c r="F90" s="299" t="str">
        <f ca="1">IFERROR(OFFSET('2.4電力供給状況'!$AB$8,MATCH(ROW()-18,'2.4電力供給状況'!$Y$9:$Y$64,0),0),"")</f>
        <v/>
      </c>
      <c r="G90" s="168"/>
      <c r="J90" s="168"/>
    </row>
    <row r="91" spans="3:10" ht="32.25" customHeight="1" x14ac:dyDescent="0.55000000000000004">
      <c r="C91" s="299" t="str">
        <f ca="1">IFERROR(OFFSET('2.4電力供給状況'!$AC$8,MATCH(ROW()-18,'2.4電力供給状況'!$Y$9:$Y$64,0),0),"")</f>
        <v/>
      </c>
      <c r="D91" s="299" t="str">
        <f ca="1">IFERROR(OFFSET('2.4電力供給状況'!$Z$8,MATCH(ROW()-18,'2.4電力供給状況'!$Y$9:$Y$64,0),0),"")</f>
        <v/>
      </c>
      <c r="E91" s="686" t="str">
        <f ca="1">IFERROR(OFFSET('2.4電力供給状況'!$AA$8,MATCH(ROW()-18,'2.4電力供給状況'!$Y$9:$Y$64,0),0),"")</f>
        <v/>
      </c>
      <c r="F91" s="299" t="str">
        <f ca="1">IFERROR(OFFSET('2.4電力供給状況'!$AB$8,MATCH(ROW()-18,'2.4電力供給状況'!$Y$9:$Y$64,0),0),"")</f>
        <v/>
      </c>
      <c r="G91" s="168"/>
      <c r="J91" s="168"/>
    </row>
    <row r="92" spans="3:10" ht="32.25" customHeight="1" x14ac:dyDescent="0.55000000000000004">
      <c r="C92" s="299" t="str">
        <f ca="1">IFERROR(OFFSET('2.4電力供給状況'!$AC$8,MATCH(ROW()-18,'2.4電力供給状況'!$Y$9:$Y$64,0),0),"")</f>
        <v/>
      </c>
      <c r="D92" s="299" t="str">
        <f ca="1">IFERROR(OFFSET('2.4電力供給状況'!$Z$8,MATCH(ROW()-18,'2.4電力供給状況'!$Y$9:$Y$64,0),0),"")</f>
        <v/>
      </c>
      <c r="E92" s="686" t="str">
        <f ca="1">IFERROR(OFFSET('2.4電力供給状況'!$AA$8,MATCH(ROW()-18,'2.4電力供給状況'!$Y$9:$Y$64,0),0),"")</f>
        <v/>
      </c>
      <c r="F92" s="299" t="str">
        <f ca="1">IFERROR(OFFSET('2.4電力供給状況'!$AB$8,MATCH(ROW()-18,'2.4電力供給状況'!$Y$9:$Y$64,0),0),"")</f>
        <v/>
      </c>
      <c r="G92" s="168"/>
      <c r="J92" s="168"/>
    </row>
    <row r="93" spans="3:10" ht="32.25" customHeight="1" x14ac:dyDescent="0.55000000000000004">
      <c r="C93" s="299" t="str">
        <f ca="1">IFERROR(OFFSET('2.4電力供給状況'!$AC$8,MATCH(ROW()-18,'2.4電力供給状況'!$Y$9:$Y$64,0),0),"")</f>
        <v/>
      </c>
      <c r="D93" s="299" t="str">
        <f ca="1">IFERROR(OFFSET('2.4電力供給状況'!$Z$8,MATCH(ROW()-18,'2.4電力供給状況'!$Y$9:$Y$64,0),0),"")</f>
        <v/>
      </c>
      <c r="E93" s="686" t="str">
        <f ca="1">IFERROR(OFFSET('2.4電力供給状況'!$AA$8,MATCH(ROW()-18,'2.4電力供給状況'!$Y$9:$Y$64,0),0),"")</f>
        <v/>
      </c>
      <c r="F93" s="299" t="str">
        <f ca="1">IFERROR(OFFSET('2.4電力供給状況'!$AB$8,MATCH(ROW()-18,'2.4電力供給状況'!$Y$9:$Y$64,0),0),"")</f>
        <v/>
      </c>
      <c r="G93" s="168"/>
      <c r="J93" s="168"/>
    </row>
    <row r="94" spans="3:10" ht="32.25" customHeight="1" x14ac:dyDescent="0.55000000000000004">
      <c r="C94" s="299" t="str">
        <f ca="1">IFERROR(OFFSET('2.4電力供給状況'!$AC$8,MATCH(ROW()-18,'2.4電力供給状況'!$Y$9:$Y$64,0),0),"")</f>
        <v/>
      </c>
      <c r="D94" s="299" t="str">
        <f ca="1">IFERROR(OFFSET('2.4電力供給状況'!$Z$8,MATCH(ROW()-18,'2.4電力供給状況'!$Y$9:$Y$64,0),0),"")</f>
        <v/>
      </c>
      <c r="E94" s="686" t="str">
        <f ca="1">IFERROR(OFFSET('2.4電力供給状況'!$AA$8,MATCH(ROW()-18,'2.4電力供給状況'!$Y$9:$Y$64,0),0),"")</f>
        <v/>
      </c>
      <c r="F94" s="299" t="str">
        <f ca="1">IFERROR(OFFSET('2.4電力供給状況'!$AB$8,MATCH(ROW()-18,'2.4電力供給状況'!$Y$9:$Y$64,0),0),"")</f>
        <v/>
      </c>
      <c r="G94" s="168"/>
      <c r="J94" s="168"/>
    </row>
    <row r="95" spans="3:10" ht="32.25" customHeight="1" x14ac:dyDescent="0.55000000000000004">
      <c r="C95" s="299" t="str">
        <f ca="1">IFERROR(OFFSET('2.4電力供給状況'!$AC$8,MATCH(ROW()-18,'2.4電力供給状況'!$Y$9:$Y$64,0),0),"")</f>
        <v/>
      </c>
      <c r="D95" s="299" t="str">
        <f ca="1">IFERROR(OFFSET('2.4電力供給状況'!$Z$8,MATCH(ROW()-18,'2.4電力供給状況'!$Y$9:$Y$64,0),0),"")</f>
        <v/>
      </c>
      <c r="E95" s="686" t="str">
        <f ca="1">IFERROR(OFFSET('2.4電力供給状況'!$AA$8,MATCH(ROW()-18,'2.4電力供給状況'!$Y$9:$Y$64,0),0),"")</f>
        <v/>
      </c>
      <c r="F95" s="299" t="str">
        <f ca="1">IFERROR(OFFSET('2.4電力供給状況'!$AB$8,MATCH(ROW()-18,'2.4電力供給状況'!$Y$9:$Y$64,0),0),"")</f>
        <v/>
      </c>
      <c r="G95" s="168"/>
      <c r="J95" s="168"/>
    </row>
    <row r="96" spans="3:10" ht="32.25" customHeight="1" x14ac:dyDescent="0.55000000000000004">
      <c r="C96" s="299" t="str">
        <f ca="1">IFERROR(OFFSET('2.4電力供給状況'!$AC$8,MATCH(ROW()-18,'2.4電力供給状況'!$Y$9:$Y$64,0),0),"")</f>
        <v/>
      </c>
      <c r="D96" s="299" t="str">
        <f ca="1">IFERROR(OFFSET('2.4電力供給状況'!$Z$8,MATCH(ROW()-18,'2.4電力供給状況'!$Y$9:$Y$64,0),0),"")</f>
        <v/>
      </c>
      <c r="E96" s="686" t="str">
        <f ca="1">IFERROR(OFFSET('2.4電力供給状況'!$AA$8,MATCH(ROW()-18,'2.4電力供給状況'!$Y$9:$Y$64,0),0),"")</f>
        <v/>
      </c>
      <c r="F96" s="299" t="str">
        <f ca="1">IFERROR(OFFSET('2.4電力供給状況'!$AB$8,MATCH(ROW()-18,'2.4電力供給状況'!$Y$9:$Y$64,0),0),"")</f>
        <v/>
      </c>
      <c r="G96" s="168"/>
      <c r="J96" s="168"/>
    </row>
    <row r="97" spans="1:12" ht="32.25" customHeight="1" x14ac:dyDescent="0.55000000000000004">
      <c r="C97" s="299" t="str">
        <f ca="1">IFERROR(OFFSET('2.4電力供給状況'!$AC$8,MATCH(ROW()-18,'2.4電力供給状況'!$Y$9:$Y$64,0),0),"")</f>
        <v/>
      </c>
      <c r="D97" s="299" t="str">
        <f ca="1">IFERROR(OFFSET('2.4電力供給状況'!$Z$8,MATCH(ROW()-18,'2.4電力供給状況'!$Y$9:$Y$64,0),0),"")</f>
        <v/>
      </c>
      <c r="E97" s="686" t="str">
        <f ca="1">IFERROR(OFFSET('2.4電力供給状況'!$AA$8,MATCH(ROW()-18,'2.4電力供給状況'!$Y$9:$Y$64,0),0),"")</f>
        <v/>
      </c>
      <c r="F97" s="299" t="str">
        <f ca="1">IFERROR(OFFSET('2.4電力供給状況'!$AB$8,MATCH(ROW()-18,'2.4電力供給状況'!$Y$9:$Y$64,0),0),"")</f>
        <v/>
      </c>
      <c r="G97" s="168"/>
      <c r="J97" s="168"/>
    </row>
    <row r="98" spans="1:12" ht="32.25" customHeight="1" x14ac:dyDescent="0.55000000000000004">
      <c r="C98" s="299" t="str">
        <f ca="1">IFERROR(OFFSET('2.4電力供給状況'!$AC$8,MATCH(ROW()-18,'2.4電力供給状況'!$Y$9:$Y$64,0),0),"")</f>
        <v/>
      </c>
      <c r="D98" s="299" t="str">
        <f ca="1">IFERROR(OFFSET('2.4電力供給状況'!$Z$8,MATCH(ROW()-18,'2.4電力供給状況'!$Y$9:$Y$64,0),0),"")</f>
        <v/>
      </c>
      <c r="E98" s="686" t="str">
        <f ca="1">IFERROR(OFFSET('2.4電力供給状況'!$AA$8,MATCH(ROW()-18,'2.4電力供給状況'!$Y$9:$Y$64,0),0),"")</f>
        <v/>
      </c>
      <c r="F98" s="299" t="str">
        <f ca="1">IFERROR(OFFSET('2.4電力供給状況'!$AB$8,MATCH(ROW()-18,'2.4電力供給状況'!$Y$9:$Y$64,0),0),"")</f>
        <v/>
      </c>
      <c r="G98" s="168"/>
      <c r="J98" s="168"/>
    </row>
    <row r="99" spans="1:12" ht="32.25" customHeight="1" x14ac:dyDescent="0.55000000000000004">
      <c r="C99" s="299" t="str">
        <f ca="1">IFERROR(OFFSET('2.4電力供給状況'!$AC$8,MATCH(ROW()-18,'2.4電力供給状況'!$Y$9:$Y$64,0),0),"")</f>
        <v/>
      </c>
      <c r="D99" s="299" t="str">
        <f ca="1">IFERROR(OFFSET('2.4電力供給状況'!$Z$8,MATCH(ROW()-18,'2.4電力供給状況'!$Y$9:$Y$64,0),0),"")</f>
        <v/>
      </c>
      <c r="E99" s="686" t="str">
        <f ca="1">IFERROR(OFFSET('2.4電力供給状況'!$AA$8,MATCH(ROW()-18,'2.4電力供給状況'!$Y$9:$Y$64,0),0),"")</f>
        <v/>
      </c>
      <c r="F99" s="299" t="str">
        <f ca="1">IFERROR(OFFSET('2.4電力供給状況'!$AB$8,MATCH(ROW()-18,'2.4電力供給状況'!$Y$9:$Y$64,0),0),"")</f>
        <v/>
      </c>
      <c r="G99" s="168"/>
      <c r="J99" s="168"/>
    </row>
    <row r="100" spans="1:12" customFormat="1" x14ac:dyDescent="0.55000000000000004">
      <c r="A100" s="89"/>
      <c r="B100" s="89"/>
      <c r="C100" s="89"/>
      <c r="D100" s="89"/>
      <c r="E100" s="89"/>
      <c r="F100" s="89"/>
      <c r="G100" s="89"/>
      <c r="H100" s="89"/>
      <c r="I100" s="89"/>
      <c r="J100" s="175"/>
      <c r="K100" s="175"/>
      <c r="L100" s="89"/>
    </row>
    <row r="101" spans="1:12" customFormat="1" x14ac:dyDescent="0.55000000000000004">
      <c r="A101" s="89"/>
      <c r="B101" s="89"/>
      <c r="C101" s="89"/>
      <c r="D101" s="180"/>
      <c r="E101" s="180"/>
      <c r="F101" s="180"/>
      <c r="G101" s="89"/>
      <c r="H101" s="89"/>
      <c r="I101" s="89"/>
      <c r="J101" s="89"/>
      <c r="K101" s="89"/>
      <c r="L101" s="89"/>
    </row>
    <row r="102" spans="1:12" customFormat="1" x14ac:dyDescent="0.55000000000000004">
      <c r="A102" s="89"/>
      <c r="B102" s="89"/>
      <c r="C102" s="89"/>
      <c r="D102" s="180"/>
      <c r="E102" s="180"/>
      <c r="F102" s="180"/>
      <c r="G102" s="89"/>
      <c r="H102" s="89"/>
      <c r="I102" s="89"/>
      <c r="J102" s="89"/>
      <c r="K102" s="89"/>
      <c r="L102" s="89"/>
    </row>
    <row r="103" spans="1:12" x14ac:dyDescent="0.55000000000000004">
      <c r="D103" s="165"/>
      <c r="E103" s="165"/>
      <c r="F103" s="165"/>
    </row>
    <row r="104" spans="1:12" x14ac:dyDescent="0.55000000000000004">
      <c r="D104" s="165"/>
      <c r="E104" s="165"/>
      <c r="F104" s="165"/>
    </row>
    <row r="105" spans="1:12" x14ac:dyDescent="0.55000000000000004">
      <c r="D105" s="165"/>
      <c r="E105" s="165"/>
      <c r="F105" s="165"/>
    </row>
    <row r="106" spans="1:12" x14ac:dyDescent="0.55000000000000004">
      <c r="D106" s="165"/>
      <c r="E106" s="165"/>
      <c r="F106" s="165"/>
    </row>
    <row r="107" spans="1:12" x14ac:dyDescent="0.55000000000000004">
      <c r="D107" s="165"/>
      <c r="E107" s="165"/>
      <c r="F107" s="165"/>
    </row>
    <row r="108" spans="1:12" x14ac:dyDescent="0.55000000000000004">
      <c r="D108" s="165"/>
      <c r="E108" s="165"/>
      <c r="F108" s="165"/>
    </row>
    <row r="109" spans="1:12" x14ac:dyDescent="0.55000000000000004">
      <c r="D109" s="165"/>
      <c r="E109" s="165"/>
      <c r="F109" s="165"/>
    </row>
    <row r="110" spans="1:12" x14ac:dyDescent="0.55000000000000004">
      <c r="D110" s="165"/>
      <c r="E110" s="165"/>
      <c r="F110" s="165"/>
    </row>
    <row r="111" spans="1:12" x14ac:dyDescent="0.55000000000000004">
      <c r="D111" s="165"/>
      <c r="E111" s="165"/>
      <c r="F111" s="165"/>
    </row>
    <row r="112" spans="1:12" x14ac:dyDescent="0.55000000000000004">
      <c r="D112" s="165"/>
      <c r="E112" s="165"/>
      <c r="F112" s="165"/>
    </row>
    <row r="113" spans="4:6" x14ac:dyDescent="0.55000000000000004">
      <c r="D113" s="165"/>
      <c r="E113" s="165"/>
      <c r="F113" s="165"/>
    </row>
    <row r="114" spans="4:6" x14ac:dyDescent="0.55000000000000004">
      <c r="D114" s="165"/>
      <c r="E114" s="165"/>
      <c r="F114" s="165"/>
    </row>
    <row r="115" spans="4:6" x14ac:dyDescent="0.55000000000000004">
      <c r="D115" s="165"/>
      <c r="E115" s="165"/>
      <c r="F115" s="165"/>
    </row>
    <row r="116" spans="4:6" x14ac:dyDescent="0.55000000000000004">
      <c r="D116" s="165"/>
      <c r="E116" s="165"/>
      <c r="F116" s="165"/>
    </row>
  </sheetData>
  <sheetProtection algorithmName="SHA-512" hashValue="yRhB/7JTHD0QC3Fp07TkvtQcgzWm0v19yinw8btIxw+wwlI3BlkCEs9j7ovTMz93RMNamQmBx1HIifPPRGoLMA==" saltValue="gltZRZtcOwoMffN6IBhr/Q==" spinCount="100000" sheet="1" formatCells="0" formatRows="0" insertRows="0" deleteRows="0"/>
  <mergeCells count="6">
    <mergeCell ref="C16:D16"/>
    <mergeCell ref="B4:I4"/>
    <mergeCell ref="C7:D7"/>
    <mergeCell ref="C8:D8"/>
    <mergeCell ref="C9:D9"/>
    <mergeCell ref="F10:F11"/>
  </mergeCells>
  <phoneticPr fontId="1"/>
  <conditionalFormatting sqref="A15:A18">
    <cfRule type="expression" dxfId="456" priority="10">
      <formula>$C$16&gt;0</formula>
    </cfRule>
  </conditionalFormatting>
  <conditionalFormatting sqref="B19">
    <cfRule type="expression" dxfId="455" priority="6">
      <formula>$D19&lt;&gt;""</formula>
    </cfRule>
  </conditionalFormatting>
  <conditionalFormatting sqref="B20:B100">
    <cfRule type="expression" dxfId="454" priority="7">
      <formula>$D19&lt;&gt;""</formula>
    </cfRule>
  </conditionalFormatting>
  <conditionalFormatting sqref="B17:G17">
    <cfRule type="expression" dxfId="453" priority="8">
      <formula>$C$16=0</formula>
    </cfRule>
  </conditionalFormatting>
  <conditionalFormatting sqref="B18:G99">
    <cfRule type="expression" dxfId="452" priority="14">
      <formula>$C$16=0</formula>
    </cfRule>
  </conditionalFormatting>
  <conditionalFormatting sqref="B20:G100">
    <cfRule type="expression" dxfId="451" priority="2">
      <formula>AND($D19&lt;&gt;"",$D20="")</formula>
    </cfRule>
  </conditionalFormatting>
  <conditionalFormatting sqref="C17">
    <cfRule type="expression" dxfId="450" priority="9">
      <formula>$C$16=0</formula>
    </cfRule>
    <cfRule type="expression" dxfId="449" priority="12">
      <formula>$C$16=0</formula>
    </cfRule>
  </conditionalFormatting>
  <conditionalFormatting sqref="C8:D8 F8 H8">
    <cfRule type="cellIs" dxfId="448" priority="24" operator="equal">
      <formula>0</formula>
    </cfRule>
  </conditionalFormatting>
  <conditionalFormatting sqref="C16:D16">
    <cfRule type="containsBlanks" dxfId="447" priority="26">
      <formula>LEN(TRIM(C16))=0</formula>
    </cfRule>
  </conditionalFormatting>
  <conditionalFormatting sqref="C19:F99">
    <cfRule type="expression" dxfId="446" priority="1">
      <formula>$D19&lt;&gt;""</formula>
    </cfRule>
  </conditionalFormatting>
  <conditionalFormatting sqref="C28:G99 C18:F27">
    <cfRule type="expression" dxfId="445" priority="16">
      <formula>$C$16=0</formula>
    </cfRule>
  </conditionalFormatting>
  <conditionalFormatting sqref="G15:G18">
    <cfRule type="expression" dxfId="444" priority="11">
      <formula>$C$16&gt;0</formula>
    </cfRule>
  </conditionalFormatting>
  <conditionalFormatting sqref="G19">
    <cfRule type="expression" dxfId="443" priority="3">
      <formula>$D19&lt;&gt;""</formula>
    </cfRule>
  </conditionalFormatting>
  <conditionalFormatting sqref="G20:G100">
    <cfRule type="expression" dxfId="442" priority="4">
      <formula>$D19&lt;&gt;""</formula>
    </cfRule>
  </conditionalFormatting>
  <conditionalFormatting sqref="G28:G99">
    <cfRule type="expression" dxfId="441" priority="17">
      <formula>$C27&lt;&gt;""</formula>
    </cfRule>
  </conditionalFormatting>
  <dataValidations disablePrompts="1" count="1">
    <dataValidation type="decimal" operator="greaterThanOrEqual" allowBlank="1" showInputMessage="1" showErrorMessage="1" error="数値で入力してください" sqref="E12:E14 E19:E99" xr:uid="{81B0AF7F-F4BD-40EA-A1D5-EDB72E047426}">
      <formula1>0</formula1>
    </dataValidation>
  </dataValidations>
  <pageMargins left="0.7" right="0.7" top="0.75" bottom="0.75" header="0.3" footer="0.3"/>
  <pageSetup paperSize="8" scale="2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2FC2A-3C3B-4042-A4EF-FC20A6F8E0FD}">
  <sheetPr codeName="Sheet31">
    <tabColor rgb="FF00B0F0"/>
    <pageSetUpPr fitToPage="1"/>
  </sheetPr>
  <dimension ref="A1:Q69"/>
  <sheetViews>
    <sheetView showGridLines="0" zoomScale="70" zoomScaleNormal="70" zoomScaleSheetLayoutView="76" workbookViewId="0"/>
  </sheetViews>
  <sheetFormatPr defaultColWidth="9" defaultRowHeight="18" x14ac:dyDescent="0.55000000000000004"/>
  <cols>
    <col min="1" max="1" width="3.75" style="89" customWidth="1"/>
    <col min="2" max="2" width="0.83203125" style="89" customWidth="1"/>
    <col min="3" max="3" width="8.83203125" style="89" customWidth="1"/>
    <col min="4" max="4" width="25.58203125" style="89" customWidth="1"/>
    <col min="5" max="5" width="9.83203125" style="89" customWidth="1"/>
    <col min="6" max="6" width="30.75" style="89" customWidth="1"/>
    <col min="7" max="7" width="20.75" style="89" customWidth="1"/>
    <col min="8" max="8" width="0.83203125" style="89" customWidth="1"/>
    <col min="9" max="9" width="9" style="89"/>
    <col min="10" max="10" width="11.08203125" style="89" customWidth="1"/>
    <col min="11" max="11" width="20.75" style="89" hidden="1" customWidth="1"/>
    <col min="12" max="12" width="21.08203125" style="89" customWidth="1"/>
    <col min="13" max="13" width="10" customWidth="1"/>
    <col min="14" max="14" width="6.75" customWidth="1"/>
    <col min="15" max="15" width="14.75" customWidth="1"/>
    <col min="16" max="21" width="9" customWidth="1"/>
  </cols>
  <sheetData>
    <row r="1" spans="1:17" ht="24" customHeight="1" x14ac:dyDescent="0.55000000000000004">
      <c r="A1" s="396" t="s">
        <v>156</v>
      </c>
      <c r="G1"/>
    </row>
    <row r="2" spans="1:17" ht="18.75" customHeight="1" x14ac:dyDescent="0.55000000000000004">
      <c r="A2" s="89" t="s">
        <v>79</v>
      </c>
      <c r="B2"/>
    </row>
    <row r="3" spans="1:17" ht="18.75" customHeight="1" x14ac:dyDescent="0.55000000000000004">
      <c r="A3" s="89" t="s">
        <v>80</v>
      </c>
      <c r="B3"/>
      <c r="C3" s="95"/>
      <c r="J3" s="110"/>
    </row>
    <row r="4" spans="1:17" ht="18.75" customHeight="1" x14ac:dyDescent="0.55000000000000004">
      <c r="A4" s="89" t="s">
        <v>81</v>
      </c>
      <c r="B4"/>
      <c r="C4" s="95"/>
      <c r="J4" s="110"/>
    </row>
    <row r="5" spans="1:17" ht="6" customHeight="1" x14ac:dyDescent="0.55000000000000004">
      <c r="C5" s="95"/>
      <c r="J5" s="110"/>
    </row>
    <row r="6" spans="1:17" ht="6" customHeight="1" thickBot="1" x14ac:dyDescent="0.6">
      <c r="B6" s="92"/>
      <c r="C6" s="97"/>
      <c r="D6" s="93"/>
      <c r="E6" s="93"/>
      <c r="F6" s="97"/>
      <c r="G6" s="93"/>
      <c r="H6" s="115"/>
      <c r="J6" s="110"/>
    </row>
    <row r="7" spans="1:17" x14ac:dyDescent="0.55000000000000004">
      <c r="B7" s="94"/>
      <c r="C7" s="253"/>
      <c r="D7" s="397"/>
      <c r="E7" s="365"/>
      <c r="F7" s="398"/>
      <c r="G7" s="366" t="s">
        <v>82</v>
      </c>
      <c r="H7" s="98"/>
      <c r="K7" s="119"/>
    </row>
    <row r="8" spans="1:17" ht="21.75" customHeight="1" x14ac:dyDescent="0.55000000000000004">
      <c r="B8" s="94"/>
      <c r="C8" s="280" t="s">
        <v>38</v>
      </c>
      <c r="D8" s="399" t="s">
        <v>39</v>
      </c>
      <c r="E8" s="399" t="s">
        <v>40</v>
      </c>
      <c r="F8" s="280" t="s">
        <v>68</v>
      </c>
      <c r="G8" s="280" t="s">
        <v>83</v>
      </c>
      <c r="H8" s="98"/>
      <c r="K8" s="926" t="s">
        <v>70</v>
      </c>
    </row>
    <row r="9" spans="1:17" ht="23.25" customHeight="1" x14ac:dyDescent="0.55000000000000004">
      <c r="B9" s="94"/>
      <c r="C9" s="288"/>
      <c r="D9" s="400"/>
      <c r="E9" s="400"/>
      <c r="F9" s="401"/>
      <c r="G9" s="288" t="s">
        <v>45</v>
      </c>
      <c r="H9" s="98"/>
      <c r="K9" s="927"/>
    </row>
    <row r="10" spans="1:17" ht="18.75" customHeight="1" x14ac:dyDescent="0.55000000000000004">
      <c r="A10" s="113"/>
      <c r="B10" s="94"/>
      <c r="C10" s="402" t="s">
        <v>50</v>
      </c>
      <c r="D10" s="173"/>
      <c r="E10" s="173"/>
      <c r="F10" s="403"/>
      <c r="G10" s="404"/>
      <c r="H10" s="98"/>
      <c r="K10" s="405">
        <f>SUM(G10:G17)</f>
        <v>0</v>
      </c>
      <c r="M10" s="12"/>
      <c r="Q10" s="19"/>
    </row>
    <row r="11" spans="1:17" s="76" customFormat="1" hidden="1" x14ac:dyDescent="0.55000000000000004">
      <c r="A11" s="114"/>
      <c r="B11" s="101"/>
      <c r="C11" s="187"/>
      <c r="D11" s="99"/>
      <c r="E11" s="99"/>
      <c r="F11" s="181"/>
      <c r="G11" s="192"/>
      <c r="H11" s="104"/>
      <c r="I11" s="100"/>
      <c r="J11" s="100"/>
      <c r="K11" s="185"/>
      <c r="L11" s="100"/>
      <c r="M11" s="78"/>
      <c r="Q11" s="77"/>
    </row>
    <row r="12" spans="1:17" s="76" customFormat="1" x14ac:dyDescent="0.55000000000000004">
      <c r="A12" s="114"/>
      <c r="B12" s="101"/>
      <c r="C12" s="187"/>
      <c r="D12" s="99"/>
      <c r="E12" s="99"/>
      <c r="F12" s="181"/>
      <c r="G12" s="192"/>
      <c r="H12" s="104"/>
      <c r="I12" s="100"/>
      <c r="J12" s="100"/>
      <c r="K12" s="185"/>
      <c r="L12" s="100"/>
      <c r="M12" s="78"/>
      <c r="Q12" s="77"/>
    </row>
    <row r="13" spans="1:17" s="76" customFormat="1" x14ac:dyDescent="0.55000000000000004">
      <c r="A13" s="114"/>
      <c r="B13" s="101"/>
      <c r="C13" s="187"/>
      <c r="D13" s="99"/>
      <c r="E13" s="99"/>
      <c r="F13" s="181"/>
      <c r="G13" s="192"/>
      <c r="H13" s="104"/>
      <c r="I13" s="100"/>
      <c r="J13" s="100"/>
      <c r="K13" s="185"/>
      <c r="L13" s="100"/>
      <c r="M13" s="78"/>
      <c r="Q13" s="77"/>
    </row>
    <row r="14" spans="1:17" s="76" customFormat="1" x14ac:dyDescent="0.55000000000000004">
      <c r="A14" s="114"/>
      <c r="B14" s="101"/>
      <c r="C14" s="187"/>
      <c r="D14" s="99"/>
      <c r="E14" s="99"/>
      <c r="F14" s="181"/>
      <c r="G14" s="192"/>
      <c r="H14" s="104"/>
      <c r="I14" s="100"/>
      <c r="J14" s="100"/>
      <c r="K14" s="185"/>
      <c r="L14" s="100"/>
      <c r="M14" s="78"/>
      <c r="Q14" s="77"/>
    </row>
    <row r="15" spans="1:17" s="76" customFormat="1" x14ac:dyDescent="0.55000000000000004">
      <c r="A15" s="114"/>
      <c r="B15" s="101"/>
      <c r="C15" s="187"/>
      <c r="D15" s="99"/>
      <c r="E15" s="99"/>
      <c r="F15" s="181"/>
      <c r="G15" s="192"/>
      <c r="H15" s="104"/>
      <c r="I15" s="100"/>
      <c r="J15" s="100"/>
      <c r="K15" s="185"/>
      <c r="L15" s="100"/>
      <c r="M15" s="78"/>
      <c r="Q15" s="77"/>
    </row>
    <row r="16" spans="1:17" s="76" customFormat="1" x14ac:dyDescent="0.55000000000000004">
      <c r="A16" s="114"/>
      <c r="B16" s="101"/>
      <c r="C16" s="187"/>
      <c r="D16" s="99"/>
      <c r="E16" s="99"/>
      <c r="F16" s="181"/>
      <c r="G16" s="192"/>
      <c r="H16" s="104"/>
      <c r="I16" s="100"/>
      <c r="J16" s="100"/>
      <c r="K16" s="185"/>
      <c r="L16" s="100"/>
      <c r="M16" s="78"/>
      <c r="Q16" s="77"/>
    </row>
    <row r="17" spans="1:17" x14ac:dyDescent="0.55000000000000004">
      <c r="A17" s="113"/>
      <c r="B17" s="94"/>
      <c r="C17" s="235" t="s">
        <v>51</v>
      </c>
      <c r="D17" s="173"/>
      <c r="E17" s="173"/>
      <c r="F17" s="406"/>
      <c r="G17" s="404"/>
      <c r="H17" s="98"/>
      <c r="K17" s="405">
        <f>SUM($G$17:$G$24)</f>
        <v>0</v>
      </c>
      <c r="M17" s="12"/>
      <c r="Q17" s="19"/>
    </row>
    <row r="18" spans="1:17" s="76" customFormat="1" hidden="1" x14ac:dyDescent="0.55000000000000004">
      <c r="A18" s="114"/>
      <c r="B18" s="101"/>
      <c r="C18" s="187"/>
      <c r="D18" s="99"/>
      <c r="E18" s="99"/>
      <c r="F18" s="181"/>
      <c r="G18" s="192"/>
      <c r="H18" s="104"/>
      <c r="I18" s="100"/>
      <c r="J18" s="100"/>
      <c r="K18" s="185"/>
      <c r="L18" s="100"/>
      <c r="M18" s="78"/>
      <c r="Q18" s="77"/>
    </row>
    <row r="19" spans="1:17" s="76" customFormat="1" x14ac:dyDescent="0.55000000000000004">
      <c r="A19" s="114"/>
      <c r="B19" s="101"/>
      <c r="C19" s="187"/>
      <c r="D19" s="99"/>
      <c r="E19" s="99"/>
      <c r="F19" s="181"/>
      <c r="G19" s="192"/>
      <c r="H19" s="104"/>
      <c r="I19" s="100"/>
      <c r="J19" s="100"/>
      <c r="K19" s="185"/>
      <c r="L19" s="100"/>
      <c r="M19" s="78"/>
      <c r="Q19" s="77"/>
    </row>
    <row r="20" spans="1:17" s="76" customFormat="1" x14ac:dyDescent="0.55000000000000004">
      <c r="A20" s="114"/>
      <c r="B20" s="101"/>
      <c r="C20" s="187"/>
      <c r="D20" s="99"/>
      <c r="E20" s="99"/>
      <c r="F20" s="181"/>
      <c r="G20" s="192"/>
      <c r="H20" s="104"/>
      <c r="I20" s="100"/>
      <c r="J20" s="100"/>
      <c r="K20" s="185"/>
      <c r="L20" s="100"/>
      <c r="M20" s="78"/>
      <c r="Q20" s="77"/>
    </row>
    <row r="21" spans="1:17" s="76" customFormat="1" x14ac:dyDescent="0.55000000000000004">
      <c r="A21" s="114"/>
      <c r="B21" s="101"/>
      <c r="C21" s="187"/>
      <c r="D21" s="99"/>
      <c r="E21" s="99"/>
      <c r="F21" s="181"/>
      <c r="G21" s="192"/>
      <c r="H21" s="104"/>
      <c r="I21" s="100"/>
      <c r="J21" s="100"/>
      <c r="K21" s="185"/>
      <c r="L21" s="100"/>
      <c r="M21" s="78"/>
      <c r="Q21" s="77"/>
    </row>
    <row r="22" spans="1:17" s="76" customFormat="1" x14ac:dyDescent="0.55000000000000004">
      <c r="A22" s="114"/>
      <c r="B22" s="101"/>
      <c r="C22" s="187"/>
      <c r="D22" s="99"/>
      <c r="E22" s="99"/>
      <c r="F22" s="181"/>
      <c r="G22" s="192"/>
      <c r="H22" s="104"/>
      <c r="I22" s="100"/>
      <c r="J22" s="100"/>
      <c r="K22" s="185"/>
      <c r="L22" s="100"/>
      <c r="M22" s="78"/>
      <c r="Q22" s="77"/>
    </row>
    <row r="23" spans="1:17" s="76" customFormat="1" x14ac:dyDescent="0.55000000000000004">
      <c r="A23" s="114"/>
      <c r="B23" s="101"/>
      <c r="C23" s="187"/>
      <c r="D23" s="99"/>
      <c r="E23" s="99"/>
      <c r="F23" s="181"/>
      <c r="G23" s="192"/>
      <c r="H23" s="104"/>
      <c r="I23" s="100"/>
      <c r="J23" s="100"/>
      <c r="K23" s="185"/>
      <c r="L23" s="100"/>
      <c r="M23" s="78"/>
      <c r="Q23" s="77"/>
    </row>
    <row r="24" spans="1:17" x14ac:dyDescent="0.55000000000000004">
      <c r="A24" s="113"/>
      <c r="B24" s="94"/>
      <c r="C24" s="235" t="s">
        <v>52</v>
      </c>
      <c r="D24" s="173"/>
      <c r="E24" s="173"/>
      <c r="F24" s="406"/>
      <c r="G24" s="404"/>
      <c r="H24" s="98"/>
      <c r="K24" s="405">
        <f>SUM($G$24:$G$31)</f>
        <v>0</v>
      </c>
      <c r="M24" s="12"/>
      <c r="Q24" s="19"/>
    </row>
    <row r="25" spans="1:17" s="76" customFormat="1" hidden="1" x14ac:dyDescent="0.55000000000000004">
      <c r="A25" s="114"/>
      <c r="B25" s="101"/>
      <c r="C25" s="187"/>
      <c r="D25" s="99"/>
      <c r="E25" s="99"/>
      <c r="F25" s="181"/>
      <c r="G25" s="192"/>
      <c r="H25" s="104"/>
      <c r="I25" s="100"/>
      <c r="J25" s="100"/>
      <c r="K25" s="185"/>
      <c r="L25" s="100"/>
      <c r="M25" s="78"/>
      <c r="Q25" s="77"/>
    </row>
    <row r="26" spans="1:17" s="76" customFormat="1" x14ac:dyDescent="0.55000000000000004">
      <c r="A26" s="114"/>
      <c r="B26" s="101"/>
      <c r="C26" s="187"/>
      <c r="D26" s="99"/>
      <c r="E26" s="99"/>
      <c r="F26" s="181"/>
      <c r="G26" s="192"/>
      <c r="H26" s="104"/>
      <c r="I26" s="100"/>
      <c r="J26" s="100"/>
      <c r="K26" s="185"/>
      <c r="L26" s="100"/>
      <c r="M26" s="78"/>
      <c r="Q26" s="77"/>
    </row>
    <row r="27" spans="1:17" s="76" customFormat="1" x14ac:dyDescent="0.55000000000000004">
      <c r="A27" s="114"/>
      <c r="B27" s="101"/>
      <c r="C27" s="187"/>
      <c r="D27" s="99"/>
      <c r="E27" s="99"/>
      <c r="F27" s="181"/>
      <c r="G27" s="192"/>
      <c r="H27" s="104"/>
      <c r="I27" s="100"/>
      <c r="J27" s="100"/>
      <c r="K27" s="185"/>
      <c r="L27" s="100"/>
      <c r="M27" s="78"/>
      <c r="Q27" s="77"/>
    </row>
    <row r="28" spans="1:17" s="76" customFormat="1" x14ac:dyDescent="0.55000000000000004">
      <c r="A28" s="114"/>
      <c r="B28" s="101"/>
      <c r="C28" s="187"/>
      <c r="D28" s="99"/>
      <c r="E28" s="99"/>
      <c r="F28" s="181"/>
      <c r="G28" s="192"/>
      <c r="H28" s="104"/>
      <c r="I28" s="100"/>
      <c r="J28" s="100"/>
      <c r="K28" s="185"/>
      <c r="L28" s="100"/>
      <c r="M28" s="78"/>
      <c r="Q28" s="77"/>
    </row>
    <row r="29" spans="1:17" s="76" customFormat="1" x14ac:dyDescent="0.55000000000000004">
      <c r="A29" s="114"/>
      <c r="B29" s="101"/>
      <c r="C29" s="187"/>
      <c r="D29" s="99"/>
      <c r="E29" s="99"/>
      <c r="F29" s="181"/>
      <c r="G29" s="192"/>
      <c r="H29" s="104"/>
      <c r="I29" s="100"/>
      <c r="J29" s="100"/>
      <c r="K29" s="185"/>
      <c r="L29" s="100"/>
      <c r="M29" s="78"/>
      <c r="Q29" s="77"/>
    </row>
    <row r="30" spans="1:17" s="76" customFormat="1" x14ac:dyDescent="0.55000000000000004">
      <c r="A30" s="114"/>
      <c r="B30" s="101"/>
      <c r="C30" s="187"/>
      <c r="D30" s="99"/>
      <c r="E30" s="99"/>
      <c r="F30" s="181"/>
      <c r="G30" s="192"/>
      <c r="H30" s="104"/>
      <c r="I30" s="100"/>
      <c r="J30" s="100"/>
      <c r="K30" s="185"/>
      <c r="L30" s="100"/>
      <c r="M30" s="78"/>
      <c r="Q30" s="77"/>
    </row>
    <row r="31" spans="1:17" x14ac:dyDescent="0.55000000000000004">
      <c r="A31" s="113"/>
      <c r="B31" s="94"/>
      <c r="C31" s="235" t="s">
        <v>53</v>
      </c>
      <c r="D31" s="173"/>
      <c r="E31" s="173"/>
      <c r="F31" s="406"/>
      <c r="G31" s="404"/>
      <c r="H31" s="98"/>
      <c r="K31" s="405">
        <f>SUM($G$31:$G$38)</f>
        <v>0</v>
      </c>
      <c r="M31" s="12"/>
      <c r="Q31" s="19"/>
    </row>
    <row r="32" spans="1:17" s="76" customFormat="1" hidden="1" x14ac:dyDescent="0.55000000000000004">
      <c r="A32" s="114"/>
      <c r="B32" s="101"/>
      <c r="C32" s="187"/>
      <c r="D32" s="99"/>
      <c r="E32" s="99"/>
      <c r="F32" s="181"/>
      <c r="G32" s="192"/>
      <c r="H32" s="104"/>
      <c r="I32" s="100"/>
      <c r="J32" s="100"/>
      <c r="K32" s="185"/>
      <c r="L32" s="100"/>
      <c r="M32" s="78"/>
      <c r="Q32" s="77"/>
    </row>
    <row r="33" spans="1:17" s="76" customFormat="1" x14ac:dyDescent="0.55000000000000004">
      <c r="A33" s="114"/>
      <c r="B33" s="101"/>
      <c r="C33" s="187"/>
      <c r="D33" s="99"/>
      <c r="E33" s="99"/>
      <c r="F33" s="181"/>
      <c r="G33" s="192"/>
      <c r="H33" s="104"/>
      <c r="I33" s="100"/>
      <c r="J33" s="100"/>
      <c r="K33" s="185"/>
      <c r="L33" s="100"/>
      <c r="M33" s="78"/>
      <c r="Q33" s="77"/>
    </row>
    <row r="34" spans="1:17" s="76" customFormat="1" x14ac:dyDescent="0.55000000000000004">
      <c r="A34" s="114"/>
      <c r="B34" s="101"/>
      <c r="C34" s="187"/>
      <c r="D34" s="99"/>
      <c r="E34" s="99"/>
      <c r="F34" s="181"/>
      <c r="G34" s="192"/>
      <c r="H34" s="104"/>
      <c r="I34" s="100"/>
      <c r="J34" s="100"/>
      <c r="K34" s="185"/>
      <c r="L34" s="100"/>
      <c r="M34" s="78"/>
      <c r="Q34" s="77"/>
    </row>
    <row r="35" spans="1:17" s="76" customFormat="1" x14ac:dyDescent="0.55000000000000004">
      <c r="A35" s="114"/>
      <c r="B35" s="101"/>
      <c r="C35" s="187"/>
      <c r="D35" s="99"/>
      <c r="E35" s="99"/>
      <c r="F35" s="181"/>
      <c r="G35" s="192"/>
      <c r="H35" s="104"/>
      <c r="I35" s="100"/>
      <c r="J35" s="100"/>
      <c r="K35" s="185"/>
      <c r="L35" s="100"/>
      <c r="M35" s="78"/>
      <c r="Q35" s="77"/>
    </row>
    <row r="36" spans="1:17" s="76" customFormat="1" x14ac:dyDescent="0.55000000000000004">
      <c r="A36" s="114"/>
      <c r="B36" s="101"/>
      <c r="C36" s="187"/>
      <c r="D36" s="99"/>
      <c r="E36" s="99"/>
      <c r="F36" s="181"/>
      <c r="G36" s="192"/>
      <c r="H36" s="104"/>
      <c r="I36" s="100"/>
      <c r="J36" s="100"/>
      <c r="K36" s="185"/>
      <c r="L36" s="100"/>
      <c r="M36" s="78"/>
      <c r="Q36" s="77"/>
    </row>
    <row r="37" spans="1:17" s="76" customFormat="1" x14ac:dyDescent="0.55000000000000004">
      <c r="A37" s="114"/>
      <c r="B37" s="101"/>
      <c r="C37" s="187"/>
      <c r="D37" s="99"/>
      <c r="E37" s="99"/>
      <c r="F37" s="181"/>
      <c r="G37" s="192"/>
      <c r="H37" s="104"/>
      <c r="I37" s="100"/>
      <c r="J37" s="100"/>
      <c r="K37" s="185"/>
      <c r="L37" s="100"/>
      <c r="M37" s="78"/>
      <c r="Q37" s="77"/>
    </row>
    <row r="38" spans="1:17" x14ac:dyDescent="0.55000000000000004">
      <c r="A38" s="113"/>
      <c r="B38" s="94"/>
      <c r="C38" s="235" t="s">
        <v>54</v>
      </c>
      <c r="D38" s="173"/>
      <c r="E38" s="173"/>
      <c r="F38" s="406"/>
      <c r="G38" s="404"/>
      <c r="H38" s="98"/>
      <c r="K38" s="405">
        <f>SUM($G$38:$G$45)</f>
        <v>0</v>
      </c>
      <c r="M38" s="12"/>
      <c r="Q38" s="19"/>
    </row>
    <row r="39" spans="1:17" s="76" customFormat="1" hidden="1" x14ac:dyDescent="0.55000000000000004">
      <c r="A39" s="114"/>
      <c r="B39" s="101"/>
      <c r="C39" s="187"/>
      <c r="D39" s="99"/>
      <c r="E39" s="99"/>
      <c r="F39" s="181"/>
      <c r="G39" s="192"/>
      <c r="H39" s="104"/>
      <c r="I39" s="100"/>
      <c r="J39" s="100"/>
      <c r="K39" s="185"/>
      <c r="L39" s="100"/>
      <c r="M39" s="78"/>
      <c r="Q39" s="77"/>
    </row>
    <row r="40" spans="1:17" s="76" customFormat="1" x14ac:dyDescent="0.55000000000000004">
      <c r="A40" s="114"/>
      <c r="B40" s="101"/>
      <c r="C40" s="187"/>
      <c r="D40" s="99"/>
      <c r="E40" s="99"/>
      <c r="F40" s="181"/>
      <c r="G40" s="192"/>
      <c r="H40" s="104"/>
      <c r="I40" s="100"/>
      <c r="J40" s="100"/>
      <c r="K40" s="185"/>
      <c r="L40" s="100"/>
      <c r="M40" s="78"/>
      <c r="Q40" s="77"/>
    </row>
    <row r="41" spans="1:17" s="76" customFormat="1" x14ac:dyDescent="0.55000000000000004">
      <c r="A41" s="114"/>
      <c r="B41" s="101"/>
      <c r="C41" s="187"/>
      <c r="D41" s="99"/>
      <c r="E41" s="99"/>
      <c r="F41" s="181"/>
      <c r="G41" s="192"/>
      <c r="H41" s="104"/>
      <c r="I41" s="100"/>
      <c r="J41" s="100"/>
      <c r="K41" s="185"/>
      <c r="L41" s="100"/>
      <c r="M41" s="78"/>
      <c r="Q41" s="77"/>
    </row>
    <row r="42" spans="1:17" s="76" customFormat="1" x14ac:dyDescent="0.55000000000000004">
      <c r="A42" s="114"/>
      <c r="B42" s="101"/>
      <c r="C42" s="187"/>
      <c r="D42" s="99"/>
      <c r="E42" s="99"/>
      <c r="F42" s="181"/>
      <c r="G42" s="192"/>
      <c r="H42" s="104"/>
      <c r="I42" s="100"/>
      <c r="J42" s="100"/>
      <c r="K42" s="185"/>
      <c r="L42" s="100"/>
      <c r="M42" s="78"/>
      <c r="Q42" s="77"/>
    </row>
    <row r="43" spans="1:17" s="76" customFormat="1" x14ac:dyDescent="0.55000000000000004">
      <c r="A43" s="114"/>
      <c r="B43" s="101"/>
      <c r="C43" s="187"/>
      <c r="D43" s="99"/>
      <c r="E43" s="99"/>
      <c r="F43" s="181"/>
      <c r="G43" s="192"/>
      <c r="H43" s="104"/>
      <c r="I43" s="100"/>
      <c r="J43" s="100"/>
      <c r="K43" s="185"/>
      <c r="L43" s="100"/>
      <c r="M43" s="78"/>
      <c r="Q43" s="77"/>
    </row>
    <row r="44" spans="1:17" s="76" customFormat="1" x14ac:dyDescent="0.55000000000000004">
      <c r="A44" s="114"/>
      <c r="B44" s="101"/>
      <c r="C44" s="187"/>
      <c r="D44" s="99"/>
      <c r="E44" s="99"/>
      <c r="F44" s="181"/>
      <c r="G44" s="192"/>
      <c r="H44" s="104"/>
      <c r="I44" s="100"/>
      <c r="J44" s="100"/>
      <c r="K44" s="185"/>
      <c r="L44" s="100"/>
      <c r="M44" s="78"/>
      <c r="Q44" s="77"/>
    </row>
    <row r="45" spans="1:17" x14ac:dyDescent="0.55000000000000004">
      <c r="A45" s="113"/>
      <c r="B45" s="94"/>
      <c r="C45" s="235" t="s">
        <v>55</v>
      </c>
      <c r="D45" s="173"/>
      <c r="E45" s="173"/>
      <c r="F45" s="406"/>
      <c r="G45" s="404"/>
      <c r="H45" s="98"/>
      <c r="K45" s="405">
        <f>SUM($G$45:$G$52)</f>
        <v>0</v>
      </c>
      <c r="M45" s="12"/>
      <c r="Q45" s="19"/>
    </row>
    <row r="46" spans="1:17" s="76" customFormat="1" hidden="1" x14ac:dyDescent="0.55000000000000004">
      <c r="A46" s="114"/>
      <c r="B46" s="101"/>
      <c r="C46" s="187"/>
      <c r="D46" s="99"/>
      <c r="E46" s="99"/>
      <c r="F46" s="181"/>
      <c r="G46" s="192"/>
      <c r="H46" s="104"/>
      <c r="I46" s="100"/>
      <c r="J46" s="100"/>
      <c r="K46" s="185"/>
      <c r="L46" s="100"/>
      <c r="M46" s="78"/>
      <c r="Q46" s="77"/>
    </row>
    <row r="47" spans="1:17" s="76" customFormat="1" x14ac:dyDescent="0.55000000000000004">
      <c r="A47" s="114"/>
      <c r="B47" s="101"/>
      <c r="C47" s="187"/>
      <c r="D47" s="99"/>
      <c r="E47" s="99"/>
      <c r="F47" s="181"/>
      <c r="G47" s="192"/>
      <c r="H47" s="104"/>
      <c r="I47" s="100"/>
      <c r="J47" s="100"/>
      <c r="K47" s="185"/>
      <c r="L47" s="100"/>
      <c r="M47" s="78"/>
      <c r="Q47" s="77"/>
    </row>
    <row r="48" spans="1:17" s="76" customFormat="1" x14ac:dyDescent="0.55000000000000004">
      <c r="A48" s="114"/>
      <c r="B48" s="101"/>
      <c r="C48" s="187"/>
      <c r="D48" s="99"/>
      <c r="E48" s="99"/>
      <c r="F48" s="181"/>
      <c r="G48" s="192"/>
      <c r="H48" s="104"/>
      <c r="I48" s="100"/>
      <c r="J48" s="100"/>
      <c r="K48" s="185"/>
      <c r="L48" s="100"/>
      <c r="M48" s="78"/>
      <c r="Q48" s="77"/>
    </row>
    <row r="49" spans="1:17" s="76" customFormat="1" x14ac:dyDescent="0.55000000000000004">
      <c r="A49" s="114"/>
      <c r="B49" s="101"/>
      <c r="C49" s="187"/>
      <c r="D49" s="99"/>
      <c r="E49" s="99"/>
      <c r="F49" s="181"/>
      <c r="G49" s="192"/>
      <c r="H49" s="104"/>
      <c r="I49" s="100"/>
      <c r="J49" s="100"/>
      <c r="K49" s="185"/>
      <c r="L49" s="100"/>
      <c r="M49" s="78"/>
      <c r="Q49" s="77"/>
    </row>
    <row r="50" spans="1:17" s="76" customFormat="1" x14ac:dyDescent="0.55000000000000004">
      <c r="A50" s="114"/>
      <c r="B50" s="101"/>
      <c r="C50" s="187"/>
      <c r="D50" s="99"/>
      <c r="E50" s="99"/>
      <c r="F50" s="181"/>
      <c r="G50" s="192"/>
      <c r="H50" s="104"/>
      <c r="I50" s="100"/>
      <c r="J50" s="100"/>
      <c r="K50" s="185"/>
      <c r="L50" s="100"/>
      <c r="M50" s="78"/>
      <c r="Q50" s="77"/>
    </row>
    <row r="51" spans="1:17" s="76" customFormat="1" x14ac:dyDescent="0.55000000000000004">
      <c r="A51" s="114"/>
      <c r="B51" s="101"/>
      <c r="C51" s="187"/>
      <c r="D51" s="99"/>
      <c r="E51" s="99"/>
      <c r="F51" s="181"/>
      <c r="G51" s="192"/>
      <c r="H51" s="104"/>
      <c r="I51" s="100"/>
      <c r="J51" s="100"/>
      <c r="K51" s="185"/>
      <c r="L51" s="100"/>
      <c r="M51" s="78"/>
      <c r="Q51" s="77"/>
    </row>
    <row r="52" spans="1:17" x14ac:dyDescent="0.55000000000000004">
      <c r="A52" s="113"/>
      <c r="B52" s="94"/>
      <c r="C52" s="235" t="s">
        <v>56</v>
      </c>
      <c r="D52" s="173"/>
      <c r="E52" s="173"/>
      <c r="F52" s="406"/>
      <c r="G52" s="404"/>
      <c r="H52" s="98"/>
      <c r="K52" s="405">
        <f>SUM($G$52:$G$59)</f>
        <v>0</v>
      </c>
      <c r="M52" s="12"/>
      <c r="Q52" s="19"/>
    </row>
    <row r="53" spans="1:17" s="76" customFormat="1" hidden="1" x14ac:dyDescent="0.55000000000000004">
      <c r="A53" s="114"/>
      <c r="B53" s="101"/>
      <c r="C53" s="187"/>
      <c r="D53" s="99"/>
      <c r="E53" s="99"/>
      <c r="F53" s="181"/>
      <c r="G53" s="192"/>
      <c r="H53" s="104"/>
      <c r="I53" s="100"/>
      <c r="J53" s="100"/>
      <c r="K53" s="185"/>
      <c r="L53" s="100"/>
      <c r="M53" s="78"/>
      <c r="Q53" s="77"/>
    </row>
    <row r="54" spans="1:17" s="76" customFormat="1" x14ac:dyDescent="0.55000000000000004">
      <c r="A54" s="114"/>
      <c r="B54" s="101"/>
      <c r="C54" s="187"/>
      <c r="D54" s="99"/>
      <c r="E54" s="99"/>
      <c r="F54" s="181"/>
      <c r="G54" s="192"/>
      <c r="H54" s="104"/>
      <c r="I54" s="100"/>
      <c r="J54" s="100"/>
      <c r="K54" s="185"/>
      <c r="L54" s="100"/>
      <c r="M54" s="78"/>
      <c r="Q54" s="77"/>
    </row>
    <row r="55" spans="1:17" s="76" customFormat="1" x14ac:dyDescent="0.55000000000000004">
      <c r="A55" s="114"/>
      <c r="B55" s="101"/>
      <c r="C55" s="187"/>
      <c r="D55" s="99"/>
      <c r="E55" s="99"/>
      <c r="F55" s="181"/>
      <c r="G55" s="192"/>
      <c r="H55" s="104"/>
      <c r="I55" s="100"/>
      <c r="J55" s="100"/>
      <c r="K55" s="185"/>
      <c r="L55" s="100"/>
      <c r="M55" s="78"/>
      <c r="Q55" s="77"/>
    </row>
    <row r="56" spans="1:17" s="76" customFormat="1" x14ac:dyDescent="0.55000000000000004">
      <c r="A56" s="114"/>
      <c r="B56" s="101"/>
      <c r="C56" s="187"/>
      <c r="D56" s="99"/>
      <c r="E56" s="99"/>
      <c r="F56" s="181"/>
      <c r="G56" s="192"/>
      <c r="H56" s="104"/>
      <c r="I56" s="100"/>
      <c r="J56" s="100"/>
      <c r="K56" s="185"/>
      <c r="L56" s="100"/>
      <c r="M56" s="78"/>
      <c r="Q56" s="77"/>
    </row>
    <row r="57" spans="1:17" s="76" customFormat="1" x14ac:dyDescent="0.55000000000000004">
      <c r="A57" s="114"/>
      <c r="B57" s="101"/>
      <c r="C57" s="187"/>
      <c r="D57" s="99"/>
      <c r="E57" s="99"/>
      <c r="F57" s="181"/>
      <c r="G57" s="192"/>
      <c r="H57" s="104"/>
      <c r="I57" s="100"/>
      <c r="J57" s="100"/>
      <c r="K57" s="185"/>
      <c r="L57" s="100"/>
      <c r="M57" s="78"/>
      <c r="Q57" s="77"/>
    </row>
    <row r="58" spans="1:17" s="76" customFormat="1" x14ac:dyDescent="0.55000000000000004">
      <c r="A58" s="114"/>
      <c r="B58" s="101"/>
      <c r="C58" s="187"/>
      <c r="D58" s="99"/>
      <c r="E58" s="99"/>
      <c r="F58" s="181"/>
      <c r="G58" s="192"/>
      <c r="H58" s="104"/>
      <c r="I58" s="100"/>
      <c r="J58" s="100"/>
      <c r="K58" s="185"/>
      <c r="L58" s="100"/>
      <c r="M58" s="78"/>
      <c r="Q58" s="77"/>
    </row>
    <row r="59" spans="1:17" x14ac:dyDescent="0.55000000000000004">
      <c r="A59" s="113"/>
      <c r="B59" s="94"/>
      <c r="C59" s="235" t="s">
        <v>28</v>
      </c>
      <c r="D59" s="173"/>
      <c r="E59" s="173"/>
      <c r="F59" s="406"/>
      <c r="G59" s="404"/>
      <c r="H59" s="98"/>
      <c r="K59" s="405">
        <f ca="1">SUM($G$59:$G$68)-G68</f>
        <v>0</v>
      </c>
      <c r="M59" s="12"/>
      <c r="Q59" s="19"/>
    </row>
    <row r="60" spans="1:17" s="76" customFormat="1" hidden="1" x14ac:dyDescent="0.55000000000000004">
      <c r="A60" s="114"/>
      <c r="B60" s="101"/>
      <c r="C60" s="187"/>
      <c r="D60" s="99"/>
      <c r="E60" s="99"/>
      <c r="F60" s="181"/>
      <c r="G60" s="192"/>
      <c r="H60" s="104"/>
      <c r="I60" s="100"/>
      <c r="J60" s="100"/>
      <c r="K60" s="185"/>
      <c r="L60" s="100"/>
      <c r="M60" s="78"/>
      <c r="Q60" s="77"/>
    </row>
    <row r="61" spans="1:17" s="76" customFormat="1" x14ac:dyDescent="0.55000000000000004">
      <c r="A61" s="114"/>
      <c r="B61" s="101"/>
      <c r="C61" s="187"/>
      <c r="D61" s="99"/>
      <c r="E61" s="99"/>
      <c r="F61" s="181"/>
      <c r="G61" s="192"/>
      <c r="H61" s="104"/>
      <c r="I61" s="100"/>
      <c r="J61" s="100"/>
      <c r="K61" s="185"/>
      <c r="L61" s="100"/>
      <c r="M61" s="78"/>
      <c r="Q61" s="77"/>
    </row>
    <row r="62" spans="1:17" s="76" customFormat="1" x14ac:dyDescent="0.55000000000000004">
      <c r="A62" s="114"/>
      <c r="B62" s="101"/>
      <c r="C62" s="187"/>
      <c r="D62" s="99"/>
      <c r="E62" s="99"/>
      <c r="F62" s="181"/>
      <c r="G62" s="192"/>
      <c r="H62" s="104"/>
      <c r="I62" s="100"/>
      <c r="J62" s="100"/>
      <c r="K62" s="185"/>
      <c r="L62" s="100"/>
      <c r="M62" s="78"/>
      <c r="Q62" s="77"/>
    </row>
    <row r="63" spans="1:17" s="76" customFormat="1" x14ac:dyDescent="0.55000000000000004">
      <c r="A63" s="114"/>
      <c r="B63" s="101"/>
      <c r="C63" s="187"/>
      <c r="D63" s="99"/>
      <c r="E63" s="99"/>
      <c r="F63" s="181"/>
      <c r="G63" s="192"/>
      <c r="H63" s="104"/>
      <c r="I63" s="100"/>
      <c r="J63" s="100"/>
      <c r="K63" s="185"/>
      <c r="L63" s="100"/>
      <c r="M63" s="78"/>
      <c r="Q63" s="77"/>
    </row>
    <row r="64" spans="1:17" s="76" customFormat="1" x14ac:dyDescent="0.55000000000000004">
      <c r="A64" s="114"/>
      <c r="B64" s="101"/>
      <c r="C64" s="187"/>
      <c r="D64" s="99"/>
      <c r="E64" s="99"/>
      <c r="F64" s="181"/>
      <c r="G64" s="192"/>
      <c r="H64" s="104"/>
      <c r="I64" s="100"/>
      <c r="J64" s="100"/>
      <c r="K64" s="185"/>
      <c r="L64" s="100"/>
      <c r="M64" s="78"/>
      <c r="Q64" s="77"/>
    </row>
    <row r="65" spans="1:17" s="76" customFormat="1" x14ac:dyDescent="0.55000000000000004">
      <c r="A65" s="114"/>
      <c r="B65" s="101"/>
      <c r="C65" s="187"/>
      <c r="D65" s="105"/>
      <c r="E65" s="105"/>
      <c r="F65" s="182"/>
      <c r="G65" s="193"/>
      <c r="H65" s="104"/>
      <c r="I65" s="100"/>
      <c r="J65" s="100"/>
      <c r="K65" s="185"/>
      <c r="L65" s="100"/>
      <c r="M65" s="78"/>
      <c r="Q65" s="77"/>
    </row>
    <row r="66" spans="1:17" s="76" customFormat="1" x14ac:dyDescent="0.55000000000000004">
      <c r="A66" s="114"/>
      <c r="B66" s="101"/>
      <c r="C66" s="187"/>
      <c r="D66" s="105"/>
      <c r="E66" s="105"/>
      <c r="F66" s="182"/>
      <c r="G66" s="193"/>
      <c r="H66" s="104"/>
      <c r="I66" s="100"/>
      <c r="J66" s="100"/>
      <c r="K66" s="185"/>
      <c r="L66" s="100"/>
      <c r="M66" s="78"/>
      <c r="Q66" s="77"/>
    </row>
    <row r="67" spans="1:17" s="76" customFormat="1" x14ac:dyDescent="0.55000000000000004">
      <c r="A67" s="114"/>
      <c r="B67" s="101"/>
      <c r="C67" s="187"/>
      <c r="D67" s="105"/>
      <c r="E67" s="105"/>
      <c r="F67" s="182"/>
      <c r="G67" s="193"/>
      <c r="H67" s="104"/>
      <c r="I67" s="100"/>
      <c r="J67" s="100"/>
      <c r="K67" s="185"/>
      <c r="L67" s="100"/>
      <c r="M67" s="78"/>
      <c r="Q67" s="77"/>
    </row>
    <row r="68" spans="1:17" ht="18.5" thickBot="1" x14ac:dyDescent="0.6">
      <c r="A68" s="146"/>
      <c r="B68" s="147"/>
      <c r="C68" s="407" t="s">
        <v>33</v>
      </c>
      <c r="D68" s="408"/>
      <c r="E68" s="409"/>
      <c r="F68" s="410"/>
      <c r="G68" s="300">
        <f ca="1">SUM(OFFSET(G$10,0,0,ROW(C$68)-ROW(G$10),1))</f>
        <v>0</v>
      </c>
      <c r="H68" s="98"/>
      <c r="K68" s="411"/>
      <c r="L68" s="146"/>
      <c r="M68" s="6"/>
      <c r="N68" s="6"/>
    </row>
    <row r="69" spans="1:17" ht="7.5" customHeight="1" x14ac:dyDescent="0.55000000000000004">
      <c r="B69" s="157"/>
      <c r="C69" s="107"/>
      <c r="D69" s="158"/>
      <c r="E69" s="158"/>
      <c r="F69" s="158"/>
      <c r="G69" s="107"/>
      <c r="H69" s="108"/>
      <c r="L69" s="146"/>
      <c r="M69" s="6"/>
      <c r="N69" s="6"/>
    </row>
  </sheetData>
  <sheetProtection algorithmName="SHA-512" hashValue="MjnPcfZY8RFLdDAabgu97PT1O079rUVgGTqKEDGwZExeAPJU97U3jIDTSCXJA3EfyZSd/vGG6ItTG94BabDhEQ==" saltValue="PFMqky2kq/vmzfb3DCYDMg==" spinCount="100000" sheet="1" formatCells="0" insertRows="0" deleteRows="0"/>
  <mergeCells count="1">
    <mergeCell ref="K8:K9"/>
  </mergeCells>
  <phoneticPr fontId="1"/>
  <conditionalFormatting sqref="C9">
    <cfRule type="expression" dxfId="440" priority="25">
      <formula>$C$10=""</formula>
    </cfRule>
  </conditionalFormatting>
  <conditionalFormatting sqref="C10:C67">
    <cfRule type="containsBlanks" dxfId="439" priority="4">
      <formula>LEN(TRIM(C10))=0</formula>
    </cfRule>
    <cfRule type="notContainsBlanks" dxfId="438" priority="9">
      <formula>LEN(TRIM(C10))&gt;0</formula>
    </cfRule>
  </conditionalFormatting>
  <conditionalFormatting sqref="C10:C68">
    <cfRule type="expression" dxfId="437" priority="1">
      <formula>COUNTIF($C$10:$C$68,$C10)&gt;1</formula>
    </cfRule>
  </conditionalFormatting>
  <conditionalFormatting sqref="C68:G68">
    <cfRule type="expression" dxfId="436" priority="22">
      <formula>$C68="合計"</formula>
    </cfRule>
  </conditionalFormatting>
  <conditionalFormatting sqref="D10:E67">
    <cfRule type="expression" dxfId="435" priority="6">
      <formula>$C10="*"</formula>
    </cfRule>
  </conditionalFormatting>
  <conditionalFormatting sqref="D10:G67">
    <cfRule type="notContainsBlanks" dxfId="434" priority="3" stopIfTrue="1">
      <formula>LEN(TRIM(D10))&gt;0</formula>
    </cfRule>
    <cfRule type="expression" dxfId="433" priority="5">
      <formula>$C10=""</formula>
    </cfRule>
  </conditionalFormatting>
  <conditionalFormatting sqref="E10:G67">
    <cfRule type="expression" dxfId="432" priority="2">
      <formula>$C10&lt;&gt;""</formula>
    </cfRule>
  </conditionalFormatting>
  <conditionalFormatting sqref="F10:G67">
    <cfRule type="expression" dxfId="431" priority="10">
      <formula>$D10&lt;&gt;""</formula>
    </cfRule>
  </conditionalFormatting>
  <conditionalFormatting sqref="F65:G67">
    <cfRule type="expression" dxfId="430" priority="7">
      <formula>F65&lt;&gt;""</formula>
    </cfRule>
  </conditionalFormatting>
  <conditionalFormatting sqref="G68">
    <cfRule type="cellIs" dxfId="429" priority="30" operator="equal">
      <formula>0</formula>
    </cfRule>
  </conditionalFormatting>
  <conditionalFormatting sqref="K10:K67">
    <cfRule type="expression" dxfId="428" priority="8">
      <formula>NOT($C10="")</formula>
    </cfRule>
  </conditionalFormatting>
  <conditionalFormatting sqref="K68">
    <cfRule type="cellIs" dxfId="427" priority="32" operator="equal">
      <formula>0</formula>
    </cfRule>
  </conditionalFormatting>
  <dataValidations count="2">
    <dataValidation type="decimal" operator="greaterThanOrEqual" allowBlank="1" showInputMessage="1" showErrorMessage="1" error="数値で入力してください" sqref="G10:G67" xr:uid="{BD804D8E-3E2F-4B91-BAF8-70DA43E33E7F}">
      <formula1>0</formula1>
    </dataValidation>
    <dataValidation type="textLength" operator="lessThan" allowBlank="1" showInputMessage="1" showErrorMessage="1" sqref="C10:C67" xr:uid="{74AB737F-9A0E-459B-9537-399D6D589EC7}">
      <formula1>1</formula1>
    </dataValidation>
  </dataValidations>
  <pageMargins left="0.7" right="0.7" top="0.75" bottom="0.75" header="0.3" footer="0.3"/>
  <pageSetup paperSize="8" scale="5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FD628-8CBB-42DB-A365-02BB63DFC440}">
  <sheetPr codeName="Sheet35">
    <tabColor rgb="FF00B0F0"/>
    <pageSetUpPr fitToPage="1"/>
  </sheetPr>
  <dimension ref="A1:U40"/>
  <sheetViews>
    <sheetView showGridLines="0" zoomScale="70" zoomScaleNormal="70" zoomScaleSheetLayoutView="85" workbookViewId="0"/>
  </sheetViews>
  <sheetFormatPr defaultColWidth="9" defaultRowHeight="18" x14ac:dyDescent="0.55000000000000004"/>
  <cols>
    <col min="1" max="1" width="3.5" customWidth="1"/>
    <col min="2" max="2" width="0.83203125" style="89" customWidth="1"/>
    <col min="3" max="3" width="6.58203125" style="89" customWidth="1"/>
    <col min="4" max="4" width="7.5" style="89" customWidth="1"/>
    <col min="5" max="5" width="46.83203125" style="89" customWidth="1"/>
    <col min="6" max="6" width="25.08203125" style="89" customWidth="1"/>
    <col min="7" max="7" width="8.58203125" style="89" customWidth="1"/>
    <col min="8" max="9" width="13.58203125" style="89" customWidth="1"/>
    <col min="10" max="10" width="11.33203125" style="89" customWidth="1"/>
    <col min="11" max="11" width="0.83203125" style="89" customWidth="1"/>
    <col min="12" max="12" width="2.5" style="89" customWidth="1"/>
    <col min="16" max="17" width="9" style="648" hidden="1" customWidth="1"/>
    <col min="18" max="19" width="9" customWidth="1"/>
  </cols>
  <sheetData>
    <row r="1" spans="1:21" x14ac:dyDescent="0.55000000000000004">
      <c r="A1" s="109" t="s">
        <v>157</v>
      </c>
      <c r="K1"/>
    </row>
    <row r="2" spans="1:21" ht="41.25" customHeight="1" x14ac:dyDescent="0.55000000000000004">
      <c r="B2" s="887" t="s">
        <v>402</v>
      </c>
      <c r="C2" s="887"/>
      <c r="D2" s="887"/>
      <c r="E2" s="887"/>
      <c r="F2" s="887"/>
      <c r="G2" s="887"/>
      <c r="H2" s="887"/>
      <c r="I2" s="887"/>
      <c r="J2" s="887"/>
      <c r="K2"/>
    </row>
    <row r="3" spans="1:21" x14ac:dyDescent="0.55000000000000004">
      <c r="K3" s="95"/>
    </row>
    <row r="4" spans="1:21" ht="6.65" customHeight="1" x14ac:dyDescent="0.55000000000000004">
      <c r="B4" s="92"/>
      <c r="C4" s="93"/>
      <c r="D4" s="93"/>
      <c r="E4" s="93"/>
      <c r="F4" s="93"/>
      <c r="G4" s="93"/>
      <c r="H4" s="93"/>
      <c r="I4" s="93"/>
      <c r="J4" s="93"/>
      <c r="K4" s="115"/>
    </row>
    <row r="5" spans="1:21" ht="67.5" customHeight="1" x14ac:dyDescent="0.55000000000000004">
      <c r="B5" s="94"/>
      <c r="C5" s="275" t="s">
        <v>0</v>
      </c>
      <c r="D5" s="275" t="s">
        <v>58</v>
      </c>
      <c r="E5" s="275" t="s">
        <v>38</v>
      </c>
      <c r="F5" s="275" t="s">
        <v>107</v>
      </c>
      <c r="G5" s="275" t="s">
        <v>19</v>
      </c>
      <c r="H5" s="341" t="s">
        <v>108</v>
      </c>
      <c r="I5" s="186" t="s">
        <v>109</v>
      </c>
      <c r="J5" s="186" t="s">
        <v>278</v>
      </c>
      <c r="K5" s="98"/>
      <c r="L5"/>
      <c r="P5" s="648">
        <f>COUNTA(E6:E37)</f>
        <v>0</v>
      </c>
      <c r="S5" s="14"/>
      <c r="T5" s="14"/>
      <c r="U5" s="14"/>
    </row>
    <row r="6" spans="1:21" x14ac:dyDescent="0.55000000000000004">
      <c r="B6" s="94"/>
      <c r="C6" s="344"/>
      <c r="D6" s="344" t="s">
        <v>110</v>
      </c>
      <c r="E6" s="173"/>
      <c r="F6" s="346"/>
      <c r="G6" s="649"/>
      <c r="H6" s="650"/>
      <c r="I6" s="651" t="str">
        <f>IF(AND(COUNTBLANK(H6:H11)&lt;=3,COUNTA(H6:H11)=0),0,IF(SUM(H6:H11)=0,"",SUM(H6:H11)))</f>
        <v/>
      </c>
      <c r="J6" s="650"/>
      <c r="K6" s="98"/>
      <c r="L6"/>
      <c r="N6" s="12"/>
      <c r="P6" s="648" t="str" cm="1">
        <f t="array" ref="P6">IFERROR(INDEX($E$6:$E$309, SMALL(IF($E$6:$E$309&lt;&gt;"", ROW($E$6:$E$309)-ROW($E$6)+1), ROW()-ROW($E$6)+1)), "")</f>
        <v/>
      </c>
      <c r="Q6" t="str">
        <f>IF(COUNTIF('2.5民生部門電力以外の取組'!$D:$D,'2.5民生部門以外排出削減量'!P6)&gt;0,"",'2.5民生部門以外排出削減量'!P6)</f>
        <v/>
      </c>
    </row>
    <row r="7" spans="1:21" s="76" customFormat="1" hidden="1" x14ac:dyDescent="0.55000000000000004">
      <c r="B7" s="101"/>
      <c r="C7" s="652"/>
      <c r="D7" s="171"/>
      <c r="E7" s="99"/>
      <c r="F7" s="103"/>
      <c r="G7" s="653"/>
      <c r="H7" s="654"/>
      <c r="I7" s="655"/>
      <c r="J7" s="658"/>
      <c r="K7" s="104"/>
      <c r="L7" s="591"/>
      <c r="N7" s="78"/>
      <c r="P7" s="656" t="str" cm="1">
        <f t="array" ref="P7">IFERROR(INDEX($E$6:$E$309, SMALL(IF($E$6:$E$309&lt;&gt;"", ROW($E$6:$E$309)-ROW($E$6)+1), ROW()-ROW($E$6)+1)), "")</f>
        <v/>
      </c>
      <c r="Q7" s="76" t="str">
        <f>IF(COUNTIF('2.5民生部門電力以外の取組'!$D:$D,'2.5民生部門以外排出削減量'!P7)&gt;0,"",'2.5民生部門以外排出削減量'!P7)</f>
        <v/>
      </c>
    </row>
    <row r="8" spans="1:21" s="76" customFormat="1" x14ac:dyDescent="0.55000000000000004">
      <c r="B8" s="169"/>
      <c r="C8" s="652"/>
      <c r="D8" s="171"/>
      <c r="E8" s="99"/>
      <c r="F8" s="103"/>
      <c r="G8" s="653"/>
      <c r="H8" s="657"/>
      <c r="I8" s="654"/>
      <c r="J8" s="658"/>
      <c r="K8" s="659"/>
      <c r="N8" s="78"/>
      <c r="P8" s="656" t="str" cm="1">
        <f t="array" ref="P8">IFERROR(INDEX($E$6:$E$309, SMALL(IF($E$6:$E$309&lt;&gt;"", ROW($E$6:$E$309)-ROW($E$6)+1), ROW()-ROW($E$6)+1)), "")</f>
        <v/>
      </c>
      <c r="Q8" s="76" t="str">
        <f>IF(COUNTIF('2.5民生部門電力以外の取組'!$D:$D,'2.5民生部門以外排出削減量'!P8)&gt;0,"",'2.5民生部門以外排出削減量'!P8)</f>
        <v/>
      </c>
    </row>
    <row r="9" spans="1:21" s="76" customFormat="1" x14ac:dyDescent="0.55000000000000004">
      <c r="B9" s="169"/>
      <c r="C9" s="652"/>
      <c r="D9" s="171"/>
      <c r="E9" s="99"/>
      <c r="F9" s="103"/>
      <c r="G9" s="653"/>
      <c r="H9" s="657"/>
      <c r="I9" s="654"/>
      <c r="J9" s="658"/>
      <c r="K9" s="659"/>
      <c r="N9" s="78"/>
      <c r="P9" s="656" t="str" cm="1">
        <f t="array" ref="P9">IFERROR(INDEX($E$6:$E$309, SMALL(IF($E$6:$E$309&lt;&gt;"", ROW($E$6:$E$309)-ROW($E$6)+1), ROW()-ROW($E$6)+1)), "")</f>
        <v/>
      </c>
      <c r="Q9" s="76" t="str">
        <f>IF(COUNTIF('2.5民生部門電力以外の取組'!$D:$D,'2.5民生部門以外排出削減量'!P9)&gt;0,"",'2.5民生部門以外排出削減量'!P9)</f>
        <v/>
      </c>
    </row>
    <row r="10" spans="1:21" s="76" customFormat="1" x14ac:dyDescent="0.55000000000000004">
      <c r="B10" s="169"/>
      <c r="C10" s="652"/>
      <c r="D10" s="171"/>
      <c r="E10" s="99"/>
      <c r="F10" s="103"/>
      <c r="G10" s="653"/>
      <c r="H10" s="657"/>
      <c r="I10" s="654"/>
      <c r="J10" s="658"/>
      <c r="K10" s="659"/>
      <c r="N10" s="78"/>
      <c r="P10" s="656" t="str" cm="1">
        <f t="array" ref="P10">IFERROR(INDEX($E$6:$E$309, SMALL(IF($E$6:$E$309&lt;&gt;"", ROW($E$6:$E$309)-ROW($E$6)+1), ROW()-ROW($E$6)+1)), "")</f>
        <v/>
      </c>
      <c r="Q10" s="76" t="str">
        <f>IF(COUNTIF('2.5民生部門電力以外の取組'!$D:$D,'2.5民生部門以外排出削減量'!P10)&gt;0,"",'2.5民生部門以外排出削減量'!P10)</f>
        <v/>
      </c>
    </row>
    <row r="11" spans="1:21" x14ac:dyDescent="0.55000000000000004">
      <c r="B11" s="94"/>
      <c r="C11" s="350"/>
      <c r="D11" s="662" t="s">
        <v>111</v>
      </c>
      <c r="E11" s="173"/>
      <c r="F11" s="346"/>
      <c r="G11" s="649"/>
      <c r="H11" s="650"/>
      <c r="I11" s="651" t="str">
        <f>IF(AND(COUNTBLANK(H11:H16)&lt;=3,COUNTA(H11:H16)=0),0,IF(SUM(H11:H16)=0,"",SUM(H11:H16)))</f>
        <v/>
      </c>
      <c r="J11" s="663"/>
      <c r="K11" s="98"/>
      <c r="L11"/>
      <c r="N11" s="12"/>
      <c r="P11" s="648" t="str" cm="1">
        <f t="array" ref="P11">IFERROR(INDEX($E$6:$E$309, SMALL(IF($E$6:$E$309&lt;&gt;"", ROW($E$6:$E$309)-ROW($E$6)+1), ROW()-ROW($E$6)+1)), "")</f>
        <v/>
      </c>
      <c r="Q11" t="str">
        <f>IF(COUNTIF('2.5民生部門電力以外の取組'!$D:$D,'2.5民生部門以外排出削減量'!P11)&gt;0,"",'2.5民生部門以外排出削減量'!P11)</f>
        <v/>
      </c>
    </row>
    <row r="12" spans="1:21" s="76" customFormat="1" hidden="1" x14ac:dyDescent="0.55000000000000004">
      <c r="B12" s="101"/>
      <c r="C12" s="652"/>
      <c r="D12" s="664"/>
      <c r="E12" s="665"/>
      <c r="F12" s="666"/>
      <c r="G12" s="653"/>
      <c r="H12" s="654"/>
      <c r="I12" s="660"/>
      <c r="J12" s="661"/>
      <c r="K12" s="104"/>
      <c r="N12" s="78"/>
      <c r="P12" s="656" t="str" cm="1">
        <f t="array" ref="P12">IFERROR(INDEX($E$6:$E$309, SMALL(IF($E$6:$E$309&lt;&gt;"", ROW($E$6:$E$309)-ROW($E$6)+1), ROW()-ROW($E$6)+1)), "")</f>
        <v/>
      </c>
      <c r="Q12" s="76" t="str">
        <f>IF(COUNTIF('2.5民生部門電力以外の取組'!$D:$D,'2.5民生部門以外排出削減量'!P12)&gt;0,"",'2.5民生部門以外排出削減量'!P12)</f>
        <v/>
      </c>
    </row>
    <row r="13" spans="1:21" s="76" customFormat="1" x14ac:dyDescent="0.55000000000000004">
      <c r="B13" s="169"/>
      <c r="C13" s="652"/>
      <c r="D13" s="664"/>
      <c r="E13" s="665"/>
      <c r="F13" s="666"/>
      <c r="G13" s="653"/>
      <c r="H13" s="654"/>
      <c r="I13" s="654"/>
      <c r="J13" s="661"/>
      <c r="K13" s="659"/>
      <c r="L13" s="591"/>
      <c r="N13" s="78"/>
      <c r="P13" s="656" t="str" cm="1">
        <f t="array" ref="P13">IFERROR(INDEX($E$6:$E$309, SMALL(IF($E$6:$E$309&lt;&gt;"", ROW($E$6:$E$309)-ROW($E$6)+1), ROW()-ROW($E$6)+1)), "")</f>
        <v/>
      </c>
      <c r="Q13" s="76" t="str">
        <f>IF(COUNTIF('2.5民生部門電力以外の取組'!$D:$D,'2.5民生部門以外排出削減量'!P13)&gt;0,"",'2.5民生部門以外排出削減量'!P13)</f>
        <v/>
      </c>
    </row>
    <row r="14" spans="1:21" s="76" customFormat="1" x14ac:dyDescent="0.55000000000000004">
      <c r="B14" s="169"/>
      <c r="C14" s="652"/>
      <c r="D14" s="664"/>
      <c r="E14" s="665"/>
      <c r="F14" s="666"/>
      <c r="G14" s="653"/>
      <c r="H14" s="654"/>
      <c r="I14" s="654"/>
      <c r="J14" s="661"/>
      <c r="K14" s="659"/>
      <c r="L14" s="591"/>
      <c r="N14" s="78"/>
      <c r="P14" s="656" t="str" cm="1">
        <f t="array" ref="P14">IFERROR(INDEX($E$6:$E$309, SMALL(IF($E$6:$E$309&lt;&gt;"", ROW($E$6:$E$309)-ROW($E$6)+1), ROW()-ROW($E$6)+1)), "")</f>
        <v/>
      </c>
      <c r="Q14" s="76" t="str">
        <f>IF(COUNTIF('2.5民生部門電力以外の取組'!$D:$D,'2.5民生部門以外排出削減量'!P14)&gt;0,"",'2.5民生部門以外排出削減量'!P14)</f>
        <v/>
      </c>
    </row>
    <row r="15" spans="1:21" s="76" customFormat="1" x14ac:dyDescent="0.55000000000000004">
      <c r="B15" s="169"/>
      <c r="C15" s="652"/>
      <c r="D15" s="664"/>
      <c r="E15" s="665"/>
      <c r="F15" s="666"/>
      <c r="G15" s="653"/>
      <c r="H15" s="654"/>
      <c r="I15" s="654"/>
      <c r="J15" s="661"/>
      <c r="K15" s="659"/>
      <c r="L15" s="591"/>
      <c r="N15" s="78"/>
      <c r="P15" s="656" t="str" cm="1">
        <f t="array" ref="P15">IFERROR(INDEX($E$6:$E$309, SMALL(IF($E$6:$E$309&lt;&gt;"", ROW($E$6:$E$309)-ROW($E$6)+1), ROW()-ROW($E$6)+1)), "")</f>
        <v/>
      </c>
      <c r="Q15" s="76" t="str">
        <f>IF(COUNTIF('2.5民生部門電力以外の取組'!$D:$D,'2.5民生部門以外排出削減量'!P15)&gt;0,"",'2.5民生部門以外排出削減量'!P15)</f>
        <v/>
      </c>
    </row>
    <row r="16" spans="1:21" x14ac:dyDescent="0.55000000000000004">
      <c r="B16" s="94"/>
      <c r="C16" s="350"/>
      <c r="D16" s="662" t="s">
        <v>112</v>
      </c>
      <c r="E16" s="667"/>
      <c r="F16" s="668"/>
      <c r="G16" s="649"/>
      <c r="H16" s="650"/>
      <c r="I16" s="651" t="str">
        <f>IF(AND(COUNTBLANK(H16:H22)&lt;=3,COUNTA(H16:H22)=0),0,IF(SUM(H16:H22)=0,"",SUM(H16:H22)))</f>
        <v/>
      </c>
      <c r="J16" s="663"/>
      <c r="K16" s="98"/>
      <c r="L16" s="571"/>
      <c r="N16" s="12"/>
      <c r="P16" s="648" t="str" cm="1">
        <f t="array" ref="P16">IFERROR(INDEX($E$6:$E$309, SMALL(IF($E$6:$E$309&lt;&gt;"", ROW($E$6:$E$309)-ROW($E$6)+1), ROW()-ROW($E$6)+1)), "")</f>
        <v/>
      </c>
      <c r="Q16" t="str">
        <f>IF(COUNTIF('2.5民生部門電力以外の取組'!$D:$D,'2.5民生部門以外排出削減量'!P16)&gt;0,"",'2.5民生部門以外排出削減量'!P16)</f>
        <v/>
      </c>
    </row>
    <row r="17" spans="2:17" s="76" customFormat="1" hidden="1" x14ac:dyDescent="0.55000000000000004">
      <c r="B17" s="101"/>
      <c r="C17" s="652"/>
      <c r="D17" s="664"/>
      <c r="E17" s="665"/>
      <c r="F17" s="666"/>
      <c r="G17" s="653"/>
      <c r="H17" s="654"/>
      <c r="I17" s="660"/>
      <c r="J17" s="661"/>
      <c r="K17" s="104"/>
      <c r="N17" s="78"/>
      <c r="P17" s="656" t="str" cm="1">
        <f t="array" ref="P17">IFERROR(INDEX($E$6:$E$309, SMALL(IF($E$6:$E$309&lt;&gt;"", ROW($E$6:$E$309)-ROW($E$6)+1), ROW()-ROW($E$6)+1)), "")</f>
        <v/>
      </c>
      <c r="Q17" s="76" t="str">
        <f>IF(COUNTIF('2.5民生部門電力以外の取組'!$D:$D,'2.5民生部門以外排出削減量'!P17)&gt;0,"",'2.5民生部門以外排出削減量'!P17)</f>
        <v/>
      </c>
    </row>
    <row r="18" spans="2:17" s="76" customFormat="1" x14ac:dyDescent="0.55000000000000004">
      <c r="B18" s="101"/>
      <c r="C18" s="652"/>
      <c r="D18" s="664"/>
      <c r="E18" s="665"/>
      <c r="F18" s="666"/>
      <c r="G18" s="653"/>
      <c r="H18" s="654"/>
      <c r="I18" s="654"/>
      <c r="J18" s="661"/>
      <c r="K18" s="104"/>
      <c r="N18" s="78"/>
      <c r="P18" s="656" t="str" cm="1">
        <f t="array" ref="P18">IFERROR(INDEX($E$6:$E$309, SMALL(IF($E$6:$E$309&lt;&gt;"", ROW($E$6:$E$309)-ROW($E$6)+1), ROW()-ROW($E$6)+1)), "")</f>
        <v/>
      </c>
      <c r="Q18" s="76" t="str">
        <f>IF(COUNTIF('2.5民生部門電力以外の取組'!$D:$D,'2.5民生部門以外排出削減量'!P18)&gt;0,"",'2.5民生部門以外排出削減量'!P18)</f>
        <v/>
      </c>
    </row>
    <row r="19" spans="2:17" s="76" customFormat="1" x14ac:dyDescent="0.55000000000000004">
      <c r="B19" s="101"/>
      <c r="C19" s="652"/>
      <c r="D19" s="664"/>
      <c r="E19" s="665"/>
      <c r="F19" s="666"/>
      <c r="G19" s="653"/>
      <c r="H19" s="654"/>
      <c r="I19" s="654"/>
      <c r="J19" s="661"/>
      <c r="K19" s="104"/>
      <c r="N19" s="78"/>
      <c r="P19" s="656" t="str" cm="1">
        <f t="array" ref="P19">IFERROR(INDEX($E$6:$E$309, SMALL(IF($E$6:$E$309&lt;&gt;"", ROW($E$6:$E$309)-ROW($E$6)+1), ROW()-ROW($E$6)+1)), "")</f>
        <v/>
      </c>
      <c r="Q19" s="76" t="str">
        <f>IF(COUNTIF('2.5民生部門電力以外の取組'!$D:$D,'2.5民生部門以外排出削減量'!P19)&gt;0,"",'2.5民生部門以外排出削減量'!P19)</f>
        <v/>
      </c>
    </row>
    <row r="20" spans="2:17" s="76" customFormat="1" x14ac:dyDescent="0.55000000000000004">
      <c r="B20" s="101"/>
      <c r="C20" s="652"/>
      <c r="D20" s="664"/>
      <c r="E20" s="665"/>
      <c r="F20" s="666"/>
      <c r="G20" s="653"/>
      <c r="H20" s="654"/>
      <c r="I20" s="654"/>
      <c r="J20" s="661"/>
      <c r="K20" s="104"/>
      <c r="N20" s="78"/>
      <c r="P20" s="656" t="str" cm="1">
        <f t="array" ref="P20">IFERROR(INDEX($E$6:$E$309, SMALL(IF($E$6:$E$309&lt;&gt;"", ROW($E$6:$E$309)-ROW($E$6)+1), ROW()-ROW($E$6)+1)), "")</f>
        <v/>
      </c>
      <c r="Q20" s="76" t="str">
        <f>IF(COUNTIF('2.5民生部門電力以外の取組'!$D:$D,'2.5民生部門以外排出削減量'!P20)&gt;0,"",'2.5民生部門以外排出削減量'!P20)</f>
        <v/>
      </c>
    </row>
    <row r="21" spans="2:17" s="76" customFormat="1" x14ac:dyDescent="0.55000000000000004">
      <c r="B21" s="101"/>
      <c r="C21" s="652"/>
      <c r="D21" s="664"/>
      <c r="E21" s="665"/>
      <c r="F21" s="666"/>
      <c r="G21" s="653"/>
      <c r="H21" s="654"/>
      <c r="I21" s="654"/>
      <c r="J21" s="661"/>
      <c r="K21" s="104"/>
      <c r="N21" s="78"/>
      <c r="P21" s="656" t="str" cm="1">
        <f t="array" ref="P21">IFERROR(INDEX($E$6:$E$309, SMALL(IF($E$6:$E$309&lt;&gt;"", ROW($E$6:$E$309)-ROW($E$6)+1), ROW()-ROW($E$6)+1)), "")</f>
        <v/>
      </c>
      <c r="Q21" s="76" t="str">
        <f>IF(COUNTIF('2.5民生部門電力以外の取組'!$D:$D,'2.5民生部門以外排出削減量'!P21)&gt;0,"",'2.5民生部門以外排出削減量'!P21)</f>
        <v/>
      </c>
    </row>
    <row r="22" spans="2:17" x14ac:dyDescent="0.55000000000000004">
      <c r="B22" s="94"/>
      <c r="C22" s="350"/>
      <c r="D22" s="662" t="s">
        <v>113</v>
      </c>
      <c r="E22" s="667"/>
      <c r="F22" s="668"/>
      <c r="G22" s="649"/>
      <c r="H22" s="650"/>
      <c r="I22" s="651" t="str">
        <f>IF(AND(COUNTBLANK(H22:H27)&lt;=3,COUNTA(H22:H27)=0),0,IF(SUM(H22:H27)=0,"",SUM(H22:H27)))</f>
        <v/>
      </c>
      <c r="J22" s="663"/>
      <c r="K22" s="98"/>
      <c r="L22"/>
      <c r="N22" s="12"/>
      <c r="P22" s="648" t="str" cm="1">
        <f t="array" ref="P22">IFERROR(INDEX($E$6:$E$309, SMALL(IF($E$6:$E$309&lt;&gt;"", ROW($E$6:$E$309)-ROW($E$6)+1), ROW()-ROW($E$6)+1)), "")</f>
        <v/>
      </c>
      <c r="Q22" t="str">
        <f>IF(COUNTIF('2.5民生部門電力以外の取組'!$D:$D,'2.5民生部門以外排出削減量'!P22)&gt;0,"",'2.5民生部門以外排出削減量'!P22)</f>
        <v/>
      </c>
    </row>
    <row r="23" spans="2:17" s="76" customFormat="1" hidden="1" x14ac:dyDescent="0.55000000000000004">
      <c r="B23" s="101"/>
      <c r="C23" s="652"/>
      <c r="D23" s="664"/>
      <c r="E23" s="665"/>
      <c r="F23" s="666"/>
      <c r="G23" s="653"/>
      <c r="H23" s="654"/>
      <c r="I23" s="660"/>
      <c r="J23" s="661"/>
      <c r="K23" s="104"/>
      <c r="N23" s="78"/>
      <c r="P23" s="656" t="str" cm="1">
        <f t="array" ref="P23">IFERROR(INDEX($E$6:$E$309, SMALL(IF($E$6:$E$309&lt;&gt;"", ROW($E$6:$E$309)-ROW($E$6)+1), ROW()-ROW($E$6)+1)), "")</f>
        <v/>
      </c>
      <c r="Q23" s="76" t="str">
        <f>IF(COUNTIF('2.5民生部門電力以外の取組'!$D:$D,'2.5民生部門以外排出削減量'!P23)&gt;0,"",'2.5民生部門以外排出削減量'!P23)</f>
        <v/>
      </c>
    </row>
    <row r="24" spans="2:17" s="76" customFormat="1" x14ac:dyDescent="0.55000000000000004">
      <c r="B24" s="101"/>
      <c r="C24" s="652"/>
      <c r="D24" s="664"/>
      <c r="E24" s="665"/>
      <c r="F24" s="665"/>
      <c r="G24" s="653"/>
      <c r="H24" s="654"/>
      <c r="I24" s="654"/>
      <c r="J24" s="661"/>
      <c r="K24" s="104"/>
      <c r="N24" s="78"/>
      <c r="P24" s="656" t="str" cm="1">
        <f t="array" ref="P24">IFERROR(INDEX($E$6:$E$309, SMALL(IF($E$6:$E$309&lt;&gt;"", ROW($E$6:$E$309)-ROW($E$6)+1), ROW()-ROW($E$6)+1)), "")</f>
        <v/>
      </c>
      <c r="Q24" s="76" t="str">
        <f>IF(COUNTIF('2.5民生部門電力以外の取組'!$D:$D,'2.5民生部門以外排出削減量'!P24)&gt;0,"",'2.5民生部門以外排出削減量'!P24)</f>
        <v/>
      </c>
    </row>
    <row r="25" spans="2:17" s="76" customFormat="1" x14ac:dyDescent="0.55000000000000004">
      <c r="B25" s="101"/>
      <c r="C25" s="652"/>
      <c r="D25" s="664"/>
      <c r="E25" s="665"/>
      <c r="F25" s="665"/>
      <c r="G25" s="653"/>
      <c r="H25" s="654"/>
      <c r="I25" s="654"/>
      <c r="J25" s="661"/>
      <c r="K25" s="104"/>
      <c r="N25" s="78"/>
      <c r="P25" s="656" t="str" cm="1">
        <f t="array" ref="P25">IFERROR(INDEX($E$6:$E$309, SMALL(IF($E$6:$E$309&lt;&gt;"", ROW($E$6:$E$309)-ROW($E$6)+1), ROW()-ROW($E$6)+1)), "")</f>
        <v/>
      </c>
      <c r="Q25" s="76" t="str">
        <f>IF(COUNTIF('2.5民生部門電力以外の取組'!$D:$D,'2.5民生部門以外排出削減量'!P25)&gt;0,"",'2.5民生部門以外排出削減量'!P25)</f>
        <v/>
      </c>
    </row>
    <row r="26" spans="2:17" s="76" customFormat="1" x14ac:dyDescent="0.55000000000000004">
      <c r="B26" s="101"/>
      <c r="C26" s="652"/>
      <c r="D26" s="664"/>
      <c r="E26" s="665"/>
      <c r="F26" s="665"/>
      <c r="G26" s="653"/>
      <c r="H26" s="654"/>
      <c r="I26" s="654"/>
      <c r="J26" s="661"/>
      <c r="K26" s="104"/>
      <c r="N26" s="78"/>
      <c r="P26" s="656" t="str" cm="1">
        <f t="array" ref="P26">IFERROR(INDEX($E$6:$E$309, SMALL(IF($E$6:$E$309&lt;&gt;"", ROW($E$6:$E$309)-ROW($E$6)+1), ROW()-ROW($E$6)+1)), "")</f>
        <v/>
      </c>
      <c r="Q26" s="76" t="str">
        <f>IF(COUNTIF('2.5民生部門電力以外の取組'!$D:$D,'2.5民生部門以外排出削減量'!P26)&gt;0,"",'2.5民生部門以外排出削減量'!P26)</f>
        <v/>
      </c>
    </row>
    <row r="27" spans="2:17" x14ac:dyDescent="0.55000000000000004">
      <c r="B27" s="94"/>
      <c r="C27" s="350"/>
      <c r="D27" s="662" t="s">
        <v>114</v>
      </c>
      <c r="E27" s="173"/>
      <c r="F27" s="346"/>
      <c r="G27" s="649"/>
      <c r="H27" s="650"/>
      <c r="I27" s="651" t="str">
        <f>IF(AND(COUNTBLANK(H27:H32)&lt;=3,COUNTA(H27:H32)=0),0,IF(SUM(H27:H32)=0,"",SUM(H27:H32)))</f>
        <v/>
      </c>
      <c r="J27" s="663"/>
      <c r="K27" s="98"/>
      <c r="L27"/>
      <c r="N27" s="12"/>
      <c r="P27" s="648" t="str" cm="1">
        <f t="array" ref="P27">IFERROR(INDEX($E$6:$E$309, SMALL(IF($E$6:$E$309&lt;&gt;"", ROW($E$6:$E$309)-ROW($E$6)+1), ROW()-ROW($E$6)+1)), "")</f>
        <v/>
      </c>
      <c r="Q27" t="str">
        <f>IF(COUNTIF('2.5民生部門電力以外の取組'!$D:$D,'2.5民生部門以外排出削減量'!P27)&gt;0,"",'2.5民生部門以外排出削減量'!P27)</f>
        <v/>
      </c>
    </row>
    <row r="28" spans="2:17" s="76" customFormat="1" hidden="1" x14ac:dyDescent="0.55000000000000004">
      <c r="B28" s="101"/>
      <c r="C28" s="652"/>
      <c r="D28" s="664"/>
      <c r="E28" s="99"/>
      <c r="F28" s="103"/>
      <c r="G28" s="653"/>
      <c r="H28" s="654"/>
      <c r="I28" s="660"/>
      <c r="J28" s="661"/>
      <c r="K28" s="104"/>
      <c r="N28" s="78"/>
      <c r="P28" s="656" t="str" cm="1">
        <f t="array" ref="P28">IFERROR(INDEX($E$6:$E$309, SMALL(IF($E$6:$E$309&lt;&gt;"", ROW($E$6:$E$309)-ROW($E$6)+1), ROW()-ROW($E$6)+1)), "")</f>
        <v/>
      </c>
      <c r="Q28" s="76" t="str">
        <f>IF(COUNTIF('2.5民生部門電力以外の取組'!$D:$D,'2.5民生部門以外排出削減量'!P28)&gt;0,"",'2.5民生部門以外排出削減量'!P28)</f>
        <v/>
      </c>
    </row>
    <row r="29" spans="2:17" s="76" customFormat="1" x14ac:dyDescent="0.55000000000000004">
      <c r="B29" s="101"/>
      <c r="C29" s="652"/>
      <c r="D29" s="664"/>
      <c r="E29" s="665"/>
      <c r="F29" s="665"/>
      <c r="G29" s="653"/>
      <c r="H29" s="654"/>
      <c r="I29" s="654"/>
      <c r="J29" s="661"/>
      <c r="K29" s="104"/>
      <c r="N29" s="78"/>
      <c r="P29" s="656" t="str" cm="1">
        <f t="array" ref="P29">IFERROR(INDEX($E$6:$E$309, SMALL(IF($E$6:$E$309&lt;&gt;"", ROW($E$6:$E$309)-ROW($E$6)+1), ROW()-ROW($E$6)+1)), "")</f>
        <v/>
      </c>
      <c r="Q29" s="76" t="str">
        <f>IF(COUNTIF('2.5民生部門電力以外の取組'!$D:$D,'2.5民生部門以外排出削減量'!P29)&gt;0,"",'2.5民生部門以外排出削減量'!P29)</f>
        <v/>
      </c>
    </row>
    <row r="30" spans="2:17" s="76" customFormat="1" x14ac:dyDescent="0.55000000000000004">
      <c r="B30" s="101"/>
      <c r="C30" s="652"/>
      <c r="D30" s="664"/>
      <c r="E30" s="665"/>
      <c r="F30" s="665"/>
      <c r="G30" s="653"/>
      <c r="H30" s="654"/>
      <c r="I30" s="654"/>
      <c r="J30" s="661"/>
      <c r="K30" s="104"/>
      <c r="N30" s="78"/>
      <c r="P30" s="656" t="str" cm="1">
        <f t="array" ref="P30">IFERROR(INDEX($E$6:$E$309, SMALL(IF($E$6:$E$309&lt;&gt;"", ROW($E$6:$E$309)-ROW($E$6)+1), ROW()-ROW($E$6)+1)), "")</f>
        <v/>
      </c>
      <c r="Q30" s="76" t="str">
        <f>IF(COUNTIF('2.5民生部門電力以外の取組'!$D:$D,'2.5民生部門以外排出削減量'!P30)&gt;0,"",'2.5民生部門以外排出削減量'!P30)</f>
        <v/>
      </c>
    </row>
    <row r="31" spans="2:17" s="76" customFormat="1" x14ac:dyDescent="0.55000000000000004">
      <c r="B31" s="101"/>
      <c r="C31" s="652"/>
      <c r="D31" s="664"/>
      <c r="E31" s="665"/>
      <c r="F31" s="665"/>
      <c r="G31" s="653"/>
      <c r="H31" s="654"/>
      <c r="I31" s="654"/>
      <c r="J31" s="661"/>
      <c r="K31" s="104"/>
      <c r="N31" s="78"/>
      <c r="P31" s="656" t="str" cm="1">
        <f t="array" ref="P31">IFERROR(INDEX($E$6:$E$309, SMALL(IF($E$6:$E$309&lt;&gt;"", ROW($E$6:$E$309)-ROW($E$6)+1), ROW()-ROW($E$6)+1)), "")</f>
        <v/>
      </c>
      <c r="Q31" s="76" t="str">
        <f>IF(COUNTIF('2.5民生部門電力以外の取組'!$D:$D,'2.5民生部門以外排出削減量'!P31)&gt;0,"",'2.5民生部門以外排出削減量'!P31)</f>
        <v/>
      </c>
    </row>
    <row r="32" spans="2:17" x14ac:dyDescent="0.55000000000000004">
      <c r="B32" s="94"/>
      <c r="C32" s="350"/>
      <c r="D32" s="662" t="s">
        <v>277</v>
      </c>
      <c r="E32" s="406"/>
      <c r="F32" s="346"/>
      <c r="G32" s="649"/>
      <c r="H32" s="650"/>
      <c r="I32" s="651" t="str">
        <f>IF(AND(COUNTBLANK(H32:H36)&lt;=3,COUNTA(H32:H36)=0),0,IF(SUM(H32:H36)=0,"",SUM(H32:H36)))</f>
        <v/>
      </c>
      <c r="J32" s="663"/>
      <c r="K32" s="98"/>
      <c r="L32"/>
      <c r="N32" s="12"/>
      <c r="P32" s="648" t="str" cm="1">
        <f t="array" ref="P32">IFERROR(INDEX($E$6:$E$309, SMALL(IF($E$6:$E$309&lt;&gt;"", ROW($E$6:$E$309)-ROW($E$6)+1), ROW()-ROW($E$6)+1)), "")</f>
        <v/>
      </c>
      <c r="Q32" t="str">
        <f>IF(COUNTIF('2.5民生部門電力以外の取組'!$D:$D,'2.5民生部門以外排出削減量'!P32)&gt;0,"",'2.5民生部門以外排出削減量'!P32)</f>
        <v/>
      </c>
    </row>
    <row r="33" spans="2:17" s="76" customFormat="1" hidden="1" x14ac:dyDescent="0.55000000000000004">
      <c r="B33" s="101"/>
      <c r="C33" s="652"/>
      <c r="D33" s="171"/>
      <c r="E33" s="669"/>
      <c r="F33" s="103"/>
      <c r="G33" s="653"/>
      <c r="H33" s="654"/>
      <c r="I33" s="660"/>
      <c r="J33" s="661"/>
      <c r="K33" s="104"/>
      <c r="N33" s="78"/>
      <c r="P33" s="656" t="str" cm="1">
        <f t="array" ref="P33">IFERROR(INDEX($E$6:$E$309, SMALL(IF($E$6:$E$309&lt;&gt;"", ROW($E$6:$E$309)-ROW($E$6)+1), ROW()-ROW($E$6)+1)), "")</f>
        <v/>
      </c>
      <c r="Q33" s="76" t="str">
        <f>IF(COUNTIF('2.5民生部門電力以外の取組'!$D:$D,'2.5民生部門以外排出削減量'!P33)&gt;0,"",'2.5民生部門以外排出削減量'!P33)</f>
        <v/>
      </c>
    </row>
    <row r="34" spans="2:17" s="76" customFormat="1" x14ac:dyDescent="0.55000000000000004">
      <c r="B34" s="101"/>
      <c r="C34" s="652"/>
      <c r="D34" s="664"/>
      <c r="E34" s="665"/>
      <c r="F34" s="665"/>
      <c r="G34" s="653"/>
      <c r="H34" s="654"/>
      <c r="I34" s="654"/>
      <c r="J34" s="661"/>
      <c r="K34" s="104"/>
      <c r="N34" s="78"/>
      <c r="P34" s="656" t="str" cm="1">
        <f t="array" ref="P34">IFERROR(INDEX($E$6:$E$309, SMALL(IF($E$6:$E$309&lt;&gt;"", ROW($E$6:$E$309)-ROW($E$6)+1), ROW()-ROW($E$6)+1)), "")</f>
        <v/>
      </c>
      <c r="Q34" s="76" t="str">
        <f>IF(COUNTIF('2.5民生部門電力以外の取組'!$D:$D,'2.5民生部門以外排出削減量'!P34)&gt;0,"",'2.5民生部門以外排出削減量'!P34)</f>
        <v/>
      </c>
    </row>
    <row r="35" spans="2:17" s="76" customFormat="1" x14ac:dyDescent="0.55000000000000004">
      <c r="B35" s="101"/>
      <c r="C35" s="652"/>
      <c r="D35" s="664"/>
      <c r="E35" s="665"/>
      <c r="F35" s="665"/>
      <c r="G35" s="653"/>
      <c r="H35" s="654"/>
      <c r="I35" s="654"/>
      <c r="J35" s="661"/>
      <c r="K35" s="104"/>
      <c r="N35" s="78"/>
      <c r="P35" s="656" t="str" cm="1">
        <f t="array" ref="P35">IFERROR(INDEX($E$6:$E$309, SMALL(IF($E$6:$E$309&lt;&gt;"", ROW($E$6:$E$309)-ROW($E$6)+1), ROW()-ROW($E$6)+1)), "")</f>
        <v/>
      </c>
      <c r="Q35" s="76" t="str">
        <f>IF(COUNTIF('2.5民生部門電力以外の取組'!$D:$D,'2.5民生部門以外排出削減量'!P35)&gt;0,"",'2.5民生部門以外排出削減量'!P35)</f>
        <v/>
      </c>
    </row>
    <row r="36" spans="2:17" s="76" customFormat="1" x14ac:dyDescent="0.55000000000000004">
      <c r="B36" s="101"/>
      <c r="C36" s="652"/>
      <c r="D36" s="664"/>
      <c r="E36" s="665"/>
      <c r="F36" s="665"/>
      <c r="G36" s="653"/>
      <c r="H36" s="654"/>
      <c r="I36" s="654"/>
      <c r="J36" s="661"/>
      <c r="K36" s="104"/>
      <c r="N36" s="78"/>
      <c r="P36" s="656" t="str" cm="1">
        <f t="array" ref="P36">IFERROR(INDEX($E$6:$E$309, SMALL(IF($E$6:$E$309&lt;&gt;"", ROW($E$6:$E$309)-ROW($E$6)+1), ROW()-ROW($E$6)+1)), "")</f>
        <v/>
      </c>
      <c r="Q36" s="76" t="str">
        <f>IF(COUNTIF('2.5民生部門電力以外の取組'!$D:$D,'2.5民生部門以外排出削減量'!P36)&gt;0,"",'2.5民生部門以外排出削減量'!P36)</f>
        <v/>
      </c>
    </row>
    <row r="37" spans="2:17" x14ac:dyDescent="0.55000000000000004">
      <c r="B37" s="94"/>
      <c r="C37" s="670" t="s">
        <v>33</v>
      </c>
      <c r="D37" s="671"/>
      <c r="E37" s="356"/>
      <c r="F37" s="356"/>
      <c r="G37" s="356"/>
      <c r="H37" s="672"/>
      <c r="I37" s="673">
        <f ca="1">SUM(OFFSET(I$5,0,0,ROW()-ROW(I$5),1))</f>
        <v>0</v>
      </c>
      <c r="J37" s="672"/>
      <c r="K37" s="98"/>
      <c r="L37"/>
      <c r="N37" s="12"/>
      <c r="P37" s="648" t="str" cm="1">
        <f t="array" ref="P37">IFERROR(INDEX($E$6:$E$309, SMALL(IF($E$6:$E$309&lt;&gt;"", ROW($E$6:$E$309)-ROW($E$6)+1), ROW()-ROW($E$6)+1)), "")</f>
        <v/>
      </c>
      <c r="Q37" t="str">
        <f>IF(COUNTIF('2.5民生部門電力以外の取組'!$D:$D,'2.5民生部門以外排出削減量'!P37)&gt;0,"",'2.5民生部門以外排出削減量'!P37)</f>
        <v/>
      </c>
    </row>
    <row r="38" spans="2:17" ht="6.65" customHeight="1" x14ac:dyDescent="0.55000000000000004">
      <c r="B38" s="174"/>
      <c r="C38" s="107"/>
      <c r="D38" s="107"/>
      <c r="E38" s="107"/>
      <c r="F38" s="107"/>
      <c r="G38" s="107"/>
      <c r="H38" s="107"/>
      <c r="I38" s="107"/>
      <c r="J38" s="107"/>
      <c r="K38" s="108"/>
      <c r="L38"/>
      <c r="Q38"/>
    </row>
    <row r="39" spans="2:17" x14ac:dyDescent="0.55000000000000004">
      <c r="Q39"/>
    </row>
    <row r="40" spans="2:17" x14ac:dyDescent="0.55000000000000004">
      <c r="Q40"/>
    </row>
  </sheetData>
  <sheetProtection algorithmName="SHA-512" hashValue="/fmoecSURTBMHYZCP5kMYx1dAKKiqT7quX6ka2b8T2CSRbDKdTSOvOMs7MBnRO5/Ie/2s9EzT8HEhZ5vuzPN8w==" saltValue="pD9aVQZ3H1Bh3MbpoGFIOw==" spinCount="100000" sheet="1" formatCells="0" insertRows="0" deleteRows="0"/>
  <mergeCells count="1">
    <mergeCell ref="B2:J2"/>
  </mergeCells>
  <phoneticPr fontId="1"/>
  <conditionalFormatting sqref="C6 C11 C16 C22 C27 C32">
    <cfRule type="expression" dxfId="426" priority="148">
      <formula>LEN($C6)&lt;2</formula>
    </cfRule>
  </conditionalFormatting>
  <conditionalFormatting sqref="C7:C10">
    <cfRule type="expression" dxfId="425" priority="80">
      <formula>AND($D7="",C7="")</formula>
    </cfRule>
  </conditionalFormatting>
  <conditionalFormatting sqref="C12:C15">
    <cfRule type="expression" dxfId="424" priority="73">
      <formula>AND($D12="",C12="")</formula>
    </cfRule>
  </conditionalFormatting>
  <conditionalFormatting sqref="C17:C21">
    <cfRule type="expression" dxfId="423" priority="9">
      <formula>AND($D17="",C17="")</formula>
    </cfRule>
  </conditionalFormatting>
  <conditionalFormatting sqref="C23:C26">
    <cfRule type="expression" dxfId="422" priority="57">
      <formula>AND($D23="",C23="")</formula>
    </cfRule>
  </conditionalFormatting>
  <conditionalFormatting sqref="C28:C31">
    <cfRule type="expression" dxfId="421" priority="46">
      <formula>AND($D28="",C28="")</formula>
    </cfRule>
  </conditionalFormatting>
  <conditionalFormatting sqref="C33:C36">
    <cfRule type="expression" dxfId="420" priority="35">
      <formula>AND($D33="",C33="")</formula>
    </cfRule>
  </conditionalFormatting>
  <conditionalFormatting sqref="D6:D36">
    <cfRule type="expression" dxfId="419" priority="5">
      <formula>COUNTIF($D$6:$D$37,$D6)&gt;1</formula>
    </cfRule>
    <cfRule type="notContainsBlanks" dxfId="418" priority="6">
      <formula>LEN(TRIM(D6))&gt;0</formula>
    </cfRule>
  </conditionalFormatting>
  <conditionalFormatting sqref="E29:F29">
    <cfRule type="expression" dxfId="417" priority="47">
      <formula>AND($D29="",E29="")</formula>
    </cfRule>
  </conditionalFormatting>
  <conditionalFormatting sqref="E34:F34">
    <cfRule type="expression" dxfId="416" priority="36">
      <formula>AND($D34="",E34="")</formula>
    </cfRule>
  </conditionalFormatting>
  <conditionalFormatting sqref="E6:H28">
    <cfRule type="expression" dxfId="415" priority="8">
      <formula>AND($D6="",E6="")</formula>
    </cfRule>
  </conditionalFormatting>
  <conditionalFormatting sqref="E30:H31">
    <cfRule type="expression" dxfId="414" priority="122">
      <formula>AND($D30="",E30="")</formula>
    </cfRule>
  </conditionalFormatting>
  <conditionalFormatting sqref="E32:H33">
    <cfRule type="expression" dxfId="413" priority="188">
      <formula>AND($D32="",E32="")</formula>
    </cfRule>
  </conditionalFormatting>
  <conditionalFormatting sqref="E35:H36">
    <cfRule type="expression" dxfId="412" priority="111">
      <formula>AND($D35="",E35="")</formula>
    </cfRule>
  </conditionalFormatting>
  <conditionalFormatting sqref="F6:H28">
    <cfRule type="expression" dxfId="411" priority="7">
      <formula>NOT($D6="")</formula>
    </cfRule>
  </conditionalFormatting>
  <conditionalFormatting sqref="F32:H33">
    <cfRule type="expression" dxfId="410" priority="187">
      <formula>NOT($D32="")</formula>
    </cfRule>
  </conditionalFormatting>
  <conditionalFormatting sqref="G29:H29">
    <cfRule type="expression" dxfId="409" priority="54">
      <formula>AND($D29="",G29="")</formula>
    </cfRule>
  </conditionalFormatting>
  <conditionalFormatting sqref="G29:H31">
    <cfRule type="expression" dxfId="408" priority="53">
      <formula>NOT($D29="")</formula>
    </cfRule>
  </conditionalFormatting>
  <conditionalFormatting sqref="G34:H34">
    <cfRule type="expression" dxfId="407" priority="43">
      <formula>AND($D34="",G34="")</formula>
    </cfRule>
  </conditionalFormatting>
  <conditionalFormatting sqref="G34:H36">
    <cfRule type="expression" dxfId="406" priority="42">
      <formula>NOT($D34="")</formula>
    </cfRule>
  </conditionalFormatting>
  <conditionalFormatting sqref="I5">
    <cfRule type="expression" dxfId="405" priority="191">
      <formula>$D$6=""</formula>
    </cfRule>
  </conditionalFormatting>
  <conditionalFormatting sqref="I6">
    <cfRule type="containsBlanks" dxfId="404" priority="94" stopIfTrue="1">
      <formula>LEN(TRIM(I6))=0</formula>
    </cfRule>
    <cfRule type="cellIs" dxfId="403" priority="93" operator="equal">
      <formula>0</formula>
    </cfRule>
    <cfRule type="cellIs" dxfId="402" priority="95" operator="greaterThan">
      <formula>0</formula>
    </cfRule>
    <cfRule type="expression" dxfId="401" priority="96">
      <formula>NOT($D6="")</formula>
    </cfRule>
    <cfRule type="containsBlanks" dxfId="400" priority="97">
      <formula>LEN(TRIM(I6))=0</formula>
    </cfRule>
  </conditionalFormatting>
  <conditionalFormatting sqref="I8:I15">
    <cfRule type="containsBlanks" dxfId="399" priority="34">
      <formula>LEN(TRIM(I8))=0</formula>
    </cfRule>
    <cfRule type="expression" dxfId="398" priority="33">
      <formula>NOT($D8="")</formula>
    </cfRule>
  </conditionalFormatting>
  <conditionalFormatting sqref="I11">
    <cfRule type="cellIs" dxfId="397" priority="32" operator="greaterThan">
      <formula>0</formula>
    </cfRule>
    <cfRule type="containsBlanks" dxfId="396" priority="31" stopIfTrue="1">
      <formula>LEN(TRIM(I11))=0</formula>
    </cfRule>
    <cfRule type="cellIs" dxfId="395" priority="30" operator="equal">
      <formula>0</formula>
    </cfRule>
  </conditionalFormatting>
  <conditionalFormatting sqref="I16">
    <cfRule type="cellIs" dxfId="394" priority="25" operator="equal">
      <formula>0</formula>
    </cfRule>
    <cfRule type="containsBlanks" dxfId="393" priority="26" stopIfTrue="1">
      <formula>LEN(TRIM(I16))=0</formula>
    </cfRule>
    <cfRule type="cellIs" dxfId="392" priority="27" operator="greaterThan">
      <formula>0</formula>
    </cfRule>
  </conditionalFormatting>
  <conditionalFormatting sqref="I16:I18">
    <cfRule type="expression" dxfId="391" priority="28">
      <formula>NOT($D16="")</formula>
    </cfRule>
    <cfRule type="containsBlanks" dxfId="390" priority="29">
      <formula>LEN(TRIM(I16))=0</formula>
    </cfRule>
  </conditionalFormatting>
  <conditionalFormatting sqref="I19">
    <cfRule type="containsBlanks" dxfId="389" priority="2">
      <formula>LEN(TRIM(I19))=0</formula>
    </cfRule>
    <cfRule type="expression" dxfId="388" priority="1">
      <formula>NOT($D19="")</formula>
    </cfRule>
  </conditionalFormatting>
  <conditionalFormatting sqref="I20:I26">
    <cfRule type="containsBlanks" dxfId="387" priority="24">
      <formula>LEN(TRIM(I20))=0</formula>
    </cfRule>
    <cfRule type="expression" dxfId="386" priority="23">
      <formula>NOT($D20="")</formula>
    </cfRule>
  </conditionalFormatting>
  <conditionalFormatting sqref="I22">
    <cfRule type="containsBlanks" dxfId="385" priority="21" stopIfTrue="1">
      <formula>LEN(TRIM(I22))=0</formula>
    </cfRule>
    <cfRule type="cellIs" dxfId="384" priority="20" operator="equal">
      <formula>0</formula>
    </cfRule>
    <cfRule type="cellIs" dxfId="383" priority="22" operator="greaterThan">
      <formula>0</formula>
    </cfRule>
  </conditionalFormatting>
  <conditionalFormatting sqref="I27">
    <cfRule type="containsBlanks" dxfId="382" priority="16" stopIfTrue="1">
      <formula>LEN(TRIM(I27))=0</formula>
    </cfRule>
    <cfRule type="cellIs" dxfId="381" priority="15" operator="equal">
      <formula>0</formula>
    </cfRule>
    <cfRule type="cellIs" dxfId="380" priority="17" operator="greaterThan">
      <formula>0</formula>
    </cfRule>
  </conditionalFormatting>
  <conditionalFormatting sqref="I27:I31">
    <cfRule type="containsBlanks" dxfId="379" priority="19">
      <formula>LEN(TRIM(I27))=0</formula>
    </cfRule>
    <cfRule type="expression" dxfId="378" priority="18">
      <formula>NOT($D27="")</formula>
    </cfRule>
  </conditionalFormatting>
  <conditionalFormatting sqref="I32">
    <cfRule type="cellIs" dxfId="377" priority="12" operator="greaterThan">
      <formula>0</formula>
    </cfRule>
    <cfRule type="containsBlanks" dxfId="376" priority="11" stopIfTrue="1">
      <formula>LEN(TRIM(I32))=0</formula>
    </cfRule>
    <cfRule type="cellIs" dxfId="375" priority="10" operator="equal">
      <formula>0</formula>
    </cfRule>
  </conditionalFormatting>
  <conditionalFormatting sqref="I32:I36">
    <cfRule type="containsBlanks" dxfId="374" priority="14">
      <formula>LEN(TRIM(I32))=0</formula>
    </cfRule>
    <cfRule type="expression" dxfId="373" priority="13">
      <formula>NOT($D32="")</formula>
    </cfRule>
  </conditionalFormatting>
  <conditionalFormatting sqref="I37">
    <cfRule type="containsBlanks" dxfId="372" priority="147">
      <formula>LEN(TRIM(I37))=0</formula>
    </cfRule>
  </conditionalFormatting>
  <conditionalFormatting sqref="J6:J36">
    <cfRule type="expression" dxfId="371" priority="4">
      <formula>AND($D6="",J6="")</formula>
    </cfRule>
    <cfRule type="expression" dxfId="370" priority="3">
      <formula>NOT($D6="")</formula>
    </cfRule>
  </conditionalFormatting>
  <dataValidations count="7">
    <dataValidation type="decimal" errorStyle="information" operator="greaterThanOrEqual" allowBlank="1" showInputMessage="1" showErrorMessage="1" error="数値で入力してください_x000a_削減量の算定ができない場合のみ「-」を入力してください" sqref="I37 H6:H36 J6" xr:uid="{70F804D3-5D27-46AA-AC53-7C20728323AD}">
      <formula1>0</formula1>
    </dataValidation>
    <dataValidation type="textLength" operator="lessThan" allowBlank="1" showInputMessage="1" sqref="C16 C27 C6 C11 C22 D6:D31 D33:D36 I6:I36" xr:uid="{A1FC19D3-275E-49E1-AFBF-8E73284638C0}">
      <formula1>1</formula1>
    </dataValidation>
    <dataValidation type="custom" allowBlank="1" showInputMessage="1" showErrorMessage="1" sqref="C37" xr:uid="{7B3450A5-FA2E-4B4F-9F83-10D1EDE37C60}">
      <formula1>$D37="*"</formula1>
    </dataValidation>
    <dataValidation type="list" allowBlank="1" showInputMessage="1" showErrorMessage="1" sqref="G37" xr:uid="{7FCAB65B-CC91-4DCB-9432-949AEC0076A1}">
      <formula1>OFFSET(#REF!,MATCH($F37,#REF!,0),1,1,COUNTA(OFFSET(#REF!,MATCH($F37,#REF!,0),1,1,10)))</formula1>
    </dataValidation>
    <dataValidation type="list" allowBlank="1" showInputMessage="1" showErrorMessage="1" sqref="F37" xr:uid="{14195A26-5660-4D14-A91E-19EC1D94E584}">
      <formula1>#REF!</formula1>
    </dataValidation>
    <dataValidation operator="lessThan" allowBlank="1" showInputMessage="1" showErrorMessage="1" sqref="C32:D32" xr:uid="{64F1A80E-F243-45BE-B005-6B6D714E5A67}"/>
    <dataValidation type="list" operator="greaterThanOrEqual" allowBlank="1" showInputMessage="1" showErrorMessage="1" sqref="J7:J36" xr:uid="{A74F6237-A4DB-4AC0-AF3A-DE1E58ED5E98}">
      <formula1>"A,B,C,D"</formula1>
    </dataValidation>
  </dataValidations>
  <pageMargins left="0.7" right="0.7" top="0.75" bottom="0.75" header="0.3" footer="0.3"/>
  <pageSetup paperSize="8" scale="5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B7872-A305-4ACA-A5B3-0CBA52952B2E}">
  <sheetPr codeName="Sheet11">
    <tabColor rgb="FF00B0F0"/>
  </sheetPr>
  <dimension ref="A1:C13"/>
  <sheetViews>
    <sheetView showGridLines="0" zoomScale="70" zoomScaleNormal="70" zoomScaleSheetLayoutView="115" workbookViewId="0"/>
  </sheetViews>
  <sheetFormatPr defaultColWidth="9" defaultRowHeight="18" x14ac:dyDescent="0.55000000000000004"/>
  <cols>
    <col min="2" max="2" width="35.08203125" customWidth="1"/>
    <col min="3" max="3" width="35.5" customWidth="1"/>
  </cols>
  <sheetData>
    <row r="1" spans="1:3" x14ac:dyDescent="0.55000000000000004">
      <c r="A1" s="304" t="s">
        <v>189</v>
      </c>
      <c r="B1" s="305"/>
      <c r="C1" s="304"/>
    </row>
    <row r="2" spans="1:3" x14ac:dyDescent="0.55000000000000004">
      <c r="B2" s="175"/>
      <c r="C2" s="168" t="s">
        <v>1</v>
      </c>
    </row>
    <row r="3" spans="1:3" x14ac:dyDescent="0.55000000000000004">
      <c r="B3" s="175"/>
    </row>
    <row r="4" spans="1:3" s="76" customFormat="1" x14ac:dyDescent="0.55000000000000004">
      <c r="B4" s="306" t="s">
        <v>391</v>
      </c>
      <c r="C4" s="42"/>
    </row>
    <row r="5" spans="1:3" s="76" customFormat="1" x14ac:dyDescent="0.55000000000000004">
      <c r="B5" s="306" t="s">
        <v>390</v>
      </c>
      <c r="C5" s="42"/>
    </row>
    <row r="6" spans="1:3" s="76" customFormat="1" x14ac:dyDescent="0.55000000000000004">
      <c r="B6" s="306" t="s">
        <v>390</v>
      </c>
      <c r="C6" s="42"/>
    </row>
    <row r="7" spans="1:3" s="76" customFormat="1" x14ac:dyDescent="0.55000000000000004">
      <c r="B7" s="306" t="s">
        <v>390</v>
      </c>
      <c r="C7" s="42"/>
    </row>
    <row r="8" spans="1:3" s="76" customFormat="1" x14ac:dyDescent="0.55000000000000004">
      <c r="B8" s="306" t="s">
        <v>182</v>
      </c>
      <c r="C8" s="42"/>
    </row>
    <row r="9" spans="1:3" s="76" customFormat="1" x14ac:dyDescent="0.55000000000000004">
      <c r="B9" s="306" t="s">
        <v>182</v>
      </c>
      <c r="C9" s="42"/>
    </row>
    <row r="10" spans="1:3" s="76" customFormat="1" x14ac:dyDescent="0.55000000000000004">
      <c r="B10" s="306" t="s">
        <v>182</v>
      </c>
      <c r="C10" s="42"/>
    </row>
    <row r="11" spans="1:3" s="76" customFormat="1" x14ac:dyDescent="0.55000000000000004">
      <c r="B11" s="306" t="s">
        <v>182</v>
      </c>
      <c r="C11" s="42"/>
    </row>
    <row r="12" spans="1:3" s="76" customFormat="1" x14ac:dyDescent="0.55000000000000004">
      <c r="B12" s="306" t="s">
        <v>182</v>
      </c>
      <c r="C12" s="42"/>
    </row>
    <row r="13" spans="1:3" s="76" customFormat="1" x14ac:dyDescent="0.55000000000000004">
      <c r="B13" s="306" t="s">
        <v>182</v>
      </c>
      <c r="C13" s="42"/>
    </row>
  </sheetData>
  <sheetProtection algorithmName="SHA-512" hashValue="DTLCN/au1qRW+XODUsq32KEFbdY/+uXUCPPDmiK2m6N1/8S68VtcFnJpsSGf2wX5jewhh+2eB1YACzpxWshpOg==" saltValue="3/ypoivAuTKGU7FN4vbDTA==" spinCount="100000" sheet="1" formatCells="0" insertRows="0" deleteColumns="0" deleteRows="0"/>
  <phoneticPr fontId="1"/>
  <conditionalFormatting sqref="C4:C13">
    <cfRule type="containsBlanks" dxfId="2674" priority="1">
      <formula>LEN(TRIM(C4))=0</formula>
    </cfRule>
  </conditionalFormatting>
  <pageMargins left="0.7" right="0.7" top="0.75" bottom="0.75" header="0.3" footer="0.3"/>
  <pageSetup scale="9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0EA89-E25D-4DFD-A453-4D3EE0E2F7E2}">
  <sheetPr codeName="Sheet36">
    <tabColor rgb="FF00B0F0"/>
    <pageSetUpPr fitToPage="1"/>
  </sheetPr>
  <dimension ref="A1:U763"/>
  <sheetViews>
    <sheetView showGridLines="0" zoomScale="70" zoomScaleNormal="70" zoomScaleSheetLayoutView="70" workbookViewId="0"/>
  </sheetViews>
  <sheetFormatPr defaultRowHeight="18" x14ac:dyDescent="0.55000000000000004"/>
  <cols>
    <col min="1" max="1" width="2.08203125" customWidth="1"/>
    <col min="2" max="2" width="2" customWidth="1"/>
    <col min="3" max="3" width="6.25" customWidth="1"/>
    <col min="4" max="4" width="21.5" customWidth="1"/>
    <col min="5" max="5" width="35" customWidth="1"/>
    <col min="6" max="6" width="32.83203125" customWidth="1"/>
    <col min="7" max="7" width="29.33203125" customWidth="1"/>
    <col min="8" max="8" width="28.83203125" customWidth="1"/>
    <col min="9" max="9" width="2" style="3" customWidth="1"/>
    <col min="10" max="10" width="27.58203125" style="3" bestFit="1" customWidth="1"/>
    <col min="11" max="11" width="20.25" style="3" customWidth="1"/>
    <col min="12" max="12" width="27.58203125" bestFit="1" customWidth="1"/>
    <col min="13" max="13" width="20.25" customWidth="1"/>
    <col min="14" max="15" width="4.75" customWidth="1"/>
    <col min="16" max="18" width="43.33203125" customWidth="1"/>
  </cols>
  <sheetData>
    <row r="1" spans="1:20" x14ac:dyDescent="0.55000000000000004">
      <c r="A1" s="109" t="s">
        <v>365</v>
      </c>
      <c r="C1" s="89"/>
      <c r="D1" s="89"/>
      <c r="E1" s="89"/>
      <c r="F1" s="89"/>
      <c r="G1" s="89"/>
      <c r="T1" s="213"/>
    </row>
    <row r="2" spans="1:20" ht="57" customHeight="1" x14ac:dyDescent="0.55000000000000004">
      <c r="B2" s="887" t="s">
        <v>392</v>
      </c>
      <c r="C2" s="887"/>
      <c r="D2" s="887"/>
      <c r="E2" s="887"/>
      <c r="F2" s="887"/>
      <c r="G2" s="887"/>
      <c r="H2" s="887"/>
      <c r="T2" s="213"/>
    </row>
    <row r="3" spans="1:20" x14ac:dyDescent="0.55000000000000004">
      <c r="T3" s="213"/>
    </row>
    <row r="4" spans="1:20" ht="26.5" x14ac:dyDescent="0.55000000000000004">
      <c r="B4" s="232" t="str">
        <f>IF(COUNTIF('2.5民生部門以外排出削減量'!$Q$6:$Q$37,"?*")=0,"","あと "&amp;COUNTIF('2.5民生部門以外排出削減量'!$Q$6:$Q$37,"?*")&amp;" 取組分 入力が必要です")</f>
        <v/>
      </c>
    </row>
    <row r="5" spans="1:20" ht="13.5" customHeight="1" x14ac:dyDescent="0.55000000000000004"/>
    <row r="6" spans="1:20" ht="9.75" customHeight="1" x14ac:dyDescent="0.55000000000000004">
      <c r="B6" s="51"/>
      <c r="C6" s="29"/>
      <c r="D6" s="29"/>
      <c r="E6" s="29"/>
      <c r="F6" s="29"/>
      <c r="G6" s="29"/>
      <c r="H6" s="29"/>
      <c r="I6" s="47"/>
      <c r="J6"/>
      <c r="K6"/>
    </row>
    <row r="7" spans="1:20" x14ac:dyDescent="0.55000000000000004">
      <c r="B7" s="48"/>
      <c r="C7" s="241" t="str">
        <f ca="1">IFERROR(OFFSET('2.5民生部門以外排出削減量'!$C$5,MATCH(D7,'2.5民生部門以外排出削減量'!$E$6:$E$37,0),0)&amp;"","")</f>
        <v/>
      </c>
      <c r="D7" s="375" t="s">
        <v>238</v>
      </c>
      <c r="E7" s="231" t="s">
        <v>19</v>
      </c>
      <c r="F7" s="928" t="str">
        <f ca="1">IFERROR(OFFSET('2.5民生部門以外排出削減量'!$G$5,MATCH(D7,'2.5民生部門以外排出削減量'!$E$6:$E$37,0),0),"")</f>
        <v/>
      </c>
      <c r="G7" s="928"/>
      <c r="H7" s="928"/>
      <c r="I7" s="49"/>
      <c r="J7"/>
      <c r="K7"/>
    </row>
    <row r="8" spans="1:20" x14ac:dyDescent="0.55000000000000004">
      <c r="B8" s="48"/>
      <c r="C8" s="233"/>
      <c r="D8" s="216"/>
      <c r="E8" s="231" t="s">
        <v>243</v>
      </c>
      <c r="F8" s="928" t="str">
        <f ca="1">IFERROR(OFFSET('2.5民生部門以外排出削減量'!$H$5,MATCH(D7,'2.5民生部門以外排出削減量'!$E$6:$E$37,0),0),"")</f>
        <v/>
      </c>
      <c r="G8" s="928"/>
      <c r="H8" s="928"/>
      <c r="I8" s="49"/>
      <c r="J8"/>
      <c r="K8"/>
    </row>
    <row r="9" spans="1:20" x14ac:dyDescent="0.55000000000000004">
      <c r="B9" s="48"/>
      <c r="C9" s="233"/>
      <c r="D9" s="216"/>
      <c r="E9" s="231" t="s">
        <v>298</v>
      </c>
      <c r="F9" s="929" t="str">
        <f ca="1">IFERROR(OFFSET('2.5民生部門以外排出削減量'!$J$5,MATCH(D7,'2.5民生部門以外排出削減量'!$E$6:$E$37,0),0),"")</f>
        <v/>
      </c>
      <c r="G9" s="929"/>
      <c r="H9" s="929"/>
      <c r="I9" s="49"/>
      <c r="J9"/>
      <c r="K9"/>
    </row>
    <row r="10" spans="1:20" s="76" customFormat="1" ht="18.75" customHeight="1" x14ac:dyDescent="0.55000000000000004">
      <c r="B10" s="379"/>
      <c r="C10" s="380"/>
      <c r="D10" s="381"/>
      <c r="E10" s="393" t="s">
        <v>237</v>
      </c>
      <c r="F10" s="389" t="s">
        <v>211</v>
      </c>
      <c r="G10" s="389" t="s">
        <v>360</v>
      </c>
      <c r="H10" s="389" t="s">
        <v>246</v>
      </c>
      <c r="I10" s="385"/>
      <c r="J10" s="386"/>
      <c r="K10" s="386"/>
    </row>
    <row r="11" spans="1:20" s="76" customFormat="1" x14ac:dyDescent="0.55000000000000004">
      <c r="B11" s="379"/>
      <c r="C11" s="380"/>
      <c r="D11" s="381"/>
      <c r="E11" s="393"/>
      <c r="F11" s="376"/>
      <c r="G11" s="377"/>
      <c r="H11" s="432"/>
      <c r="I11" s="385"/>
      <c r="J11" s="386"/>
      <c r="K11" s="386"/>
    </row>
    <row r="12" spans="1:20" s="76" customFormat="1" x14ac:dyDescent="0.55000000000000004">
      <c r="B12" s="379"/>
      <c r="C12" s="380"/>
      <c r="D12" s="381"/>
      <c r="E12" s="393"/>
      <c r="F12" s="376"/>
      <c r="G12" s="377"/>
      <c r="H12" s="432"/>
      <c r="I12" s="385"/>
      <c r="J12" s="386"/>
      <c r="K12" s="386"/>
    </row>
    <row r="13" spans="1:20" s="386" customFormat="1" x14ac:dyDescent="0.55000000000000004">
      <c r="A13" s="76"/>
      <c r="B13" s="379"/>
      <c r="C13" s="380"/>
      <c r="D13" s="381"/>
      <c r="E13" s="393"/>
      <c r="F13" s="376"/>
      <c r="G13" s="377"/>
      <c r="H13" s="432"/>
      <c r="I13" s="385"/>
      <c r="L13" s="76"/>
      <c r="M13" s="76"/>
      <c r="N13" s="76"/>
      <c r="O13" s="76"/>
      <c r="P13" s="76"/>
      <c r="Q13" s="76"/>
      <c r="R13" s="76"/>
      <c r="S13" s="76"/>
      <c r="T13" s="76"/>
    </row>
    <row r="14" spans="1:20" s="386" customFormat="1" x14ac:dyDescent="0.55000000000000004">
      <c r="A14" s="76"/>
      <c r="B14" s="379"/>
      <c r="C14" s="380"/>
      <c r="D14" s="381"/>
      <c r="E14" s="393"/>
      <c r="F14" s="376"/>
      <c r="G14" s="377"/>
      <c r="H14" s="432"/>
      <c r="I14" s="385"/>
      <c r="L14" s="76"/>
      <c r="M14" s="76"/>
      <c r="N14" s="76"/>
      <c r="O14" s="76"/>
      <c r="P14" s="76"/>
      <c r="Q14" s="76"/>
      <c r="R14" s="76"/>
      <c r="S14" s="76"/>
      <c r="T14" s="76"/>
    </row>
    <row r="15" spans="1:20" s="386" customFormat="1" ht="18.75" customHeight="1" x14ac:dyDescent="0.55000000000000004">
      <c r="A15" s="76"/>
      <c r="B15" s="379"/>
      <c r="C15" s="380"/>
      <c r="D15" s="381"/>
      <c r="E15" s="393" t="s">
        <v>237</v>
      </c>
      <c r="F15" s="389" t="s">
        <v>211</v>
      </c>
      <c r="G15" s="389" t="s">
        <v>360</v>
      </c>
      <c r="H15" s="395" t="s">
        <v>246</v>
      </c>
      <c r="I15" s="385"/>
      <c r="L15" s="76"/>
      <c r="M15" s="76"/>
      <c r="N15" s="76"/>
      <c r="O15" s="76"/>
      <c r="P15" s="76"/>
      <c r="Q15" s="76"/>
      <c r="R15" s="76"/>
      <c r="S15" s="76"/>
      <c r="T15" s="76"/>
    </row>
    <row r="16" spans="1:20" s="386" customFormat="1" x14ac:dyDescent="0.55000000000000004">
      <c r="A16" s="76"/>
      <c r="B16" s="379"/>
      <c r="C16" s="380"/>
      <c r="D16" s="381"/>
      <c r="E16" s="393"/>
      <c r="F16" s="376"/>
      <c r="G16" s="377"/>
      <c r="H16" s="432"/>
      <c r="I16" s="385"/>
      <c r="L16" s="76"/>
      <c r="M16" s="76"/>
      <c r="N16" s="76"/>
      <c r="O16" s="76"/>
      <c r="P16" s="76"/>
      <c r="Q16" s="76"/>
      <c r="R16" s="76"/>
      <c r="S16" s="76"/>
      <c r="T16" s="76"/>
    </row>
    <row r="17" spans="1:21" s="386" customFormat="1" x14ac:dyDescent="0.55000000000000004">
      <c r="A17" s="76"/>
      <c r="B17" s="379"/>
      <c r="C17" s="380"/>
      <c r="D17" s="381"/>
      <c r="E17" s="393"/>
      <c r="F17" s="376"/>
      <c r="G17" s="377"/>
      <c r="H17" s="432"/>
      <c r="I17" s="385"/>
      <c r="L17" s="76"/>
      <c r="M17" s="76"/>
      <c r="N17" s="76"/>
      <c r="O17" s="76"/>
      <c r="P17" s="76"/>
      <c r="Q17" s="76"/>
      <c r="R17" s="76"/>
      <c r="S17" s="76"/>
      <c r="T17" s="76"/>
    </row>
    <row r="18" spans="1:21" s="386" customFormat="1" x14ac:dyDescent="0.55000000000000004">
      <c r="A18" s="76"/>
      <c r="B18" s="379"/>
      <c r="C18" s="380"/>
      <c r="D18" s="381"/>
      <c r="E18" s="393"/>
      <c r="F18" s="376"/>
      <c r="G18" s="377"/>
      <c r="H18" s="432"/>
      <c r="I18" s="385"/>
      <c r="L18" s="76"/>
      <c r="M18" s="76"/>
      <c r="N18" s="76"/>
      <c r="O18" s="76"/>
      <c r="P18" s="76"/>
      <c r="Q18" s="76"/>
      <c r="R18" s="76"/>
      <c r="S18" s="76"/>
      <c r="T18" s="76"/>
    </row>
    <row r="19" spans="1:21" s="386" customFormat="1" x14ac:dyDescent="0.55000000000000004">
      <c r="A19" s="76"/>
      <c r="B19" s="379"/>
      <c r="C19" s="390"/>
      <c r="D19" s="391"/>
      <c r="E19" s="394"/>
      <c r="F19" s="376"/>
      <c r="G19" s="377"/>
      <c r="H19" s="432"/>
      <c r="I19" s="385"/>
      <c r="J19" s="76"/>
      <c r="M19" s="76"/>
      <c r="N19" s="76"/>
      <c r="O19" s="76"/>
      <c r="P19" s="76"/>
      <c r="Q19" s="76"/>
      <c r="R19" s="76"/>
      <c r="S19" s="76"/>
      <c r="T19" s="76"/>
      <c r="U19" s="76"/>
    </row>
    <row r="20" spans="1:21" ht="7.5" customHeight="1" x14ac:dyDescent="0.55000000000000004">
      <c r="B20" s="211"/>
      <c r="C20" s="28"/>
      <c r="D20" s="28"/>
      <c r="E20" s="28"/>
      <c r="F20" s="28"/>
      <c r="G20" s="28"/>
      <c r="H20" s="50"/>
      <c r="I20" s="50"/>
      <c r="L20" s="3"/>
    </row>
    <row r="21" spans="1:21" ht="6" customHeight="1" x14ac:dyDescent="0.55000000000000004">
      <c r="I21"/>
      <c r="L21" s="3"/>
    </row>
    <row r="22" spans="1:21" ht="103.5" customHeight="1" x14ac:dyDescent="0.55000000000000004">
      <c r="C22" s="241"/>
      <c r="D22" s="242"/>
      <c r="E22" s="230" t="s">
        <v>229</v>
      </c>
      <c r="F22" s="912"/>
      <c r="G22" s="913"/>
      <c r="H22" s="914"/>
      <c r="I22" s="244" t="s">
        <v>240</v>
      </c>
      <c r="J22" s="244"/>
      <c r="K22"/>
    </row>
    <row r="23" spans="1:21" ht="146.25" customHeight="1" x14ac:dyDescent="0.55000000000000004">
      <c r="C23" s="234"/>
      <c r="D23" s="224"/>
      <c r="E23" s="230" t="s">
        <v>230</v>
      </c>
      <c r="F23" s="912"/>
      <c r="G23" s="913"/>
      <c r="H23" s="914"/>
      <c r="I23"/>
      <c r="L23" s="3"/>
    </row>
    <row r="24" spans="1:21" ht="18.5" thickBot="1" x14ac:dyDescent="0.6">
      <c r="A24" s="245"/>
      <c r="B24" s="245"/>
      <c r="C24" s="245"/>
      <c r="D24" s="245"/>
      <c r="E24" s="245"/>
      <c r="F24" s="245"/>
      <c r="G24" s="245"/>
      <c r="H24" s="245"/>
      <c r="I24" s="247"/>
    </row>
    <row r="25" spans="1:21" x14ac:dyDescent="0.55000000000000004">
      <c r="A25" s="248"/>
      <c r="B25" s="248"/>
      <c r="C25" s="248"/>
      <c r="D25" s="248"/>
      <c r="E25" s="248"/>
      <c r="F25" s="248"/>
      <c r="G25" s="248"/>
      <c r="H25" s="248"/>
      <c r="I25" s="250"/>
    </row>
    <row r="26" spans="1:21" ht="9.75" customHeight="1" x14ac:dyDescent="0.55000000000000004">
      <c r="B26" s="51"/>
      <c r="C26" s="29"/>
      <c r="D26" s="29"/>
      <c r="E26" s="29"/>
      <c r="F26" s="29"/>
      <c r="G26" s="29"/>
      <c r="H26" s="29"/>
      <c r="I26" s="47"/>
      <c r="J26"/>
      <c r="K26"/>
    </row>
    <row r="27" spans="1:21" x14ac:dyDescent="0.55000000000000004">
      <c r="B27" s="48"/>
      <c r="C27" s="241" t="str">
        <f ca="1">IFERROR(OFFSET('2.5民生部門以外排出削減量'!$C$5,MATCH(D27,'2.5民生部門以外排出削減量'!$E$6:$E$37,0),0)&amp;"","")</f>
        <v/>
      </c>
      <c r="D27" s="375" t="s">
        <v>238</v>
      </c>
      <c r="E27" s="231" t="s">
        <v>19</v>
      </c>
      <c r="F27" s="928" t="str">
        <f ca="1">IFERROR(OFFSET('2.5民生部門以外排出削減量'!$G$5,MATCH(D27,'2.5民生部門以外排出削減量'!$E$6:$E$37,0),0),"")</f>
        <v/>
      </c>
      <c r="G27" s="928"/>
      <c r="H27" s="928"/>
      <c r="I27" s="49"/>
      <c r="J27"/>
      <c r="K27"/>
    </row>
    <row r="28" spans="1:21" x14ac:dyDescent="0.55000000000000004">
      <c r="B28" s="48"/>
      <c r="C28" s="233"/>
      <c r="D28" s="216"/>
      <c r="E28" s="231" t="s">
        <v>243</v>
      </c>
      <c r="F28" s="928" t="str">
        <f ca="1">IFERROR(OFFSET('2.5民生部門以外排出削減量'!$H$5,MATCH(D27,'2.5民生部門以外排出削減量'!$E$6:$E$37,0),0),"")</f>
        <v/>
      </c>
      <c r="G28" s="928"/>
      <c r="H28" s="928"/>
      <c r="I28" s="49"/>
      <c r="J28"/>
      <c r="K28"/>
    </row>
    <row r="29" spans="1:21" x14ac:dyDescent="0.55000000000000004">
      <c r="B29" s="48"/>
      <c r="C29" s="233"/>
      <c r="D29" s="216"/>
      <c r="E29" s="231" t="s">
        <v>298</v>
      </c>
      <c r="F29" s="929" t="str">
        <f ca="1">IFERROR(OFFSET('2.5民生部門以外排出削減量'!$J$5,MATCH(D27,'2.5民生部門以外排出削減量'!$E$6:$E$37,0),0),"")</f>
        <v/>
      </c>
      <c r="G29" s="929"/>
      <c r="H29" s="929"/>
      <c r="I29" s="49"/>
      <c r="J29"/>
      <c r="K29"/>
    </row>
    <row r="30" spans="1:21" s="76" customFormat="1" ht="18.75" customHeight="1" x14ac:dyDescent="0.55000000000000004">
      <c r="B30" s="379"/>
      <c r="C30" s="380"/>
      <c r="D30" s="381"/>
      <c r="E30" s="393" t="s">
        <v>237</v>
      </c>
      <c r="F30" s="389" t="s">
        <v>211</v>
      </c>
      <c r="G30" s="389" t="s">
        <v>360</v>
      </c>
      <c r="H30" s="389" t="s">
        <v>246</v>
      </c>
      <c r="I30" s="385"/>
      <c r="J30" s="386"/>
      <c r="K30" s="386"/>
    </row>
    <row r="31" spans="1:21" s="76" customFormat="1" x14ac:dyDescent="0.55000000000000004">
      <c r="B31" s="379"/>
      <c r="C31" s="380"/>
      <c r="D31" s="381"/>
      <c r="E31" s="393"/>
      <c r="F31" s="376"/>
      <c r="G31" s="377"/>
      <c r="H31" s="432"/>
      <c r="I31" s="385"/>
      <c r="J31" s="386"/>
      <c r="K31" s="386"/>
    </row>
    <row r="32" spans="1:21" s="76" customFormat="1" x14ac:dyDescent="0.55000000000000004">
      <c r="B32" s="379"/>
      <c r="C32" s="380"/>
      <c r="D32" s="381"/>
      <c r="E32" s="393"/>
      <c r="F32" s="376"/>
      <c r="G32" s="377"/>
      <c r="H32" s="432"/>
      <c r="I32" s="385"/>
      <c r="J32" s="386"/>
      <c r="K32" s="386"/>
    </row>
    <row r="33" spans="1:21" s="386" customFormat="1" x14ac:dyDescent="0.55000000000000004">
      <c r="A33" s="76"/>
      <c r="B33" s="379"/>
      <c r="C33" s="380"/>
      <c r="D33" s="381"/>
      <c r="E33" s="393"/>
      <c r="F33" s="376"/>
      <c r="G33" s="377"/>
      <c r="H33" s="432"/>
      <c r="I33" s="385"/>
      <c r="L33" s="76"/>
      <c r="M33" s="76"/>
      <c r="N33" s="76"/>
      <c r="O33" s="76"/>
      <c r="P33" s="76"/>
      <c r="Q33" s="76"/>
      <c r="R33" s="76"/>
      <c r="S33" s="76"/>
      <c r="T33" s="76"/>
    </row>
    <row r="34" spans="1:21" s="386" customFormat="1" x14ac:dyDescent="0.55000000000000004">
      <c r="A34" s="76"/>
      <c r="B34" s="379"/>
      <c r="C34" s="380"/>
      <c r="D34" s="381"/>
      <c r="E34" s="393"/>
      <c r="F34" s="376"/>
      <c r="G34" s="377"/>
      <c r="H34" s="432"/>
      <c r="I34" s="385"/>
      <c r="L34" s="76"/>
      <c r="M34" s="76"/>
      <c r="N34" s="76"/>
      <c r="O34" s="76"/>
      <c r="P34" s="76"/>
      <c r="Q34" s="76"/>
      <c r="R34" s="76"/>
      <c r="S34" s="76"/>
      <c r="T34" s="76"/>
    </row>
    <row r="35" spans="1:21" s="386" customFormat="1" ht="18.75" customHeight="1" x14ac:dyDescent="0.55000000000000004">
      <c r="A35" s="76"/>
      <c r="B35" s="379"/>
      <c r="C35" s="380"/>
      <c r="D35" s="381"/>
      <c r="E35" s="393" t="s">
        <v>237</v>
      </c>
      <c r="F35" s="389" t="s">
        <v>211</v>
      </c>
      <c r="G35" s="389" t="s">
        <v>360</v>
      </c>
      <c r="H35" s="395" t="s">
        <v>246</v>
      </c>
      <c r="I35" s="385"/>
      <c r="L35" s="76"/>
      <c r="M35" s="76"/>
      <c r="N35" s="76"/>
      <c r="O35" s="76"/>
      <c r="P35" s="76"/>
      <c r="Q35" s="76"/>
      <c r="R35" s="76"/>
      <c r="S35" s="76"/>
      <c r="T35" s="76"/>
    </row>
    <row r="36" spans="1:21" s="386" customFormat="1" x14ac:dyDescent="0.55000000000000004">
      <c r="A36" s="76"/>
      <c r="B36" s="379"/>
      <c r="C36" s="380"/>
      <c r="D36" s="381"/>
      <c r="E36" s="393"/>
      <c r="F36" s="376"/>
      <c r="G36" s="377"/>
      <c r="H36" s="432"/>
      <c r="I36" s="385"/>
      <c r="L36" s="76"/>
      <c r="M36" s="76"/>
      <c r="N36" s="76"/>
      <c r="O36" s="76"/>
      <c r="P36" s="76"/>
      <c r="Q36" s="76"/>
      <c r="R36" s="76"/>
      <c r="S36" s="76"/>
      <c r="T36" s="76"/>
    </row>
    <row r="37" spans="1:21" s="386" customFormat="1" x14ac:dyDescent="0.55000000000000004">
      <c r="A37" s="76"/>
      <c r="B37" s="379"/>
      <c r="C37" s="380"/>
      <c r="D37" s="381"/>
      <c r="E37" s="393"/>
      <c r="F37" s="376"/>
      <c r="G37" s="377"/>
      <c r="H37" s="432"/>
      <c r="I37" s="385"/>
      <c r="L37" s="76"/>
      <c r="M37" s="76"/>
      <c r="N37" s="76"/>
      <c r="O37" s="76"/>
      <c r="P37" s="76"/>
      <c r="Q37" s="76"/>
      <c r="R37" s="76"/>
      <c r="S37" s="76"/>
      <c r="T37" s="76"/>
    </row>
    <row r="38" spans="1:21" s="386" customFormat="1" x14ac:dyDescent="0.55000000000000004">
      <c r="A38" s="76"/>
      <c r="B38" s="379"/>
      <c r="C38" s="380"/>
      <c r="D38" s="381"/>
      <c r="E38" s="393"/>
      <c r="F38" s="376"/>
      <c r="G38" s="377"/>
      <c r="H38" s="432"/>
      <c r="I38" s="385"/>
      <c r="L38" s="76"/>
      <c r="M38" s="76"/>
      <c r="N38" s="76"/>
      <c r="O38" s="76"/>
      <c r="P38" s="76"/>
      <c r="Q38" s="76"/>
      <c r="R38" s="76"/>
      <c r="S38" s="76"/>
      <c r="T38" s="76"/>
    </row>
    <row r="39" spans="1:21" s="386" customFormat="1" x14ac:dyDescent="0.55000000000000004">
      <c r="A39" s="76"/>
      <c r="B39" s="379"/>
      <c r="C39" s="390"/>
      <c r="D39" s="391"/>
      <c r="E39" s="394"/>
      <c r="F39" s="376"/>
      <c r="G39" s="377"/>
      <c r="H39" s="432"/>
      <c r="I39" s="385"/>
      <c r="J39" s="76"/>
      <c r="M39" s="76"/>
      <c r="N39" s="76"/>
      <c r="O39" s="76"/>
      <c r="P39" s="76"/>
      <c r="Q39" s="76"/>
      <c r="R39" s="76"/>
      <c r="S39" s="76"/>
      <c r="T39" s="76"/>
      <c r="U39" s="76"/>
    </row>
    <row r="40" spans="1:21" ht="7.5" customHeight="1" x14ac:dyDescent="0.55000000000000004">
      <c r="B40" s="211"/>
      <c r="C40" s="28"/>
      <c r="D40" s="28"/>
      <c r="E40" s="28"/>
      <c r="F40" s="28"/>
      <c r="G40" s="28"/>
      <c r="H40" s="50"/>
      <c r="I40" s="50"/>
      <c r="L40" s="3"/>
    </row>
    <row r="41" spans="1:21" ht="6" customHeight="1" x14ac:dyDescent="0.55000000000000004">
      <c r="I41"/>
      <c r="L41" s="3"/>
    </row>
    <row r="42" spans="1:21" ht="103.5" customHeight="1" x14ac:dyDescent="0.55000000000000004">
      <c r="C42" s="241"/>
      <c r="D42" s="242"/>
      <c r="E42" s="230" t="s">
        <v>229</v>
      </c>
      <c r="F42" s="912"/>
      <c r="G42" s="913"/>
      <c r="H42" s="914"/>
      <c r="I42" s="244" t="s">
        <v>240</v>
      </c>
      <c r="J42" s="244"/>
      <c r="K42"/>
    </row>
    <row r="43" spans="1:21" ht="146.25" customHeight="1" x14ac:dyDescent="0.55000000000000004">
      <c r="C43" s="234"/>
      <c r="D43" s="224"/>
      <c r="E43" s="230" t="s">
        <v>230</v>
      </c>
      <c r="F43" s="912"/>
      <c r="G43" s="913"/>
      <c r="H43" s="914"/>
      <c r="I43"/>
      <c r="L43" s="3"/>
    </row>
    <row r="44" spans="1:21" ht="18.5" thickBot="1" x14ac:dyDescent="0.6">
      <c r="A44" s="245"/>
      <c r="B44" s="245"/>
      <c r="C44" s="245"/>
      <c r="D44" s="245"/>
      <c r="E44" s="245"/>
      <c r="F44" s="245"/>
      <c r="G44" s="245"/>
      <c r="H44" s="245"/>
      <c r="I44" s="247"/>
    </row>
    <row r="45" spans="1:21" x14ac:dyDescent="0.55000000000000004">
      <c r="A45" s="248"/>
      <c r="B45" s="248"/>
      <c r="C45" s="248"/>
      <c r="D45" s="248"/>
      <c r="E45" s="248"/>
      <c r="F45" s="248"/>
      <c r="G45" s="248"/>
      <c r="H45" s="248"/>
      <c r="I45" s="250"/>
    </row>
    <row r="46" spans="1:21" ht="9.75" customHeight="1" x14ac:dyDescent="0.55000000000000004">
      <c r="B46" s="51"/>
      <c r="C46" s="29"/>
      <c r="D46" s="29"/>
      <c r="E46" s="29"/>
      <c r="F46" s="29"/>
      <c r="G46" s="29"/>
      <c r="H46" s="29"/>
      <c r="I46" s="47"/>
      <c r="J46"/>
      <c r="K46"/>
    </row>
    <row r="47" spans="1:21" x14ac:dyDescent="0.55000000000000004">
      <c r="B47" s="48"/>
      <c r="C47" s="241" t="str">
        <f ca="1">IFERROR(OFFSET('2.5民生部門以外排出削減量'!$C$5,MATCH(D47,'2.5民生部門以外排出削減量'!$E$6:$E$37,0),0)&amp;"","")</f>
        <v/>
      </c>
      <c r="D47" s="375" t="s">
        <v>238</v>
      </c>
      <c r="E47" s="231" t="s">
        <v>19</v>
      </c>
      <c r="F47" s="928" t="str">
        <f ca="1">IFERROR(OFFSET('2.5民生部門以外排出削減量'!$G$5,MATCH(D47,'2.5民生部門以外排出削減量'!$E$6:$E$37,0),0),"")</f>
        <v/>
      </c>
      <c r="G47" s="928"/>
      <c r="H47" s="928"/>
      <c r="I47" s="49"/>
      <c r="J47"/>
      <c r="K47"/>
    </row>
    <row r="48" spans="1:21" x14ac:dyDescent="0.55000000000000004">
      <c r="B48" s="48"/>
      <c r="C48" s="233"/>
      <c r="D48" s="216"/>
      <c r="E48" s="231" t="s">
        <v>243</v>
      </c>
      <c r="F48" s="928" t="str">
        <f ca="1">IFERROR(OFFSET('2.5民生部門以外排出削減量'!$H$5,MATCH(D47,'2.5民生部門以外排出削減量'!$E$6:$E$37,0),0),"")</f>
        <v/>
      </c>
      <c r="G48" s="928"/>
      <c r="H48" s="928"/>
      <c r="I48" s="49"/>
      <c r="J48"/>
      <c r="K48"/>
    </row>
    <row r="49" spans="1:21" x14ac:dyDescent="0.55000000000000004">
      <c r="B49" s="48"/>
      <c r="C49" s="233"/>
      <c r="D49" s="216"/>
      <c r="E49" s="231" t="s">
        <v>298</v>
      </c>
      <c r="F49" s="929" t="str">
        <f ca="1">IFERROR(OFFSET('2.5民生部門以外排出削減量'!$J$5,MATCH(D47,'2.5民生部門以外排出削減量'!$E$6:$E$37,0),0),"")</f>
        <v/>
      </c>
      <c r="G49" s="929"/>
      <c r="H49" s="929"/>
      <c r="I49" s="49"/>
      <c r="J49"/>
      <c r="K49"/>
    </row>
    <row r="50" spans="1:21" s="76" customFormat="1" ht="18.75" customHeight="1" x14ac:dyDescent="0.55000000000000004">
      <c r="B50" s="379"/>
      <c r="C50" s="380"/>
      <c r="D50" s="381"/>
      <c r="E50" s="393" t="s">
        <v>237</v>
      </c>
      <c r="F50" s="389" t="s">
        <v>211</v>
      </c>
      <c r="G50" s="389" t="s">
        <v>360</v>
      </c>
      <c r="H50" s="389" t="s">
        <v>246</v>
      </c>
      <c r="I50" s="385"/>
      <c r="J50" s="386"/>
      <c r="K50" s="386"/>
    </row>
    <row r="51" spans="1:21" s="76" customFormat="1" x14ac:dyDescent="0.55000000000000004">
      <c r="B51" s="379"/>
      <c r="C51" s="380"/>
      <c r="D51" s="381"/>
      <c r="E51" s="393"/>
      <c r="F51" s="376"/>
      <c r="G51" s="377"/>
      <c r="H51" s="432"/>
      <c r="I51" s="385"/>
      <c r="J51" s="386"/>
      <c r="K51" s="386"/>
    </row>
    <row r="52" spans="1:21" s="76" customFormat="1" x14ac:dyDescent="0.55000000000000004">
      <c r="B52" s="379"/>
      <c r="C52" s="380"/>
      <c r="D52" s="381"/>
      <c r="E52" s="393"/>
      <c r="F52" s="376"/>
      <c r="G52" s="377"/>
      <c r="H52" s="432"/>
      <c r="I52" s="385"/>
      <c r="J52" s="386"/>
      <c r="K52" s="386"/>
    </row>
    <row r="53" spans="1:21" s="386" customFormat="1" x14ac:dyDescent="0.55000000000000004">
      <c r="A53" s="76"/>
      <c r="B53" s="379"/>
      <c r="C53" s="380"/>
      <c r="D53" s="381"/>
      <c r="E53" s="393"/>
      <c r="F53" s="376"/>
      <c r="G53" s="377"/>
      <c r="H53" s="432"/>
      <c r="I53" s="385"/>
      <c r="L53" s="76"/>
      <c r="M53" s="76"/>
      <c r="N53" s="76"/>
      <c r="O53" s="76"/>
      <c r="P53" s="76"/>
      <c r="Q53" s="76"/>
      <c r="R53" s="76"/>
      <c r="S53" s="76"/>
      <c r="T53" s="76"/>
    </row>
    <row r="54" spans="1:21" s="386" customFormat="1" x14ac:dyDescent="0.55000000000000004">
      <c r="A54" s="76"/>
      <c r="B54" s="379"/>
      <c r="C54" s="380"/>
      <c r="D54" s="381"/>
      <c r="E54" s="393"/>
      <c r="F54" s="376"/>
      <c r="G54" s="377"/>
      <c r="H54" s="432"/>
      <c r="I54" s="385"/>
      <c r="L54" s="76"/>
      <c r="M54" s="76"/>
      <c r="N54" s="76"/>
      <c r="O54" s="76"/>
      <c r="P54" s="76"/>
      <c r="Q54" s="76"/>
      <c r="R54" s="76"/>
      <c r="S54" s="76"/>
      <c r="T54" s="76"/>
    </row>
    <row r="55" spans="1:21" s="386" customFormat="1" ht="18.75" customHeight="1" x14ac:dyDescent="0.55000000000000004">
      <c r="A55" s="76"/>
      <c r="B55" s="379"/>
      <c r="C55" s="380"/>
      <c r="D55" s="381"/>
      <c r="E55" s="393" t="s">
        <v>237</v>
      </c>
      <c r="F55" s="389" t="s">
        <v>211</v>
      </c>
      <c r="G55" s="389" t="s">
        <v>360</v>
      </c>
      <c r="H55" s="395" t="s">
        <v>246</v>
      </c>
      <c r="I55" s="385"/>
      <c r="L55" s="76"/>
      <c r="M55" s="76"/>
      <c r="N55" s="76"/>
      <c r="O55" s="76"/>
      <c r="P55" s="76"/>
      <c r="Q55" s="76"/>
      <c r="R55" s="76"/>
      <c r="S55" s="76"/>
      <c r="T55" s="76"/>
    </row>
    <row r="56" spans="1:21" s="386" customFormat="1" x14ac:dyDescent="0.55000000000000004">
      <c r="A56" s="76"/>
      <c r="B56" s="379"/>
      <c r="C56" s="380"/>
      <c r="D56" s="381"/>
      <c r="E56" s="393"/>
      <c r="F56" s="376"/>
      <c r="G56" s="377"/>
      <c r="H56" s="432"/>
      <c r="I56" s="385"/>
      <c r="L56" s="76"/>
      <c r="M56" s="76"/>
      <c r="N56" s="76"/>
      <c r="O56" s="76"/>
      <c r="P56" s="76"/>
      <c r="Q56" s="76"/>
      <c r="R56" s="76"/>
      <c r="S56" s="76"/>
      <c r="T56" s="76"/>
    </row>
    <row r="57" spans="1:21" s="386" customFormat="1" x14ac:dyDescent="0.55000000000000004">
      <c r="A57" s="76"/>
      <c r="B57" s="379"/>
      <c r="C57" s="380"/>
      <c r="D57" s="381"/>
      <c r="E57" s="393"/>
      <c r="F57" s="376"/>
      <c r="G57" s="377"/>
      <c r="H57" s="432"/>
      <c r="I57" s="385"/>
      <c r="L57" s="76"/>
      <c r="M57" s="76"/>
      <c r="N57" s="76"/>
      <c r="O57" s="76"/>
      <c r="P57" s="76"/>
      <c r="Q57" s="76"/>
      <c r="R57" s="76"/>
      <c r="S57" s="76"/>
      <c r="T57" s="76"/>
    </row>
    <row r="58" spans="1:21" s="386" customFormat="1" x14ac:dyDescent="0.55000000000000004">
      <c r="A58" s="76"/>
      <c r="B58" s="379"/>
      <c r="C58" s="380"/>
      <c r="D58" s="381"/>
      <c r="E58" s="393"/>
      <c r="F58" s="376"/>
      <c r="G58" s="377"/>
      <c r="H58" s="432"/>
      <c r="I58" s="385"/>
      <c r="L58" s="76"/>
      <c r="M58" s="76"/>
      <c r="N58" s="76"/>
      <c r="O58" s="76"/>
      <c r="P58" s="76"/>
      <c r="Q58" s="76"/>
      <c r="R58" s="76"/>
      <c r="S58" s="76"/>
      <c r="T58" s="76"/>
    </row>
    <row r="59" spans="1:21" s="386" customFormat="1" x14ac:dyDescent="0.55000000000000004">
      <c r="A59" s="76"/>
      <c r="B59" s="379"/>
      <c r="C59" s="390"/>
      <c r="D59" s="391"/>
      <c r="E59" s="394"/>
      <c r="F59" s="376"/>
      <c r="G59" s="377"/>
      <c r="H59" s="432"/>
      <c r="I59" s="385"/>
      <c r="J59" s="76"/>
      <c r="M59" s="76"/>
      <c r="N59" s="76"/>
      <c r="O59" s="76"/>
      <c r="P59" s="76"/>
      <c r="Q59" s="76"/>
      <c r="R59" s="76"/>
      <c r="S59" s="76"/>
      <c r="T59" s="76"/>
      <c r="U59" s="76"/>
    </row>
    <row r="60" spans="1:21" ht="7.5" customHeight="1" x14ac:dyDescent="0.55000000000000004">
      <c r="B60" s="211"/>
      <c r="C60" s="28"/>
      <c r="D60" s="28"/>
      <c r="E60" s="28"/>
      <c r="F60" s="28"/>
      <c r="G60" s="28"/>
      <c r="H60" s="50"/>
      <c r="I60" s="50"/>
      <c r="L60" s="3"/>
    </row>
    <row r="61" spans="1:21" ht="6" customHeight="1" x14ac:dyDescent="0.55000000000000004">
      <c r="I61"/>
      <c r="L61" s="3"/>
    </row>
    <row r="62" spans="1:21" ht="103.5" customHeight="1" x14ac:dyDescent="0.55000000000000004">
      <c r="C62" s="241"/>
      <c r="D62" s="242"/>
      <c r="E62" s="230" t="s">
        <v>229</v>
      </c>
      <c r="F62" s="912"/>
      <c r="G62" s="913"/>
      <c r="H62" s="914"/>
      <c r="I62" s="244" t="s">
        <v>240</v>
      </c>
      <c r="J62" s="244"/>
      <c r="K62"/>
    </row>
    <row r="63" spans="1:21" ht="146.25" customHeight="1" x14ac:dyDescent="0.55000000000000004">
      <c r="C63" s="234"/>
      <c r="D63" s="224"/>
      <c r="E63" s="230" t="s">
        <v>230</v>
      </c>
      <c r="F63" s="912"/>
      <c r="G63" s="913"/>
      <c r="H63" s="914"/>
      <c r="I63"/>
      <c r="L63" s="3"/>
    </row>
    <row r="64" spans="1:21" ht="18.5" thickBot="1" x14ac:dyDescent="0.6">
      <c r="A64" s="245"/>
      <c r="B64" s="245"/>
      <c r="C64" s="245"/>
      <c r="D64" s="245"/>
      <c r="E64" s="245"/>
      <c r="F64" s="245"/>
      <c r="G64" s="245"/>
      <c r="H64" s="245"/>
      <c r="I64" s="247"/>
    </row>
    <row r="65" spans="1:21" x14ac:dyDescent="0.55000000000000004">
      <c r="A65" s="248"/>
      <c r="B65" s="248"/>
      <c r="C65" s="248"/>
      <c r="D65" s="248"/>
      <c r="E65" s="248"/>
      <c r="F65" s="248"/>
      <c r="G65" s="248"/>
      <c r="H65" s="248"/>
      <c r="I65" s="250"/>
    </row>
    <row r="66" spans="1:21" ht="9.75" customHeight="1" x14ac:dyDescent="0.55000000000000004">
      <c r="B66" s="51"/>
      <c r="C66" s="29"/>
      <c r="D66" s="29"/>
      <c r="E66" s="29"/>
      <c r="F66" s="29"/>
      <c r="G66" s="29"/>
      <c r="H66" s="29"/>
      <c r="I66" s="47"/>
      <c r="J66"/>
      <c r="K66"/>
    </row>
    <row r="67" spans="1:21" x14ac:dyDescent="0.55000000000000004">
      <c r="B67" s="48"/>
      <c r="C67" s="241" t="str">
        <f ca="1">IFERROR(OFFSET('2.5民生部門以外排出削減量'!$C$5,MATCH(D67,'2.5民生部門以外排出削減量'!$E$6:$E$37,0),0)&amp;"","")</f>
        <v/>
      </c>
      <c r="D67" s="375" t="s">
        <v>238</v>
      </c>
      <c r="E67" s="231" t="s">
        <v>19</v>
      </c>
      <c r="F67" s="928" t="str">
        <f ca="1">IFERROR(OFFSET('2.5民生部門以外排出削減量'!$G$5,MATCH(D67,'2.5民生部門以外排出削減量'!$E$6:$E$37,0),0),"")</f>
        <v/>
      </c>
      <c r="G67" s="928"/>
      <c r="H67" s="928"/>
      <c r="I67" s="49"/>
      <c r="J67"/>
      <c r="K67"/>
    </row>
    <row r="68" spans="1:21" x14ac:dyDescent="0.55000000000000004">
      <c r="B68" s="48"/>
      <c r="C68" s="233"/>
      <c r="D68" s="216"/>
      <c r="E68" s="231" t="s">
        <v>243</v>
      </c>
      <c r="F68" s="928" t="str">
        <f ca="1">IFERROR(OFFSET('2.5民生部門以外排出削減量'!$H$5,MATCH(D67,'2.5民生部門以外排出削減量'!$E$6:$E$37,0),0),"")</f>
        <v/>
      </c>
      <c r="G68" s="928"/>
      <c r="H68" s="928"/>
      <c r="I68" s="49"/>
      <c r="J68"/>
      <c r="K68"/>
    </row>
    <row r="69" spans="1:21" x14ac:dyDescent="0.55000000000000004">
      <c r="B69" s="48"/>
      <c r="C69" s="233"/>
      <c r="D69" s="216"/>
      <c r="E69" s="231" t="s">
        <v>298</v>
      </c>
      <c r="F69" s="929" t="str">
        <f ca="1">IFERROR(OFFSET('2.5民生部門以外排出削減量'!$J$5,MATCH(D67,'2.5民生部門以外排出削減量'!$E$6:$E$37,0),0),"")</f>
        <v/>
      </c>
      <c r="G69" s="929"/>
      <c r="H69" s="929"/>
      <c r="I69" s="49"/>
      <c r="J69"/>
      <c r="K69"/>
    </row>
    <row r="70" spans="1:21" s="76" customFormat="1" ht="18.75" customHeight="1" x14ac:dyDescent="0.55000000000000004">
      <c r="B70" s="379"/>
      <c r="C70" s="380"/>
      <c r="D70" s="381"/>
      <c r="E70" s="393" t="s">
        <v>237</v>
      </c>
      <c r="F70" s="389" t="s">
        <v>211</v>
      </c>
      <c r="G70" s="389" t="s">
        <v>360</v>
      </c>
      <c r="H70" s="389" t="s">
        <v>246</v>
      </c>
      <c r="I70" s="385"/>
      <c r="J70" s="386"/>
      <c r="K70" s="386"/>
    </row>
    <row r="71" spans="1:21" s="76" customFormat="1" x14ac:dyDescent="0.55000000000000004">
      <c r="B71" s="379"/>
      <c r="C71" s="380"/>
      <c r="D71" s="381"/>
      <c r="E71" s="393"/>
      <c r="F71" s="376"/>
      <c r="G71" s="377"/>
      <c r="H71" s="432"/>
      <c r="I71" s="385"/>
      <c r="J71" s="386"/>
      <c r="K71" s="386"/>
    </row>
    <row r="72" spans="1:21" s="76" customFormat="1" x14ac:dyDescent="0.55000000000000004">
      <c r="B72" s="379"/>
      <c r="C72" s="380"/>
      <c r="D72" s="381"/>
      <c r="E72" s="393"/>
      <c r="F72" s="376"/>
      <c r="G72" s="377"/>
      <c r="H72" s="432"/>
      <c r="I72" s="385"/>
      <c r="J72" s="386"/>
      <c r="K72" s="386"/>
    </row>
    <row r="73" spans="1:21" s="386" customFormat="1" x14ac:dyDescent="0.55000000000000004">
      <c r="A73" s="76"/>
      <c r="B73" s="379"/>
      <c r="C73" s="380"/>
      <c r="D73" s="381"/>
      <c r="E73" s="393"/>
      <c r="F73" s="376"/>
      <c r="G73" s="377"/>
      <c r="H73" s="432"/>
      <c r="I73" s="385"/>
      <c r="L73" s="76"/>
      <c r="M73" s="76"/>
      <c r="N73" s="76"/>
      <c r="O73" s="76"/>
      <c r="P73" s="76"/>
      <c r="Q73" s="76"/>
      <c r="R73" s="76"/>
      <c r="S73" s="76"/>
      <c r="T73" s="76"/>
    </row>
    <row r="74" spans="1:21" s="386" customFormat="1" x14ac:dyDescent="0.55000000000000004">
      <c r="A74" s="76"/>
      <c r="B74" s="379"/>
      <c r="C74" s="380"/>
      <c r="D74" s="381"/>
      <c r="E74" s="393"/>
      <c r="F74" s="376"/>
      <c r="G74" s="377"/>
      <c r="H74" s="432"/>
      <c r="I74" s="385"/>
      <c r="L74" s="76"/>
      <c r="M74" s="76"/>
      <c r="N74" s="76"/>
      <c r="O74" s="76"/>
      <c r="P74" s="76"/>
      <c r="Q74" s="76"/>
      <c r="R74" s="76"/>
      <c r="S74" s="76"/>
      <c r="T74" s="76"/>
    </row>
    <row r="75" spans="1:21" s="386" customFormat="1" ht="18.75" customHeight="1" x14ac:dyDescent="0.55000000000000004">
      <c r="A75" s="76"/>
      <c r="B75" s="379"/>
      <c r="C75" s="380"/>
      <c r="D75" s="381"/>
      <c r="E75" s="393" t="s">
        <v>237</v>
      </c>
      <c r="F75" s="389" t="s">
        <v>211</v>
      </c>
      <c r="G75" s="389" t="s">
        <v>360</v>
      </c>
      <c r="H75" s="395" t="s">
        <v>246</v>
      </c>
      <c r="I75" s="385"/>
      <c r="L75" s="76"/>
      <c r="M75" s="76"/>
      <c r="N75" s="76"/>
      <c r="O75" s="76"/>
      <c r="P75" s="76"/>
      <c r="Q75" s="76"/>
      <c r="R75" s="76"/>
      <c r="S75" s="76"/>
      <c r="T75" s="76"/>
    </row>
    <row r="76" spans="1:21" s="386" customFormat="1" x14ac:dyDescent="0.55000000000000004">
      <c r="A76" s="76"/>
      <c r="B76" s="379"/>
      <c r="C76" s="380"/>
      <c r="D76" s="381"/>
      <c r="E76" s="393"/>
      <c r="F76" s="376"/>
      <c r="G76" s="377"/>
      <c r="H76" s="432"/>
      <c r="I76" s="385"/>
      <c r="L76" s="76"/>
      <c r="M76" s="76"/>
      <c r="N76" s="76"/>
      <c r="O76" s="76"/>
      <c r="P76" s="76"/>
      <c r="Q76" s="76"/>
      <c r="R76" s="76"/>
      <c r="S76" s="76"/>
      <c r="T76" s="76"/>
    </row>
    <row r="77" spans="1:21" s="386" customFormat="1" x14ac:dyDescent="0.55000000000000004">
      <c r="A77" s="76"/>
      <c r="B77" s="379"/>
      <c r="C77" s="380"/>
      <c r="D77" s="381"/>
      <c r="E77" s="393"/>
      <c r="F77" s="376"/>
      <c r="G77" s="377"/>
      <c r="H77" s="432"/>
      <c r="I77" s="385"/>
      <c r="L77" s="76"/>
      <c r="M77" s="76"/>
      <c r="N77" s="76"/>
      <c r="O77" s="76"/>
      <c r="P77" s="76"/>
      <c r="Q77" s="76"/>
      <c r="R77" s="76"/>
      <c r="S77" s="76"/>
      <c r="T77" s="76"/>
    </row>
    <row r="78" spans="1:21" s="386" customFormat="1" x14ac:dyDescent="0.55000000000000004">
      <c r="A78" s="76"/>
      <c r="B78" s="379"/>
      <c r="C78" s="380"/>
      <c r="D78" s="381"/>
      <c r="E78" s="393"/>
      <c r="F78" s="376"/>
      <c r="G78" s="377"/>
      <c r="H78" s="432"/>
      <c r="I78" s="385"/>
      <c r="L78" s="76"/>
      <c r="M78" s="76"/>
      <c r="N78" s="76"/>
      <c r="O78" s="76"/>
      <c r="P78" s="76"/>
      <c r="Q78" s="76"/>
      <c r="R78" s="76"/>
      <c r="S78" s="76"/>
      <c r="T78" s="76"/>
    </row>
    <row r="79" spans="1:21" s="386" customFormat="1" x14ac:dyDescent="0.55000000000000004">
      <c r="A79" s="76"/>
      <c r="B79" s="379"/>
      <c r="C79" s="390"/>
      <c r="D79" s="391"/>
      <c r="E79" s="394"/>
      <c r="F79" s="376"/>
      <c r="G79" s="377"/>
      <c r="H79" s="432"/>
      <c r="I79" s="385"/>
      <c r="J79" s="76"/>
      <c r="M79" s="76"/>
      <c r="N79" s="76"/>
      <c r="O79" s="76"/>
      <c r="P79" s="76"/>
      <c r="Q79" s="76"/>
      <c r="R79" s="76"/>
      <c r="S79" s="76"/>
      <c r="T79" s="76"/>
      <c r="U79" s="76"/>
    </row>
    <row r="80" spans="1:21" ht="7.5" customHeight="1" x14ac:dyDescent="0.55000000000000004">
      <c r="B80" s="211"/>
      <c r="C80" s="28"/>
      <c r="D80" s="28"/>
      <c r="E80" s="28"/>
      <c r="F80" s="28"/>
      <c r="G80" s="28"/>
      <c r="H80" s="50"/>
      <c r="I80" s="50"/>
      <c r="L80" s="3"/>
    </row>
    <row r="81" spans="1:20" ht="6" customHeight="1" x14ac:dyDescent="0.55000000000000004">
      <c r="I81"/>
      <c r="L81" s="3"/>
    </row>
    <row r="82" spans="1:20" ht="103.5" customHeight="1" x14ac:dyDescent="0.55000000000000004">
      <c r="C82" s="241"/>
      <c r="D82" s="242"/>
      <c r="E82" s="230" t="s">
        <v>229</v>
      </c>
      <c r="F82" s="912"/>
      <c r="G82" s="913"/>
      <c r="H82" s="914"/>
      <c r="I82" s="244" t="s">
        <v>240</v>
      </c>
      <c r="J82" s="244"/>
      <c r="K82"/>
    </row>
    <row r="83" spans="1:20" ht="146.25" customHeight="1" x14ac:dyDescent="0.55000000000000004">
      <c r="C83" s="234"/>
      <c r="D83" s="224"/>
      <c r="E83" s="230" t="s">
        <v>230</v>
      </c>
      <c r="F83" s="912"/>
      <c r="G83" s="913"/>
      <c r="H83" s="914"/>
      <c r="I83"/>
      <c r="L83" s="3"/>
    </row>
    <row r="84" spans="1:20" ht="18.5" thickBot="1" x14ac:dyDescent="0.6">
      <c r="A84" s="245"/>
      <c r="B84" s="245"/>
      <c r="C84" s="245"/>
      <c r="D84" s="245"/>
      <c r="E84" s="245"/>
      <c r="F84" s="245"/>
      <c r="G84" s="245"/>
      <c r="H84" s="245"/>
      <c r="I84" s="247"/>
    </row>
    <row r="85" spans="1:20" x14ac:dyDescent="0.55000000000000004">
      <c r="A85" s="248"/>
      <c r="B85" s="248"/>
      <c r="C85" s="248"/>
      <c r="D85" s="248"/>
      <c r="E85" s="248"/>
      <c r="F85" s="248"/>
      <c r="G85" s="248"/>
      <c r="H85" s="248"/>
      <c r="I85" s="250"/>
    </row>
    <row r="86" spans="1:20" ht="9.75" customHeight="1" x14ac:dyDescent="0.55000000000000004">
      <c r="B86" s="51"/>
      <c r="C86" s="29"/>
      <c r="D86" s="29"/>
      <c r="E86" s="29"/>
      <c r="F86" s="29"/>
      <c r="G86" s="29"/>
      <c r="H86" s="29"/>
      <c r="I86" s="47"/>
      <c r="J86"/>
      <c r="K86"/>
    </row>
    <row r="87" spans="1:20" x14ac:dyDescent="0.55000000000000004">
      <c r="B87" s="48"/>
      <c r="C87" s="241" t="str">
        <f ca="1">IFERROR(OFFSET('2.5民生部門以外排出削減量'!$C$5,MATCH(D87,'2.5民生部門以外排出削減量'!$E$6:$E$37,0),0)&amp;"","")</f>
        <v/>
      </c>
      <c r="D87" s="375" t="s">
        <v>238</v>
      </c>
      <c r="E87" s="231" t="s">
        <v>19</v>
      </c>
      <c r="F87" s="928" t="str">
        <f ca="1">IFERROR(OFFSET('2.5民生部門以外排出削減量'!$G$5,MATCH(D87,'2.5民生部門以外排出削減量'!$E$6:$E$37,0),0),"")</f>
        <v/>
      </c>
      <c r="G87" s="928"/>
      <c r="H87" s="928"/>
      <c r="I87" s="49"/>
      <c r="J87"/>
      <c r="K87"/>
    </row>
    <row r="88" spans="1:20" x14ac:dyDescent="0.55000000000000004">
      <c r="B88" s="48"/>
      <c r="C88" s="233"/>
      <c r="D88" s="216"/>
      <c r="E88" s="231" t="s">
        <v>243</v>
      </c>
      <c r="F88" s="928" t="str">
        <f ca="1">IFERROR(OFFSET('2.5民生部門以外排出削減量'!$H$5,MATCH(D87,'2.5民生部門以外排出削減量'!$E$6:$E$37,0),0),"")</f>
        <v/>
      </c>
      <c r="G88" s="928"/>
      <c r="H88" s="928"/>
      <c r="I88" s="49"/>
      <c r="J88"/>
      <c r="K88"/>
    </row>
    <row r="89" spans="1:20" x14ac:dyDescent="0.55000000000000004">
      <c r="B89" s="48"/>
      <c r="C89" s="233"/>
      <c r="D89" s="216"/>
      <c r="E89" s="231" t="s">
        <v>298</v>
      </c>
      <c r="F89" s="929" t="str">
        <f ca="1">IFERROR(OFFSET('2.5民生部門以外排出削減量'!$J$5,MATCH(D87,'2.5民生部門以外排出削減量'!$E$6:$E$37,0),0),"")</f>
        <v/>
      </c>
      <c r="G89" s="929"/>
      <c r="H89" s="929"/>
      <c r="I89" s="49"/>
      <c r="J89"/>
      <c r="K89"/>
    </row>
    <row r="90" spans="1:20" s="76" customFormat="1" ht="18.75" customHeight="1" x14ac:dyDescent="0.55000000000000004">
      <c r="B90" s="379"/>
      <c r="C90" s="380"/>
      <c r="D90" s="381"/>
      <c r="E90" s="393" t="s">
        <v>237</v>
      </c>
      <c r="F90" s="389" t="s">
        <v>211</v>
      </c>
      <c r="G90" s="389" t="s">
        <v>360</v>
      </c>
      <c r="H90" s="389" t="s">
        <v>246</v>
      </c>
      <c r="I90" s="385"/>
      <c r="J90" s="386"/>
      <c r="K90" s="386"/>
    </row>
    <row r="91" spans="1:20" s="76" customFormat="1" x14ac:dyDescent="0.55000000000000004">
      <c r="B91" s="379"/>
      <c r="C91" s="380"/>
      <c r="D91" s="381"/>
      <c r="E91" s="393"/>
      <c r="F91" s="376"/>
      <c r="G91" s="377"/>
      <c r="H91" s="432"/>
      <c r="I91" s="385"/>
      <c r="J91" s="386"/>
      <c r="K91" s="386"/>
    </row>
    <row r="92" spans="1:20" s="76" customFormat="1" x14ac:dyDescent="0.55000000000000004">
      <c r="B92" s="379"/>
      <c r="C92" s="380"/>
      <c r="D92" s="381"/>
      <c r="E92" s="393"/>
      <c r="F92" s="376"/>
      <c r="G92" s="377"/>
      <c r="H92" s="432"/>
      <c r="I92" s="385"/>
      <c r="J92" s="386"/>
      <c r="K92" s="386"/>
    </row>
    <row r="93" spans="1:20" s="386" customFormat="1" x14ac:dyDescent="0.55000000000000004">
      <c r="A93" s="76"/>
      <c r="B93" s="379"/>
      <c r="C93" s="380"/>
      <c r="D93" s="381"/>
      <c r="E93" s="393"/>
      <c r="F93" s="376"/>
      <c r="G93" s="377"/>
      <c r="H93" s="432"/>
      <c r="I93" s="385"/>
      <c r="L93" s="76"/>
      <c r="M93" s="76"/>
      <c r="N93" s="76"/>
      <c r="O93" s="76"/>
      <c r="P93" s="76"/>
      <c r="Q93" s="76"/>
      <c r="R93" s="76"/>
      <c r="S93" s="76"/>
      <c r="T93" s="76"/>
    </row>
    <row r="94" spans="1:20" s="386" customFormat="1" x14ac:dyDescent="0.55000000000000004">
      <c r="A94" s="76"/>
      <c r="B94" s="379"/>
      <c r="C94" s="380"/>
      <c r="D94" s="381"/>
      <c r="E94" s="393"/>
      <c r="F94" s="376"/>
      <c r="G94" s="377"/>
      <c r="H94" s="432"/>
      <c r="I94" s="385"/>
      <c r="L94" s="76"/>
      <c r="M94" s="76"/>
      <c r="N94" s="76"/>
      <c r="O94" s="76"/>
      <c r="P94" s="76"/>
      <c r="Q94" s="76"/>
      <c r="R94" s="76"/>
      <c r="S94" s="76"/>
      <c r="T94" s="76"/>
    </row>
    <row r="95" spans="1:20" s="386" customFormat="1" ht="18.75" customHeight="1" x14ac:dyDescent="0.55000000000000004">
      <c r="A95" s="76"/>
      <c r="B95" s="379"/>
      <c r="C95" s="380"/>
      <c r="D95" s="381"/>
      <c r="E95" s="393" t="s">
        <v>237</v>
      </c>
      <c r="F95" s="389" t="s">
        <v>211</v>
      </c>
      <c r="G95" s="389" t="s">
        <v>360</v>
      </c>
      <c r="H95" s="395" t="s">
        <v>246</v>
      </c>
      <c r="I95" s="385"/>
      <c r="L95" s="76"/>
      <c r="M95" s="76"/>
      <c r="N95" s="76"/>
      <c r="O95" s="76"/>
      <c r="P95" s="76"/>
      <c r="Q95" s="76"/>
      <c r="R95" s="76"/>
      <c r="S95" s="76"/>
      <c r="T95" s="76"/>
    </row>
    <row r="96" spans="1:20" s="386" customFormat="1" x14ac:dyDescent="0.55000000000000004">
      <c r="A96" s="76"/>
      <c r="B96" s="379"/>
      <c r="C96" s="380"/>
      <c r="D96" s="381"/>
      <c r="E96" s="393"/>
      <c r="F96" s="376"/>
      <c r="G96" s="377"/>
      <c r="H96" s="432"/>
      <c r="I96" s="385"/>
      <c r="L96" s="76"/>
      <c r="M96" s="76"/>
      <c r="N96" s="76"/>
      <c r="O96" s="76"/>
      <c r="P96" s="76"/>
      <c r="Q96" s="76"/>
      <c r="R96" s="76"/>
      <c r="S96" s="76"/>
      <c r="T96" s="76"/>
    </row>
    <row r="97" spans="1:21" s="386" customFormat="1" x14ac:dyDescent="0.55000000000000004">
      <c r="A97" s="76"/>
      <c r="B97" s="379"/>
      <c r="C97" s="380"/>
      <c r="D97" s="381"/>
      <c r="E97" s="393"/>
      <c r="F97" s="376"/>
      <c r="G97" s="377"/>
      <c r="H97" s="432"/>
      <c r="I97" s="385"/>
      <c r="L97" s="76"/>
      <c r="M97" s="76"/>
      <c r="N97" s="76"/>
      <c r="O97" s="76"/>
      <c r="P97" s="76"/>
      <c r="Q97" s="76"/>
      <c r="R97" s="76"/>
      <c r="S97" s="76"/>
      <c r="T97" s="76"/>
    </row>
    <row r="98" spans="1:21" s="386" customFormat="1" x14ac:dyDescent="0.55000000000000004">
      <c r="A98" s="76"/>
      <c r="B98" s="379"/>
      <c r="C98" s="380"/>
      <c r="D98" s="381"/>
      <c r="E98" s="393"/>
      <c r="F98" s="376"/>
      <c r="G98" s="377"/>
      <c r="H98" s="432"/>
      <c r="I98" s="385"/>
      <c r="L98" s="76"/>
      <c r="M98" s="76"/>
      <c r="N98" s="76"/>
      <c r="O98" s="76"/>
      <c r="P98" s="76"/>
      <c r="Q98" s="76"/>
      <c r="R98" s="76"/>
      <c r="S98" s="76"/>
      <c r="T98" s="76"/>
    </row>
    <row r="99" spans="1:21" s="386" customFormat="1" x14ac:dyDescent="0.55000000000000004">
      <c r="A99" s="76"/>
      <c r="B99" s="379"/>
      <c r="C99" s="390"/>
      <c r="D99" s="391"/>
      <c r="E99" s="394"/>
      <c r="F99" s="376"/>
      <c r="G99" s="377"/>
      <c r="H99" s="432"/>
      <c r="I99" s="385"/>
      <c r="J99" s="76"/>
      <c r="M99" s="76"/>
      <c r="N99" s="76"/>
      <c r="O99" s="76"/>
      <c r="P99" s="76"/>
      <c r="Q99" s="76"/>
      <c r="R99" s="76"/>
      <c r="S99" s="76"/>
      <c r="T99" s="76"/>
      <c r="U99" s="76"/>
    </row>
    <row r="100" spans="1:21" ht="7.5" customHeight="1" x14ac:dyDescent="0.55000000000000004">
      <c r="B100" s="211"/>
      <c r="C100" s="28"/>
      <c r="D100" s="28"/>
      <c r="E100" s="28"/>
      <c r="F100" s="28"/>
      <c r="G100" s="28"/>
      <c r="H100" s="50"/>
      <c r="I100" s="50"/>
      <c r="L100" s="3"/>
    </row>
    <row r="101" spans="1:21" ht="6" customHeight="1" x14ac:dyDescent="0.55000000000000004">
      <c r="I101"/>
      <c r="L101" s="3"/>
    </row>
    <row r="102" spans="1:21" ht="103.5" customHeight="1" x14ac:dyDescent="0.55000000000000004">
      <c r="C102" s="241"/>
      <c r="D102" s="242"/>
      <c r="E102" s="230" t="s">
        <v>229</v>
      </c>
      <c r="F102" s="912"/>
      <c r="G102" s="913"/>
      <c r="H102" s="914"/>
      <c r="I102" s="244" t="s">
        <v>240</v>
      </c>
      <c r="J102" s="244"/>
      <c r="K102"/>
    </row>
    <row r="103" spans="1:21" ht="146.25" customHeight="1" x14ac:dyDescent="0.55000000000000004">
      <c r="C103" s="234"/>
      <c r="D103" s="224"/>
      <c r="E103" s="230" t="s">
        <v>230</v>
      </c>
      <c r="F103" s="912"/>
      <c r="G103" s="913"/>
      <c r="H103" s="914"/>
      <c r="I103"/>
      <c r="L103" s="3"/>
    </row>
    <row r="104" spans="1:21" ht="18.5" thickBot="1" x14ac:dyDescent="0.6">
      <c r="A104" s="245"/>
      <c r="B104" s="245"/>
      <c r="C104" s="245"/>
      <c r="D104" s="245"/>
      <c r="E104" s="245"/>
      <c r="F104" s="245"/>
      <c r="G104" s="245"/>
      <c r="H104" s="245"/>
      <c r="I104" s="247"/>
    </row>
    <row r="105" spans="1:21" x14ac:dyDescent="0.55000000000000004">
      <c r="A105" s="248"/>
      <c r="B105" s="248"/>
      <c r="C105" s="248"/>
      <c r="D105" s="248"/>
      <c r="E105" s="248"/>
      <c r="F105" s="248"/>
      <c r="G105" s="248"/>
      <c r="H105" s="248"/>
      <c r="I105" s="250"/>
    </row>
    <row r="106" spans="1:21" ht="9.75" customHeight="1" x14ac:dyDescent="0.55000000000000004">
      <c r="B106" s="51"/>
      <c r="C106" s="29"/>
      <c r="D106" s="29"/>
      <c r="E106" s="29"/>
      <c r="F106" s="29"/>
      <c r="G106" s="29"/>
      <c r="H106" s="29"/>
      <c r="I106" s="47"/>
      <c r="J106"/>
      <c r="K106"/>
    </row>
    <row r="107" spans="1:21" x14ac:dyDescent="0.55000000000000004">
      <c r="B107" s="48"/>
      <c r="C107" s="241" t="str">
        <f ca="1">IFERROR(OFFSET('2.5民生部門以外排出削減量'!$C$5,MATCH(D107,'2.5民生部門以外排出削減量'!$E$6:$E$37,0),0)&amp;"","")</f>
        <v/>
      </c>
      <c r="D107" s="375" t="s">
        <v>238</v>
      </c>
      <c r="E107" s="231" t="s">
        <v>19</v>
      </c>
      <c r="F107" s="928" t="str">
        <f ca="1">IFERROR(OFFSET('2.5民生部門以外排出削減量'!$G$5,MATCH(D107,'2.5民生部門以外排出削減量'!$E$6:$E$37,0),0),"")</f>
        <v/>
      </c>
      <c r="G107" s="928"/>
      <c r="H107" s="928"/>
      <c r="I107" s="49"/>
      <c r="J107"/>
      <c r="K107"/>
    </row>
    <row r="108" spans="1:21" x14ac:dyDescent="0.55000000000000004">
      <c r="B108" s="48"/>
      <c r="C108" s="233"/>
      <c r="D108" s="216"/>
      <c r="E108" s="231" t="s">
        <v>243</v>
      </c>
      <c r="F108" s="928" t="str">
        <f ca="1">IFERROR(OFFSET('2.5民生部門以外排出削減量'!$H$5,MATCH(D107,'2.5民生部門以外排出削減量'!$E$6:$E$37,0),0),"")</f>
        <v/>
      </c>
      <c r="G108" s="928"/>
      <c r="H108" s="928"/>
      <c r="I108" s="49"/>
      <c r="J108"/>
      <c r="K108"/>
    </row>
    <row r="109" spans="1:21" x14ac:dyDescent="0.55000000000000004">
      <c r="B109" s="48"/>
      <c r="C109" s="233"/>
      <c r="D109" s="216"/>
      <c r="E109" s="231" t="s">
        <v>298</v>
      </c>
      <c r="F109" s="929" t="str">
        <f ca="1">IFERROR(OFFSET('2.5民生部門以外排出削減量'!$J$5,MATCH(D107,'2.5民生部門以外排出削減量'!$E$6:$E$37,0),0),"")</f>
        <v/>
      </c>
      <c r="G109" s="929"/>
      <c r="H109" s="929"/>
      <c r="I109" s="49"/>
      <c r="J109"/>
      <c r="K109"/>
    </row>
    <row r="110" spans="1:21" s="76" customFormat="1" ht="18.75" customHeight="1" x14ac:dyDescent="0.55000000000000004">
      <c r="B110" s="379"/>
      <c r="C110" s="380"/>
      <c r="D110" s="381"/>
      <c r="E110" s="393" t="s">
        <v>237</v>
      </c>
      <c r="F110" s="389" t="s">
        <v>211</v>
      </c>
      <c r="G110" s="389" t="s">
        <v>360</v>
      </c>
      <c r="H110" s="389" t="s">
        <v>246</v>
      </c>
      <c r="I110" s="385"/>
      <c r="J110" s="386"/>
      <c r="K110" s="386"/>
    </row>
    <row r="111" spans="1:21" s="76" customFormat="1" x14ac:dyDescent="0.55000000000000004">
      <c r="B111" s="379"/>
      <c r="C111" s="380"/>
      <c r="D111" s="381"/>
      <c r="E111" s="393"/>
      <c r="F111" s="376"/>
      <c r="G111" s="377"/>
      <c r="H111" s="432"/>
      <c r="I111" s="385"/>
      <c r="J111" s="386"/>
      <c r="K111" s="386"/>
    </row>
    <row r="112" spans="1:21" s="76" customFormat="1" x14ac:dyDescent="0.55000000000000004">
      <c r="B112" s="379"/>
      <c r="C112" s="380"/>
      <c r="D112" s="381"/>
      <c r="E112" s="393"/>
      <c r="F112" s="376"/>
      <c r="G112" s="377"/>
      <c r="H112" s="432"/>
      <c r="I112" s="385"/>
      <c r="J112" s="386"/>
      <c r="K112" s="386"/>
    </row>
    <row r="113" spans="1:21" s="386" customFormat="1" x14ac:dyDescent="0.55000000000000004">
      <c r="A113" s="76"/>
      <c r="B113" s="379"/>
      <c r="C113" s="380"/>
      <c r="D113" s="381"/>
      <c r="E113" s="393"/>
      <c r="F113" s="376"/>
      <c r="G113" s="377"/>
      <c r="H113" s="432"/>
      <c r="I113" s="385"/>
      <c r="L113" s="76"/>
      <c r="M113" s="76"/>
      <c r="N113" s="76"/>
      <c r="O113" s="76"/>
      <c r="P113" s="76"/>
      <c r="Q113" s="76"/>
      <c r="R113" s="76"/>
      <c r="S113" s="76"/>
      <c r="T113" s="76"/>
    </row>
    <row r="114" spans="1:21" s="386" customFormat="1" x14ac:dyDescent="0.55000000000000004">
      <c r="A114" s="76"/>
      <c r="B114" s="379"/>
      <c r="C114" s="380"/>
      <c r="D114" s="381"/>
      <c r="E114" s="393"/>
      <c r="F114" s="376"/>
      <c r="G114" s="377"/>
      <c r="H114" s="432"/>
      <c r="I114" s="385"/>
      <c r="L114" s="76"/>
      <c r="M114" s="76"/>
      <c r="N114" s="76"/>
      <c r="O114" s="76"/>
      <c r="P114" s="76"/>
      <c r="Q114" s="76"/>
      <c r="R114" s="76"/>
      <c r="S114" s="76"/>
      <c r="T114" s="76"/>
    </row>
    <row r="115" spans="1:21" s="386" customFormat="1" ht="18.75" customHeight="1" x14ac:dyDescent="0.55000000000000004">
      <c r="A115" s="76"/>
      <c r="B115" s="379"/>
      <c r="C115" s="380"/>
      <c r="D115" s="381"/>
      <c r="E115" s="393" t="s">
        <v>237</v>
      </c>
      <c r="F115" s="389" t="s">
        <v>211</v>
      </c>
      <c r="G115" s="389" t="s">
        <v>360</v>
      </c>
      <c r="H115" s="395" t="s">
        <v>246</v>
      </c>
      <c r="I115" s="385"/>
      <c r="L115" s="76"/>
      <c r="M115" s="76"/>
      <c r="N115" s="76"/>
      <c r="O115" s="76"/>
      <c r="P115" s="76"/>
      <c r="Q115" s="76"/>
      <c r="R115" s="76"/>
      <c r="S115" s="76"/>
      <c r="T115" s="76"/>
    </row>
    <row r="116" spans="1:21" s="386" customFormat="1" x14ac:dyDescent="0.55000000000000004">
      <c r="A116" s="76"/>
      <c r="B116" s="379"/>
      <c r="C116" s="380"/>
      <c r="D116" s="381"/>
      <c r="E116" s="393"/>
      <c r="F116" s="376"/>
      <c r="G116" s="377"/>
      <c r="H116" s="432"/>
      <c r="I116" s="385"/>
      <c r="L116" s="76"/>
      <c r="M116" s="76"/>
      <c r="N116" s="76"/>
      <c r="O116" s="76"/>
      <c r="P116" s="76"/>
      <c r="Q116" s="76"/>
      <c r="R116" s="76"/>
      <c r="S116" s="76"/>
      <c r="T116" s="76"/>
    </row>
    <row r="117" spans="1:21" s="386" customFormat="1" x14ac:dyDescent="0.55000000000000004">
      <c r="A117" s="76"/>
      <c r="B117" s="379"/>
      <c r="C117" s="380"/>
      <c r="D117" s="381"/>
      <c r="E117" s="393"/>
      <c r="F117" s="376"/>
      <c r="G117" s="377"/>
      <c r="H117" s="432"/>
      <c r="I117" s="385"/>
      <c r="L117" s="76"/>
      <c r="M117" s="76"/>
      <c r="N117" s="76"/>
      <c r="O117" s="76"/>
      <c r="P117" s="76"/>
      <c r="Q117" s="76"/>
      <c r="R117" s="76"/>
      <c r="S117" s="76"/>
      <c r="T117" s="76"/>
    </row>
    <row r="118" spans="1:21" s="386" customFormat="1" x14ac:dyDescent="0.55000000000000004">
      <c r="A118" s="76"/>
      <c r="B118" s="379"/>
      <c r="C118" s="380"/>
      <c r="D118" s="381"/>
      <c r="E118" s="393"/>
      <c r="F118" s="376"/>
      <c r="G118" s="377"/>
      <c r="H118" s="432"/>
      <c r="I118" s="385"/>
      <c r="L118" s="76"/>
      <c r="M118" s="76"/>
      <c r="N118" s="76"/>
      <c r="O118" s="76"/>
      <c r="P118" s="76"/>
      <c r="Q118" s="76"/>
      <c r="R118" s="76"/>
      <c r="S118" s="76"/>
      <c r="T118" s="76"/>
    </row>
    <row r="119" spans="1:21" s="386" customFormat="1" x14ac:dyDescent="0.55000000000000004">
      <c r="A119" s="76"/>
      <c r="B119" s="379"/>
      <c r="C119" s="390"/>
      <c r="D119" s="391"/>
      <c r="E119" s="394"/>
      <c r="F119" s="376"/>
      <c r="G119" s="377"/>
      <c r="H119" s="432"/>
      <c r="I119" s="385"/>
      <c r="J119" s="76"/>
      <c r="M119" s="76"/>
      <c r="N119" s="76"/>
      <c r="O119" s="76"/>
      <c r="P119" s="76"/>
      <c r="Q119" s="76"/>
      <c r="R119" s="76"/>
      <c r="S119" s="76"/>
      <c r="T119" s="76"/>
      <c r="U119" s="76"/>
    </row>
    <row r="120" spans="1:21" ht="7.5" customHeight="1" x14ac:dyDescent="0.55000000000000004">
      <c r="B120" s="211"/>
      <c r="C120" s="28"/>
      <c r="D120" s="28"/>
      <c r="E120" s="28"/>
      <c r="F120" s="28"/>
      <c r="G120" s="28"/>
      <c r="H120" s="50"/>
      <c r="I120" s="50"/>
      <c r="L120" s="3"/>
    </row>
    <row r="121" spans="1:21" ht="6" customHeight="1" x14ac:dyDescent="0.55000000000000004">
      <c r="I121"/>
      <c r="L121" s="3"/>
    </row>
    <row r="122" spans="1:21" ht="103.5" customHeight="1" x14ac:dyDescent="0.55000000000000004">
      <c r="C122" s="241"/>
      <c r="D122" s="242"/>
      <c r="E122" s="230" t="s">
        <v>229</v>
      </c>
      <c r="F122" s="912"/>
      <c r="G122" s="913"/>
      <c r="H122" s="914"/>
      <c r="I122" s="244" t="s">
        <v>240</v>
      </c>
      <c r="J122" s="244"/>
      <c r="K122"/>
    </row>
    <row r="123" spans="1:21" ht="146.25" customHeight="1" x14ac:dyDescent="0.55000000000000004">
      <c r="C123" s="234"/>
      <c r="D123" s="224"/>
      <c r="E123" s="230" t="s">
        <v>230</v>
      </c>
      <c r="F123" s="912"/>
      <c r="G123" s="913"/>
      <c r="H123" s="914"/>
      <c r="I123"/>
      <c r="L123" s="3"/>
    </row>
    <row r="124" spans="1:21" ht="18.5" thickBot="1" x14ac:dyDescent="0.6">
      <c r="A124" s="245"/>
      <c r="B124" s="245"/>
      <c r="C124" s="245"/>
      <c r="D124" s="245"/>
      <c r="E124" s="245"/>
      <c r="F124" s="245"/>
      <c r="G124" s="245"/>
      <c r="H124" s="245"/>
      <c r="I124" s="247"/>
    </row>
    <row r="125" spans="1:21" x14ac:dyDescent="0.55000000000000004">
      <c r="A125" s="248"/>
      <c r="B125" s="248"/>
      <c r="C125" s="248"/>
      <c r="D125" s="248"/>
      <c r="E125" s="248"/>
      <c r="F125" s="248"/>
      <c r="G125" s="248"/>
      <c r="H125" s="248"/>
      <c r="I125" s="250"/>
    </row>
    <row r="126" spans="1:21" ht="9.75" customHeight="1" x14ac:dyDescent="0.55000000000000004">
      <c r="B126" s="51"/>
      <c r="C126" s="29"/>
      <c r="D126" s="29"/>
      <c r="E126" s="29"/>
      <c r="F126" s="29"/>
      <c r="G126" s="29"/>
      <c r="H126" s="29"/>
      <c r="I126" s="47"/>
      <c r="J126"/>
      <c r="K126"/>
    </row>
    <row r="127" spans="1:21" x14ac:dyDescent="0.55000000000000004">
      <c r="B127" s="48"/>
      <c r="C127" s="241" t="str">
        <f ca="1">IFERROR(OFFSET('2.5民生部門以外排出削減量'!$C$5,MATCH(D127,'2.5民生部門以外排出削減量'!$E$6:$E$37,0),0)&amp;"","")</f>
        <v/>
      </c>
      <c r="D127" s="375" t="s">
        <v>238</v>
      </c>
      <c r="E127" s="231" t="s">
        <v>19</v>
      </c>
      <c r="F127" s="928" t="str">
        <f ca="1">IFERROR(OFFSET('2.5民生部門以外排出削減量'!$G$5,MATCH(D127,'2.5民生部門以外排出削減量'!$E$6:$E$37,0),0),"")</f>
        <v/>
      </c>
      <c r="G127" s="928"/>
      <c r="H127" s="928"/>
      <c r="I127" s="49"/>
      <c r="J127"/>
      <c r="K127"/>
    </row>
    <row r="128" spans="1:21" x14ac:dyDescent="0.55000000000000004">
      <c r="B128" s="48"/>
      <c r="C128" s="233"/>
      <c r="D128" s="216"/>
      <c r="E128" s="231" t="s">
        <v>243</v>
      </c>
      <c r="F128" s="928" t="str">
        <f ca="1">IFERROR(OFFSET('2.5民生部門以外排出削減量'!$H$5,MATCH(D127,'2.5民生部門以外排出削減量'!$E$6:$E$37,0),0),"")</f>
        <v/>
      </c>
      <c r="G128" s="928"/>
      <c r="H128" s="928"/>
      <c r="I128" s="49"/>
      <c r="J128"/>
      <c r="K128"/>
    </row>
    <row r="129" spans="1:21" x14ac:dyDescent="0.55000000000000004">
      <c r="B129" s="48"/>
      <c r="C129" s="233"/>
      <c r="D129" s="216"/>
      <c r="E129" s="231" t="s">
        <v>298</v>
      </c>
      <c r="F129" s="929" t="str">
        <f ca="1">IFERROR(OFFSET('2.5民生部門以外排出削減量'!$J$5,MATCH(D127,'2.5民生部門以外排出削減量'!$E$6:$E$37,0),0),"")</f>
        <v/>
      </c>
      <c r="G129" s="929"/>
      <c r="H129" s="929"/>
      <c r="I129" s="49"/>
      <c r="J129"/>
      <c r="K129"/>
    </row>
    <row r="130" spans="1:21" s="76" customFormat="1" ht="18.75" customHeight="1" x14ac:dyDescent="0.55000000000000004">
      <c r="B130" s="379"/>
      <c r="C130" s="380"/>
      <c r="D130" s="381"/>
      <c r="E130" s="393" t="s">
        <v>237</v>
      </c>
      <c r="F130" s="389" t="s">
        <v>211</v>
      </c>
      <c r="G130" s="389" t="s">
        <v>360</v>
      </c>
      <c r="H130" s="389" t="s">
        <v>246</v>
      </c>
      <c r="I130" s="385"/>
      <c r="J130" s="386"/>
      <c r="K130" s="386"/>
    </row>
    <row r="131" spans="1:21" s="76" customFormat="1" x14ac:dyDescent="0.55000000000000004">
      <c r="B131" s="379"/>
      <c r="C131" s="380"/>
      <c r="D131" s="381"/>
      <c r="E131" s="393"/>
      <c r="F131" s="376"/>
      <c r="G131" s="377"/>
      <c r="H131" s="432"/>
      <c r="I131" s="385"/>
      <c r="J131" s="386"/>
      <c r="K131" s="386"/>
    </row>
    <row r="132" spans="1:21" s="76" customFormat="1" x14ac:dyDescent="0.55000000000000004">
      <c r="B132" s="379"/>
      <c r="C132" s="380"/>
      <c r="D132" s="381"/>
      <c r="E132" s="393"/>
      <c r="F132" s="376"/>
      <c r="G132" s="377"/>
      <c r="H132" s="432"/>
      <c r="I132" s="385"/>
      <c r="J132" s="386"/>
      <c r="K132" s="386"/>
    </row>
    <row r="133" spans="1:21" s="386" customFormat="1" x14ac:dyDescent="0.55000000000000004">
      <c r="A133" s="76"/>
      <c r="B133" s="379"/>
      <c r="C133" s="380"/>
      <c r="D133" s="381"/>
      <c r="E133" s="393"/>
      <c r="F133" s="376"/>
      <c r="G133" s="377"/>
      <c r="H133" s="432"/>
      <c r="I133" s="385"/>
      <c r="L133" s="76"/>
      <c r="M133" s="76"/>
      <c r="N133" s="76"/>
      <c r="O133" s="76"/>
      <c r="P133" s="76"/>
      <c r="Q133" s="76"/>
      <c r="R133" s="76"/>
      <c r="S133" s="76"/>
      <c r="T133" s="76"/>
    </row>
    <row r="134" spans="1:21" s="386" customFormat="1" x14ac:dyDescent="0.55000000000000004">
      <c r="A134" s="76"/>
      <c r="B134" s="379"/>
      <c r="C134" s="380"/>
      <c r="D134" s="381"/>
      <c r="E134" s="393"/>
      <c r="F134" s="376"/>
      <c r="G134" s="377"/>
      <c r="H134" s="432"/>
      <c r="I134" s="385"/>
      <c r="L134" s="76"/>
      <c r="M134" s="76"/>
      <c r="N134" s="76"/>
      <c r="O134" s="76"/>
      <c r="P134" s="76"/>
      <c r="Q134" s="76"/>
      <c r="R134" s="76"/>
      <c r="S134" s="76"/>
      <c r="T134" s="76"/>
    </row>
    <row r="135" spans="1:21" s="386" customFormat="1" ht="18.75" customHeight="1" x14ac:dyDescent="0.55000000000000004">
      <c r="A135" s="76"/>
      <c r="B135" s="379"/>
      <c r="C135" s="380"/>
      <c r="D135" s="381"/>
      <c r="E135" s="393" t="s">
        <v>237</v>
      </c>
      <c r="F135" s="389" t="s">
        <v>211</v>
      </c>
      <c r="G135" s="389" t="s">
        <v>360</v>
      </c>
      <c r="H135" s="395" t="s">
        <v>246</v>
      </c>
      <c r="I135" s="385"/>
      <c r="L135" s="76"/>
      <c r="M135" s="76"/>
      <c r="N135" s="76"/>
      <c r="O135" s="76"/>
      <c r="P135" s="76"/>
      <c r="Q135" s="76"/>
      <c r="R135" s="76"/>
      <c r="S135" s="76"/>
      <c r="T135" s="76"/>
    </row>
    <row r="136" spans="1:21" s="386" customFormat="1" x14ac:dyDescent="0.55000000000000004">
      <c r="A136" s="76"/>
      <c r="B136" s="379"/>
      <c r="C136" s="380"/>
      <c r="D136" s="381"/>
      <c r="E136" s="393"/>
      <c r="F136" s="376"/>
      <c r="G136" s="377"/>
      <c r="H136" s="432"/>
      <c r="I136" s="385"/>
      <c r="L136" s="76"/>
      <c r="M136" s="76"/>
      <c r="N136" s="76"/>
      <c r="O136" s="76"/>
      <c r="P136" s="76"/>
      <c r="Q136" s="76"/>
      <c r="R136" s="76"/>
      <c r="S136" s="76"/>
      <c r="T136" s="76"/>
    </row>
    <row r="137" spans="1:21" s="386" customFormat="1" x14ac:dyDescent="0.55000000000000004">
      <c r="A137" s="76"/>
      <c r="B137" s="379"/>
      <c r="C137" s="380"/>
      <c r="D137" s="381"/>
      <c r="E137" s="393"/>
      <c r="F137" s="376"/>
      <c r="G137" s="377"/>
      <c r="H137" s="432"/>
      <c r="I137" s="385"/>
      <c r="L137" s="76"/>
      <c r="M137" s="76"/>
      <c r="N137" s="76"/>
      <c r="O137" s="76"/>
      <c r="P137" s="76"/>
      <c r="Q137" s="76"/>
      <c r="R137" s="76"/>
      <c r="S137" s="76"/>
      <c r="T137" s="76"/>
    </row>
    <row r="138" spans="1:21" s="386" customFormat="1" x14ac:dyDescent="0.55000000000000004">
      <c r="A138" s="76"/>
      <c r="B138" s="379"/>
      <c r="C138" s="380"/>
      <c r="D138" s="381"/>
      <c r="E138" s="393"/>
      <c r="F138" s="376"/>
      <c r="G138" s="377"/>
      <c r="H138" s="432"/>
      <c r="I138" s="385"/>
      <c r="L138" s="76"/>
      <c r="M138" s="76"/>
      <c r="N138" s="76"/>
      <c r="O138" s="76"/>
      <c r="P138" s="76"/>
      <c r="Q138" s="76"/>
      <c r="R138" s="76"/>
      <c r="S138" s="76"/>
      <c r="T138" s="76"/>
    </row>
    <row r="139" spans="1:21" s="386" customFormat="1" x14ac:dyDescent="0.55000000000000004">
      <c r="A139" s="76"/>
      <c r="B139" s="379"/>
      <c r="C139" s="390"/>
      <c r="D139" s="391"/>
      <c r="E139" s="394"/>
      <c r="F139" s="376"/>
      <c r="G139" s="377"/>
      <c r="H139" s="432"/>
      <c r="I139" s="385"/>
      <c r="J139" s="76"/>
      <c r="M139" s="76"/>
      <c r="N139" s="76"/>
      <c r="O139" s="76"/>
      <c r="P139" s="76"/>
      <c r="Q139" s="76"/>
      <c r="R139" s="76"/>
      <c r="S139" s="76"/>
      <c r="T139" s="76"/>
      <c r="U139" s="76"/>
    </row>
    <row r="140" spans="1:21" ht="7.5" customHeight="1" x14ac:dyDescent="0.55000000000000004">
      <c r="B140" s="211"/>
      <c r="C140" s="28"/>
      <c r="D140" s="28"/>
      <c r="E140" s="28"/>
      <c r="F140" s="28"/>
      <c r="G140" s="28"/>
      <c r="H140" s="50"/>
      <c r="I140" s="50"/>
      <c r="L140" s="3"/>
    </row>
    <row r="141" spans="1:21" ht="6" customHeight="1" x14ac:dyDescent="0.55000000000000004">
      <c r="I141"/>
      <c r="L141" s="3"/>
    </row>
    <row r="142" spans="1:21" ht="103.5" customHeight="1" x14ac:dyDescent="0.55000000000000004">
      <c r="C142" s="241"/>
      <c r="D142" s="242"/>
      <c r="E142" s="230" t="s">
        <v>229</v>
      </c>
      <c r="F142" s="912"/>
      <c r="G142" s="913"/>
      <c r="H142" s="914"/>
      <c r="I142" s="244" t="s">
        <v>240</v>
      </c>
      <c r="J142" s="244"/>
      <c r="K142"/>
    </row>
    <row r="143" spans="1:21" ht="146.25" customHeight="1" x14ac:dyDescent="0.55000000000000004">
      <c r="C143" s="234"/>
      <c r="D143" s="224"/>
      <c r="E143" s="230" t="s">
        <v>230</v>
      </c>
      <c r="F143" s="912"/>
      <c r="G143" s="913"/>
      <c r="H143" s="914"/>
      <c r="I143"/>
      <c r="L143" s="3"/>
    </row>
    <row r="144" spans="1:21" ht="18.5" thickBot="1" x14ac:dyDescent="0.6">
      <c r="A144" s="245"/>
      <c r="B144" s="245"/>
      <c r="C144" s="245"/>
      <c r="D144" s="245"/>
      <c r="E144" s="245"/>
      <c r="F144" s="245"/>
      <c r="G144" s="245"/>
      <c r="H144" s="245"/>
      <c r="I144" s="247"/>
    </row>
    <row r="145" spans="1:21" x14ac:dyDescent="0.55000000000000004">
      <c r="A145" s="248"/>
      <c r="B145" s="248"/>
      <c r="C145" s="248"/>
      <c r="D145" s="248"/>
      <c r="E145" s="248"/>
      <c r="F145" s="248"/>
      <c r="G145" s="248"/>
      <c r="H145" s="248"/>
      <c r="I145" s="250"/>
    </row>
    <row r="146" spans="1:21" ht="9.75" customHeight="1" x14ac:dyDescent="0.55000000000000004">
      <c r="B146" s="51"/>
      <c r="C146" s="29"/>
      <c r="D146" s="29"/>
      <c r="E146" s="29"/>
      <c r="F146" s="29"/>
      <c r="G146" s="29"/>
      <c r="H146" s="29"/>
      <c r="I146" s="47"/>
      <c r="J146"/>
      <c r="K146"/>
    </row>
    <row r="147" spans="1:21" x14ac:dyDescent="0.55000000000000004">
      <c r="B147" s="48"/>
      <c r="C147" s="241" t="str">
        <f ca="1">IFERROR(OFFSET('2.5民生部門以外排出削減量'!$C$5,MATCH(D147,'2.5民生部門以外排出削減量'!$E$6:$E$37,0),0)&amp;"","")</f>
        <v/>
      </c>
      <c r="D147" s="375" t="s">
        <v>238</v>
      </c>
      <c r="E147" s="231" t="s">
        <v>19</v>
      </c>
      <c r="F147" s="928" t="str">
        <f ca="1">IFERROR(OFFSET('2.5民生部門以外排出削減量'!$G$5,MATCH(D147,'2.5民生部門以外排出削減量'!$E$6:$E$37,0),0),"")</f>
        <v/>
      </c>
      <c r="G147" s="928"/>
      <c r="H147" s="928"/>
      <c r="I147" s="49"/>
      <c r="J147"/>
      <c r="K147"/>
    </row>
    <row r="148" spans="1:21" x14ac:dyDescent="0.55000000000000004">
      <c r="B148" s="48"/>
      <c r="C148" s="233"/>
      <c r="D148" s="216"/>
      <c r="E148" s="231" t="s">
        <v>243</v>
      </c>
      <c r="F148" s="928" t="str">
        <f ca="1">IFERROR(OFFSET('2.5民生部門以外排出削減量'!$H$5,MATCH(D147,'2.5民生部門以外排出削減量'!$E$6:$E$37,0),0),"")</f>
        <v/>
      </c>
      <c r="G148" s="928"/>
      <c r="H148" s="928"/>
      <c r="I148" s="49"/>
      <c r="J148"/>
      <c r="K148"/>
    </row>
    <row r="149" spans="1:21" x14ac:dyDescent="0.55000000000000004">
      <c r="B149" s="48"/>
      <c r="C149" s="233"/>
      <c r="D149" s="216"/>
      <c r="E149" s="231" t="s">
        <v>298</v>
      </c>
      <c r="F149" s="929" t="str">
        <f ca="1">IFERROR(OFFSET('2.5民生部門以外排出削減量'!$J$5,MATCH(D147,'2.5民生部門以外排出削減量'!$E$6:$E$37,0),0),"")</f>
        <v/>
      </c>
      <c r="G149" s="929"/>
      <c r="H149" s="929"/>
      <c r="I149" s="49"/>
      <c r="J149"/>
      <c r="K149"/>
    </row>
    <row r="150" spans="1:21" s="76" customFormat="1" ht="18.75" customHeight="1" x14ac:dyDescent="0.55000000000000004">
      <c r="B150" s="379"/>
      <c r="C150" s="380"/>
      <c r="D150" s="381"/>
      <c r="E150" s="393" t="s">
        <v>237</v>
      </c>
      <c r="F150" s="389" t="s">
        <v>211</v>
      </c>
      <c r="G150" s="389" t="s">
        <v>360</v>
      </c>
      <c r="H150" s="389" t="s">
        <v>246</v>
      </c>
      <c r="I150" s="385"/>
      <c r="J150" s="386"/>
      <c r="K150" s="386"/>
    </row>
    <row r="151" spans="1:21" s="76" customFormat="1" x14ac:dyDescent="0.55000000000000004">
      <c r="B151" s="379"/>
      <c r="C151" s="380"/>
      <c r="D151" s="381"/>
      <c r="E151" s="393"/>
      <c r="F151" s="376"/>
      <c r="G151" s="377"/>
      <c r="H151" s="432"/>
      <c r="I151" s="385"/>
      <c r="J151" s="386"/>
      <c r="K151" s="386"/>
    </row>
    <row r="152" spans="1:21" s="76" customFormat="1" x14ac:dyDescent="0.55000000000000004">
      <c r="B152" s="379"/>
      <c r="C152" s="380"/>
      <c r="D152" s="381"/>
      <c r="E152" s="393"/>
      <c r="F152" s="376"/>
      <c r="G152" s="377"/>
      <c r="H152" s="432"/>
      <c r="I152" s="385"/>
      <c r="J152" s="386"/>
      <c r="K152" s="386"/>
    </row>
    <row r="153" spans="1:21" s="386" customFormat="1" x14ac:dyDescent="0.55000000000000004">
      <c r="A153" s="76"/>
      <c r="B153" s="379"/>
      <c r="C153" s="380"/>
      <c r="D153" s="381"/>
      <c r="E153" s="393"/>
      <c r="F153" s="376"/>
      <c r="G153" s="377"/>
      <c r="H153" s="432"/>
      <c r="I153" s="385"/>
      <c r="L153" s="76"/>
      <c r="M153" s="76"/>
      <c r="N153" s="76"/>
      <c r="O153" s="76"/>
      <c r="P153" s="76"/>
      <c r="Q153" s="76"/>
      <c r="R153" s="76"/>
      <c r="S153" s="76"/>
      <c r="T153" s="76"/>
    </row>
    <row r="154" spans="1:21" s="386" customFormat="1" x14ac:dyDescent="0.55000000000000004">
      <c r="A154" s="76"/>
      <c r="B154" s="379"/>
      <c r="C154" s="380"/>
      <c r="D154" s="381"/>
      <c r="E154" s="393"/>
      <c r="F154" s="376"/>
      <c r="G154" s="377"/>
      <c r="H154" s="432"/>
      <c r="I154" s="385"/>
      <c r="L154" s="76"/>
      <c r="M154" s="76"/>
      <c r="N154" s="76"/>
      <c r="O154" s="76"/>
      <c r="P154" s="76"/>
      <c r="Q154" s="76"/>
      <c r="R154" s="76"/>
      <c r="S154" s="76"/>
      <c r="T154" s="76"/>
    </row>
    <row r="155" spans="1:21" s="386" customFormat="1" ht="18.75" customHeight="1" x14ac:dyDescent="0.55000000000000004">
      <c r="A155" s="76"/>
      <c r="B155" s="379"/>
      <c r="C155" s="380"/>
      <c r="D155" s="381"/>
      <c r="E155" s="393" t="s">
        <v>237</v>
      </c>
      <c r="F155" s="389" t="s">
        <v>211</v>
      </c>
      <c r="G155" s="389" t="s">
        <v>360</v>
      </c>
      <c r="H155" s="395" t="s">
        <v>246</v>
      </c>
      <c r="I155" s="385"/>
      <c r="L155" s="76"/>
      <c r="M155" s="76"/>
      <c r="N155" s="76"/>
      <c r="O155" s="76"/>
      <c r="P155" s="76"/>
      <c r="Q155" s="76"/>
      <c r="R155" s="76"/>
      <c r="S155" s="76"/>
      <c r="T155" s="76"/>
    </row>
    <row r="156" spans="1:21" s="386" customFormat="1" x14ac:dyDescent="0.55000000000000004">
      <c r="A156" s="76"/>
      <c r="B156" s="379"/>
      <c r="C156" s="380"/>
      <c r="D156" s="381"/>
      <c r="E156" s="393"/>
      <c r="F156" s="376"/>
      <c r="G156" s="377"/>
      <c r="H156" s="432"/>
      <c r="I156" s="385"/>
      <c r="L156" s="76"/>
      <c r="M156" s="76"/>
      <c r="N156" s="76"/>
      <c r="O156" s="76"/>
      <c r="P156" s="76"/>
      <c r="Q156" s="76"/>
      <c r="R156" s="76"/>
      <c r="S156" s="76"/>
      <c r="T156" s="76"/>
    </row>
    <row r="157" spans="1:21" s="386" customFormat="1" x14ac:dyDescent="0.55000000000000004">
      <c r="A157" s="76"/>
      <c r="B157" s="379"/>
      <c r="C157" s="380"/>
      <c r="D157" s="381"/>
      <c r="E157" s="393"/>
      <c r="F157" s="376"/>
      <c r="G157" s="377"/>
      <c r="H157" s="432"/>
      <c r="I157" s="385"/>
      <c r="L157" s="76"/>
      <c r="M157" s="76"/>
      <c r="N157" s="76"/>
      <c r="O157" s="76"/>
      <c r="P157" s="76"/>
      <c r="Q157" s="76"/>
      <c r="R157" s="76"/>
      <c r="S157" s="76"/>
      <c r="T157" s="76"/>
    </row>
    <row r="158" spans="1:21" s="386" customFormat="1" x14ac:dyDescent="0.55000000000000004">
      <c r="A158" s="76"/>
      <c r="B158" s="379"/>
      <c r="C158" s="380"/>
      <c r="D158" s="381"/>
      <c r="E158" s="393"/>
      <c r="F158" s="376"/>
      <c r="G158" s="377"/>
      <c r="H158" s="432"/>
      <c r="I158" s="385"/>
      <c r="L158" s="76"/>
      <c r="M158" s="76"/>
      <c r="N158" s="76"/>
      <c r="O158" s="76"/>
      <c r="P158" s="76"/>
      <c r="Q158" s="76"/>
      <c r="R158" s="76"/>
      <c r="S158" s="76"/>
      <c r="T158" s="76"/>
    </row>
    <row r="159" spans="1:21" s="386" customFormat="1" x14ac:dyDescent="0.55000000000000004">
      <c r="A159" s="76"/>
      <c r="B159" s="379"/>
      <c r="C159" s="390"/>
      <c r="D159" s="391"/>
      <c r="E159" s="394"/>
      <c r="F159" s="376"/>
      <c r="G159" s="377"/>
      <c r="H159" s="432"/>
      <c r="I159" s="385"/>
      <c r="J159" s="76"/>
      <c r="M159" s="76"/>
      <c r="N159" s="76"/>
      <c r="O159" s="76"/>
      <c r="P159" s="76"/>
      <c r="Q159" s="76"/>
      <c r="R159" s="76"/>
      <c r="S159" s="76"/>
      <c r="T159" s="76"/>
      <c r="U159" s="76"/>
    </row>
    <row r="160" spans="1:21" ht="7.5" customHeight="1" x14ac:dyDescent="0.55000000000000004">
      <c r="B160" s="211"/>
      <c r="C160" s="28"/>
      <c r="D160" s="28"/>
      <c r="E160" s="28"/>
      <c r="F160" s="28"/>
      <c r="G160" s="28"/>
      <c r="H160" s="50"/>
      <c r="I160" s="50"/>
      <c r="L160" s="3"/>
    </row>
    <row r="161" spans="1:20" ht="6" customHeight="1" x14ac:dyDescent="0.55000000000000004">
      <c r="I161"/>
      <c r="L161" s="3"/>
    </row>
    <row r="162" spans="1:20" ht="103.5" customHeight="1" x14ac:dyDescent="0.55000000000000004">
      <c r="C162" s="241"/>
      <c r="D162" s="242"/>
      <c r="E162" s="230" t="s">
        <v>229</v>
      </c>
      <c r="F162" s="912"/>
      <c r="G162" s="913"/>
      <c r="H162" s="914"/>
      <c r="I162" s="244" t="s">
        <v>240</v>
      </c>
      <c r="J162" s="244"/>
      <c r="K162"/>
    </row>
    <row r="163" spans="1:20" ht="146.25" customHeight="1" x14ac:dyDescent="0.55000000000000004">
      <c r="C163" s="234"/>
      <c r="D163" s="224"/>
      <c r="E163" s="230" t="s">
        <v>230</v>
      </c>
      <c r="F163" s="912"/>
      <c r="G163" s="913"/>
      <c r="H163" s="914"/>
      <c r="I163"/>
      <c r="L163" s="3"/>
    </row>
    <row r="164" spans="1:20" ht="18.5" thickBot="1" x14ac:dyDescent="0.6">
      <c r="A164" s="245"/>
      <c r="B164" s="245"/>
      <c r="C164" s="245"/>
      <c r="D164" s="245"/>
      <c r="E164" s="245"/>
      <c r="F164" s="245"/>
      <c r="G164" s="245"/>
      <c r="H164" s="245"/>
      <c r="I164" s="247"/>
    </row>
    <row r="165" spans="1:20" x14ac:dyDescent="0.55000000000000004">
      <c r="A165" s="248"/>
      <c r="B165" s="248"/>
      <c r="C165" s="248"/>
      <c r="D165" s="248"/>
      <c r="E165" s="248"/>
      <c r="F165" s="248"/>
      <c r="G165" s="248"/>
      <c r="H165" s="248"/>
      <c r="I165" s="250"/>
    </row>
    <row r="166" spans="1:20" ht="9.75" customHeight="1" x14ac:dyDescent="0.55000000000000004">
      <c r="B166" s="51"/>
      <c r="C166" s="29"/>
      <c r="D166" s="29"/>
      <c r="E166" s="29"/>
      <c r="F166" s="29"/>
      <c r="G166" s="29"/>
      <c r="H166" s="29"/>
      <c r="I166" s="47"/>
      <c r="J166"/>
      <c r="K166"/>
    </row>
    <row r="167" spans="1:20" x14ac:dyDescent="0.55000000000000004">
      <c r="B167" s="48"/>
      <c r="C167" s="241" t="str">
        <f ca="1">IFERROR(OFFSET('2.5民生部門以外排出削減量'!$C$5,MATCH(D167,'2.5民生部門以外排出削減量'!$E$6:$E$37,0),0)&amp;"","")</f>
        <v/>
      </c>
      <c r="D167" s="375" t="s">
        <v>238</v>
      </c>
      <c r="E167" s="231" t="s">
        <v>19</v>
      </c>
      <c r="F167" s="928" t="str">
        <f ca="1">IFERROR(OFFSET('2.5民生部門以外排出削減量'!$G$5,MATCH(D167,'2.5民生部門以外排出削減量'!$E$6:$E$37,0),0),"")</f>
        <v/>
      </c>
      <c r="G167" s="928"/>
      <c r="H167" s="928"/>
      <c r="I167" s="49"/>
      <c r="J167"/>
      <c r="K167"/>
    </row>
    <row r="168" spans="1:20" x14ac:dyDescent="0.55000000000000004">
      <c r="B168" s="48"/>
      <c r="C168" s="233"/>
      <c r="D168" s="216"/>
      <c r="E168" s="231" t="s">
        <v>243</v>
      </c>
      <c r="F168" s="928" t="str">
        <f ca="1">IFERROR(OFFSET('2.5民生部門以外排出削減量'!$H$5,MATCH(D167,'2.5民生部門以外排出削減量'!$E$6:$E$37,0),0),"")</f>
        <v/>
      </c>
      <c r="G168" s="928"/>
      <c r="H168" s="928"/>
      <c r="I168" s="49"/>
      <c r="J168"/>
      <c r="K168"/>
    </row>
    <row r="169" spans="1:20" x14ac:dyDescent="0.55000000000000004">
      <c r="B169" s="48"/>
      <c r="C169" s="233"/>
      <c r="D169" s="216"/>
      <c r="E169" s="231" t="s">
        <v>298</v>
      </c>
      <c r="F169" s="929" t="str">
        <f ca="1">IFERROR(OFFSET('2.5民生部門以外排出削減量'!$J$5,MATCH(D167,'2.5民生部門以外排出削減量'!$E$6:$E$37,0),0),"")</f>
        <v/>
      </c>
      <c r="G169" s="929"/>
      <c r="H169" s="929"/>
      <c r="I169" s="49"/>
      <c r="J169"/>
      <c r="K169"/>
    </row>
    <row r="170" spans="1:20" s="76" customFormat="1" ht="18.75" customHeight="1" x14ac:dyDescent="0.55000000000000004">
      <c r="B170" s="379"/>
      <c r="C170" s="380"/>
      <c r="D170" s="381"/>
      <c r="E170" s="393" t="s">
        <v>237</v>
      </c>
      <c r="F170" s="389" t="s">
        <v>211</v>
      </c>
      <c r="G170" s="389" t="s">
        <v>360</v>
      </c>
      <c r="H170" s="389" t="s">
        <v>246</v>
      </c>
      <c r="I170" s="385"/>
      <c r="J170" s="386"/>
      <c r="K170" s="386"/>
    </row>
    <row r="171" spans="1:20" s="76" customFormat="1" x14ac:dyDescent="0.55000000000000004">
      <c r="B171" s="379"/>
      <c r="C171" s="380"/>
      <c r="D171" s="381"/>
      <c r="E171" s="393"/>
      <c r="F171" s="376"/>
      <c r="G171" s="377"/>
      <c r="H171" s="432"/>
      <c r="I171" s="385"/>
      <c r="J171" s="386"/>
      <c r="K171" s="386"/>
    </row>
    <row r="172" spans="1:20" s="76" customFormat="1" x14ac:dyDescent="0.55000000000000004">
      <c r="B172" s="379"/>
      <c r="C172" s="380"/>
      <c r="D172" s="381"/>
      <c r="E172" s="393"/>
      <c r="F172" s="376"/>
      <c r="G172" s="377"/>
      <c r="H172" s="432"/>
      <c r="I172" s="385"/>
      <c r="J172" s="386"/>
      <c r="K172" s="386"/>
    </row>
    <row r="173" spans="1:20" s="386" customFormat="1" x14ac:dyDescent="0.55000000000000004">
      <c r="A173" s="76"/>
      <c r="B173" s="379"/>
      <c r="C173" s="380"/>
      <c r="D173" s="381"/>
      <c r="E173" s="393"/>
      <c r="F173" s="376"/>
      <c r="G173" s="377"/>
      <c r="H173" s="432"/>
      <c r="I173" s="385"/>
      <c r="L173" s="76"/>
      <c r="M173" s="76"/>
      <c r="N173" s="76"/>
      <c r="O173" s="76"/>
      <c r="P173" s="76"/>
      <c r="Q173" s="76"/>
      <c r="R173" s="76"/>
      <c r="S173" s="76"/>
      <c r="T173" s="76"/>
    </row>
    <row r="174" spans="1:20" s="386" customFormat="1" x14ac:dyDescent="0.55000000000000004">
      <c r="A174" s="76"/>
      <c r="B174" s="379"/>
      <c r="C174" s="380"/>
      <c r="D174" s="381"/>
      <c r="E174" s="393"/>
      <c r="F174" s="376"/>
      <c r="G174" s="377"/>
      <c r="H174" s="432"/>
      <c r="I174" s="385"/>
      <c r="L174" s="76"/>
      <c r="M174" s="76"/>
      <c r="N174" s="76"/>
      <c r="O174" s="76"/>
      <c r="P174" s="76"/>
      <c r="Q174" s="76"/>
      <c r="R174" s="76"/>
      <c r="S174" s="76"/>
      <c r="T174" s="76"/>
    </row>
    <row r="175" spans="1:20" s="386" customFormat="1" ht="18.75" customHeight="1" x14ac:dyDescent="0.55000000000000004">
      <c r="A175" s="76"/>
      <c r="B175" s="379"/>
      <c r="C175" s="380"/>
      <c r="D175" s="381"/>
      <c r="E175" s="393" t="s">
        <v>237</v>
      </c>
      <c r="F175" s="389" t="s">
        <v>211</v>
      </c>
      <c r="G175" s="389" t="s">
        <v>360</v>
      </c>
      <c r="H175" s="395" t="s">
        <v>246</v>
      </c>
      <c r="I175" s="385"/>
      <c r="L175" s="76"/>
      <c r="M175" s="76"/>
      <c r="N175" s="76"/>
      <c r="O175" s="76"/>
      <c r="P175" s="76"/>
      <c r="Q175" s="76"/>
      <c r="R175" s="76"/>
      <c r="S175" s="76"/>
      <c r="T175" s="76"/>
    </row>
    <row r="176" spans="1:20" s="386" customFormat="1" x14ac:dyDescent="0.55000000000000004">
      <c r="A176" s="76"/>
      <c r="B176" s="379"/>
      <c r="C176" s="380"/>
      <c r="D176" s="381"/>
      <c r="E176" s="393"/>
      <c r="F176" s="376"/>
      <c r="G176" s="377"/>
      <c r="H176" s="432"/>
      <c r="I176" s="385"/>
      <c r="L176" s="76"/>
      <c r="M176" s="76"/>
      <c r="N176" s="76"/>
      <c r="O176" s="76"/>
      <c r="P176" s="76"/>
      <c r="Q176" s="76"/>
      <c r="R176" s="76"/>
      <c r="S176" s="76"/>
      <c r="T176" s="76"/>
    </row>
    <row r="177" spans="1:21" s="386" customFormat="1" x14ac:dyDescent="0.55000000000000004">
      <c r="A177" s="76"/>
      <c r="B177" s="379"/>
      <c r="C177" s="380"/>
      <c r="D177" s="381"/>
      <c r="E177" s="393"/>
      <c r="F177" s="376"/>
      <c r="G177" s="377"/>
      <c r="H177" s="432"/>
      <c r="I177" s="385"/>
      <c r="L177" s="76"/>
      <c r="M177" s="76"/>
      <c r="N177" s="76"/>
      <c r="O177" s="76"/>
      <c r="P177" s="76"/>
      <c r="Q177" s="76"/>
      <c r="R177" s="76"/>
      <c r="S177" s="76"/>
      <c r="T177" s="76"/>
    </row>
    <row r="178" spans="1:21" s="386" customFormat="1" x14ac:dyDescent="0.55000000000000004">
      <c r="A178" s="76"/>
      <c r="B178" s="379"/>
      <c r="C178" s="380"/>
      <c r="D178" s="381"/>
      <c r="E178" s="393"/>
      <c r="F178" s="376"/>
      <c r="G178" s="377"/>
      <c r="H178" s="432"/>
      <c r="I178" s="385"/>
      <c r="L178" s="76"/>
      <c r="M178" s="76"/>
      <c r="N178" s="76"/>
      <c r="O178" s="76"/>
      <c r="P178" s="76"/>
      <c r="Q178" s="76"/>
      <c r="R178" s="76"/>
      <c r="S178" s="76"/>
      <c r="T178" s="76"/>
    </row>
    <row r="179" spans="1:21" s="386" customFormat="1" x14ac:dyDescent="0.55000000000000004">
      <c r="A179" s="76"/>
      <c r="B179" s="379"/>
      <c r="C179" s="390"/>
      <c r="D179" s="391"/>
      <c r="E179" s="394"/>
      <c r="F179" s="376"/>
      <c r="G179" s="377"/>
      <c r="H179" s="432"/>
      <c r="I179" s="385"/>
      <c r="J179" s="76"/>
      <c r="M179" s="76"/>
      <c r="N179" s="76"/>
      <c r="O179" s="76"/>
      <c r="P179" s="76"/>
      <c r="Q179" s="76"/>
      <c r="R179" s="76"/>
      <c r="S179" s="76"/>
      <c r="T179" s="76"/>
      <c r="U179" s="76"/>
    </row>
    <row r="180" spans="1:21" ht="7.5" customHeight="1" x14ac:dyDescent="0.55000000000000004">
      <c r="B180" s="211"/>
      <c r="C180" s="28"/>
      <c r="D180" s="28"/>
      <c r="E180" s="28"/>
      <c r="F180" s="28"/>
      <c r="G180" s="28"/>
      <c r="H180" s="50"/>
      <c r="I180" s="50"/>
      <c r="L180" s="3"/>
    </row>
    <row r="181" spans="1:21" ht="6" customHeight="1" x14ac:dyDescent="0.55000000000000004">
      <c r="I181"/>
      <c r="L181" s="3"/>
    </row>
    <row r="182" spans="1:21" ht="103.5" customHeight="1" x14ac:dyDescent="0.55000000000000004">
      <c r="C182" s="241"/>
      <c r="D182" s="242"/>
      <c r="E182" s="230" t="s">
        <v>229</v>
      </c>
      <c r="F182" s="912"/>
      <c r="G182" s="913"/>
      <c r="H182" s="914"/>
      <c r="I182" s="244" t="s">
        <v>240</v>
      </c>
      <c r="J182" s="244"/>
      <c r="K182"/>
    </row>
    <row r="183" spans="1:21" ht="146.25" customHeight="1" x14ac:dyDescent="0.55000000000000004">
      <c r="C183" s="234"/>
      <c r="D183" s="224"/>
      <c r="E183" s="230" t="s">
        <v>230</v>
      </c>
      <c r="F183" s="912"/>
      <c r="G183" s="913"/>
      <c r="H183" s="914"/>
      <c r="I183"/>
      <c r="L183" s="3"/>
    </row>
    <row r="184" spans="1:21" ht="18.5" thickBot="1" x14ac:dyDescent="0.6">
      <c r="A184" s="245"/>
      <c r="B184" s="245"/>
      <c r="C184" s="245"/>
      <c r="D184" s="245"/>
      <c r="E184" s="245"/>
      <c r="F184" s="245"/>
      <c r="G184" s="245"/>
      <c r="H184" s="245"/>
      <c r="I184" s="247"/>
    </row>
    <row r="185" spans="1:21" x14ac:dyDescent="0.55000000000000004">
      <c r="A185" s="248"/>
      <c r="B185" s="248"/>
      <c r="C185" s="248"/>
      <c r="D185" s="248"/>
      <c r="E185" s="248"/>
      <c r="F185" s="248"/>
      <c r="G185" s="248"/>
      <c r="H185" s="248"/>
      <c r="I185" s="250"/>
    </row>
    <row r="186" spans="1:21" ht="9.75" customHeight="1" x14ac:dyDescent="0.55000000000000004">
      <c r="B186" s="51"/>
      <c r="C186" s="29"/>
      <c r="D186" s="29"/>
      <c r="E186" s="29"/>
      <c r="F186" s="29"/>
      <c r="G186" s="29"/>
      <c r="H186" s="29"/>
      <c r="I186" s="47"/>
      <c r="J186"/>
      <c r="K186"/>
    </row>
    <row r="187" spans="1:21" x14ac:dyDescent="0.55000000000000004">
      <c r="B187" s="48"/>
      <c r="C187" s="241" t="str">
        <f ca="1">IFERROR(OFFSET('2.5民生部門以外排出削減量'!$C$5,MATCH(D187,'2.5民生部門以外排出削減量'!$E$6:$E$37,0),0)&amp;"","")</f>
        <v/>
      </c>
      <c r="D187" s="375" t="s">
        <v>238</v>
      </c>
      <c r="E187" s="231" t="s">
        <v>19</v>
      </c>
      <c r="F187" s="928" t="str">
        <f ca="1">IFERROR(OFFSET('2.5民生部門以外排出削減量'!$G$5,MATCH(D187,'2.5民生部門以外排出削減量'!$E$6:$E$37,0),0),"")</f>
        <v/>
      </c>
      <c r="G187" s="928"/>
      <c r="H187" s="928"/>
      <c r="I187" s="49"/>
      <c r="J187"/>
      <c r="K187"/>
    </row>
    <row r="188" spans="1:21" x14ac:dyDescent="0.55000000000000004">
      <c r="B188" s="48"/>
      <c r="C188" s="233"/>
      <c r="D188" s="216"/>
      <c r="E188" s="231" t="s">
        <v>243</v>
      </c>
      <c r="F188" s="928" t="str">
        <f ca="1">IFERROR(OFFSET('2.5民生部門以外排出削減量'!$H$5,MATCH(D187,'2.5民生部門以外排出削減量'!$E$6:$E$37,0),0),"")</f>
        <v/>
      </c>
      <c r="G188" s="928"/>
      <c r="H188" s="928"/>
      <c r="I188" s="49"/>
      <c r="J188"/>
      <c r="K188"/>
    </row>
    <row r="189" spans="1:21" x14ac:dyDescent="0.55000000000000004">
      <c r="B189" s="48"/>
      <c r="C189" s="233"/>
      <c r="D189" s="216"/>
      <c r="E189" s="231" t="s">
        <v>298</v>
      </c>
      <c r="F189" s="929" t="str">
        <f ca="1">IFERROR(OFFSET('2.5民生部門以外排出削減量'!$J$5,MATCH(D187,'2.5民生部門以外排出削減量'!$E$6:$E$37,0),0),"")</f>
        <v/>
      </c>
      <c r="G189" s="929"/>
      <c r="H189" s="929"/>
      <c r="I189" s="49"/>
      <c r="J189"/>
      <c r="K189"/>
    </row>
    <row r="190" spans="1:21" s="76" customFormat="1" ht="18.75" customHeight="1" x14ac:dyDescent="0.55000000000000004">
      <c r="B190" s="379"/>
      <c r="C190" s="380"/>
      <c r="D190" s="381"/>
      <c r="E190" s="393" t="s">
        <v>237</v>
      </c>
      <c r="F190" s="389" t="s">
        <v>211</v>
      </c>
      <c r="G190" s="389" t="s">
        <v>360</v>
      </c>
      <c r="H190" s="389" t="s">
        <v>246</v>
      </c>
      <c r="I190" s="385"/>
      <c r="J190" s="386"/>
      <c r="K190" s="386"/>
    </row>
    <row r="191" spans="1:21" s="76" customFormat="1" x14ac:dyDescent="0.55000000000000004">
      <c r="B191" s="379"/>
      <c r="C191" s="380"/>
      <c r="D191" s="381"/>
      <c r="E191" s="393"/>
      <c r="F191" s="376"/>
      <c r="G191" s="377"/>
      <c r="H191" s="432"/>
      <c r="I191" s="385"/>
      <c r="J191" s="386"/>
      <c r="K191" s="386"/>
    </row>
    <row r="192" spans="1:21" s="76" customFormat="1" x14ac:dyDescent="0.55000000000000004">
      <c r="B192" s="379"/>
      <c r="C192" s="380"/>
      <c r="D192" s="381"/>
      <c r="E192" s="393"/>
      <c r="F192" s="376"/>
      <c r="G192" s="377"/>
      <c r="H192" s="432"/>
      <c r="I192" s="385"/>
      <c r="J192" s="386"/>
      <c r="K192" s="386"/>
    </row>
    <row r="193" spans="1:21" s="386" customFormat="1" x14ac:dyDescent="0.55000000000000004">
      <c r="A193" s="76"/>
      <c r="B193" s="379"/>
      <c r="C193" s="380"/>
      <c r="D193" s="381"/>
      <c r="E193" s="393"/>
      <c r="F193" s="376"/>
      <c r="G193" s="377"/>
      <c r="H193" s="432"/>
      <c r="I193" s="385"/>
      <c r="L193" s="76"/>
      <c r="M193" s="76"/>
      <c r="N193" s="76"/>
      <c r="O193" s="76"/>
      <c r="P193" s="76"/>
      <c r="Q193" s="76"/>
      <c r="R193" s="76"/>
      <c r="S193" s="76"/>
      <c r="T193" s="76"/>
    </row>
    <row r="194" spans="1:21" s="386" customFormat="1" x14ac:dyDescent="0.55000000000000004">
      <c r="A194" s="76"/>
      <c r="B194" s="379"/>
      <c r="C194" s="380"/>
      <c r="D194" s="381"/>
      <c r="E194" s="393"/>
      <c r="F194" s="376"/>
      <c r="G194" s="377"/>
      <c r="H194" s="432"/>
      <c r="I194" s="385"/>
      <c r="L194" s="76"/>
      <c r="M194" s="76"/>
      <c r="N194" s="76"/>
      <c r="O194" s="76"/>
      <c r="P194" s="76"/>
      <c r="Q194" s="76"/>
      <c r="R194" s="76"/>
      <c r="S194" s="76"/>
      <c r="T194" s="76"/>
    </row>
    <row r="195" spans="1:21" s="386" customFormat="1" ht="18.75" customHeight="1" x14ac:dyDescent="0.55000000000000004">
      <c r="A195" s="76"/>
      <c r="B195" s="379"/>
      <c r="C195" s="380"/>
      <c r="D195" s="381"/>
      <c r="E195" s="393" t="s">
        <v>237</v>
      </c>
      <c r="F195" s="389" t="s">
        <v>211</v>
      </c>
      <c r="G195" s="389" t="s">
        <v>360</v>
      </c>
      <c r="H195" s="395" t="s">
        <v>246</v>
      </c>
      <c r="I195" s="385"/>
      <c r="L195" s="76"/>
      <c r="M195" s="76"/>
      <c r="N195" s="76"/>
      <c r="O195" s="76"/>
      <c r="P195" s="76"/>
      <c r="Q195" s="76"/>
      <c r="R195" s="76"/>
      <c r="S195" s="76"/>
      <c r="T195" s="76"/>
    </row>
    <row r="196" spans="1:21" s="386" customFormat="1" x14ac:dyDescent="0.55000000000000004">
      <c r="A196" s="76"/>
      <c r="B196" s="379"/>
      <c r="C196" s="380"/>
      <c r="D196" s="381"/>
      <c r="E196" s="393"/>
      <c r="F196" s="376"/>
      <c r="G196" s="377"/>
      <c r="H196" s="432"/>
      <c r="I196" s="385"/>
      <c r="L196" s="76"/>
      <c r="M196" s="76"/>
      <c r="N196" s="76"/>
      <c r="O196" s="76"/>
      <c r="P196" s="76"/>
      <c r="Q196" s="76"/>
      <c r="R196" s="76"/>
      <c r="S196" s="76"/>
      <c r="T196" s="76"/>
    </row>
    <row r="197" spans="1:21" s="386" customFormat="1" x14ac:dyDescent="0.55000000000000004">
      <c r="A197" s="76"/>
      <c r="B197" s="379"/>
      <c r="C197" s="380"/>
      <c r="D197" s="381"/>
      <c r="E197" s="393"/>
      <c r="F197" s="376"/>
      <c r="G197" s="377"/>
      <c r="H197" s="432"/>
      <c r="I197" s="385"/>
      <c r="L197" s="76"/>
      <c r="M197" s="76"/>
      <c r="N197" s="76"/>
      <c r="O197" s="76"/>
      <c r="P197" s="76"/>
      <c r="Q197" s="76"/>
      <c r="R197" s="76"/>
      <c r="S197" s="76"/>
      <c r="T197" s="76"/>
    </row>
    <row r="198" spans="1:21" s="386" customFormat="1" x14ac:dyDescent="0.55000000000000004">
      <c r="A198" s="76"/>
      <c r="B198" s="379"/>
      <c r="C198" s="380"/>
      <c r="D198" s="381"/>
      <c r="E198" s="393"/>
      <c r="F198" s="376"/>
      <c r="G198" s="377"/>
      <c r="H198" s="432"/>
      <c r="I198" s="385"/>
      <c r="L198" s="76"/>
      <c r="M198" s="76"/>
      <c r="N198" s="76"/>
      <c r="O198" s="76"/>
      <c r="P198" s="76"/>
      <c r="Q198" s="76"/>
      <c r="R198" s="76"/>
      <c r="S198" s="76"/>
      <c r="T198" s="76"/>
    </row>
    <row r="199" spans="1:21" s="386" customFormat="1" x14ac:dyDescent="0.55000000000000004">
      <c r="A199" s="76"/>
      <c r="B199" s="379"/>
      <c r="C199" s="390"/>
      <c r="D199" s="391"/>
      <c r="E199" s="394"/>
      <c r="F199" s="376"/>
      <c r="G199" s="377"/>
      <c r="H199" s="432"/>
      <c r="I199" s="385"/>
      <c r="J199" s="76"/>
      <c r="M199" s="76"/>
      <c r="N199" s="76"/>
      <c r="O199" s="76"/>
      <c r="P199" s="76"/>
      <c r="Q199" s="76"/>
      <c r="R199" s="76"/>
      <c r="S199" s="76"/>
      <c r="T199" s="76"/>
      <c r="U199" s="76"/>
    </row>
    <row r="200" spans="1:21" ht="7.5" customHeight="1" x14ac:dyDescent="0.55000000000000004">
      <c r="B200" s="211"/>
      <c r="C200" s="28"/>
      <c r="D200" s="28"/>
      <c r="E200" s="28"/>
      <c r="F200" s="28"/>
      <c r="G200" s="28"/>
      <c r="H200" s="50"/>
      <c r="I200" s="50"/>
      <c r="L200" s="3"/>
    </row>
    <row r="201" spans="1:21" ht="6" customHeight="1" x14ac:dyDescent="0.55000000000000004">
      <c r="I201"/>
      <c r="L201" s="3"/>
    </row>
    <row r="202" spans="1:21" ht="103.5" customHeight="1" x14ac:dyDescent="0.55000000000000004">
      <c r="C202" s="241"/>
      <c r="D202" s="242"/>
      <c r="E202" s="230" t="s">
        <v>229</v>
      </c>
      <c r="F202" s="912"/>
      <c r="G202" s="913"/>
      <c r="H202" s="914"/>
      <c r="I202" s="244" t="s">
        <v>240</v>
      </c>
      <c r="J202" s="244"/>
      <c r="K202"/>
    </row>
    <row r="203" spans="1:21" ht="146.25" customHeight="1" x14ac:dyDescent="0.55000000000000004">
      <c r="C203" s="234"/>
      <c r="D203" s="224"/>
      <c r="E203" s="230" t="s">
        <v>230</v>
      </c>
      <c r="F203" s="912"/>
      <c r="G203" s="913"/>
      <c r="H203" s="914"/>
      <c r="I203"/>
      <c r="L203" s="3"/>
    </row>
    <row r="204" spans="1:21" ht="18.5" thickBot="1" x14ac:dyDescent="0.6"/>
    <row r="205" spans="1:21" x14ac:dyDescent="0.55000000000000004">
      <c r="A205" s="248"/>
      <c r="B205" s="248"/>
      <c r="C205" s="248"/>
      <c r="D205" s="248"/>
      <c r="E205" s="248"/>
      <c r="F205" s="248"/>
      <c r="G205" s="248"/>
      <c r="H205" s="248"/>
      <c r="I205" s="250"/>
    </row>
    <row r="206" spans="1:21" ht="9.75" customHeight="1" x14ac:dyDescent="0.55000000000000004">
      <c r="B206" s="51"/>
      <c r="C206" s="29"/>
      <c r="D206" s="29"/>
      <c r="E206" s="29"/>
      <c r="F206" s="29"/>
      <c r="G206" s="29"/>
      <c r="H206" s="29"/>
      <c r="I206" s="47"/>
      <c r="J206"/>
      <c r="K206"/>
    </row>
    <row r="207" spans="1:21" x14ac:dyDescent="0.55000000000000004">
      <c r="B207" s="48"/>
      <c r="C207" s="241" t="str">
        <f ca="1">IFERROR(OFFSET('2.5民生部門以外排出削減量'!$C$5,MATCH(D207,'2.5民生部門以外排出削減量'!$E$6:$E$37,0),0)&amp;"","")</f>
        <v/>
      </c>
      <c r="D207" s="375" t="s">
        <v>238</v>
      </c>
      <c r="E207" s="231" t="s">
        <v>19</v>
      </c>
      <c r="F207" s="928" t="str">
        <f ca="1">IFERROR(OFFSET('2.5民生部門以外排出削減量'!$G$5,MATCH(D207,'2.5民生部門以外排出削減量'!$E$6:$E$37,0),0),"")</f>
        <v/>
      </c>
      <c r="G207" s="928"/>
      <c r="H207" s="928"/>
      <c r="I207" s="49"/>
      <c r="J207"/>
      <c r="K207"/>
    </row>
    <row r="208" spans="1:21" x14ac:dyDescent="0.55000000000000004">
      <c r="B208" s="48"/>
      <c r="C208" s="233"/>
      <c r="D208" s="216"/>
      <c r="E208" s="231" t="s">
        <v>243</v>
      </c>
      <c r="F208" s="928" t="str">
        <f ca="1">IFERROR(OFFSET('2.5民生部門以外排出削減量'!$H$5,MATCH(D207,'2.5民生部門以外排出削減量'!$E$6:$E$37,0),0),"")</f>
        <v/>
      </c>
      <c r="G208" s="928"/>
      <c r="H208" s="928"/>
      <c r="I208" s="49"/>
      <c r="J208"/>
      <c r="K208"/>
    </row>
    <row r="209" spans="1:21" x14ac:dyDescent="0.55000000000000004">
      <c r="B209" s="48"/>
      <c r="C209" s="233"/>
      <c r="D209" s="216"/>
      <c r="E209" s="231" t="s">
        <v>298</v>
      </c>
      <c r="F209" s="929" t="str">
        <f ca="1">IFERROR(OFFSET('2.5民生部門以外排出削減量'!$J$5,MATCH(D207,'2.5民生部門以外排出削減量'!$E$6:$E$37,0),0),"")</f>
        <v/>
      </c>
      <c r="G209" s="929"/>
      <c r="H209" s="929"/>
      <c r="I209" s="49"/>
      <c r="J209"/>
      <c r="K209"/>
    </row>
    <row r="210" spans="1:21" s="76" customFormat="1" ht="18.75" customHeight="1" x14ac:dyDescent="0.55000000000000004">
      <c r="B210" s="379"/>
      <c r="C210" s="380"/>
      <c r="D210" s="381"/>
      <c r="E210" s="393" t="s">
        <v>237</v>
      </c>
      <c r="F210" s="389" t="s">
        <v>211</v>
      </c>
      <c r="G210" s="389" t="s">
        <v>360</v>
      </c>
      <c r="H210" s="389" t="s">
        <v>246</v>
      </c>
      <c r="I210" s="385"/>
      <c r="J210" s="386"/>
      <c r="K210" s="386"/>
    </row>
    <row r="211" spans="1:21" s="76" customFormat="1" x14ac:dyDescent="0.55000000000000004">
      <c r="B211" s="379"/>
      <c r="C211" s="380"/>
      <c r="D211" s="381"/>
      <c r="E211" s="393"/>
      <c r="F211" s="376"/>
      <c r="G211" s="377"/>
      <c r="H211" s="432"/>
      <c r="I211" s="385"/>
      <c r="J211" s="386"/>
      <c r="K211" s="386"/>
    </row>
    <row r="212" spans="1:21" s="76" customFormat="1" x14ac:dyDescent="0.55000000000000004">
      <c r="B212" s="379"/>
      <c r="C212" s="380"/>
      <c r="D212" s="381"/>
      <c r="E212" s="393"/>
      <c r="F212" s="376"/>
      <c r="G212" s="377"/>
      <c r="H212" s="432"/>
      <c r="I212" s="385"/>
      <c r="J212" s="386"/>
      <c r="K212" s="386"/>
    </row>
    <row r="213" spans="1:21" s="386" customFormat="1" x14ac:dyDescent="0.55000000000000004">
      <c r="A213" s="76"/>
      <c r="B213" s="379"/>
      <c r="C213" s="380"/>
      <c r="D213" s="381"/>
      <c r="E213" s="393"/>
      <c r="F213" s="376"/>
      <c r="G213" s="377"/>
      <c r="H213" s="432"/>
      <c r="I213" s="385"/>
      <c r="L213" s="76"/>
      <c r="M213" s="76"/>
      <c r="N213" s="76"/>
      <c r="O213" s="76"/>
      <c r="P213" s="76"/>
      <c r="Q213" s="76"/>
      <c r="R213" s="76"/>
      <c r="S213" s="76"/>
      <c r="T213" s="76"/>
    </row>
    <row r="214" spans="1:21" s="386" customFormat="1" x14ac:dyDescent="0.55000000000000004">
      <c r="A214" s="76"/>
      <c r="B214" s="379"/>
      <c r="C214" s="380"/>
      <c r="D214" s="381"/>
      <c r="E214" s="393"/>
      <c r="F214" s="376"/>
      <c r="G214" s="377"/>
      <c r="H214" s="432"/>
      <c r="I214" s="385"/>
      <c r="L214" s="76"/>
      <c r="M214" s="76"/>
      <c r="N214" s="76"/>
      <c r="O214" s="76"/>
      <c r="P214" s="76"/>
      <c r="Q214" s="76"/>
      <c r="R214" s="76"/>
      <c r="S214" s="76"/>
      <c r="T214" s="76"/>
    </row>
    <row r="215" spans="1:21" s="386" customFormat="1" ht="18.75" customHeight="1" x14ac:dyDescent="0.55000000000000004">
      <c r="A215" s="76"/>
      <c r="B215" s="379"/>
      <c r="C215" s="380"/>
      <c r="D215" s="381"/>
      <c r="E215" s="393" t="s">
        <v>237</v>
      </c>
      <c r="F215" s="389" t="s">
        <v>211</v>
      </c>
      <c r="G215" s="389" t="s">
        <v>360</v>
      </c>
      <c r="H215" s="395" t="s">
        <v>246</v>
      </c>
      <c r="I215" s="385"/>
      <c r="L215" s="76"/>
      <c r="M215" s="76"/>
      <c r="N215" s="76"/>
      <c r="O215" s="76"/>
      <c r="P215" s="76"/>
      <c r="Q215" s="76"/>
      <c r="R215" s="76"/>
      <c r="S215" s="76"/>
      <c r="T215" s="76"/>
    </row>
    <row r="216" spans="1:21" s="386" customFormat="1" x14ac:dyDescent="0.55000000000000004">
      <c r="A216" s="76"/>
      <c r="B216" s="379"/>
      <c r="C216" s="380"/>
      <c r="D216" s="381"/>
      <c r="E216" s="393"/>
      <c r="F216" s="376"/>
      <c r="G216" s="377"/>
      <c r="H216" s="432"/>
      <c r="I216" s="385"/>
      <c r="L216" s="76"/>
      <c r="M216" s="76"/>
      <c r="N216" s="76"/>
      <c r="O216" s="76"/>
      <c r="P216" s="76"/>
      <c r="Q216" s="76"/>
      <c r="R216" s="76"/>
      <c r="S216" s="76"/>
      <c r="T216" s="76"/>
    </row>
    <row r="217" spans="1:21" s="386" customFormat="1" x14ac:dyDescent="0.55000000000000004">
      <c r="A217" s="76"/>
      <c r="B217" s="379"/>
      <c r="C217" s="380"/>
      <c r="D217" s="381"/>
      <c r="E217" s="393"/>
      <c r="F217" s="376"/>
      <c r="G217" s="377"/>
      <c r="H217" s="432"/>
      <c r="I217" s="385"/>
      <c r="L217" s="76"/>
      <c r="M217" s="76"/>
      <c r="N217" s="76"/>
      <c r="O217" s="76"/>
      <c r="P217" s="76"/>
      <c r="Q217" s="76"/>
      <c r="R217" s="76"/>
      <c r="S217" s="76"/>
      <c r="T217" s="76"/>
    </row>
    <row r="218" spans="1:21" s="386" customFormat="1" x14ac:dyDescent="0.55000000000000004">
      <c r="A218" s="76"/>
      <c r="B218" s="379"/>
      <c r="C218" s="380"/>
      <c r="D218" s="381"/>
      <c r="E218" s="393"/>
      <c r="F218" s="376"/>
      <c r="G218" s="377"/>
      <c r="H218" s="432"/>
      <c r="I218" s="385"/>
      <c r="L218" s="76"/>
      <c r="M218" s="76"/>
      <c r="N218" s="76"/>
      <c r="O218" s="76"/>
      <c r="P218" s="76"/>
      <c r="Q218" s="76"/>
      <c r="R218" s="76"/>
      <c r="S218" s="76"/>
      <c r="T218" s="76"/>
    </row>
    <row r="219" spans="1:21" s="386" customFormat="1" x14ac:dyDescent="0.55000000000000004">
      <c r="A219" s="76"/>
      <c r="B219" s="379"/>
      <c r="C219" s="390"/>
      <c r="D219" s="391"/>
      <c r="E219" s="394"/>
      <c r="F219" s="376"/>
      <c r="G219" s="377"/>
      <c r="H219" s="432"/>
      <c r="I219" s="385"/>
      <c r="J219" s="76"/>
      <c r="M219" s="76"/>
      <c r="N219" s="76"/>
      <c r="O219" s="76"/>
      <c r="P219" s="76"/>
      <c r="Q219" s="76"/>
      <c r="R219" s="76"/>
      <c r="S219" s="76"/>
      <c r="T219" s="76"/>
      <c r="U219" s="76"/>
    </row>
    <row r="220" spans="1:21" ht="7.5" customHeight="1" x14ac:dyDescent="0.55000000000000004">
      <c r="B220" s="211"/>
      <c r="C220" s="28"/>
      <c r="D220" s="28"/>
      <c r="E220" s="28"/>
      <c r="F220" s="28"/>
      <c r="G220" s="28"/>
      <c r="H220" s="50"/>
      <c r="I220" s="50"/>
      <c r="L220" s="3"/>
    </row>
    <row r="221" spans="1:21" ht="6" customHeight="1" x14ac:dyDescent="0.55000000000000004">
      <c r="I221"/>
      <c r="L221" s="3"/>
    </row>
    <row r="222" spans="1:21" ht="103.5" customHeight="1" x14ac:dyDescent="0.55000000000000004">
      <c r="C222" s="241"/>
      <c r="D222" s="242"/>
      <c r="E222" s="230" t="s">
        <v>229</v>
      </c>
      <c r="F222" s="912"/>
      <c r="G222" s="913"/>
      <c r="H222" s="914"/>
      <c r="I222" s="244" t="s">
        <v>240</v>
      </c>
      <c r="J222" s="244"/>
      <c r="K222"/>
    </row>
    <row r="223" spans="1:21" ht="146.25" customHeight="1" x14ac:dyDescent="0.55000000000000004">
      <c r="C223" s="234"/>
      <c r="D223" s="224"/>
      <c r="E223" s="230" t="s">
        <v>230</v>
      </c>
      <c r="F223" s="912"/>
      <c r="G223" s="913"/>
      <c r="H223" s="914"/>
      <c r="I223"/>
      <c r="L223" s="3"/>
    </row>
    <row r="224" spans="1:21" ht="18.5" thickBot="1" x14ac:dyDescent="0.6">
      <c r="A224" s="245"/>
      <c r="B224" s="245"/>
      <c r="C224" s="245"/>
      <c r="D224" s="245"/>
      <c r="E224" s="245"/>
      <c r="F224" s="245"/>
      <c r="G224" s="245"/>
      <c r="H224" s="245"/>
      <c r="I224" s="247"/>
    </row>
    <row r="225" spans="1:21" x14ac:dyDescent="0.55000000000000004">
      <c r="A225" s="248"/>
      <c r="B225" s="248"/>
      <c r="C225" s="248"/>
      <c r="D225" s="248"/>
      <c r="E225" s="248"/>
      <c r="F225" s="248"/>
      <c r="G225" s="248"/>
      <c r="H225" s="248"/>
      <c r="I225" s="250"/>
    </row>
    <row r="226" spans="1:21" ht="9.75" customHeight="1" x14ac:dyDescent="0.55000000000000004">
      <c r="B226" s="51"/>
      <c r="C226" s="29"/>
      <c r="D226" s="29"/>
      <c r="E226" s="29"/>
      <c r="F226" s="29"/>
      <c r="G226" s="29"/>
      <c r="H226" s="29"/>
      <c r="I226" s="47"/>
      <c r="J226"/>
      <c r="K226"/>
    </row>
    <row r="227" spans="1:21" x14ac:dyDescent="0.55000000000000004">
      <c r="B227" s="48"/>
      <c r="C227" s="241" t="str">
        <f ca="1">IFERROR(OFFSET('2.5民生部門以外排出削減量'!$C$5,MATCH(D227,'2.5民生部門以外排出削減量'!$E$6:$E$37,0),0)&amp;"","")</f>
        <v/>
      </c>
      <c r="D227" s="375" t="s">
        <v>238</v>
      </c>
      <c r="E227" s="231" t="s">
        <v>19</v>
      </c>
      <c r="F227" s="928" t="str">
        <f ca="1">IFERROR(OFFSET('2.5民生部門以外排出削減量'!$G$5,MATCH(D227,'2.5民生部門以外排出削減量'!$E$6:$E$37,0),0),"")</f>
        <v/>
      </c>
      <c r="G227" s="928"/>
      <c r="H227" s="928"/>
      <c r="I227" s="49"/>
      <c r="J227"/>
      <c r="K227"/>
    </row>
    <row r="228" spans="1:21" x14ac:dyDescent="0.55000000000000004">
      <c r="B228" s="48"/>
      <c r="C228" s="233"/>
      <c r="D228" s="216"/>
      <c r="E228" s="231" t="s">
        <v>243</v>
      </c>
      <c r="F228" s="928" t="str">
        <f ca="1">IFERROR(OFFSET('2.5民生部門以外排出削減量'!$H$5,MATCH(D227,'2.5民生部門以外排出削減量'!$E$6:$E$37,0),0),"")</f>
        <v/>
      </c>
      <c r="G228" s="928"/>
      <c r="H228" s="928"/>
      <c r="I228" s="49"/>
      <c r="J228"/>
      <c r="K228"/>
    </row>
    <row r="229" spans="1:21" x14ac:dyDescent="0.55000000000000004">
      <c r="B229" s="48"/>
      <c r="C229" s="233"/>
      <c r="D229" s="216"/>
      <c r="E229" s="231" t="s">
        <v>298</v>
      </c>
      <c r="F229" s="929" t="str">
        <f ca="1">IFERROR(OFFSET('2.5民生部門以外排出削減量'!$J$5,MATCH(D227,'2.5民生部門以外排出削減量'!$E$6:$E$37,0),0),"")</f>
        <v/>
      </c>
      <c r="G229" s="929"/>
      <c r="H229" s="929"/>
      <c r="I229" s="49"/>
      <c r="J229"/>
      <c r="K229"/>
    </row>
    <row r="230" spans="1:21" s="76" customFormat="1" ht="18.75" customHeight="1" x14ac:dyDescent="0.55000000000000004">
      <c r="B230" s="379"/>
      <c r="C230" s="380"/>
      <c r="D230" s="381"/>
      <c r="E230" s="393" t="s">
        <v>237</v>
      </c>
      <c r="F230" s="389" t="s">
        <v>211</v>
      </c>
      <c r="G230" s="389" t="s">
        <v>360</v>
      </c>
      <c r="H230" s="389" t="s">
        <v>246</v>
      </c>
      <c r="I230" s="385"/>
      <c r="J230" s="386"/>
      <c r="K230" s="386"/>
    </row>
    <row r="231" spans="1:21" s="76" customFormat="1" x14ac:dyDescent="0.55000000000000004">
      <c r="B231" s="379"/>
      <c r="C231" s="380"/>
      <c r="D231" s="381"/>
      <c r="E231" s="393"/>
      <c r="F231" s="376"/>
      <c r="G231" s="377"/>
      <c r="H231" s="432"/>
      <c r="I231" s="385"/>
      <c r="J231" s="386"/>
      <c r="K231" s="386"/>
    </row>
    <row r="232" spans="1:21" s="76" customFormat="1" x14ac:dyDescent="0.55000000000000004">
      <c r="B232" s="379"/>
      <c r="C232" s="380"/>
      <c r="D232" s="381"/>
      <c r="E232" s="393"/>
      <c r="F232" s="376"/>
      <c r="G232" s="377"/>
      <c r="H232" s="432"/>
      <c r="I232" s="385"/>
      <c r="J232" s="386"/>
      <c r="K232" s="386"/>
    </row>
    <row r="233" spans="1:21" s="386" customFormat="1" x14ac:dyDescent="0.55000000000000004">
      <c r="A233" s="76"/>
      <c r="B233" s="379"/>
      <c r="C233" s="380"/>
      <c r="D233" s="381"/>
      <c r="E233" s="393"/>
      <c r="F233" s="376"/>
      <c r="G233" s="377"/>
      <c r="H233" s="432"/>
      <c r="I233" s="385"/>
      <c r="L233" s="76"/>
      <c r="M233" s="76"/>
      <c r="N233" s="76"/>
      <c r="O233" s="76"/>
      <c r="P233" s="76"/>
      <c r="Q233" s="76"/>
      <c r="R233" s="76"/>
      <c r="S233" s="76"/>
      <c r="T233" s="76"/>
    </row>
    <row r="234" spans="1:21" s="386" customFormat="1" x14ac:dyDescent="0.55000000000000004">
      <c r="A234" s="76"/>
      <c r="B234" s="379"/>
      <c r="C234" s="380"/>
      <c r="D234" s="381"/>
      <c r="E234" s="393"/>
      <c r="F234" s="376"/>
      <c r="G234" s="377"/>
      <c r="H234" s="432"/>
      <c r="I234" s="385"/>
      <c r="L234" s="76"/>
      <c r="M234" s="76"/>
      <c r="N234" s="76"/>
      <c r="O234" s="76"/>
      <c r="P234" s="76"/>
      <c r="Q234" s="76"/>
      <c r="R234" s="76"/>
      <c r="S234" s="76"/>
      <c r="T234" s="76"/>
    </row>
    <row r="235" spans="1:21" s="386" customFormat="1" ht="18.75" customHeight="1" x14ac:dyDescent="0.55000000000000004">
      <c r="A235" s="76"/>
      <c r="B235" s="379"/>
      <c r="C235" s="380"/>
      <c r="D235" s="381"/>
      <c r="E235" s="393" t="s">
        <v>237</v>
      </c>
      <c r="F235" s="389" t="s">
        <v>211</v>
      </c>
      <c r="G235" s="389" t="s">
        <v>360</v>
      </c>
      <c r="H235" s="395" t="s">
        <v>246</v>
      </c>
      <c r="I235" s="385"/>
      <c r="L235" s="76"/>
      <c r="M235" s="76"/>
      <c r="N235" s="76"/>
      <c r="O235" s="76"/>
      <c r="P235" s="76"/>
      <c r="Q235" s="76"/>
      <c r="R235" s="76"/>
      <c r="S235" s="76"/>
      <c r="T235" s="76"/>
    </row>
    <row r="236" spans="1:21" s="386" customFormat="1" x14ac:dyDescent="0.55000000000000004">
      <c r="A236" s="76"/>
      <c r="B236" s="379"/>
      <c r="C236" s="380"/>
      <c r="D236" s="381"/>
      <c r="E236" s="393"/>
      <c r="F236" s="376"/>
      <c r="G236" s="377"/>
      <c r="H236" s="432"/>
      <c r="I236" s="385"/>
      <c r="L236" s="76"/>
      <c r="M236" s="76"/>
      <c r="N236" s="76"/>
      <c r="O236" s="76"/>
      <c r="P236" s="76"/>
      <c r="Q236" s="76"/>
      <c r="R236" s="76"/>
      <c r="S236" s="76"/>
      <c r="T236" s="76"/>
    </row>
    <row r="237" spans="1:21" s="386" customFormat="1" x14ac:dyDescent="0.55000000000000004">
      <c r="A237" s="76"/>
      <c r="B237" s="379"/>
      <c r="C237" s="380"/>
      <c r="D237" s="381"/>
      <c r="E237" s="393"/>
      <c r="F237" s="376"/>
      <c r="G237" s="377"/>
      <c r="H237" s="432"/>
      <c r="I237" s="385"/>
      <c r="L237" s="76"/>
      <c r="M237" s="76"/>
      <c r="N237" s="76"/>
      <c r="O237" s="76"/>
      <c r="P237" s="76"/>
      <c r="Q237" s="76"/>
      <c r="R237" s="76"/>
      <c r="S237" s="76"/>
      <c r="T237" s="76"/>
    </row>
    <row r="238" spans="1:21" s="386" customFormat="1" x14ac:dyDescent="0.55000000000000004">
      <c r="A238" s="76"/>
      <c r="B238" s="379"/>
      <c r="C238" s="380"/>
      <c r="D238" s="381"/>
      <c r="E238" s="393"/>
      <c r="F238" s="376"/>
      <c r="G238" s="377"/>
      <c r="H238" s="432"/>
      <c r="I238" s="385"/>
      <c r="L238" s="76"/>
      <c r="M238" s="76"/>
      <c r="N238" s="76"/>
      <c r="O238" s="76"/>
      <c r="P238" s="76"/>
      <c r="Q238" s="76"/>
      <c r="R238" s="76"/>
      <c r="S238" s="76"/>
      <c r="T238" s="76"/>
    </row>
    <row r="239" spans="1:21" s="386" customFormat="1" x14ac:dyDescent="0.55000000000000004">
      <c r="A239" s="76"/>
      <c r="B239" s="379"/>
      <c r="C239" s="390"/>
      <c r="D239" s="391"/>
      <c r="E239" s="394"/>
      <c r="F239" s="376"/>
      <c r="G239" s="377"/>
      <c r="H239" s="432"/>
      <c r="I239" s="385"/>
      <c r="J239" s="76"/>
      <c r="M239" s="76"/>
      <c r="N239" s="76"/>
      <c r="O239" s="76"/>
      <c r="P239" s="76"/>
      <c r="Q239" s="76"/>
      <c r="R239" s="76"/>
      <c r="S239" s="76"/>
      <c r="T239" s="76"/>
      <c r="U239" s="76"/>
    </row>
    <row r="240" spans="1:21" ht="7.5" customHeight="1" x14ac:dyDescent="0.55000000000000004">
      <c r="B240" s="211"/>
      <c r="C240" s="28"/>
      <c r="D240" s="28"/>
      <c r="E240" s="28"/>
      <c r="F240" s="28"/>
      <c r="G240" s="28"/>
      <c r="H240" s="50"/>
      <c r="I240" s="50"/>
      <c r="L240" s="3"/>
    </row>
    <row r="241" spans="1:20" ht="6" customHeight="1" x14ac:dyDescent="0.55000000000000004">
      <c r="I241"/>
      <c r="L241" s="3"/>
    </row>
    <row r="242" spans="1:20" ht="103.5" customHeight="1" x14ac:dyDescent="0.55000000000000004">
      <c r="C242" s="241"/>
      <c r="D242" s="242"/>
      <c r="E242" s="230" t="s">
        <v>229</v>
      </c>
      <c r="F242" s="912"/>
      <c r="G242" s="913"/>
      <c r="H242" s="914"/>
      <c r="I242" s="244" t="s">
        <v>240</v>
      </c>
      <c r="J242" s="244"/>
      <c r="K242"/>
    </row>
    <row r="243" spans="1:20" ht="146.25" customHeight="1" x14ac:dyDescent="0.55000000000000004">
      <c r="C243" s="234"/>
      <c r="D243" s="224"/>
      <c r="E243" s="230" t="s">
        <v>230</v>
      </c>
      <c r="F243" s="912"/>
      <c r="G243" s="913"/>
      <c r="H243" s="914"/>
      <c r="I243"/>
      <c r="L243" s="3"/>
    </row>
    <row r="244" spans="1:20" ht="18.5" thickBot="1" x14ac:dyDescent="0.6">
      <c r="A244" s="245"/>
      <c r="B244" s="245"/>
      <c r="C244" s="245"/>
      <c r="D244" s="245"/>
      <c r="E244" s="245"/>
      <c r="F244" s="245"/>
      <c r="G244" s="245"/>
      <c r="H244" s="245"/>
      <c r="I244" s="247"/>
    </row>
    <row r="245" spans="1:20" x14ac:dyDescent="0.55000000000000004">
      <c r="A245" s="248"/>
      <c r="B245" s="248"/>
      <c r="C245" s="248"/>
      <c r="D245" s="248"/>
      <c r="E245" s="248"/>
      <c r="F245" s="248"/>
      <c r="G245" s="248"/>
      <c r="H245" s="248"/>
      <c r="I245" s="250"/>
    </row>
    <row r="246" spans="1:20" ht="9.75" customHeight="1" x14ac:dyDescent="0.55000000000000004">
      <c r="B246" s="51"/>
      <c r="C246" s="29"/>
      <c r="D246" s="29"/>
      <c r="E246" s="29"/>
      <c r="F246" s="29"/>
      <c r="G246" s="29"/>
      <c r="H246" s="29"/>
      <c r="I246" s="47"/>
      <c r="J246"/>
      <c r="K246"/>
    </row>
    <row r="247" spans="1:20" x14ac:dyDescent="0.55000000000000004">
      <c r="B247" s="48"/>
      <c r="C247" s="241" t="str">
        <f ca="1">IFERROR(OFFSET('2.5民生部門以外排出削減量'!$C$5,MATCH(D247,'2.5民生部門以外排出削減量'!$E$6:$E$37,0),0)&amp;"","")</f>
        <v/>
      </c>
      <c r="D247" s="375" t="s">
        <v>238</v>
      </c>
      <c r="E247" s="231" t="s">
        <v>19</v>
      </c>
      <c r="F247" s="928" t="str">
        <f ca="1">IFERROR(OFFSET('2.5民生部門以外排出削減量'!$G$5,MATCH(D247,'2.5民生部門以外排出削減量'!$E$6:$E$37,0),0),"")</f>
        <v/>
      </c>
      <c r="G247" s="928"/>
      <c r="H247" s="928"/>
      <c r="I247" s="49"/>
      <c r="J247"/>
      <c r="K247"/>
    </row>
    <row r="248" spans="1:20" x14ac:dyDescent="0.55000000000000004">
      <c r="B248" s="48"/>
      <c r="C248" s="233"/>
      <c r="D248" s="216"/>
      <c r="E248" s="231" t="s">
        <v>243</v>
      </c>
      <c r="F248" s="928" t="str">
        <f ca="1">IFERROR(OFFSET('2.5民生部門以外排出削減量'!$H$5,MATCH(D247,'2.5民生部門以外排出削減量'!$E$6:$E$37,0),0),"")</f>
        <v/>
      </c>
      <c r="G248" s="928"/>
      <c r="H248" s="928"/>
      <c r="I248" s="49"/>
      <c r="J248"/>
      <c r="K248"/>
    </row>
    <row r="249" spans="1:20" x14ac:dyDescent="0.55000000000000004">
      <c r="B249" s="48"/>
      <c r="C249" s="233"/>
      <c r="D249" s="216"/>
      <c r="E249" s="231" t="s">
        <v>298</v>
      </c>
      <c r="F249" s="929" t="str">
        <f ca="1">IFERROR(OFFSET('2.5民生部門以外排出削減量'!$J$5,MATCH(D247,'2.5民生部門以外排出削減量'!$E$6:$E$37,0),0),"")</f>
        <v/>
      </c>
      <c r="G249" s="929"/>
      <c r="H249" s="929"/>
      <c r="I249" s="49"/>
      <c r="J249"/>
      <c r="K249"/>
    </row>
    <row r="250" spans="1:20" s="76" customFormat="1" ht="18.75" customHeight="1" x14ac:dyDescent="0.55000000000000004">
      <c r="B250" s="379"/>
      <c r="C250" s="380"/>
      <c r="D250" s="381"/>
      <c r="E250" s="393" t="s">
        <v>237</v>
      </c>
      <c r="F250" s="389" t="s">
        <v>211</v>
      </c>
      <c r="G250" s="389" t="s">
        <v>360</v>
      </c>
      <c r="H250" s="389" t="s">
        <v>246</v>
      </c>
      <c r="I250" s="385"/>
      <c r="J250" s="386"/>
      <c r="K250" s="386"/>
    </row>
    <row r="251" spans="1:20" s="76" customFormat="1" x14ac:dyDescent="0.55000000000000004">
      <c r="B251" s="379"/>
      <c r="C251" s="380"/>
      <c r="D251" s="381"/>
      <c r="E251" s="393"/>
      <c r="F251" s="376"/>
      <c r="G251" s="377"/>
      <c r="H251" s="432"/>
      <c r="I251" s="385"/>
      <c r="J251" s="386"/>
      <c r="K251" s="386"/>
    </row>
    <row r="252" spans="1:20" s="76" customFormat="1" x14ac:dyDescent="0.55000000000000004">
      <c r="B252" s="379"/>
      <c r="C252" s="380"/>
      <c r="D252" s="381"/>
      <c r="E252" s="393"/>
      <c r="F252" s="376"/>
      <c r="G252" s="377"/>
      <c r="H252" s="432"/>
      <c r="I252" s="385"/>
      <c r="J252" s="386"/>
      <c r="K252" s="386"/>
    </row>
    <row r="253" spans="1:20" s="386" customFormat="1" x14ac:dyDescent="0.55000000000000004">
      <c r="A253" s="76"/>
      <c r="B253" s="379"/>
      <c r="C253" s="380"/>
      <c r="D253" s="381"/>
      <c r="E253" s="393"/>
      <c r="F253" s="376"/>
      <c r="G253" s="377"/>
      <c r="H253" s="432"/>
      <c r="I253" s="385"/>
      <c r="L253" s="76"/>
      <c r="M253" s="76"/>
      <c r="N253" s="76"/>
      <c r="O253" s="76"/>
      <c r="P253" s="76"/>
      <c r="Q253" s="76"/>
      <c r="R253" s="76"/>
      <c r="S253" s="76"/>
      <c r="T253" s="76"/>
    </row>
    <row r="254" spans="1:20" s="386" customFormat="1" x14ac:dyDescent="0.55000000000000004">
      <c r="A254" s="76"/>
      <c r="B254" s="379"/>
      <c r="C254" s="380"/>
      <c r="D254" s="381"/>
      <c r="E254" s="393"/>
      <c r="F254" s="376"/>
      <c r="G254" s="377"/>
      <c r="H254" s="432"/>
      <c r="I254" s="385"/>
      <c r="L254" s="76"/>
      <c r="M254" s="76"/>
      <c r="N254" s="76"/>
      <c r="O254" s="76"/>
      <c r="P254" s="76"/>
      <c r="Q254" s="76"/>
      <c r="R254" s="76"/>
      <c r="S254" s="76"/>
      <c r="T254" s="76"/>
    </row>
    <row r="255" spans="1:20" s="386" customFormat="1" ht="18.75" customHeight="1" x14ac:dyDescent="0.55000000000000004">
      <c r="A255" s="76"/>
      <c r="B255" s="379"/>
      <c r="C255" s="380"/>
      <c r="D255" s="381"/>
      <c r="E255" s="393" t="s">
        <v>237</v>
      </c>
      <c r="F255" s="389" t="s">
        <v>211</v>
      </c>
      <c r="G255" s="389" t="s">
        <v>360</v>
      </c>
      <c r="H255" s="395" t="s">
        <v>246</v>
      </c>
      <c r="I255" s="385"/>
      <c r="L255" s="76"/>
      <c r="M255" s="76"/>
      <c r="N255" s="76"/>
      <c r="O255" s="76"/>
      <c r="P255" s="76"/>
      <c r="Q255" s="76"/>
      <c r="R255" s="76"/>
      <c r="S255" s="76"/>
      <c r="T255" s="76"/>
    </row>
    <row r="256" spans="1:20" s="386" customFormat="1" x14ac:dyDescent="0.55000000000000004">
      <c r="A256" s="76"/>
      <c r="B256" s="379"/>
      <c r="C256" s="380"/>
      <c r="D256" s="381"/>
      <c r="E256" s="393"/>
      <c r="F256" s="376"/>
      <c r="G256" s="377"/>
      <c r="H256" s="432"/>
      <c r="I256" s="385"/>
      <c r="L256" s="76"/>
      <c r="M256" s="76"/>
      <c r="N256" s="76"/>
      <c r="O256" s="76"/>
      <c r="P256" s="76"/>
      <c r="Q256" s="76"/>
      <c r="R256" s="76"/>
      <c r="S256" s="76"/>
      <c r="T256" s="76"/>
    </row>
    <row r="257" spans="1:21" s="386" customFormat="1" x14ac:dyDescent="0.55000000000000004">
      <c r="A257" s="76"/>
      <c r="B257" s="379"/>
      <c r="C257" s="380"/>
      <c r="D257" s="381"/>
      <c r="E257" s="393"/>
      <c r="F257" s="376"/>
      <c r="G257" s="377"/>
      <c r="H257" s="432"/>
      <c r="I257" s="385"/>
      <c r="L257" s="76"/>
      <c r="M257" s="76"/>
      <c r="N257" s="76"/>
      <c r="O257" s="76"/>
      <c r="P257" s="76"/>
      <c r="Q257" s="76"/>
      <c r="R257" s="76"/>
      <c r="S257" s="76"/>
      <c r="T257" s="76"/>
    </row>
    <row r="258" spans="1:21" s="386" customFormat="1" x14ac:dyDescent="0.55000000000000004">
      <c r="A258" s="76"/>
      <c r="B258" s="379"/>
      <c r="C258" s="380"/>
      <c r="D258" s="381"/>
      <c r="E258" s="393"/>
      <c r="F258" s="376"/>
      <c r="G258" s="377"/>
      <c r="H258" s="432"/>
      <c r="I258" s="385"/>
      <c r="L258" s="76"/>
      <c r="M258" s="76"/>
      <c r="N258" s="76"/>
      <c r="O258" s="76"/>
      <c r="P258" s="76"/>
      <c r="Q258" s="76"/>
      <c r="R258" s="76"/>
      <c r="S258" s="76"/>
      <c r="T258" s="76"/>
    </row>
    <row r="259" spans="1:21" s="386" customFormat="1" x14ac:dyDescent="0.55000000000000004">
      <c r="A259" s="76"/>
      <c r="B259" s="379"/>
      <c r="C259" s="390"/>
      <c r="D259" s="391"/>
      <c r="E259" s="394"/>
      <c r="F259" s="376"/>
      <c r="G259" s="377"/>
      <c r="H259" s="432"/>
      <c r="I259" s="385"/>
      <c r="J259" s="76"/>
      <c r="M259" s="76"/>
      <c r="N259" s="76"/>
      <c r="O259" s="76"/>
      <c r="P259" s="76"/>
      <c r="Q259" s="76"/>
      <c r="R259" s="76"/>
      <c r="S259" s="76"/>
      <c r="T259" s="76"/>
      <c r="U259" s="76"/>
    </row>
    <row r="260" spans="1:21" ht="7.5" customHeight="1" x14ac:dyDescent="0.55000000000000004">
      <c r="B260" s="211"/>
      <c r="C260" s="28"/>
      <c r="D260" s="28"/>
      <c r="E260" s="28"/>
      <c r="F260" s="28"/>
      <c r="G260" s="28"/>
      <c r="H260" s="50"/>
      <c r="I260" s="50"/>
      <c r="L260" s="3"/>
    </row>
    <row r="261" spans="1:21" ht="6" customHeight="1" x14ac:dyDescent="0.55000000000000004">
      <c r="I261"/>
      <c r="L261" s="3"/>
    </row>
    <row r="262" spans="1:21" ht="103.5" customHeight="1" x14ac:dyDescent="0.55000000000000004">
      <c r="C262" s="241"/>
      <c r="D262" s="242"/>
      <c r="E262" s="230" t="s">
        <v>229</v>
      </c>
      <c r="F262" s="912"/>
      <c r="G262" s="913"/>
      <c r="H262" s="914"/>
      <c r="I262" s="244" t="s">
        <v>240</v>
      </c>
      <c r="J262" s="244"/>
      <c r="K262"/>
    </row>
    <row r="263" spans="1:21" ht="146.25" customHeight="1" x14ac:dyDescent="0.55000000000000004">
      <c r="C263" s="234"/>
      <c r="D263" s="224"/>
      <c r="E263" s="230" t="s">
        <v>230</v>
      </c>
      <c r="F263" s="912"/>
      <c r="G263" s="913"/>
      <c r="H263" s="914"/>
      <c r="I263"/>
      <c r="L263" s="3"/>
    </row>
    <row r="264" spans="1:21" ht="18.5" thickBot="1" x14ac:dyDescent="0.6">
      <c r="A264" s="245"/>
      <c r="B264" s="245"/>
      <c r="C264" s="245"/>
      <c r="D264" s="245"/>
      <c r="E264" s="245"/>
      <c r="F264" s="245"/>
      <c r="G264" s="245"/>
      <c r="H264" s="245"/>
      <c r="I264" s="247"/>
    </row>
    <row r="265" spans="1:21" x14ac:dyDescent="0.55000000000000004">
      <c r="A265" s="248"/>
      <c r="B265" s="248"/>
      <c r="C265" s="248"/>
      <c r="D265" s="248"/>
      <c r="E265" s="248"/>
      <c r="F265" s="248"/>
      <c r="G265" s="248"/>
      <c r="H265" s="248"/>
      <c r="I265" s="250"/>
    </row>
    <row r="266" spans="1:21" ht="9.75" customHeight="1" x14ac:dyDescent="0.55000000000000004">
      <c r="B266" s="51"/>
      <c r="C266" s="29"/>
      <c r="D266" s="29"/>
      <c r="E266" s="29"/>
      <c r="F266" s="29"/>
      <c r="G266" s="29"/>
      <c r="H266" s="29"/>
      <c r="I266" s="47"/>
      <c r="J266"/>
      <c r="K266"/>
    </row>
    <row r="267" spans="1:21" x14ac:dyDescent="0.55000000000000004">
      <c r="B267" s="48"/>
      <c r="C267" s="241" t="str">
        <f ca="1">IFERROR(OFFSET('2.5民生部門以外排出削減量'!$C$5,MATCH(D267,'2.5民生部門以外排出削減量'!$E$6:$E$37,0),0)&amp;"","")</f>
        <v/>
      </c>
      <c r="D267" s="375" t="s">
        <v>238</v>
      </c>
      <c r="E267" s="231" t="s">
        <v>19</v>
      </c>
      <c r="F267" s="928" t="str">
        <f ca="1">IFERROR(OFFSET('2.5民生部門以外排出削減量'!$G$5,MATCH(D267,'2.5民生部門以外排出削減量'!$E$6:$E$37,0),0),"")</f>
        <v/>
      </c>
      <c r="G267" s="928"/>
      <c r="H267" s="928"/>
      <c r="I267" s="49"/>
      <c r="J267"/>
      <c r="K267"/>
    </row>
    <row r="268" spans="1:21" x14ac:dyDescent="0.55000000000000004">
      <c r="B268" s="48"/>
      <c r="C268" s="233"/>
      <c r="D268" s="216"/>
      <c r="E268" s="231" t="s">
        <v>243</v>
      </c>
      <c r="F268" s="928" t="str">
        <f ca="1">IFERROR(OFFSET('2.5民生部門以外排出削減量'!$H$5,MATCH(D267,'2.5民生部門以外排出削減量'!$E$6:$E$37,0),0),"")</f>
        <v/>
      </c>
      <c r="G268" s="928"/>
      <c r="H268" s="928"/>
      <c r="I268" s="49"/>
      <c r="J268"/>
      <c r="K268"/>
    </row>
    <row r="269" spans="1:21" x14ac:dyDescent="0.55000000000000004">
      <c r="B269" s="48"/>
      <c r="C269" s="233"/>
      <c r="D269" s="216"/>
      <c r="E269" s="231" t="s">
        <v>298</v>
      </c>
      <c r="F269" s="929" t="str">
        <f ca="1">IFERROR(OFFSET('2.5民生部門以外排出削減量'!$J$5,MATCH(D267,'2.5民生部門以外排出削減量'!$E$6:$E$37,0),0),"")</f>
        <v/>
      </c>
      <c r="G269" s="929"/>
      <c r="H269" s="929"/>
      <c r="I269" s="49"/>
      <c r="J269"/>
      <c r="K269"/>
    </row>
    <row r="270" spans="1:21" s="76" customFormat="1" ht="18.75" customHeight="1" x14ac:dyDescent="0.55000000000000004">
      <c r="B270" s="379"/>
      <c r="C270" s="380"/>
      <c r="D270" s="381"/>
      <c r="E270" s="393" t="s">
        <v>237</v>
      </c>
      <c r="F270" s="389" t="s">
        <v>211</v>
      </c>
      <c r="G270" s="389" t="s">
        <v>360</v>
      </c>
      <c r="H270" s="389" t="s">
        <v>246</v>
      </c>
      <c r="I270" s="385"/>
      <c r="J270" s="386"/>
      <c r="K270" s="386"/>
    </row>
    <row r="271" spans="1:21" s="76" customFormat="1" x14ac:dyDescent="0.55000000000000004">
      <c r="B271" s="379"/>
      <c r="C271" s="380"/>
      <c r="D271" s="381"/>
      <c r="E271" s="393"/>
      <c r="F271" s="376"/>
      <c r="G271" s="377"/>
      <c r="H271" s="432"/>
      <c r="I271" s="385"/>
      <c r="J271" s="386"/>
      <c r="K271" s="386"/>
    </row>
    <row r="272" spans="1:21" s="76" customFormat="1" x14ac:dyDescent="0.55000000000000004">
      <c r="B272" s="379"/>
      <c r="C272" s="380"/>
      <c r="D272" s="381"/>
      <c r="E272" s="393"/>
      <c r="F272" s="376"/>
      <c r="G272" s="377"/>
      <c r="H272" s="432"/>
      <c r="I272" s="385"/>
      <c r="J272" s="386"/>
      <c r="K272" s="386"/>
    </row>
    <row r="273" spans="1:21" s="386" customFormat="1" x14ac:dyDescent="0.55000000000000004">
      <c r="A273" s="76"/>
      <c r="B273" s="379"/>
      <c r="C273" s="380"/>
      <c r="D273" s="381"/>
      <c r="E273" s="393"/>
      <c r="F273" s="376"/>
      <c r="G273" s="377"/>
      <c r="H273" s="432"/>
      <c r="I273" s="385"/>
      <c r="L273" s="76"/>
      <c r="M273" s="76"/>
      <c r="N273" s="76"/>
      <c r="O273" s="76"/>
      <c r="P273" s="76"/>
      <c r="Q273" s="76"/>
      <c r="R273" s="76"/>
      <c r="S273" s="76"/>
      <c r="T273" s="76"/>
    </row>
    <row r="274" spans="1:21" s="386" customFormat="1" x14ac:dyDescent="0.55000000000000004">
      <c r="A274" s="76"/>
      <c r="B274" s="379"/>
      <c r="C274" s="380"/>
      <c r="D274" s="381"/>
      <c r="E274" s="393"/>
      <c r="F274" s="376"/>
      <c r="G274" s="377"/>
      <c r="H274" s="432"/>
      <c r="I274" s="385"/>
      <c r="L274" s="76"/>
      <c r="M274" s="76"/>
      <c r="N274" s="76"/>
      <c r="O274" s="76"/>
      <c r="P274" s="76"/>
      <c r="Q274" s="76"/>
      <c r="R274" s="76"/>
      <c r="S274" s="76"/>
      <c r="T274" s="76"/>
    </row>
    <row r="275" spans="1:21" s="386" customFormat="1" ht="18.75" customHeight="1" x14ac:dyDescent="0.55000000000000004">
      <c r="A275" s="76"/>
      <c r="B275" s="379"/>
      <c r="C275" s="380"/>
      <c r="D275" s="381"/>
      <c r="E275" s="393" t="s">
        <v>237</v>
      </c>
      <c r="F275" s="389" t="s">
        <v>211</v>
      </c>
      <c r="G275" s="389" t="s">
        <v>360</v>
      </c>
      <c r="H275" s="395" t="s">
        <v>246</v>
      </c>
      <c r="I275" s="385"/>
      <c r="L275" s="76"/>
      <c r="M275" s="76"/>
      <c r="N275" s="76"/>
      <c r="O275" s="76"/>
      <c r="P275" s="76"/>
      <c r="Q275" s="76"/>
      <c r="R275" s="76"/>
      <c r="S275" s="76"/>
      <c r="T275" s="76"/>
    </row>
    <row r="276" spans="1:21" s="386" customFormat="1" x14ac:dyDescent="0.55000000000000004">
      <c r="A276" s="76"/>
      <c r="B276" s="379"/>
      <c r="C276" s="380"/>
      <c r="D276" s="381"/>
      <c r="E276" s="393"/>
      <c r="F276" s="376"/>
      <c r="G276" s="377"/>
      <c r="H276" s="432"/>
      <c r="I276" s="385"/>
      <c r="L276" s="76"/>
      <c r="M276" s="76"/>
      <c r="N276" s="76"/>
      <c r="O276" s="76"/>
      <c r="P276" s="76"/>
      <c r="Q276" s="76"/>
      <c r="R276" s="76"/>
      <c r="S276" s="76"/>
      <c r="T276" s="76"/>
    </row>
    <row r="277" spans="1:21" s="386" customFormat="1" x14ac:dyDescent="0.55000000000000004">
      <c r="A277" s="76"/>
      <c r="B277" s="379"/>
      <c r="C277" s="380"/>
      <c r="D277" s="381"/>
      <c r="E277" s="393"/>
      <c r="F277" s="376"/>
      <c r="G277" s="377"/>
      <c r="H277" s="432"/>
      <c r="I277" s="385"/>
      <c r="L277" s="76"/>
      <c r="M277" s="76"/>
      <c r="N277" s="76"/>
      <c r="O277" s="76"/>
      <c r="P277" s="76"/>
      <c r="Q277" s="76"/>
      <c r="R277" s="76"/>
      <c r="S277" s="76"/>
      <c r="T277" s="76"/>
    </row>
    <row r="278" spans="1:21" s="386" customFormat="1" x14ac:dyDescent="0.55000000000000004">
      <c r="A278" s="76"/>
      <c r="B278" s="379"/>
      <c r="C278" s="380"/>
      <c r="D278" s="381"/>
      <c r="E278" s="393"/>
      <c r="F278" s="376"/>
      <c r="G278" s="377"/>
      <c r="H278" s="432"/>
      <c r="I278" s="385"/>
      <c r="L278" s="76"/>
      <c r="M278" s="76"/>
      <c r="N278" s="76"/>
      <c r="O278" s="76"/>
      <c r="P278" s="76"/>
      <c r="Q278" s="76"/>
      <c r="R278" s="76"/>
      <c r="S278" s="76"/>
      <c r="T278" s="76"/>
    </row>
    <row r="279" spans="1:21" s="386" customFormat="1" x14ac:dyDescent="0.55000000000000004">
      <c r="A279" s="76"/>
      <c r="B279" s="379"/>
      <c r="C279" s="390"/>
      <c r="D279" s="391"/>
      <c r="E279" s="394"/>
      <c r="F279" s="376"/>
      <c r="G279" s="377"/>
      <c r="H279" s="432"/>
      <c r="I279" s="385"/>
      <c r="J279" s="76"/>
      <c r="M279" s="76"/>
      <c r="N279" s="76"/>
      <c r="O279" s="76"/>
      <c r="P279" s="76"/>
      <c r="Q279" s="76"/>
      <c r="R279" s="76"/>
      <c r="S279" s="76"/>
      <c r="T279" s="76"/>
      <c r="U279" s="76"/>
    </row>
    <row r="280" spans="1:21" ht="7.5" customHeight="1" x14ac:dyDescent="0.55000000000000004">
      <c r="B280" s="211"/>
      <c r="C280" s="28"/>
      <c r="D280" s="28"/>
      <c r="E280" s="28"/>
      <c r="F280" s="28"/>
      <c r="G280" s="28"/>
      <c r="H280" s="50"/>
      <c r="I280" s="50"/>
      <c r="L280" s="3"/>
    </row>
    <row r="281" spans="1:21" ht="6" customHeight="1" x14ac:dyDescent="0.55000000000000004">
      <c r="I281"/>
      <c r="L281" s="3"/>
    </row>
    <row r="282" spans="1:21" ht="103.5" customHeight="1" x14ac:dyDescent="0.55000000000000004">
      <c r="C282" s="241"/>
      <c r="D282" s="242"/>
      <c r="E282" s="230" t="s">
        <v>229</v>
      </c>
      <c r="F282" s="912"/>
      <c r="G282" s="913"/>
      <c r="H282" s="914"/>
      <c r="I282" s="244" t="s">
        <v>240</v>
      </c>
      <c r="J282" s="244"/>
      <c r="K282"/>
    </row>
    <row r="283" spans="1:21" ht="146.25" customHeight="1" x14ac:dyDescent="0.55000000000000004">
      <c r="C283" s="234"/>
      <c r="D283" s="224"/>
      <c r="E283" s="230" t="s">
        <v>230</v>
      </c>
      <c r="F283" s="912"/>
      <c r="G283" s="913"/>
      <c r="H283" s="914"/>
      <c r="I283"/>
      <c r="L283" s="3"/>
    </row>
    <row r="284" spans="1:21" ht="18.5" thickBot="1" x14ac:dyDescent="0.6">
      <c r="A284" s="245"/>
      <c r="B284" s="245"/>
      <c r="C284" s="245"/>
      <c r="D284" s="245"/>
      <c r="E284" s="245"/>
      <c r="F284" s="245"/>
      <c r="G284" s="245"/>
      <c r="H284" s="245"/>
      <c r="I284" s="247"/>
    </row>
    <row r="285" spans="1:21" x14ac:dyDescent="0.55000000000000004">
      <c r="A285" s="248"/>
      <c r="B285" s="248"/>
      <c r="C285" s="248"/>
      <c r="D285" s="248"/>
      <c r="E285" s="248"/>
      <c r="F285" s="248"/>
      <c r="G285" s="248"/>
      <c r="H285" s="248"/>
      <c r="I285" s="250"/>
    </row>
    <row r="286" spans="1:21" ht="9.75" customHeight="1" x14ac:dyDescent="0.55000000000000004">
      <c r="B286" s="51"/>
      <c r="C286" s="29"/>
      <c r="D286" s="29"/>
      <c r="E286" s="29"/>
      <c r="F286" s="29"/>
      <c r="G286" s="29"/>
      <c r="H286" s="29"/>
      <c r="I286" s="47"/>
      <c r="J286"/>
      <c r="K286"/>
    </row>
    <row r="287" spans="1:21" x14ac:dyDescent="0.55000000000000004">
      <c r="B287" s="48"/>
      <c r="C287" s="241" t="str">
        <f ca="1">IFERROR(OFFSET('2.5民生部門以外排出削減量'!$C$5,MATCH(D287,'2.5民生部門以外排出削減量'!$E$6:$E$37,0),0)&amp;"","")</f>
        <v/>
      </c>
      <c r="D287" s="375" t="s">
        <v>238</v>
      </c>
      <c r="E287" s="231" t="s">
        <v>19</v>
      </c>
      <c r="F287" s="928" t="str">
        <f ca="1">IFERROR(OFFSET('2.5民生部門以外排出削減量'!$G$5,MATCH(D287,'2.5民生部門以外排出削減量'!$E$6:$E$37,0),0),"")</f>
        <v/>
      </c>
      <c r="G287" s="928"/>
      <c r="H287" s="928"/>
      <c r="I287" s="49"/>
      <c r="J287"/>
      <c r="K287"/>
    </row>
    <row r="288" spans="1:21" x14ac:dyDescent="0.55000000000000004">
      <c r="B288" s="48"/>
      <c r="C288" s="233"/>
      <c r="D288" s="216"/>
      <c r="E288" s="231" t="s">
        <v>243</v>
      </c>
      <c r="F288" s="928" t="str">
        <f ca="1">IFERROR(OFFSET('2.5民生部門以外排出削減量'!$H$5,MATCH(D287,'2.5民生部門以外排出削減量'!$E$6:$E$37,0),0),"")</f>
        <v/>
      </c>
      <c r="G288" s="928"/>
      <c r="H288" s="928"/>
      <c r="I288" s="49"/>
      <c r="J288"/>
      <c r="K288"/>
    </row>
    <row r="289" spans="1:21" x14ac:dyDescent="0.55000000000000004">
      <c r="B289" s="48"/>
      <c r="C289" s="233"/>
      <c r="D289" s="216"/>
      <c r="E289" s="231" t="s">
        <v>298</v>
      </c>
      <c r="F289" s="929" t="str">
        <f ca="1">IFERROR(OFFSET('2.5民生部門以外排出削減量'!$J$5,MATCH(D287,'2.5民生部門以外排出削減量'!$E$6:$E$37,0),0),"")</f>
        <v/>
      </c>
      <c r="G289" s="929"/>
      <c r="H289" s="929"/>
      <c r="I289" s="49"/>
      <c r="J289"/>
      <c r="K289"/>
    </row>
    <row r="290" spans="1:21" s="76" customFormat="1" ht="18.75" customHeight="1" x14ac:dyDescent="0.55000000000000004">
      <c r="B290" s="379"/>
      <c r="C290" s="380"/>
      <c r="D290" s="381"/>
      <c r="E290" s="393" t="s">
        <v>237</v>
      </c>
      <c r="F290" s="389" t="s">
        <v>211</v>
      </c>
      <c r="G290" s="389" t="s">
        <v>360</v>
      </c>
      <c r="H290" s="389" t="s">
        <v>246</v>
      </c>
      <c r="I290" s="385"/>
      <c r="J290" s="386"/>
      <c r="K290" s="386"/>
    </row>
    <row r="291" spans="1:21" s="76" customFormat="1" x14ac:dyDescent="0.55000000000000004">
      <c r="B291" s="379"/>
      <c r="C291" s="380"/>
      <c r="D291" s="381"/>
      <c r="E291" s="393"/>
      <c r="F291" s="376"/>
      <c r="G291" s="377"/>
      <c r="H291" s="432"/>
      <c r="I291" s="385"/>
      <c r="J291" s="386"/>
      <c r="K291" s="386"/>
    </row>
    <row r="292" spans="1:21" s="76" customFormat="1" x14ac:dyDescent="0.55000000000000004">
      <c r="B292" s="379"/>
      <c r="C292" s="380"/>
      <c r="D292" s="381"/>
      <c r="E292" s="393"/>
      <c r="F292" s="376"/>
      <c r="G292" s="377"/>
      <c r="H292" s="432"/>
      <c r="I292" s="385"/>
      <c r="J292" s="386"/>
      <c r="K292" s="386"/>
    </row>
    <row r="293" spans="1:21" s="386" customFormat="1" x14ac:dyDescent="0.55000000000000004">
      <c r="A293" s="76"/>
      <c r="B293" s="379"/>
      <c r="C293" s="380"/>
      <c r="D293" s="381"/>
      <c r="E293" s="393"/>
      <c r="F293" s="376"/>
      <c r="G293" s="377"/>
      <c r="H293" s="432"/>
      <c r="I293" s="385"/>
      <c r="L293" s="76"/>
      <c r="M293" s="76"/>
      <c r="N293" s="76"/>
      <c r="O293" s="76"/>
      <c r="P293" s="76"/>
      <c r="Q293" s="76"/>
      <c r="R293" s="76"/>
      <c r="S293" s="76"/>
      <c r="T293" s="76"/>
    </row>
    <row r="294" spans="1:21" s="386" customFormat="1" x14ac:dyDescent="0.55000000000000004">
      <c r="A294" s="76"/>
      <c r="B294" s="379"/>
      <c r="C294" s="380"/>
      <c r="D294" s="381"/>
      <c r="E294" s="393"/>
      <c r="F294" s="376"/>
      <c r="G294" s="377"/>
      <c r="H294" s="432"/>
      <c r="I294" s="385"/>
      <c r="L294" s="76"/>
      <c r="M294" s="76"/>
      <c r="N294" s="76"/>
      <c r="O294" s="76"/>
      <c r="P294" s="76"/>
      <c r="Q294" s="76"/>
      <c r="R294" s="76"/>
      <c r="S294" s="76"/>
      <c r="T294" s="76"/>
    </row>
    <row r="295" spans="1:21" s="386" customFormat="1" ht="18.75" customHeight="1" x14ac:dyDescent="0.55000000000000004">
      <c r="A295" s="76"/>
      <c r="B295" s="379"/>
      <c r="C295" s="380"/>
      <c r="D295" s="381"/>
      <c r="E295" s="393" t="s">
        <v>237</v>
      </c>
      <c r="F295" s="389" t="s">
        <v>211</v>
      </c>
      <c r="G295" s="389" t="s">
        <v>360</v>
      </c>
      <c r="H295" s="395" t="s">
        <v>246</v>
      </c>
      <c r="I295" s="385"/>
      <c r="L295" s="76"/>
      <c r="M295" s="76"/>
      <c r="N295" s="76"/>
      <c r="O295" s="76"/>
      <c r="P295" s="76"/>
      <c r="Q295" s="76"/>
      <c r="R295" s="76"/>
      <c r="S295" s="76"/>
      <c r="T295" s="76"/>
    </row>
    <row r="296" spans="1:21" s="386" customFormat="1" x14ac:dyDescent="0.55000000000000004">
      <c r="A296" s="76"/>
      <c r="B296" s="379"/>
      <c r="C296" s="380"/>
      <c r="D296" s="381"/>
      <c r="E296" s="393"/>
      <c r="F296" s="376"/>
      <c r="G296" s="377"/>
      <c r="H296" s="432"/>
      <c r="I296" s="385"/>
      <c r="L296" s="76"/>
      <c r="M296" s="76"/>
      <c r="N296" s="76"/>
      <c r="O296" s="76"/>
      <c r="P296" s="76"/>
      <c r="Q296" s="76"/>
      <c r="R296" s="76"/>
      <c r="S296" s="76"/>
      <c r="T296" s="76"/>
    </row>
    <row r="297" spans="1:21" s="386" customFormat="1" x14ac:dyDescent="0.55000000000000004">
      <c r="A297" s="76"/>
      <c r="B297" s="379"/>
      <c r="C297" s="380"/>
      <c r="D297" s="381"/>
      <c r="E297" s="393"/>
      <c r="F297" s="376"/>
      <c r="G297" s="377"/>
      <c r="H297" s="432"/>
      <c r="I297" s="385"/>
      <c r="L297" s="76"/>
      <c r="M297" s="76"/>
      <c r="N297" s="76"/>
      <c r="O297" s="76"/>
      <c r="P297" s="76"/>
      <c r="Q297" s="76"/>
      <c r="R297" s="76"/>
      <c r="S297" s="76"/>
      <c r="T297" s="76"/>
    </row>
    <row r="298" spans="1:21" s="386" customFormat="1" x14ac:dyDescent="0.55000000000000004">
      <c r="A298" s="76"/>
      <c r="B298" s="379"/>
      <c r="C298" s="380"/>
      <c r="D298" s="381"/>
      <c r="E298" s="393"/>
      <c r="F298" s="376"/>
      <c r="G298" s="377"/>
      <c r="H298" s="432"/>
      <c r="I298" s="385"/>
      <c r="L298" s="76"/>
      <c r="M298" s="76"/>
      <c r="N298" s="76"/>
      <c r="O298" s="76"/>
      <c r="P298" s="76"/>
      <c r="Q298" s="76"/>
      <c r="R298" s="76"/>
      <c r="S298" s="76"/>
      <c r="T298" s="76"/>
    </row>
    <row r="299" spans="1:21" s="386" customFormat="1" x14ac:dyDescent="0.55000000000000004">
      <c r="A299" s="76"/>
      <c r="B299" s="379"/>
      <c r="C299" s="390"/>
      <c r="D299" s="391"/>
      <c r="E299" s="394"/>
      <c r="F299" s="376"/>
      <c r="G299" s="377"/>
      <c r="H299" s="432"/>
      <c r="I299" s="385"/>
      <c r="J299" s="76"/>
      <c r="M299" s="76"/>
      <c r="N299" s="76"/>
      <c r="O299" s="76"/>
      <c r="P299" s="76"/>
      <c r="Q299" s="76"/>
      <c r="R299" s="76"/>
      <c r="S299" s="76"/>
      <c r="T299" s="76"/>
      <c r="U299" s="76"/>
    </row>
    <row r="300" spans="1:21" ht="7.5" customHeight="1" x14ac:dyDescent="0.55000000000000004">
      <c r="B300" s="211"/>
      <c r="C300" s="28"/>
      <c r="D300" s="28"/>
      <c r="E300" s="28"/>
      <c r="F300" s="28"/>
      <c r="G300" s="28"/>
      <c r="H300" s="50"/>
      <c r="I300" s="50"/>
      <c r="L300" s="3"/>
    </row>
    <row r="301" spans="1:21" ht="6" customHeight="1" x14ac:dyDescent="0.55000000000000004">
      <c r="I301"/>
      <c r="L301" s="3"/>
    </row>
    <row r="302" spans="1:21" ht="103.5" customHeight="1" x14ac:dyDescent="0.55000000000000004">
      <c r="C302" s="241"/>
      <c r="D302" s="242"/>
      <c r="E302" s="230" t="s">
        <v>229</v>
      </c>
      <c r="F302" s="912"/>
      <c r="G302" s="913"/>
      <c r="H302" s="914"/>
      <c r="I302" s="244" t="s">
        <v>240</v>
      </c>
      <c r="J302" s="244"/>
      <c r="K302"/>
    </row>
    <row r="303" spans="1:21" ht="146.25" customHeight="1" x14ac:dyDescent="0.55000000000000004">
      <c r="C303" s="234"/>
      <c r="D303" s="224"/>
      <c r="E303" s="230" t="s">
        <v>230</v>
      </c>
      <c r="F303" s="912"/>
      <c r="G303" s="913"/>
      <c r="H303" s="914"/>
      <c r="I303"/>
      <c r="L303" s="3"/>
    </row>
    <row r="304" spans="1:21" ht="18.5" thickBot="1" x14ac:dyDescent="0.6">
      <c r="A304" s="245"/>
      <c r="B304" s="245"/>
      <c r="C304" s="245"/>
      <c r="D304" s="245"/>
      <c r="E304" s="245"/>
      <c r="F304" s="245"/>
      <c r="G304" s="245"/>
      <c r="H304" s="245"/>
      <c r="I304" s="247"/>
    </row>
    <row r="305" spans="1:21" x14ac:dyDescent="0.55000000000000004">
      <c r="A305" s="248"/>
      <c r="B305" s="248"/>
      <c r="C305" s="248"/>
      <c r="D305" s="248"/>
      <c r="E305" s="248"/>
      <c r="F305" s="248"/>
      <c r="G305" s="248"/>
      <c r="H305" s="248"/>
      <c r="I305" s="250"/>
    </row>
    <row r="306" spans="1:21" ht="9.75" customHeight="1" x14ac:dyDescent="0.55000000000000004">
      <c r="B306" s="51"/>
      <c r="C306" s="29"/>
      <c r="D306" s="29"/>
      <c r="E306" s="29"/>
      <c r="F306" s="29"/>
      <c r="G306" s="29"/>
      <c r="H306" s="29"/>
      <c r="I306" s="47"/>
      <c r="J306"/>
      <c r="K306"/>
    </row>
    <row r="307" spans="1:21" x14ac:dyDescent="0.55000000000000004">
      <c r="B307" s="48"/>
      <c r="C307" s="241" t="str">
        <f ca="1">IFERROR(OFFSET('2.5民生部門以外排出削減量'!$C$5,MATCH(D307,'2.5民生部門以外排出削減量'!$E$6:$E$37,0),0)&amp;"","")</f>
        <v/>
      </c>
      <c r="D307" s="375" t="s">
        <v>238</v>
      </c>
      <c r="E307" s="231" t="s">
        <v>19</v>
      </c>
      <c r="F307" s="928" t="str">
        <f ca="1">IFERROR(OFFSET('2.5民生部門以外排出削減量'!$G$5,MATCH(D307,'2.5民生部門以外排出削減量'!$E$6:$E$37,0),0),"")</f>
        <v/>
      </c>
      <c r="G307" s="928"/>
      <c r="H307" s="928"/>
      <c r="I307" s="49"/>
      <c r="J307"/>
      <c r="K307"/>
    </row>
    <row r="308" spans="1:21" x14ac:dyDescent="0.55000000000000004">
      <c r="B308" s="48"/>
      <c r="C308" s="233"/>
      <c r="D308" s="216"/>
      <c r="E308" s="231" t="s">
        <v>243</v>
      </c>
      <c r="F308" s="928" t="str">
        <f ca="1">IFERROR(OFFSET('2.5民生部門以外排出削減量'!$H$5,MATCH(D307,'2.5民生部門以外排出削減量'!$E$6:$E$37,0),0),"")</f>
        <v/>
      </c>
      <c r="G308" s="928"/>
      <c r="H308" s="928"/>
      <c r="I308" s="49"/>
      <c r="J308"/>
      <c r="K308"/>
    </row>
    <row r="309" spans="1:21" x14ac:dyDescent="0.55000000000000004">
      <c r="B309" s="48"/>
      <c r="C309" s="233"/>
      <c r="D309" s="216"/>
      <c r="E309" s="231" t="s">
        <v>298</v>
      </c>
      <c r="F309" s="929" t="str">
        <f ca="1">IFERROR(OFFSET('2.5民生部門以外排出削減量'!$J$5,MATCH(D307,'2.5民生部門以外排出削減量'!$E$6:$E$37,0),0),"")</f>
        <v/>
      </c>
      <c r="G309" s="929"/>
      <c r="H309" s="929"/>
      <c r="I309" s="49"/>
      <c r="J309"/>
      <c r="K309"/>
    </row>
    <row r="310" spans="1:21" s="76" customFormat="1" ht="18.75" customHeight="1" x14ac:dyDescent="0.55000000000000004">
      <c r="B310" s="379"/>
      <c r="C310" s="380"/>
      <c r="D310" s="381"/>
      <c r="E310" s="393" t="s">
        <v>237</v>
      </c>
      <c r="F310" s="389" t="s">
        <v>211</v>
      </c>
      <c r="G310" s="389" t="s">
        <v>360</v>
      </c>
      <c r="H310" s="389" t="s">
        <v>246</v>
      </c>
      <c r="I310" s="385"/>
      <c r="J310" s="386"/>
      <c r="K310" s="386"/>
    </row>
    <row r="311" spans="1:21" s="76" customFormat="1" x14ac:dyDescent="0.55000000000000004">
      <c r="B311" s="379"/>
      <c r="C311" s="380"/>
      <c r="D311" s="381"/>
      <c r="E311" s="393"/>
      <c r="F311" s="376"/>
      <c r="G311" s="377"/>
      <c r="H311" s="432"/>
      <c r="I311" s="385"/>
      <c r="J311" s="386"/>
      <c r="K311" s="386"/>
    </row>
    <row r="312" spans="1:21" s="76" customFormat="1" x14ac:dyDescent="0.55000000000000004">
      <c r="B312" s="379"/>
      <c r="C312" s="380"/>
      <c r="D312" s="381"/>
      <c r="E312" s="393"/>
      <c r="F312" s="376"/>
      <c r="G312" s="377"/>
      <c r="H312" s="432"/>
      <c r="I312" s="385"/>
      <c r="J312" s="386"/>
      <c r="K312" s="386"/>
    </row>
    <row r="313" spans="1:21" s="386" customFormat="1" x14ac:dyDescent="0.55000000000000004">
      <c r="A313" s="76"/>
      <c r="B313" s="379"/>
      <c r="C313" s="380"/>
      <c r="D313" s="381"/>
      <c r="E313" s="393"/>
      <c r="F313" s="376"/>
      <c r="G313" s="377"/>
      <c r="H313" s="432"/>
      <c r="I313" s="385"/>
      <c r="L313" s="76"/>
      <c r="M313" s="76"/>
      <c r="N313" s="76"/>
      <c r="O313" s="76"/>
      <c r="P313" s="76"/>
      <c r="Q313" s="76"/>
      <c r="R313" s="76"/>
      <c r="S313" s="76"/>
      <c r="T313" s="76"/>
    </row>
    <row r="314" spans="1:21" s="386" customFormat="1" x14ac:dyDescent="0.55000000000000004">
      <c r="A314" s="76"/>
      <c r="B314" s="379"/>
      <c r="C314" s="380"/>
      <c r="D314" s="381"/>
      <c r="E314" s="393"/>
      <c r="F314" s="376"/>
      <c r="G314" s="377"/>
      <c r="H314" s="432"/>
      <c r="I314" s="385"/>
      <c r="L314" s="76"/>
      <c r="M314" s="76"/>
      <c r="N314" s="76"/>
      <c r="O314" s="76"/>
      <c r="P314" s="76"/>
      <c r="Q314" s="76"/>
      <c r="R314" s="76"/>
      <c r="S314" s="76"/>
      <c r="T314" s="76"/>
    </row>
    <row r="315" spans="1:21" s="386" customFormat="1" ht="18.75" customHeight="1" x14ac:dyDescent="0.55000000000000004">
      <c r="A315" s="76"/>
      <c r="B315" s="379"/>
      <c r="C315" s="380"/>
      <c r="D315" s="381"/>
      <c r="E315" s="393" t="s">
        <v>237</v>
      </c>
      <c r="F315" s="389" t="s">
        <v>211</v>
      </c>
      <c r="G315" s="389" t="s">
        <v>360</v>
      </c>
      <c r="H315" s="395" t="s">
        <v>246</v>
      </c>
      <c r="I315" s="385"/>
      <c r="L315" s="76"/>
      <c r="M315" s="76"/>
      <c r="N315" s="76"/>
      <c r="O315" s="76"/>
      <c r="P315" s="76"/>
      <c r="Q315" s="76"/>
      <c r="R315" s="76"/>
      <c r="S315" s="76"/>
      <c r="T315" s="76"/>
    </row>
    <row r="316" spans="1:21" s="386" customFormat="1" x14ac:dyDescent="0.55000000000000004">
      <c r="A316" s="76"/>
      <c r="B316" s="379"/>
      <c r="C316" s="380"/>
      <c r="D316" s="381"/>
      <c r="E316" s="393"/>
      <c r="F316" s="376"/>
      <c r="G316" s="377"/>
      <c r="H316" s="432"/>
      <c r="I316" s="385"/>
      <c r="L316" s="76"/>
      <c r="M316" s="76"/>
      <c r="N316" s="76"/>
      <c r="O316" s="76"/>
      <c r="P316" s="76"/>
      <c r="Q316" s="76"/>
      <c r="R316" s="76"/>
      <c r="S316" s="76"/>
      <c r="T316" s="76"/>
    </row>
    <row r="317" spans="1:21" s="386" customFormat="1" x14ac:dyDescent="0.55000000000000004">
      <c r="A317" s="76"/>
      <c r="B317" s="379"/>
      <c r="C317" s="380"/>
      <c r="D317" s="381"/>
      <c r="E317" s="393"/>
      <c r="F317" s="376"/>
      <c r="G317" s="377"/>
      <c r="H317" s="432"/>
      <c r="I317" s="385"/>
      <c r="L317" s="76"/>
      <c r="M317" s="76"/>
      <c r="N317" s="76"/>
      <c r="O317" s="76"/>
      <c r="P317" s="76"/>
      <c r="Q317" s="76"/>
      <c r="R317" s="76"/>
      <c r="S317" s="76"/>
      <c r="T317" s="76"/>
    </row>
    <row r="318" spans="1:21" s="386" customFormat="1" x14ac:dyDescent="0.55000000000000004">
      <c r="A318" s="76"/>
      <c r="B318" s="379"/>
      <c r="C318" s="380"/>
      <c r="D318" s="381"/>
      <c r="E318" s="393"/>
      <c r="F318" s="376"/>
      <c r="G318" s="377"/>
      <c r="H318" s="432"/>
      <c r="I318" s="385"/>
      <c r="L318" s="76"/>
      <c r="M318" s="76"/>
      <c r="N318" s="76"/>
      <c r="O318" s="76"/>
      <c r="P318" s="76"/>
      <c r="Q318" s="76"/>
      <c r="R318" s="76"/>
      <c r="S318" s="76"/>
      <c r="T318" s="76"/>
    </row>
    <row r="319" spans="1:21" s="386" customFormat="1" x14ac:dyDescent="0.55000000000000004">
      <c r="A319" s="76"/>
      <c r="B319" s="379"/>
      <c r="C319" s="390"/>
      <c r="D319" s="391"/>
      <c r="E319" s="394"/>
      <c r="F319" s="376"/>
      <c r="G319" s="377"/>
      <c r="H319" s="432"/>
      <c r="I319" s="385"/>
      <c r="J319" s="76"/>
      <c r="M319" s="76"/>
      <c r="N319" s="76"/>
      <c r="O319" s="76"/>
      <c r="P319" s="76"/>
      <c r="Q319" s="76"/>
      <c r="R319" s="76"/>
      <c r="S319" s="76"/>
      <c r="T319" s="76"/>
      <c r="U319" s="76"/>
    </row>
    <row r="320" spans="1:21" ht="7.5" customHeight="1" x14ac:dyDescent="0.55000000000000004">
      <c r="B320" s="211"/>
      <c r="C320" s="28"/>
      <c r="D320" s="28"/>
      <c r="E320" s="28"/>
      <c r="F320" s="28"/>
      <c r="G320" s="28"/>
      <c r="H320" s="50"/>
      <c r="I320" s="50"/>
      <c r="L320" s="3"/>
    </row>
    <row r="321" spans="1:20" ht="6" customHeight="1" x14ac:dyDescent="0.55000000000000004">
      <c r="I321"/>
      <c r="L321" s="3"/>
    </row>
    <row r="322" spans="1:20" ht="103.5" customHeight="1" x14ac:dyDescent="0.55000000000000004">
      <c r="C322" s="241"/>
      <c r="D322" s="242"/>
      <c r="E322" s="230" t="s">
        <v>229</v>
      </c>
      <c r="F322" s="912"/>
      <c r="G322" s="913"/>
      <c r="H322" s="914"/>
      <c r="I322" s="244" t="s">
        <v>240</v>
      </c>
      <c r="J322" s="244"/>
      <c r="K322"/>
    </row>
    <row r="323" spans="1:20" ht="146.25" customHeight="1" x14ac:dyDescent="0.55000000000000004">
      <c r="C323" s="234"/>
      <c r="D323" s="224"/>
      <c r="E323" s="230" t="s">
        <v>230</v>
      </c>
      <c r="F323" s="912"/>
      <c r="G323" s="913"/>
      <c r="H323" s="914"/>
      <c r="I323"/>
      <c r="L323" s="3"/>
    </row>
    <row r="324" spans="1:20" ht="18.5" thickBot="1" x14ac:dyDescent="0.6">
      <c r="A324" s="245"/>
      <c r="B324" s="245"/>
      <c r="C324" s="245"/>
      <c r="D324" s="245"/>
      <c r="E324" s="245"/>
      <c r="F324" s="245"/>
      <c r="G324" s="245"/>
      <c r="H324" s="245"/>
      <c r="I324" s="247"/>
    </row>
    <row r="325" spans="1:20" x14ac:dyDescent="0.55000000000000004">
      <c r="A325" s="248"/>
      <c r="B325" s="248"/>
      <c r="C325" s="248"/>
      <c r="D325" s="248"/>
      <c r="E325" s="248"/>
      <c r="F325" s="248"/>
      <c r="G325" s="248"/>
      <c r="H325" s="248"/>
      <c r="I325" s="250"/>
    </row>
    <row r="326" spans="1:20" ht="9.75" customHeight="1" x14ac:dyDescent="0.55000000000000004">
      <c r="B326" s="51"/>
      <c r="C326" s="29"/>
      <c r="D326" s="29"/>
      <c r="E326" s="29"/>
      <c r="F326" s="29"/>
      <c r="G326" s="29"/>
      <c r="H326" s="29"/>
      <c r="I326" s="47"/>
      <c r="J326"/>
      <c r="K326"/>
    </row>
    <row r="327" spans="1:20" x14ac:dyDescent="0.55000000000000004">
      <c r="B327" s="48"/>
      <c r="C327" s="241" t="str">
        <f ca="1">IFERROR(OFFSET('2.5民生部門以外排出削減量'!$C$5,MATCH(D327,'2.5民生部門以外排出削減量'!$E$6:$E$37,0),0)&amp;"","")</f>
        <v/>
      </c>
      <c r="D327" s="375" t="s">
        <v>238</v>
      </c>
      <c r="E327" s="231" t="s">
        <v>19</v>
      </c>
      <c r="F327" s="928" t="str">
        <f ca="1">IFERROR(OFFSET('2.5民生部門以外排出削減量'!$G$5,MATCH(D327,'2.5民生部門以外排出削減量'!$E$6:$E$37,0),0),"")</f>
        <v/>
      </c>
      <c r="G327" s="928"/>
      <c r="H327" s="928"/>
      <c r="I327" s="49"/>
      <c r="J327"/>
      <c r="K327"/>
    </row>
    <row r="328" spans="1:20" x14ac:dyDescent="0.55000000000000004">
      <c r="B328" s="48"/>
      <c r="C328" s="233"/>
      <c r="D328" s="216"/>
      <c r="E328" s="231" t="s">
        <v>243</v>
      </c>
      <c r="F328" s="928" t="str">
        <f ca="1">IFERROR(OFFSET('2.5民生部門以外排出削減量'!$H$5,MATCH(D327,'2.5民生部門以外排出削減量'!$E$6:$E$37,0),0),"")</f>
        <v/>
      </c>
      <c r="G328" s="928"/>
      <c r="H328" s="928"/>
      <c r="I328" s="49"/>
      <c r="J328"/>
      <c r="K328"/>
    </row>
    <row r="329" spans="1:20" x14ac:dyDescent="0.55000000000000004">
      <c r="B329" s="48"/>
      <c r="C329" s="233"/>
      <c r="D329" s="216"/>
      <c r="E329" s="231" t="s">
        <v>298</v>
      </c>
      <c r="F329" s="929" t="str">
        <f ca="1">IFERROR(OFFSET('2.5民生部門以外排出削減量'!$J$5,MATCH(D327,'2.5民生部門以外排出削減量'!$E$6:$E$37,0),0),"")</f>
        <v/>
      </c>
      <c r="G329" s="929"/>
      <c r="H329" s="929"/>
      <c r="I329" s="49"/>
      <c r="J329"/>
      <c r="K329"/>
    </row>
    <row r="330" spans="1:20" s="76" customFormat="1" ht="18.75" customHeight="1" x14ac:dyDescent="0.55000000000000004">
      <c r="B330" s="379"/>
      <c r="C330" s="380"/>
      <c r="D330" s="381"/>
      <c r="E330" s="393" t="s">
        <v>237</v>
      </c>
      <c r="F330" s="389" t="s">
        <v>211</v>
      </c>
      <c r="G330" s="389" t="s">
        <v>360</v>
      </c>
      <c r="H330" s="389" t="s">
        <v>246</v>
      </c>
      <c r="I330" s="385"/>
      <c r="J330" s="386"/>
      <c r="K330" s="386"/>
    </row>
    <row r="331" spans="1:20" s="76" customFormat="1" x14ac:dyDescent="0.55000000000000004">
      <c r="B331" s="379"/>
      <c r="C331" s="380"/>
      <c r="D331" s="381"/>
      <c r="E331" s="393"/>
      <c r="F331" s="376"/>
      <c r="G331" s="377"/>
      <c r="H331" s="432"/>
      <c r="I331" s="385"/>
      <c r="J331" s="386"/>
      <c r="K331" s="386"/>
    </row>
    <row r="332" spans="1:20" s="76" customFormat="1" x14ac:dyDescent="0.55000000000000004">
      <c r="B332" s="379"/>
      <c r="C332" s="380"/>
      <c r="D332" s="381"/>
      <c r="E332" s="393"/>
      <c r="F332" s="376"/>
      <c r="G332" s="377"/>
      <c r="H332" s="432"/>
      <c r="I332" s="385"/>
      <c r="J332" s="386"/>
      <c r="K332" s="386"/>
    </row>
    <row r="333" spans="1:20" s="386" customFormat="1" x14ac:dyDescent="0.55000000000000004">
      <c r="A333" s="76"/>
      <c r="B333" s="379"/>
      <c r="C333" s="380"/>
      <c r="D333" s="381"/>
      <c r="E333" s="393"/>
      <c r="F333" s="376"/>
      <c r="G333" s="377"/>
      <c r="H333" s="432"/>
      <c r="I333" s="385"/>
      <c r="L333" s="76"/>
      <c r="M333" s="76"/>
      <c r="N333" s="76"/>
      <c r="O333" s="76"/>
      <c r="P333" s="76"/>
      <c r="Q333" s="76"/>
      <c r="R333" s="76"/>
      <c r="S333" s="76"/>
      <c r="T333" s="76"/>
    </row>
    <row r="334" spans="1:20" s="386" customFormat="1" x14ac:dyDescent="0.55000000000000004">
      <c r="A334" s="76"/>
      <c r="B334" s="379"/>
      <c r="C334" s="380"/>
      <c r="D334" s="381"/>
      <c r="E334" s="393"/>
      <c r="F334" s="376"/>
      <c r="G334" s="377"/>
      <c r="H334" s="432"/>
      <c r="I334" s="385"/>
      <c r="L334" s="76"/>
      <c r="M334" s="76"/>
      <c r="N334" s="76"/>
      <c r="O334" s="76"/>
      <c r="P334" s="76"/>
      <c r="Q334" s="76"/>
      <c r="R334" s="76"/>
      <c r="S334" s="76"/>
      <c r="T334" s="76"/>
    </row>
    <row r="335" spans="1:20" s="386" customFormat="1" ht="18.75" customHeight="1" x14ac:dyDescent="0.55000000000000004">
      <c r="A335" s="76"/>
      <c r="B335" s="379"/>
      <c r="C335" s="380"/>
      <c r="D335" s="381"/>
      <c r="E335" s="393" t="s">
        <v>237</v>
      </c>
      <c r="F335" s="389" t="s">
        <v>211</v>
      </c>
      <c r="G335" s="389" t="s">
        <v>360</v>
      </c>
      <c r="H335" s="395" t="s">
        <v>246</v>
      </c>
      <c r="I335" s="385"/>
      <c r="L335" s="76"/>
      <c r="M335" s="76"/>
      <c r="N335" s="76"/>
      <c r="O335" s="76"/>
      <c r="P335" s="76"/>
      <c r="Q335" s="76"/>
      <c r="R335" s="76"/>
      <c r="S335" s="76"/>
      <c r="T335" s="76"/>
    </row>
    <row r="336" spans="1:20" s="386" customFormat="1" x14ac:dyDescent="0.55000000000000004">
      <c r="A336" s="76"/>
      <c r="B336" s="379"/>
      <c r="C336" s="380"/>
      <c r="D336" s="381"/>
      <c r="E336" s="393"/>
      <c r="F336" s="376"/>
      <c r="G336" s="377"/>
      <c r="H336" s="432"/>
      <c r="I336" s="385"/>
      <c r="L336" s="76"/>
      <c r="M336" s="76"/>
      <c r="N336" s="76"/>
      <c r="O336" s="76"/>
      <c r="P336" s="76"/>
      <c r="Q336" s="76"/>
      <c r="R336" s="76"/>
      <c r="S336" s="76"/>
      <c r="T336" s="76"/>
    </row>
    <row r="337" spans="1:21" s="386" customFormat="1" x14ac:dyDescent="0.55000000000000004">
      <c r="A337" s="76"/>
      <c r="B337" s="379"/>
      <c r="C337" s="380"/>
      <c r="D337" s="381"/>
      <c r="E337" s="393"/>
      <c r="F337" s="376"/>
      <c r="G337" s="377"/>
      <c r="H337" s="432"/>
      <c r="I337" s="385"/>
      <c r="L337" s="76"/>
      <c r="M337" s="76"/>
      <c r="N337" s="76"/>
      <c r="O337" s="76"/>
      <c r="P337" s="76"/>
      <c r="Q337" s="76"/>
      <c r="R337" s="76"/>
      <c r="S337" s="76"/>
      <c r="T337" s="76"/>
    </row>
    <row r="338" spans="1:21" s="386" customFormat="1" x14ac:dyDescent="0.55000000000000004">
      <c r="A338" s="76"/>
      <c r="B338" s="379"/>
      <c r="C338" s="380"/>
      <c r="D338" s="381"/>
      <c r="E338" s="393"/>
      <c r="F338" s="376"/>
      <c r="G338" s="377"/>
      <c r="H338" s="432"/>
      <c r="I338" s="385"/>
      <c r="L338" s="76"/>
      <c r="M338" s="76"/>
      <c r="N338" s="76"/>
      <c r="O338" s="76"/>
      <c r="P338" s="76"/>
      <c r="Q338" s="76"/>
      <c r="R338" s="76"/>
      <c r="S338" s="76"/>
      <c r="T338" s="76"/>
    </row>
    <row r="339" spans="1:21" s="386" customFormat="1" x14ac:dyDescent="0.55000000000000004">
      <c r="A339" s="76"/>
      <c r="B339" s="379"/>
      <c r="C339" s="390"/>
      <c r="D339" s="391"/>
      <c r="E339" s="394"/>
      <c r="F339" s="376"/>
      <c r="G339" s="377"/>
      <c r="H339" s="432"/>
      <c r="I339" s="385"/>
      <c r="J339" s="76"/>
      <c r="M339" s="76"/>
      <c r="N339" s="76"/>
      <c r="O339" s="76"/>
      <c r="P339" s="76"/>
      <c r="Q339" s="76"/>
      <c r="R339" s="76"/>
      <c r="S339" s="76"/>
      <c r="T339" s="76"/>
      <c r="U339" s="76"/>
    </row>
    <row r="340" spans="1:21" ht="7.5" customHeight="1" x14ac:dyDescent="0.55000000000000004">
      <c r="B340" s="211"/>
      <c r="C340" s="28"/>
      <c r="D340" s="28"/>
      <c r="E340" s="28"/>
      <c r="F340" s="28"/>
      <c r="G340" s="28"/>
      <c r="H340" s="50"/>
      <c r="I340" s="50"/>
      <c r="L340" s="3"/>
    </row>
    <row r="341" spans="1:21" ht="6" customHeight="1" x14ac:dyDescent="0.55000000000000004">
      <c r="I341"/>
      <c r="L341" s="3"/>
    </row>
    <row r="342" spans="1:21" ht="103.5" customHeight="1" x14ac:dyDescent="0.55000000000000004">
      <c r="C342" s="241"/>
      <c r="D342" s="242"/>
      <c r="E342" s="230" t="s">
        <v>229</v>
      </c>
      <c r="F342" s="912"/>
      <c r="G342" s="913"/>
      <c r="H342" s="914"/>
      <c r="I342" s="244" t="s">
        <v>240</v>
      </c>
      <c r="J342" s="244"/>
      <c r="K342"/>
    </row>
    <row r="343" spans="1:21" ht="146.25" customHeight="1" x14ac:dyDescent="0.55000000000000004">
      <c r="C343" s="234"/>
      <c r="D343" s="224"/>
      <c r="E343" s="230" t="s">
        <v>230</v>
      </c>
      <c r="F343" s="912"/>
      <c r="G343" s="913"/>
      <c r="H343" s="914"/>
      <c r="I343"/>
      <c r="L343" s="3"/>
    </row>
    <row r="344" spans="1:21" ht="18.5" thickBot="1" x14ac:dyDescent="0.6"/>
    <row r="345" spans="1:21" x14ac:dyDescent="0.55000000000000004">
      <c r="A345" s="248"/>
      <c r="B345" s="248"/>
      <c r="C345" s="248"/>
      <c r="D345" s="248"/>
      <c r="E345" s="248"/>
      <c r="F345" s="248"/>
      <c r="G345" s="248"/>
      <c r="H345" s="248"/>
      <c r="I345" s="250"/>
    </row>
    <row r="346" spans="1:21" ht="9.75" customHeight="1" x14ac:dyDescent="0.55000000000000004">
      <c r="B346" s="51"/>
      <c r="C346" s="29"/>
      <c r="D346" s="29"/>
      <c r="E346" s="29"/>
      <c r="F346" s="29"/>
      <c r="G346" s="29"/>
      <c r="H346" s="29"/>
      <c r="I346" s="47"/>
      <c r="J346"/>
      <c r="K346"/>
    </row>
    <row r="347" spans="1:21" x14ac:dyDescent="0.55000000000000004">
      <c r="B347" s="48"/>
      <c r="C347" s="241" t="str">
        <f ca="1">IFERROR(OFFSET('2.5民生部門以外排出削減量'!$C$5,MATCH(D347,'2.5民生部門以外排出削減量'!$E$6:$E$37,0),0)&amp;"","")</f>
        <v/>
      </c>
      <c r="D347" s="375" t="s">
        <v>238</v>
      </c>
      <c r="E347" s="231" t="s">
        <v>19</v>
      </c>
      <c r="F347" s="928" t="str">
        <f ca="1">IFERROR(OFFSET('2.5民生部門以外排出削減量'!$G$5,MATCH(D347,'2.5民生部門以外排出削減量'!$E$6:$E$37,0),0),"")</f>
        <v/>
      </c>
      <c r="G347" s="928"/>
      <c r="H347" s="928"/>
      <c r="I347" s="49"/>
      <c r="J347"/>
      <c r="K347"/>
    </row>
    <row r="348" spans="1:21" x14ac:dyDescent="0.55000000000000004">
      <c r="B348" s="48"/>
      <c r="C348" s="233"/>
      <c r="D348" s="216"/>
      <c r="E348" s="231" t="s">
        <v>243</v>
      </c>
      <c r="F348" s="928" t="str">
        <f ca="1">IFERROR(OFFSET('2.5民生部門以外排出削減量'!$H$5,MATCH(D347,'2.5民生部門以外排出削減量'!$E$6:$E$37,0),0),"")</f>
        <v/>
      </c>
      <c r="G348" s="928"/>
      <c r="H348" s="928"/>
      <c r="I348" s="49"/>
      <c r="J348"/>
      <c r="K348"/>
    </row>
    <row r="349" spans="1:21" x14ac:dyDescent="0.55000000000000004">
      <c r="B349" s="48"/>
      <c r="C349" s="233"/>
      <c r="D349" s="216"/>
      <c r="E349" s="231" t="s">
        <v>298</v>
      </c>
      <c r="F349" s="929" t="str">
        <f ca="1">IFERROR(OFFSET('2.5民生部門以外排出削減量'!$J$5,MATCH(D347,'2.5民生部門以外排出削減量'!$E$6:$E$37,0),0),"")</f>
        <v/>
      </c>
      <c r="G349" s="929"/>
      <c r="H349" s="929"/>
      <c r="I349" s="49"/>
      <c r="J349"/>
      <c r="K349"/>
    </row>
    <row r="350" spans="1:21" s="76" customFormat="1" ht="18.75" customHeight="1" x14ac:dyDescent="0.55000000000000004">
      <c r="B350" s="379"/>
      <c r="C350" s="380"/>
      <c r="D350" s="381"/>
      <c r="E350" s="393" t="s">
        <v>237</v>
      </c>
      <c r="F350" s="389" t="s">
        <v>211</v>
      </c>
      <c r="G350" s="389" t="s">
        <v>360</v>
      </c>
      <c r="H350" s="389" t="s">
        <v>246</v>
      </c>
      <c r="I350" s="385"/>
      <c r="J350" s="386"/>
      <c r="K350" s="386"/>
    </row>
    <row r="351" spans="1:21" s="76" customFormat="1" x14ac:dyDescent="0.55000000000000004">
      <c r="B351" s="379"/>
      <c r="C351" s="380"/>
      <c r="D351" s="381"/>
      <c r="E351" s="393"/>
      <c r="F351" s="376"/>
      <c r="G351" s="377"/>
      <c r="H351" s="432"/>
      <c r="I351" s="385"/>
      <c r="J351" s="386"/>
      <c r="K351" s="386"/>
    </row>
    <row r="352" spans="1:21" s="76" customFormat="1" x14ac:dyDescent="0.55000000000000004">
      <c r="B352" s="379"/>
      <c r="C352" s="380"/>
      <c r="D352" s="381"/>
      <c r="E352" s="393"/>
      <c r="F352" s="376"/>
      <c r="G352" s="377"/>
      <c r="H352" s="432"/>
      <c r="I352" s="385"/>
      <c r="J352" s="386"/>
      <c r="K352" s="386"/>
    </row>
    <row r="353" spans="1:21" s="386" customFormat="1" x14ac:dyDescent="0.55000000000000004">
      <c r="A353" s="76"/>
      <c r="B353" s="379"/>
      <c r="C353" s="380"/>
      <c r="D353" s="381"/>
      <c r="E353" s="393"/>
      <c r="F353" s="376"/>
      <c r="G353" s="377"/>
      <c r="H353" s="432"/>
      <c r="I353" s="385"/>
      <c r="L353" s="76"/>
      <c r="M353" s="76"/>
      <c r="N353" s="76"/>
      <c r="O353" s="76"/>
      <c r="P353" s="76"/>
      <c r="Q353" s="76"/>
      <c r="R353" s="76"/>
      <c r="S353" s="76"/>
      <c r="T353" s="76"/>
    </row>
    <row r="354" spans="1:21" s="386" customFormat="1" x14ac:dyDescent="0.55000000000000004">
      <c r="A354" s="76"/>
      <c r="B354" s="379"/>
      <c r="C354" s="380"/>
      <c r="D354" s="381"/>
      <c r="E354" s="393"/>
      <c r="F354" s="376"/>
      <c r="G354" s="377"/>
      <c r="H354" s="432"/>
      <c r="I354" s="385"/>
      <c r="L354" s="76"/>
      <c r="M354" s="76"/>
      <c r="N354" s="76"/>
      <c r="O354" s="76"/>
      <c r="P354" s="76"/>
      <c r="Q354" s="76"/>
      <c r="R354" s="76"/>
      <c r="S354" s="76"/>
      <c r="T354" s="76"/>
    </row>
    <row r="355" spans="1:21" s="386" customFormat="1" ht="18.75" customHeight="1" x14ac:dyDescent="0.55000000000000004">
      <c r="A355" s="76"/>
      <c r="B355" s="379"/>
      <c r="C355" s="380"/>
      <c r="D355" s="381"/>
      <c r="E355" s="393" t="s">
        <v>237</v>
      </c>
      <c r="F355" s="389" t="s">
        <v>211</v>
      </c>
      <c r="G355" s="389" t="s">
        <v>360</v>
      </c>
      <c r="H355" s="395" t="s">
        <v>246</v>
      </c>
      <c r="I355" s="385"/>
      <c r="L355" s="76"/>
      <c r="M355" s="76"/>
      <c r="N355" s="76"/>
      <c r="O355" s="76"/>
      <c r="P355" s="76"/>
      <c r="Q355" s="76"/>
      <c r="R355" s="76"/>
      <c r="S355" s="76"/>
      <c r="T355" s="76"/>
    </row>
    <row r="356" spans="1:21" s="386" customFormat="1" x14ac:dyDescent="0.55000000000000004">
      <c r="A356" s="76"/>
      <c r="B356" s="379"/>
      <c r="C356" s="380"/>
      <c r="D356" s="381"/>
      <c r="E356" s="393"/>
      <c r="F356" s="376"/>
      <c r="G356" s="377"/>
      <c r="H356" s="432"/>
      <c r="I356" s="385"/>
      <c r="L356" s="76"/>
      <c r="M356" s="76"/>
      <c r="N356" s="76"/>
      <c r="O356" s="76"/>
      <c r="P356" s="76"/>
      <c r="Q356" s="76"/>
      <c r="R356" s="76"/>
      <c r="S356" s="76"/>
      <c r="T356" s="76"/>
    </row>
    <row r="357" spans="1:21" s="386" customFormat="1" x14ac:dyDescent="0.55000000000000004">
      <c r="A357" s="76"/>
      <c r="B357" s="379"/>
      <c r="C357" s="380"/>
      <c r="D357" s="381"/>
      <c r="E357" s="393"/>
      <c r="F357" s="376"/>
      <c r="G357" s="377"/>
      <c r="H357" s="432"/>
      <c r="I357" s="385"/>
      <c r="L357" s="76"/>
      <c r="M357" s="76"/>
      <c r="N357" s="76"/>
      <c r="O357" s="76"/>
      <c r="P357" s="76"/>
      <c r="Q357" s="76"/>
      <c r="R357" s="76"/>
      <c r="S357" s="76"/>
      <c r="T357" s="76"/>
    </row>
    <row r="358" spans="1:21" s="386" customFormat="1" x14ac:dyDescent="0.55000000000000004">
      <c r="A358" s="76"/>
      <c r="B358" s="379"/>
      <c r="C358" s="380"/>
      <c r="D358" s="381"/>
      <c r="E358" s="393"/>
      <c r="F358" s="376"/>
      <c r="G358" s="377"/>
      <c r="H358" s="432"/>
      <c r="I358" s="385"/>
      <c r="L358" s="76"/>
      <c r="M358" s="76"/>
      <c r="N358" s="76"/>
      <c r="O358" s="76"/>
      <c r="P358" s="76"/>
      <c r="Q358" s="76"/>
      <c r="R358" s="76"/>
      <c r="S358" s="76"/>
      <c r="T358" s="76"/>
    </row>
    <row r="359" spans="1:21" s="386" customFormat="1" x14ac:dyDescent="0.55000000000000004">
      <c r="A359" s="76"/>
      <c r="B359" s="379"/>
      <c r="C359" s="390"/>
      <c r="D359" s="391"/>
      <c r="E359" s="394"/>
      <c r="F359" s="376"/>
      <c r="G359" s="377"/>
      <c r="H359" s="432"/>
      <c r="I359" s="385"/>
      <c r="J359" s="76"/>
      <c r="M359" s="76"/>
      <c r="N359" s="76"/>
      <c r="O359" s="76"/>
      <c r="P359" s="76"/>
      <c r="Q359" s="76"/>
      <c r="R359" s="76"/>
      <c r="S359" s="76"/>
      <c r="T359" s="76"/>
      <c r="U359" s="76"/>
    </row>
    <row r="360" spans="1:21" ht="7.5" customHeight="1" x14ac:dyDescent="0.55000000000000004">
      <c r="B360" s="211"/>
      <c r="C360" s="28"/>
      <c r="D360" s="28"/>
      <c r="E360" s="28"/>
      <c r="F360" s="28"/>
      <c r="G360" s="28"/>
      <c r="H360" s="50"/>
      <c r="I360" s="50"/>
      <c r="L360" s="3"/>
    </row>
    <row r="361" spans="1:21" ht="6" customHeight="1" x14ac:dyDescent="0.55000000000000004">
      <c r="I361"/>
      <c r="L361" s="3"/>
    </row>
    <row r="362" spans="1:21" ht="103.5" customHeight="1" x14ac:dyDescent="0.55000000000000004">
      <c r="C362" s="241"/>
      <c r="D362" s="242"/>
      <c r="E362" s="230" t="s">
        <v>229</v>
      </c>
      <c r="F362" s="912"/>
      <c r="G362" s="913"/>
      <c r="H362" s="914"/>
      <c r="I362" s="244" t="s">
        <v>240</v>
      </c>
      <c r="J362" s="244"/>
      <c r="K362"/>
    </row>
    <row r="363" spans="1:21" ht="146.25" customHeight="1" x14ac:dyDescent="0.55000000000000004">
      <c r="C363" s="234"/>
      <c r="D363" s="224"/>
      <c r="E363" s="230" t="s">
        <v>230</v>
      </c>
      <c r="F363" s="912"/>
      <c r="G363" s="913"/>
      <c r="H363" s="914"/>
      <c r="I363"/>
      <c r="L363" s="3"/>
    </row>
    <row r="364" spans="1:21" ht="18.5" thickBot="1" x14ac:dyDescent="0.6">
      <c r="A364" s="245"/>
      <c r="B364" s="245"/>
      <c r="C364" s="245"/>
      <c r="D364" s="245"/>
      <c r="E364" s="245"/>
      <c r="F364" s="245"/>
      <c r="G364" s="245"/>
      <c r="H364" s="245"/>
      <c r="I364" s="247"/>
    </row>
    <row r="365" spans="1:21" x14ac:dyDescent="0.55000000000000004">
      <c r="A365" s="248"/>
      <c r="B365" s="248"/>
      <c r="C365" s="248"/>
      <c r="D365" s="248"/>
      <c r="E365" s="248"/>
      <c r="F365" s="248"/>
      <c r="G365" s="248"/>
      <c r="H365" s="248"/>
      <c r="I365" s="250"/>
    </row>
    <row r="366" spans="1:21" ht="9.75" customHeight="1" x14ac:dyDescent="0.55000000000000004">
      <c r="B366" s="51"/>
      <c r="C366" s="29"/>
      <c r="D366" s="29"/>
      <c r="E366" s="29"/>
      <c r="F366" s="29"/>
      <c r="G366" s="29"/>
      <c r="H366" s="29"/>
      <c r="I366" s="47"/>
      <c r="J366"/>
      <c r="K366"/>
    </row>
    <row r="367" spans="1:21" x14ac:dyDescent="0.55000000000000004">
      <c r="B367" s="48"/>
      <c r="C367" s="241" t="str">
        <f ca="1">IFERROR(OFFSET('2.5民生部門以外排出削減量'!$C$5,MATCH(D367,'2.5民生部門以外排出削減量'!$E$6:$E$37,0),0)&amp;"","")</f>
        <v/>
      </c>
      <c r="D367" s="375" t="s">
        <v>238</v>
      </c>
      <c r="E367" s="231" t="s">
        <v>19</v>
      </c>
      <c r="F367" s="928" t="str">
        <f ca="1">IFERROR(OFFSET('2.5民生部門以外排出削減量'!$G$5,MATCH(D367,'2.5民生部門以外排出削減量'!$E$6:$E$37,0),0),"")</f>
        <v/>
      </c>
      <c r="G367" s="928"/>
      <c r="H367" s="928"/>
      <c r="I367" s="49"/>
      <c r="J367"/>
      <c r="K367"/>
    </row>
    <row r="368" spans="1:21" x14ac:dyDescent="0.55000000000000004">
      <c r="B368" s="48"/>
      <c r="C368" s="233"/>
      <c r="D368" s="216"/>
      <c r="E368" s="231" t="s">
        <v>243</v>
      </c>
      <c r="F368" s="928" t="str">
        <f ca="1">IFERROR(OFFSET('2.5民生部門以外排出削減量'!$H$5,MATCH(D367,'2.5民生部門以外排出削減量'!$E$6:$E$37,0),0),"")</f>
        <v/>
      </c>
      <c r="G368" s="928"/>
      <c r="H368" s="928"/>
      <c r="I368" s="49"/>
      <c r="J368"/>
      <c r="K368"/>
    </row>
    <row r="369" spans="1:21" x14ac:dyDescent="0.55000000000000004">
      <c r="B369" s="48"/>
      <c r="C369" s="233"/>
      <c r="D369" s="216"/>
      <c r="E369" s="231" t="s">
        <v>298</v>
      </c>
      <c r="F369" s="929" t="str">
        <f ca="1">IFERROR(OFFSET('2.5民生部門以外排出削減量'!$J$5,MATCH(D367,'2.5民生部門以外排出削減量'!$E$6:$E$37,0),0),"")</f>
        <v/>
      </c>
      <c r="G369" s="929"/>
      <c r="H369" s="929"/>
      <c r="I369" s="49"/>
      <c r="J369"/>
      <c r="K369"/>
    </row>
    <row r="370" spans="1:21" s="76" customFormat="1" ht="18.75" customHeight="1" x14ac:dyDescent="0.55000000000000004">
      <c r="B370" s="379"/>
      <c r="C370" s="380"/>
      <c r="D370" s="381"/>
      <c r="E370" s="393" t="s">
        <v>237</v>
      </c>
      <c r="F370" s="389" t="s">
        <v>211</v>
      </c>
      <c r="G370" s="389" t="s">
        <v>360</v>
      </c>
      <c r="H370" s="389" t="s">
        <v>246</v>
      </c>
      <c r="I370" s="385"/>
      <c r="J370" s="386"/>
      <c r="K370" s="386"/>
    </row>
    <row r="371" spans="1:21" s="76" customFormat="1" x14ac:dyDescent="0.55000000000000004">
      <c r="B371" s="379"/>
      <c r="C371" s="380"/>
      <c r="D371" s="381"/>
      <c r="E371" s="393"/>
      <c r="F371" s="376"/>
      <c r="G371" s="377"/>
      <c r="H371" s="432"/>
      <c r="I371" s="385"/>
      <c r="J371" s="386"/>
      <c r="K371" s="386"/>
    </row>
    <row r="372" spans="1:21" s="76" customFormat="1" x14ac:dyDescent="0.55000000000000004">
      <c r="B372" s="379"/>
      <c r="C372" s="380"/>
      <c r="D372" s="381"/>
      <c r="E372" s="393"/>
      <c r="F372" s="376"/>
      <c r="G372" s="377"/>
      <c r="H372" s="432"/>
      <c r="I372" s="385"/>
      <c r="J372" s="386"/>
      <c r="K372" s="386"/>
    </row>
    <row r="373" spans="1:21" s="386" customFormat="1" x14ac:dyDescent="0.55000000000000004">
      <c r="A373" s="76"/>
      <c r="B373" s="379"/>
      <c r="C373" s="380"/>
      <c r="D373" s="381"/>
      <c r="E373" s="393"/>
      <c r="F373" s="376"/>
      <c r="G373" s="377"/>
      <c r="H373" s="432"/>
      <c r="I373" s="385"/>
      <c r="L373" s="76"/>
      <c r="M373" s="76"/>
      <c r="N373" s="76"/>
      <c r="O373" s="76"/>
      <c r="P373" s="76"/>
      <c r="Q373" s="76"/>
      <c r="R373" s="76"/>
      <c r="S373" s="76"/>
      <c r="T373" s="76"/>
    </row>
    <row r="374" spans="1:21" s="386" customFormat="1" x14ac:dyDescent="0.55000000000000004">
      <c r="A374" s="76"/>
      <c r="B374" s="379"/>
      <c r="C374" s="380"/>
      <c r="D374" s="381"/>
      <c r="E374" s="393"/>
      <c r="F374" s="376"/>
      <c r="G374" s="377"/>
      <c r="H374" s="432"/>
      <c r="I374" s="385"/>
      <c r="L374" s="76"/>
      <c r="M374" s="76"/>
      <c r="N374" s="76"/>
      <c r="O374" s="76"/>
      <c r="P374" s="76"/>
      <c r="Q374" s="76"/>
      <c r="R374" s="76"/>
      <c r="S374" s="76"/>
      <c r="T374" s="76"/>
    </row>
    <row r="375" spans="1:21" s="386" customFormat="1" ht="18.75" customHeight="1" x14ac:dyDescent="0.55000000000000004">
      <c r="A375" s="76"/>
      <c r="B375" s="379"/>
      <c r="C375" s="380"/>
      <c r="D375" s="381"/>
      <c r="E375" s="393" t="s">
        <v>237</v>
      </c>
      <c r="F375" s="389" t="s">
        <v>211</v>
      </c>
      <c r="G375" s="389" t="s">
        <v>360</v>
      </c>
      <c r="H375" s="395" t="s">
        <v>246</v>
      </c>
      <c r="I375" s="385"/>
      <c r="L375" s="76"/>
      <c r="M375" s="76"/>
      <c r="N375" s="76"/>
      <c r="O375" s="76"/>
      <c r="P375" s="76"/>
      <c r="Q375" s="76"/>
      <c r="R375" s="76"/>
      <c r="S375" s="76"/>
      <c r="T375" s="76"/>
    </row>
    <row r="376" spans="1:21" s="386" customFormat="1" x14ac:dyDescent="0.55000000000000004">
      <c r="A376" s="76"/>
      <c r="B376" s="379"/>
      <c r="C376" s="380"/>
      <c r="D376" s="381"/>
      <c r="E376" s="393"/>
      <c r="F376" s="376"/>
      <c r="G376" s="377"/>
      <c r="H376" s="432"/>
      <c r="I376" s="385"/>
      <c r="L376" s="76"/>
      <c r="M376" s="76"/>
      <c r="N376" s="76"/>
      <c r="O376" s="76"/>
      <c r="P376" s="76"/>
      <c r="Q376" s="76"/>
      <c r="R376" s="76"/>
      <c r="S376" s="76"/>
      <c r="T376" s="76"/>
    </row>
    <row r="377" spans="1:21" s="386" customFormat="1" x14ac:dyDescent="0.55000000000000004">
      <c r="A377" s="76"/>
      <c r="B377" s="379"/>
      <c r="C377" s="380"/>
      <c r="D377" s="381"/>
      <c r="E377" s="393"/>
      <c r="F377" s="376"/>
      <c r="G377" s="377"/>
      <c r="H377" s="432"/>
      <c r="I377" s="385"/>
      <c r="L377" s="76"/>
      <c r="M377" s="76"/>
      <c r="N377" s="76"/>
      <c r="O377" s="76"/>
      <c r="P377" s="76"/>
      <c r="Q377" s="76"/>
      <c r="R377" s="76"/>
      <c r="S377" s="76"/>
      <c r="T377" s="76"/>
    </row>
    <row r="378" spans="1:21" s="386" customFormat="1" x14ac:dyDescent="0.55000000000000004">
      <c r="A378" s="76"/>
      <c r="B378" s="379"/>
      <c r="C378" s="380"/>
      <c r="D378" s="381"/>
      <c r="E378" s="393"/>
      <c r="F378" s="376"/>
      <c r="G378" s="377"/>
      <c r="H378" s="432"/>
      <c r="I378" s="385"/>
      <c r="L378" s="76"/>
      <c r="M378" s="76"/>
      <c r="N378" s="76"/>
      <c r="O378" s="76"/>
      <c r="P378" s="76"/>
      <c r="Q378" s="76"/>
      <c r="R378" s="76"/>
      <c r="S378" s="76"/>
      <c r="T378" s="76"/>
    </row>
    <row r="379" spans="1:21" s="386" customFormat="1" x14ac:dyDescent="0.55000000000000004">
      <c r="A379" s="76"/>
      <c r="B379" s="379"/>
      <c r="C379" s="390"/>
      <c r="D379" s="391"/>
      <c r="E379" s="394"/>
      <c r="F379" s="376"/>
      <c r="G379" s="377"/>
      <c r="H379" s="432"/>
      <c r="I379" s="385"/>
      <c r="J379" s="76"/>
      <c r="M379" s="76"/>
      <c r="N379" s="76"/>
      <c r="O379" s="76"/>
      <c r="P379" s="76"/>
      <c r="Q379" s="76"/>
      <c r="R379" s="76"/>
      <c r="S379" s="76"/>
      <c r="T379" s="76"/>
      <c r="U379" s="76"/>
    </row>
    <row r="380" spans="1:21" ht="7.5" customHeight="1" x14ac:dyDescent="0.55000000000000004">
      <c r="B380" s="211"/>
      <c r="C380" s="28"/>
      <c r="D380" s="28"/>
      <c r="E380" s="28"/>
      <c r="F380" s="28"/>
      <c r="G380" s="28"/>
      <c r="H380" s="50"/>
      <c r="I380" s="50"/>
      <c r="L380" s="3"/>
    </row>
    <row r="381" spans="1:21" ht="6" customHeight="1" x14ac:dyDescent="0.55000000000000004">
      <c r="I381"/>
      <c r="L381" s="3"/>
    </row>
    <row r="382" spans="1:21" ht="103.5" customHeight="1" x14ac:dyDescent="0.55000000000000004">
      <c r="C382" s="241"/>
      <c r="D382" s="242"/>
      <c r="E382" s="230" t="s">
        <v>229</v>
      </c>
      <c r="F382" s="912"/>
      <c r="G382" s="913"/>
      <c r="H382" s="914"/>
      <c r="I382" s="244" t="s">
        <v>240</v>
      </c>
      <c r="J382" s="244"/>
      <c r="K382"/>
    </row>
    <row r="383" spans="1:21" ht="146.25" customHeight="1" x14ac:dyDescent="0.55000000000000004">
      <c r="C383" s="234"/>
      <c r="D383" s="224"/>
      <c r="E383" s="230" t="s">
        <v>230</v>
      </c>
      <c r="F383" s="912"/>
      <c r="G383" s="913"/>
      <c r="H383" s="914"/>
      <c r="I383"/>
      <c r="L383" s="3"/>
    </row>
    <row r="384" spans="1:21" ht="18.5" thickBot="1" x14ac:dyDescent="0.6">
      <c r="A384" s="245"/>
      <c r="B384" s="245"/>
      <c r="C384" s="245"/>
      <c r="D384" s="245"/>
      <c r="E384" s="245"/>
      <c r="F384" s="245"/>
      <c r="G384" s="245"/>
      <c r="H384" s="245"/>
      <c r="I384" s="247"/>
    </row>
    <row r="385" spans="1:21" x14ac:dyDescent="0.55000000000000004">
      <c r="A385" s="248"/>
      <c r="B385" s="248"/>
      <c r="C385" s="248"/>
      <c r="D385" s="248"/>
      <c r="E385" s="248"/>
      <c r="F385" s="248"/>
      <c r="G385" s="248"/>
      <c r="H385" s="248"/>
      <c r="I385" s="250"/>
    </row>
    <row r="386" spans="1:21" ht="9.75" customHeight="1" x14ac:dyDescent="0.55000000000000004">
      <c r="B386" s="51"/>
      <c r="C386" s="29"/>
      <c r="D386" s="29"/>
      <c r="E386" s="29"/>
      <c r="F386" s="29"/>
      <c r="G386" s="29"/>
      <c r="H386" s="29"/>
      <c r="I386" s="47"/>
      <c r="J386"/>
      <c r="K386"/>
    </row>
    <row r="387" spans="1:21" x14ac:dyDescent="0.55000000000000004">
      <c r="B387" s="48"/>
      <c r="C387" s="241" t="str">
        <f ca="1">IFERROR(OFFSET('2.5民生部門以外排出削減量'!$C$5,MATCH(D387,'2.5民生部門以外排出削減量'!$E$6:$E$37,0),0)&amp;"","")</f>
        <v/>
      </c>
      <c r="D387" s="375" t="s">
        <v>238</v>
      </c>
      <c r="E387" s="231" t="s">
        <v>19</v>
      </c>
      <c r="F387" s="928" t="str">
        <f ca="1">IFERROR(OFFSET('2.5民生部門以外排出削減量'!$G$5,MATCH(D387,'2.5民生部門以外排出削減量'!$E$6:$E$37,0),0),"")</f>
        <v/>
      </c>
      <c r="G387" s="928"/>
      <c r="H387" s="928"/>
      <c r="I387" s="49"/>
      <c r="J387"/>
      <c r="K387"/>
    </row>
    <row r="388" spans="1:21" x14ac:dyDescent="0.55000000000000004">
      <c r="B388" s="48"/>
      <c r="C388" s="233"/>
      <c r="D388" s="216"/>
      <c r="E388" s="231" t="s">
        <v>243</v>
      </c>
      <c r="F388" s="928" t="str">
        <f ca="1">IFERROR(OFFSET('2.5民生部門以外排出削減量'!$H$5,MATCH(D387,'2.5民生部門以外排出削減量'!$E$6:$E$37,0),0),"")</f>
        <v/>
      </c>
      <c r="G388" s="928"/>
      <c r="H388" s="928"/>
      <c r="I388" s="49"/>
      <c r="J388"/>
      <c r="K388"/>
    </row>
    <row r="389" spans="1:21" x14ac:dyDescent="0.55000000000000004">
      <c r="B389" s="48"/>
      <c r="C389" s="233"/>
      <c r="D389" s="216"/>
      <c r="E389" s="231" t="s">
        <v>298</v>
      </c>
      <c r="F389" s="929" t="str">
        <f ca="1">IFERROR(OFFSET('2.5民生部門以外排出削減量'!$J$5,MATCH(D387,'2.5民生部門以外排出削減量'!$E$6:$E$37,0),0),"")</f>
        <v/>
      </c>
      <c r="G389" s="929"/>
      <c r="H389" s="929"/>
      <c r="I389" s="49"/>
      <c r="J389"/>
      <c r="K389"/>
    </row>
    <row r="390" spans="1:21" s="76" customFormat="1" ht="18.75" customHeight="1" x14ac:dyDescent="0.55000000000000004">
      <c r="B390" s="379"/>
      <c r="C390" s="380"/>
      <c r="D390" s="381"/>
      <c r="E390" s="393" t="s">
        <v>237</v>
      </c>
      <c r="F390" s="389" t="s">
        <v>211</v>
      </c>
      <c r="G390" s="389" t="s">
        <v>360</v>
      </c>
      <c r="H390" s="389" t="s">
        <v>246</v>
      </c>
      <c r="I390" s="385"/>
      <c r="J390" s="386"/>
      <c r="K390" s="386"/>
    </row>
    <row r="391" spans="1:21" s="76" customFormat="1" x14ac:dyDescent="0.55000000000000004">
      <c r="B391" s="379"/>
      <c r="C391" s="380"/>
      <c r="D391" s="381"/>
      <c r="E391" s="393"/>
      <c r="F391" s="376"/>
      <c r="G391" s="377"/>
      <c r="H391" s="432"/>
      <c r="I391" s="385"/>
      <c r="J391" s="386"/>
      <c r="K391" s="386"/>
    </row>
    <row r="392" spans="1:21" s="76" customFormat="1" x14ac:dyDescent="0.55000000000000004">
      <c r="B392" s="379"/>
      <c r="C392" s="380"/>
      <c r="D392" s="381"/>
      <c r="E392" s="393"/>
      <c r="F392" s="376"/>
      <c r="G392" s="377"/>
      <c r="H392" s="432"/>
      <c r="I392" s="385"/>
      <c r="J392" s="386"/>
      <c r="K392" s="386"/>
    </row>
    <row r="393" spans="1:21" s="386" customFormat="1" x14ac:dyDescent="0.55000000000000004">
      <c r="A393" s="76"/>
      <c r="B393" s="379"/>
      <c r="C393" s="380"/>
      <c r="D393" s="381"/>
      <c r="E393" s="393"/>
      <c r="F393" s="376"/>
      <c r="G393" s="377"/>
      <c r="H393" s="432"/>
      <c r="I393" s="385"/>
      <c r="L393" s="76"/>
      <c r="M393" s="76"/>
      <c r="N393" s="76"/>
      <c r="O393" s="76"/>
      <c r="P393" s="76"/>
      <c r="Q393" s="76"/>
      <c r="R393" s="76"/>
      <c r="S393" s="76"/>
      <c r="T393" s="76"/>
    </row>
    <row r="394" spans="1:21" s="386" customFormat="1" x14ac:dyDescent="0.55000000000000004">
      <c r="A394" s="76"/>
      <c r="B394" s="379"/>
      <c r="C394" s="380"/>
      <c r="D394" s="381"/>
      <c r="E394" s="393"/>
      <c r="F394" s="376"/>
      <c r="G394" s="377"/>
      <c r="H394" s="432"/>
      <c r="I394" s="385"/>
      <c r="L394" s="76"/>
      <c r="M394" s="76"/>
      <c r="N394" s="76"/>
      <c r="O394" s="76"/>
      <c r="P394" s="76"/>
      <c r="Q394" s="76"/>
      <c r="R394" s="76"/>
      <c r="S394" s="76"/>
      <c r="T394" s="76"/>
    </row>
    <row r="395" spans="1:21" s="386" customFormat="1" ht="18.75" customHeight="1" x14ac:dyDescent="0.55000000000000004">
      <c r="A395" s="76"/>
      <c r="B395" s="379"/>
      <c r="C395" s="380"/>
      <c r="D395" s="381"/>
      <c r="E395" s="393" t="s">
        <v>237</v>
      </c>
      <c r="F395" s="389" t="s">
        <v>211</v>
      </c>
      <c r="G395" s="389" t="s">
        <v>360</v>
      </c>
      <c r="H395" s="395" t="s">
        <v>246</v>
      </c>
      <c r="I395" s="385"/>
      <c r="L395" s="76"/>
      <c r="M395" s="76"/>
      <c r="N395" s="76"/>
      <c r="O395" s="76"/>
      <c r="P395" s="76"/>
      <c r="Q395" s="76"/>
      <c r="R395" s="76"/>
      <c r="S395" s="76"/>
      <c r="T395" s="76"/>
    </row>
    <row r="396" spans="1:21" s="386" customFormat="1" x14ac:dyDescent="0.55000000000000004">
      <c r="A396" s="76"/>
      <c r="B396" s="379"/>
      <c r="C396" s="380"/>
      <c r="D396" s="381"/>
      <c r="E396" s="393"/>
      <c r="F396" s="376"/>
      <c r="G396" s="377"/>
      <c r="H396" s="432"/>
      <c r="I396" s="385"/>
      <c r="L396" s="76"/>
      <c r="M396" s="76"/>
      <c r="N396" s="76"/>
      <c r="O396" s="76"/>
      <c r="P396" s="76"/>
      <c r="Q396" s="76"/>
      <c r="R396" s="76"/>
      <c r="S396" s="76"/>
      <c r="T396" s="76"/>
    </row>
    <row r="397" spans="1:21" s="386" customFormat="1" x14ac:dyDescent="0.55000000000000004">
      <c r="A397" s="76"/>
      <c r="B397" s="379"/>
      <c r="C397" s="380"/>
      <c r="D397" s="381"/>
      <c r="E397" s="393"/>
      <c r="F397" s="376"/>
      <c r="G397" s="377"/>
      <c r="H397" s="432"/>
      <c r="I397" s="385"/>
      <c r="L397" s="76"/>
      <c r="M397" s="76"/>
      <c r="N397" s="76"/>
      <c r="O397" s="76"/>
      <c r="P397" s="76"/>
      <c r="Q397" s="76"/>
      <c r="R397" s="76"/>
      <c r="S397" s="76"/>
      <c r="T397" s="76"/>
    </row>
    <row r="398" spans="1:21" s="386" customFormat="1" x14ac:dyDescent="0.55000000000000004">
      <c r="A398" s="76"/>
      <c r="B398" s="379"/>
      <c r="C398" s="380"/>
      <c r="D398" s="381"/>
      <c r="E398" s="393"/>
      <c r="F398" s="376"/>
      <c r="G398" s="377"/>
      <c r="H398" s="432"/>
      <c r="I398" s="385"/>
      <c r="L398" s="76"/>
      <c r="M398" s="76"/>
      <c r="N398" s="76"/>
      <c r="O398" s="76"/>
      <c r="P398" s="76"/>
      <c r="Q398" s="76"/>
      <c r="R398" s="76"/>
      <c r="S398" s="76"/>
      <c r="T398" s="76"/>
    </row>
    <row r="399" spans="1:21" s="386" customFormat="1" x14ac:dyDescent="0.55000000000000004">
      <c r="A399" s="76"/>
      <c r="B399" s="379"/>
      <c r="C399" s="390"/>
      <c r="D399" s="391"/>
      <c r="E399" s="394"/>
      <c r="F399" s="376"/>
      <c r="G399" s="377"/>
      <c r="H399" s="432"/>
      <c r="I399" s="385"/>
      <c r="J399" s="76"/>
      <c r="M399" s="76"/>
      <c r="N399" s="76"/>
      <c r="O399" s="76"/>
      <c r="P399" s="76"/>
      <c r="Q399" s="76"/>
      <c r="R399" s="76"/>
      <c r="S399" s="76"/>
      <c r="T399" s="76"/>
      <c r="U399" s="76"/>
    </row>
    <row r="400" spans="1:21" ht="7.5" customHeight="1" x14ac:dyDescent="0.55000000000000004">
      <c r="B400" s="211"/>
      <c r="C400" s="28"/>
      <c r="D400" s="28"/>
      <c r="E400" s="28"/>
      <c r="F400" s="28"/>
      <c r="G400" s="28"/>
      <c r="H400" s="50"/>
      <c r="I400" s="50"/>
      <c r="L400" s="3"/>
    </row>
    <row r="401" spans="1:20" ht="6" customHeight="1" x14ac:dyDescent="0.55000000000000004">
      <c r="I401"/>
      <c r="L401" s="3"/>
    </row>
    <row r="402" spans="1:20" ht="103.5" customHeight="1" x14ac:dyDescent="0.55000000000000004">
      <c r="C402" s="241"/>
      <c r="D402" s="242"/>
      <c r="E402" s="230" t="s">
        <v>229</v>
      </c>
      <c r="F402" s="912"/>
      <c r="G402" s="913"/>
      <c r="H402" s="914"/>
      <c r="I402" s="244" t="s">
        <v>240</v>
      </c>
      <c r="J402" s="244"/>
      <c r="K402"/>
    </row>
    <row r="403" spans="1:20" ht="146.25" customHeight="1" x14ac:dyDescent="0.55000000000000004">
      <c r="C403" s="234"/>
      <c r="D403" s="224"/>
      <c r="E403" s="230" t="s">
        <v>230</v>
      </c>
      <c r="F403" s="912"/>
      <c r="G403" s="913"/>
      <c r="H403" s="914"/>
      <c r="I403"/>
      <c r="L403" s="3"/>
    </row>
    <row r="404" spans="1:20" ht="18.5" thickBot="1" x14ac:dyDescent="0.6">
      <c r="A404" s="245"/>
      <c r="B404" s="245"/>
      <c r="C404" s="245"/>
      <c r="D404" s="245"/>
      <c r="E404" s="245"/>
      <c r="F404" s="245"/>
      <c r="G404" s="245"/>
      <c r="H404" s="245"/>
      <c r="I404" s="247"/>
    </row>
    <row r="405" spans="1:20" x14ac:dyDescent="0.55000000000000004">
      <c r="A405" s="248"/>
      <c r="B405" s="248"/>
      <c r="C405" s="248"/>
      <c r="D405" s="248"/>
      <c r="E405" s="248"/>
      <c r="F405" s="248"/>
      <c r="G405" s="248"/>
      <c r="H405" s="248"/>
      <c r="I405" s="250"/>
    </row>
    <row r="406" spans="1:20" ht="9.75" customHeight="1" x14ac:dyDescent="0.55000000000000004">
      <c r="B406" s="51"/>
      <c r="C406" s="29"/>
      <c r="D406" s="29"/>
      <c r="E406" s="29"/>
      <c r="F406" s="29"/>
      <c r="G406" s="29"/>
      <c r="H406" s="29"/>
      <c r="I406" s="47"/>
      <c r="J406"/>
      <c r="K406"/>
    </row>
    <row r="407" spans="1:20" x14ac:dyDescent="0.55000000000000004">
      <c r="B407" s="48"/>
      <c r="C407" s="241" t="str">
        <f ca="1">IFERROR(OFFSET('2.5民生部門以外排出削減量'!$C$5,MATCH(D407,'2.5民生部門以外排出削減量'!$E$6:$E$37,0),0)&amp;"","")</f>
        <v/>
      </c>
      <c r="D407" s="375" t="s">
        <v>238</v>
      </c>
      <c r="E407" s="231" t="s">
        <v>19</v>
      </c>
      <c r="F407" s="928" t="str">
        <f ca="1">IFERROR(OFFSET('2.5民生部門以外排出削減量'!$G$5,MATCH(D407,'2.5民生部門以外排出削減量'!$E$6:$E$37,0),0),"")</f>
        <v/>
      </c>
      <c r="G407" s="928"/>
      <c r="H407" s="928"/>
      <c r="I407" s="49"/>
      <c r="J407"/>
      <c r="K407"/>
    </row>
    <row r="408" spans="1:20" x14ac:dyDescent="0.55000000000000004">
      <c r="B408" s="48"/>
      <c r="C408" s="233"/>
      <c r="D408" s="216"/>
      <c r="E408" s="231" t="s">
        <v>243</v>
      </c>
      <c r="F408" s="928" t="str">
        <f ca="1">IFERROR(OFFSET('2.5民生部門以外排出削減量'!$H$5,MATCH(D407,'2.5民生部門以外排出削減量'!$E$6:$E$37,0),0),"")</f>
        <v/>
      </c>
      <c r="G408" s="928"/>
      <c r="H408" s="928"/>
      <c r="I408" s="49"/>
      <c r="J408"/>
      <c r="K408"/>
    </row>
    <row r="409" spans="1:20" x14ac:dyDescent="0.55000000000000004">
      <c r="B409" s="48"/>
      <c r="C409" s="233"/>
      <c r="D409" s="216"/>
      <c r="E409" s="231" t="s">
        <v>298</v>
      </c>
      <c r="F409" s="929" t="str">
        <f ca="1">IFERROR(OFFSET('2.5民生部門以外排出削減量'!$J$5,MATCH(D407,'2.5民生部門以外排出削減量'!$E$6:$E$37,0),0),"")</f>
        <v/>
      </c>
      <c r="G409" s="929"/>
      <c r="H409" s="929"/>
      <c r="I409" s="49"/>
      <c r="J409"/>
      <c r="K409"/>
    </row>
    <row r="410" spans="1:20" s="76" customFormat="1" ht="18.75" customHeight="1" x14ac:dyDescent="0.55000000000000004">
      <c r="B410" s="379"/>
      <c r="C410" s="380"/>
      <c r="D410" s="381"/>
      <c r="E410" s="393" t="s">
        <v>237</v>
      </c>
      <c r="F410" s="389" t="s">
        <v>211</v>
      </c>
      <c r="G410" s="389" t="s">
        <v>360</v>
      </c>
      <c r="H410" s="389" t="s">
        <v>246</v>
      </c>
      <c r="I410" s="385"/>
      <c r="J410" s="386"/>
      <c r="K410" s="386"/>
    </row>
    <row r="411" spans="1:20" s="76" customFormat="1" x14ac:dyDescent="0.55000000000000004">
      <c r="B411" s="379"/>
      <c r="C411" s="380"/>
      <c r="D411" s="381"/>
      <c r="E411" s="393"/>
      <c r="F411" s="376"/>
      <c r="G411" s="377"/>
      <c r="H411" s="432"/>
      <c r="I411" s="385"/>
      <c r="J411" s="386"/>
      <c r="K411" s="386"/>
    </row>
    <row r="412" spans="1:20" s="76" customFormat="1" x14ac:dyDescent="0.55000000000000004">
      <c r="B412" s="379"/>
      <c r="C412" s="380"/>
      <c r="D412" s="381"/>
      <c r="E412" s="393"/>
      <c r="F412" s="376"/>
      <c r="G412" s="377"/>
      <c r="H412" s="432"/>
      <c r="I412" s="385"/>
      <c r="J412" s="386"/>
      <c r="K412" s="386"/>
    </row>
    <row r="413" spans="1:20" s="386" customFormat="1" x14ac:dyDescent="0.55000000000000004">
      <c r="A413" s="76"/>
      <c r="B413" s="379"/>
      <c r="C413" s="380"/>
      <c r="D413" s="381"/>
      <c r="E413" s="393"/>
      <c r="F413" s="376"/>
      <c r="G413" s="377"/>
      <c r="H413" s="432"/>
      <c r="I413" s="385"/>
      <c r="L413" s="76"/>
      <c r="M413" s="76"/>
      <c r="N413" s="76"/>
      <c r="O413" s="76"/>
      <c r="P413" s="76"/>
      <c r="Q413" s="76"/>
      <c r="R413" s="76"/>
      <c r="S413" s="76"/>
      <c r="T413" s="76"/>
    </row>
    <row r="414" spans="1:20" s="386" customFormat="1" x14ac:dyDescent="0.55000000000000004">
      <c r="A414" s="76"/>
      <c r="B414" s="379"/>
      <c r="C414" s="380"/>
      <c r="D414" s="381"/>
      <c r="E414" s="393"/>
      <c r="F414" s="376"/>
      <c r="G414" s="377"/>
      <c r="H414" s="432"/>
      <c r="I414" s="385"/>
      <c r="L414" s="76"/>
      <c r="M414" s="76"/>
      <c r="N414" s="76"/>
      <c r="O414" s="76"/>
      <c r="P414" s="76"/>
      <c r="Q414" s="76"/>
      <c r="R414" s="76"/>
      <c r="S414" s="76"/>
      <c r="T414" s="76"/>
    </row>
    <row r="415" spans="1:20" s="386" customFormat="1" ht="18.75" customHeight="1" x14ac:dyDescent="0.55000000000000004">
      <c r="A415" s="76"/>
      <c r="B415" s="379"/>
      <c r="C415" s="380"/>
      <c r="D415" s="381"/>
      <c r="E415" s="393" t="s">
        <v>237</v>
      </c>
      <c r="F415" s="389" t="s">
        <v>211</v>
      </c>
      <c r="G415" s="389" t="s">
        <v>360</v>
      </c>
      <c r="H415" s="395" t="s">
        <v>246</v>
      </c>
      <c r="I415" s="385"/>
      <c r="L415" s="76"/>
      <c r="M415" s="76"/>
      <c r="N415" s="76"/>
      <c r="O415" s="76"/>
      <c r="P415" s="76"/>
      <c r="Q415" s="76"/>
      <c r="R415" s="76"/>
      <c r="S415" s="76"/>
      <c r="T415" s="76"/>
    </row>
    <row r="416" spans="1:20" s="386" customFormat="1" x14ac:dyDescent="0.55000000000000004">
      <c r="A416" s="76"/>
      <c r="B416" s="379"/>
      <c r="C416" s="380"/>
      <c r="D416" s="381"/>
      <c r="E416" s="393"/>
      <c r="F416" s="376"/>
      <c r="G416" s="377"/>
      <c r="H416" s="432"/>
      <c r="I416" s="385"/>
      <c r="L416" s="76"/>
      <c r="M416" s="76"/>
      <c r="N416" s="76"/>
      <c r="O416" s="76"/>
      <c r="P416" s="76"/>
      <c r="Q416" s="76"/>
      <c r="R416" s="76"/>
      <c r="S416" s="76"/>
      <c r="T416" s="76"/>
    </row>
    <row r="417" spans="1:21" s="386" customFormat="1" x14ac:dyDescent="0.55000000000000004">
      <c r="A417" s="76"/>
      <c r="B417" s="379"/>
      <c r="C417" s="380"/>
      <c r="D417" s="381"/>
      <c r="E417" s="393"/>
      <c r="F417" s="376"/>
      <c r="G417" s="377"/>
      <c r="H417" s="432"/>
      <c r="I417" s="385"/>
      <c r="L417" s="76"/>
      <c r="M417" s="76"/>
      <c r="N417" s="76"/>
      <c r="O417" s="76"/>
      <c r="P417" s="76"/>
      <c r="Q417" s="76"/>
      <c r="R417" s="76"/>
      <c r="S417" s="76"/>
      <c r="T417" s="76"/>
    </row>
    <row r="418" spans="1:21" s="386" customFormat="1" x14ac:dyDescent="0.55000000000000004">
      <c r="A418" s="76"/>
      <c r="B418" s="379"/>
      <c r="C418" s="380"/>
      <c r="D418" s="381"/>
      <c r="E418" s="393"/>
      <c r="F418" s="376"/>
      <c r="G418" s="377"/>
      <c r="H418" s="432"/>
      <c r="I418" s="385"/>
      <c r="L418" s="76"/>
      <c r="M418" s="76"/>
      <c r="N418" s="76"/>
      <c r="O418" s="76"/>
      <c r="P418" s="76"/>
      <c r="Q418" s="76"/>
      <c r="R418" s="76"/>
      <c r="S418" s="76"/>
      <c r="T418" s="76"/>
    </row>
    <row r="419" spans="1:21" s="386" customFormat="1" x14ac:dyDescent="0.55000000000000004">
      <c r="A419" s="76"/>
      <c r="B419" s="379"/>
      <c r="C419" s="390"/>
      <c r="D419" s="391"/>
      <c r="E419" s="394"/>
      <c r="F419" s="376"/>
      <c r="G419" s="377"/>
      <c r="H419" s="432"/>
      <c r="I419" s="385"/>
      <c r="J419" s="76"/>
      <c r="M419" s="76"/>
      <c r="N419" s="76"/>
      <c r="O419" s="76"/>
      <c r="P419" s="76"/>
      <c r="Q419" s="76"/>
      <c r="R419" s="76"/>
      <c r="S419" s="76"/>
      <c r="T419" s="76"/>
      <c r="U419" s="76"/>
    </row>
    <row r="420" spans="1:21" ht="7.5" customHeight="1" x14ac:dyDescent="0.55000000000000004">
      <c r="B420" s="211"/>
      <c r="C420" s="28"/>
      <c r="D420" s="28"/>
      <c r="E420" s="28"/>
      <c r="F420" s="28"/>
      <c r="G420" s="28"/>
      <c r="H420" s="50"/>
      <c r="I420" s="50"/>
      <c r="L420" s="3"/>
    </row>
    <row r="421" spans="1:21" ht="6" customHeight="1" x14ac:dyDescent="0.55000000000000004">
      <c r="I421"/>
      <c r="L421" s="3"/>
    </row>
    <row r="422" spans="1:21" ht="103.5" customHeight="1" x14ac:dyDescent="0.55000000000000004">
      <c r="C422" s="241"/>
      <c r="D422" s="242"/>
      <c r="E422" s="230" t="s">
        <v>229</v>
      </c>
      <c r="F422" s="912"/>
      <c r="G422" s="913"/>
      <c r="H422" s="914"/>
      <c r="I422" s="244" t="s">
        <v>240</v>
      </c>
      <c r="J422" s="244"/>
      <c r="K422"/>
    </row>
    <row r="423" spans="1:21" ht="146.25" customHeight="1" x14ac:dyDescent="0.55000000000000004">
      <c r="C423" s="234"/>
      <c r="D423" s="224"/>
      <c r="E423" s="230" t="s">
        <v>230</v>
      </c>
      <c r="F423" s="912"/>
      <c r="G423" s="913"/>
      <c r="H423" s="914"/>
      <c r="I423"/>
      <c r="L423" s="3"/>
    </row>
    <row r="424" spans="1:21" ht="18.5" thickBot="1" x14ac:dyDescent="0.6">
      <c r="A424" s="245"/>
      <c r="B424" s="245"/>
      <c r="C424" s="245"/>
      <c r="D424" s="245"/>
      <c r="E424" s="245"/>
      <c r="F424" s="245"/>
      <c r="G424" s="245"/>
      <c r="H424" s="245"/>
      <c r="I424" s="247"/>
    </row>
    <row r="425" spans="1:21" x14ac:dyDescent="0.55000000000000004">
      <c r="A425" s="248"/>
      <c r="B425" s="248"/>
      <c r="C425" s="248"/>
      <c r="D425" s="248"/>
      <c r="E425" s="248"/>
      <c r="F425" s="248"/>
      <c r="G425" s="248"/>
      <c r="H425" s="248"/>
      <c r="I425" s="250"/>
    </row>
    <row r="426" spans="1:21" ht="9.75" customHeight="1" x14ac:dyDescent="0.55000000000000004">
      <c r="B426" s="51"/>
      <c r="C426" s="29"/>
      <c r="D426" s="29"/>
      <c r="E426" s="29"/>
      <c r="F426" s="29"/>
      <c r="G426" s="29"/>
      <c r="H426" s="29"/>
      <c r="I426" s="47"/>
      <c r="J426"/>
      <c r="K426"/>
    </row>
    <row r="427" spans="1:21" x14ac:dyDescent="0.55000000000000004">
      <c r="B427" s="48"/>
      <c r="C427" s="241" t="str">
        <f ca="1">IFERROR(OFFSET('2.5民生部門以外排出削減量'!$C$5,MATCH(D427,'2.5民生部門以外排出削減量'!$E$6:$E$37,0),0)&amp;"","")</f>
        <v/>
      </c>
      <c r="D427" s="375" t="s">
        <v>238</v>
      </c>
      <c r="E427" s="231" t="s">
        <v>19</v>
      </c>
      <c r="F427" s="928" t="str">
        <f ca="1">IFERROR(OFFSET('2.5民生部門以外排出削減量'!$G$5,MATCH(D427,'2.5民生部門以外排出削減量'!$E$6:$E$37,0),0),"")</f>
        <v/>
      </c>
      <c r="G427" s="928"/>
      <c r="H427" s="928"/>
      <c r="I427" s="49"/>
      <c r="J427"/>
      <c r="K427"/>
    </row>
    <row r="428" spans="1:21" x14ac:dyDescent="0.55000000000000004">
      <c r="B428" s="48"/>
      <c r="C428" s="233"/>
      <c r="D428" s="216"/>
      <c r="E428" s="231" t="s">
        <v>243</v>
      </c>
      <c r="F428" s="928" t="str">
        <f ca="1">IFERROR(OFFSET('2.5民生部門以外排出削減量'!$H$5,MATCH(D427,'2.5民生部門以外排出削減量'!$E$6:$E$37,0),0),"")</f>
        <v/>
      </c>
      <c r="G428" s="928"/>
      <c r="H428" s="928"/>
      <c r="I428" s="49"/>
      <c r="J428"/>
      <c r="K428"/>
    </row>
    <row r="429" spans="1:21" x14ac:dyDescent="0.55000000000000004">
      <c r="B429" s="48"/>
      <c r="C429" s="233"/>
      <c r="D429" s="216"/>
      <c r="E429" s="231" t="s">
        <v>298</v>
      </c>
      <c r="F429" s="929" t="str">
        <f ca="1">IFERROR(OFFSET('2.5民生部門以外排出削減量'!$J$5,MATCH(D427,'2.5民生部門以外排出削減量'!$E$6:$E$37,0),0),"")</f>
        <v/>
      </c>
      <c r="G429" s="929"/>
      <c r="H429" s="929"/>
      <c r="I429" s="49"/>
      <c r="J429"/>
      <c r="K429"/>
    </row>
    <row r="430" spans="1:21" s="76" customFormat="1" ht="18.75" customHeight="1" x14ac:dyDescent="0.55000000000000004">
      <c r="B430" s="379"/>
      <c r="C430" s="380"/>
      <c r="D430" s="381"/>
      <c r="E430" s="393" t="s">
        <v>237</v>
      </c>
      <c r="F430" s="389" t="s">
        <v>211</v>
      </c>
      <c r="G430" s="389" t="s">
        <v>360</v>
      </c>
      <c r="H430" s="389" t="s">
        <v>246</v>
      </c>
      <c r="I430" s="385"/>
      <c r="J430" s="386"/>
      <c r="K430" s="386"/>
    </row>
    <row r="431" spans="1:21" s="76" customFormat="1" x14ac:dyDescent="0.55000000000000004">
      <c r="B431" s="379"/>
      <c r="C431" s="380"/>
      <c r="D431" s="381"/>
      <c r="E431" s="393"/>
      <c r="F431" s="376"/>
      <c r="G431" s="377"/>
      <c r="H431" s="432"/>
      <c r="I431" s="385"/>
      <c r="J431" s="386"/>
      <c r="K431" s="386"/>
    </row>
    <row r="432" spans="1:21" s="76" customFormat="1" x14ac:dyDescent="0.55000000000000004">
      <c r="B432" s="379"/>
      <c r="C432" s="380"/>
      <c r="D432" s="381"/>
      <c r="E432" s="393"/>
      <c r="F432" s="376"/>
      <c r="G432" s="377"/>
      <c r="H432" s="432"/>
      <c r="I432" s="385"/>
      <c r="J432" s="386"/>
      <c r="K432" s="386"/>
    </row>
    <row r="433" spans="1:21" s="386" customFormat="1" x14ac:dyDescent="0.55000000000000004">
      <c r="A433" s="76"/>
      <c r="B433" s="379"/>
      <c r="C433" s="380"/>
      <c r="D433" s="381"/>
      <c r="E433" s="393"/>
      <c r="F433" s="376"/>
      <c r="G433" s="377"/>
      <c r="H433" s="432"/>
      <c r="I433" s="385"/>
      <c r="L433" s="76"/>
      <c r="M433" s="76"/>
      <c r="N433" s="76"/>
      <c r="O433" s="76"/>
      <c r="P433" s="76"/>
      <c r="Q433" s="76"/>
      <c r="R433" s="76"/>
      <c r="S433" s="76"/>
      <c r="T433" s="76"/>
    </row>
    <row r="434" spans="1:21" s="386" customFormat="1" x14ac:dyDescent="0.55000000000000004">
      <c r="A434" s="76"/>
      <c r="B434" s="379"/>
      <c r="C434" s="380"/>
      <c r="D434" s="381"/>
      <c r="E434" s="393"/>
      <c r="F434" s="376"/>
      <c r="G434" s="377"/>
      <c r="H434" s="432"/>
      <c r="I434" s="385"/>
      <c r="L434" s="76"/>
      <c r="M434" s="76"/>
      <c r="N434" s="76"/>
      <c r="O434" s="76"/>
      <c r="P434" s="76"/>
      <c r="Q434" s="76"/>
      <c r="R434" s="76"/>
      <c r="S434" s="76"/>
      <c r="T434" s="76"/>
    </row>
    <row r="435" spans="1:21" s="386" customFormat="1" ht="18.75" customHeight="1" x14ac:dyDescent="0.55000000000000004">
      <c r="A435" s="76"/>
      <c r="B435" s="379"/>
      <c r="C435" s="380"/>
      <c r="D435" s="381"/>
      <c r="E435" s="393" t="s">
        <v>237</v>
      </c>
      <c r="F435" s="389" t="s">
        <v>211</v>
      </c>
      <c r="G435" s="389" t="s">
        <v>360</v>
      </c>
      <c r="H435" s="395" t="s">
        <v>246</v>
      </c>
      <c r="I435" s="385"/>
      <c r="L435" s="76"/>
      <c r="M435" s="76"/>
      <c r="N435" s="76"/>
      <c r="O435" s="76"/>
      <c r="P435" s="76"/>
      <c r="Q435" s="76"/>
      <c r="R435" s="76"/>
      <c r="S435" s="76"/>
      <c r="T435" s="76"/>
    </row>
    <row r="436" spans="1:21" s="386" customFormat="1" x14ac:dyDescent="0.55000000000000004">
      <c r="A436" s="76"/>
      <c r="B436" s="379"/>
      <c r="C436" s="380"/>
      <c r="D436" s="381"/>
      <c r="E436" s="393"/>
      <c r="F436" s="376"/>
      <c r="G436" s="377"/>
      <c r="H436" s="432"/>
      <c r="I436" s="385"/>
      <c r="L436" s="76"/>
      <c r="M436" s="76"/>
      <c r="N436" s="76"/>
      <c r="O436" s="76"/>
      <c r="P436" s="76"/>
      <c r="Q436" s="76"/>
      <c r="R436" s="76"/>
      <c r="S436" s="76"/>
      <c r="T436" s="76"/>
    </row>
    <row r="437" spans="1:21" s="386" customFormat="1" x14ac:dyDescent="0.55000000000000004">
      <c r="A437" s="76"/>
      <c r="B437" s="379"/>
      <c r="C437" s="380"/>
      <c r="D437" s="381"/>
      <c r="E437" s="393"/>
      <c r="F437" s="376"/>
      <c r="G437" s="377"/>
      <c r="H437" s="432"/>
      <c r="I437" s="385"/>
      <c r="L437" s="76"/>
      <c r="M437" s="76"/>
      <c r="N437" s="76"/>
      <c r="O437" s="76"/>
      <c r="P437" s="76"/>
      <c r="Q437" s="76"/>
      <c r="R437" s="76"/>
      <c r="S437" s="76"/>
      <c r="T437" s="76"/>
    </row>
    <row r="438" spans="1:21" s="386" customFormat="1" x14ac:dyDescent="0.55000000000000004">
      <c r="A438" s="76"/>
      <c r="B438" s="379"/>
      <c r="C438" s="380"/>
      <c r="D438" s="381"/>
      <c r="E438" s="393"/>
      <c r="F438" s="376"/>
      <c r="G438" s="377"/>
      <c r="H438" s="432"/>
      <c r="I438" s="385"/>
      <c r="L438" s="76"/>
      <c r="M438" s="76"/>
      <c r="N438" s="76"/>
      <c r="O438" s="76"/>
      <c r="P438" s="76"/>
      <c r="Q438" s="76"/>
      <c r="R438" s="76"/>
      <c r="S438" s="76"/>
      <c r="T438" s="76"/>
    </row>
    <row r="439" spans="1:21" s="386" customFormat="1" x14ac:dyDescent="0.55000000000000004">
      <c r="A439" s="76"/>
      <c r="B439" s="379"/>
      <c r="C439" s="390"/>
      <c r="D439" s="391"/>
      <c r="E439" s="394"/>
      <c r="F439" s="376"/>
      <c r="G439" s="377"/>
      <c r="H439" s="432"/>
      <c r="I439" s="385"/>
      <c r="J439" s="76"/>
      <c r="M439" s="76"/>
      <c r="N439" s="76"/>
      <c r="O439" s="76"/>
      <c r="P439" s="76"/>
      <c r="Q439" s="76"/>
      <c r="R439" s="76"/>
      <c r="S439" s="76"/>
      <c r="T439" s="76"/>
      <c r="U439" s="76"/>
    </row>
    <row r="440" spans="1:21" ht="7.5" customHeight="1" x14ac:dyDescent="0.55000000000000004">
      <c r="B440" s="211"/>
      <c r="C440" s="28"/>
      <c r="D440" s="28"/>
      <c r="E440" s="28"/>
      <c r="F440" s="28"/>
      <c r="G440" s="28"/>
      <c r="H440" s="50"/>
      <c r="I440" s="50"/>
      <c r="L440" s="3"/>
    </row>
    <row r="441" spans="1:21" ht="6" customHeight="1" x14ac:dyDescent="0.55000000000000004">
      <c r="I441"/>
      <c r="L441" s="3"/>
    </row>
    <row r="442" spans="1:21" ht="103.5" customHeight="1" x14ac:dyDescent="0.55000000000000004">
      <c r="C442" s="241"/>
      <c r="D442" s="242"/>
      <c r="E442" s="230" t="s">
        <v>229</v>
      </c>
      <c r="F442" s="912"/>
      <c r="G442" s="913"/>
      <c r="H442" s="914"/>
      <c r="I442" s="244" t="s">
        <v>240</v>
      </c>
      <c r="J442" s="244"/>
      <c r="K442"/>
    </row>
    <row r="443" spans="1:21" ht="146.25" customHeight="1" x14ac:dyDescent="0.55000000000000004">
      <c r="C443" s="234"/>
      <c r="D443" s="224"/>
      <c r="E443" s="230" t="s">
        <v>230</v>
      </c>
      <c r="F443" s="912"/>
      <c r="G443" s="913"/>
      <c r="H443" s="914"/>
      <c r="I443"/>
      <c r="L443" s="3"/>
    </row>
    <row r="444" spans="1:21" ht="18.5" thickBot="1" x14ac:dyDescent="0.6">
      <c r="A444" s="245"/>
      <c r="B444" s="245"/>
      <c r="C444" s="245"/>
      <c r="D444" s="245"/>
      <c r="E444" s="245"/>
      <c r="F444" s="245"/>
      <c r="G444" s="245"/>
      <c r="H444" s="245"/>
      <c r="I444" s="247"/>
    </row>
    <row r="445" spans="1:21" x14ac:dyDescent="0.55000000000000004">
      <c r="A445" s="248"/>
      <c r="B445" s="248"/>
      <c r="C445" s="248"/>
      <c r="D445" s="248"/>
      <c r="E445" s="248"/>
      <c r="F445" s="248"/>
      <c r="G445" s="248"/>
      <c r="H445" s="248"/>
      <c r="I445" s="250"/>
    </row>
    <row r="446" spans="1:21" ht="9.75" customHeight="1" x14ac:dyDescent="0.55000000000000004">
      <c r="B446" s="51"/>
      <c r="C446" s="29"/>
      <c r="D446" s="29"/>
      <c r="E446" s="29"/>
      <c r="F446" s="29"/>
      <c r="G446" s="29"/>
      <c r="H446" s="29"/>
      <c r="I446" s="47"/>
      <c r="J446"/>
      <c r="K446"/>
    </row>
    <row r="447" spans="1:21" x14ac:dyDescent="0.55000000000000004">
      <c r="B447" s="48"/>
      <c r="C447" s="241" t="str">
        <f ca="1">IFERROR(OFFSET('2.5民生部門以外排出削減量'!$C$5,MATCH(D447,'2.5民生部門以外排出削減量'!$E$6:$E$37,0),0)&amp;"","")</f>
        <v/>
      </c>
      <c r="D447" s="375" t="s">
        <v>238</v>
      </c>
      <c r="E447" s="231" t="s">
        <v>19</v>
      </c>
      <c r="F447" s="928" t="str">
        <f ca="1">IFERROR(OFFSET('2.5民生部門以外排出削減量'!$G$5,MATCH(D447,'2.5民生部門以外排出削減量'!$E$6:$E$37,0),0),"")</f>
        <v/>
      </c>
      <c r="G447" s="928"/>
      <c r="H447" s="928"/>
      <c r="I447" s="49"/>
      <c r="J447"/>
      <c r="K447"/>
    </row>
    <row r="448" spans="1:21" x14ac:dyDescent="0.55000000000000004">
      <c r="B448" s="48"/>
      <c r="C448" s="233"/>
      <c r="D448" s="216"/>
      <c r="E448" s="231" t="s">
        <v>243</v>
      </c>
      <c r="F448" s="928" t="str">
        <f ca="1">IFERROR(OFFSET('2.5民生部門以外排出削減量'!$H$5,MATCH(D447,'2.5民生部門以外排出削減量'!$E$6:$E$37,0),0),"")</f>
        <v/>
      </c>
      <c r="G448" s="928"/>
      <c r="H448" s="928"/>
      <c r="I448" s="49"/>
      <c r="J448"/>
      <c r="K448"/>
    </row>
    <row r="449" spans="1:21" x14ac:dyDescent="0.55000000000000004">
      <c r="B449" s="48"/>
      <c r="C449" s="233"/>
      <c r="D449" s="216"/>
      <c r="E449" s="231" t="s">
        <v>298</v>
      </c>
      <c r="F449" s="929" t="str">
        <f ca="1">IFERROR(OFFSET('2.5民生部門以外排出削減量'!$J$5,MATCH(D447,'2.5民生部門以外排出削減量'!$E$6:$E$37,0),0),"")</f>
        <v/>
      </c>
      <c r="G449" s="929"/>
      <c r="H449" s="929"/>
      <c r="I449" s="49"/>
      <c r="J449"/>
      <c r="K449"/>
    </row>
    <row r="450" spans="1:21" s="76" customFormat="1" ht="18.75" customHeight="1" x14ac:dyDescent="0.55000000000000004">
      <c r="B450" s="379"/>
      <c r="C450" s="380"/>
      <c r="D450" s="381"/>
      <c r="E450" s="393" t="s">
        <v>237</v>
      </c>
      <c r="F450" s="389" t="s">
        <v>211</v>
      </c>
      <c r="G450" s="389" t="s">
        <v>360</v>
      </c>
      <c r="H450" s="389" t="s">
        <v>246</v>
      </c>
      <c r="I450" s="385"/>
      <c r="J450" s="386"/>
      <c r="K450" s="386"/>
    </row>
    <row r="451" spans="1:21" s="76" customFormat="1" x14ac:dyDescent="0.55000000000000004">
      <c r="B451" s="379"/>
      <c r="C451" s="380"/>
      <c r="D451" s="381"/>
      <c r="E451" s="393"/>
      <c r="F451" s="376"/>
      <c r="G451" s="377"/>
      <c r="H451" s="432"/>
      <c r="I451" s="385"/>
      <c r="J451" s="386"/>
      <c r="K451" s="386"/>
    </row>
    <row r="452" spans="1:21" s="76" customFormat="1" x14ac:dyDescent="0.55000000000000004">
      <c r="B452" s="379"/>
      <c r="C452" s="380"/>
      <c r="D452" s="381"/>
      <c r="E452" s="393"/>
      <c r="F452" s="376"/>
      <c r="G452" s="377"/>
      <c r="H452" s="432"/>
      <c r="I452" s="385"/>
      <c r="J452" s="386"/>
      <c r="K452" s="386"/>
    </row>
    <row r="453" spans="1:21" s="386" customFormat="1" x14ac:dyDescent="0.55000000000000004">
      <c r="A453" s="76"/>
      <c r="B453" s="379"/>
      <c r="C453" s="380"/>
      <c r="D453" s="381"/>
      <c r="E453" s="393"/>
      <c r="F453" s="376"/>
      <c r="G453" s="377"/>
      <c r="H453" s="432"/>
      <c r="I453" s="385"/>
      <c r="L453" s="76"/>
      <c r="M453" s="76"/>
      <c r="N453" s="76"/>
      <c r="O453" s="76"/>
      <c r="P453" s="76"/>
      <c r="Q453" s="76"/>
      <c r="R453" s="76"/>
      <c r="S453" s="76"/>
      <c r="T453" s="76"/>
    </row>
    <row r="454" spans="1:21" s="386" customFormat="1" x14ac:dyDescent="0.55000000000000004">
      <c r="A454" s="76"/>
      <c r="B454" s="379"/>
      <c r="C454" s="380"/>
      <c r="D454" s="381"/>
      <c r="E454" s="393"/>
      <c r="F454" s="376"/>
      <c r="G454" s="377"/>
      <c r="H454" s="432"/>
      <c r="I454" s="385"/>
      <c r="L454" s="76"/>
      <c r="M454" s="76"/>
      <c r="N454" s="76"/>
      <c r="O454" s="76"/>
      <c r="P454" s="76"/>
      <c r="Q454" s="76"/>
      <c r="R454" s="76"/>
      <c r="S454" s="76"/>
      <c r="T454" s="76"/>
    </row>
    <row r="455" spans="1:21" s="386" customFormat="1" ht="18.75" customHeight="1" x14ac:dyDescent="0.55000000000000004">
      <c r="A455" s="76"/>
      <c r="B455" s="379"/>
      <c r="C455" s="380"/>
      <c r="D455" s="381"/>
      <c r="E455" s="393" t="s">
        <v>237</v>
      </c>
      <c r="F455" s="389" t="s">
        <v>211</v>
      </c>
      <c r="G455" s="389" t="s">
        <v>360</v>
      </c>
      <c r="H455" s="395" t="s">
        <v>246</v>
      </c>
      <c r="I455" s="385"/>
      <c r="L455" s="76"/>
      <c r="M455" s="76"/>
      <c r="N455" s="76"/>
      <c r="O455" s="76"/>
      <c r="P455" s="76"/>
      <c r="Q455" s="76"/>
      <c r="R455" s="76"/>
      <c r="S455" s="76"/>
      <c r="T455" s="76"/>
    </row>
    <row r="456" spans="1:21" s="386" customFormat="1" x14ac:dyDescent="0.55000000000000004">
      <c r="A456" s="76"/>
      <c r="B456" s="379"/>
      <c r="C456" s="380"/>
      <c r="D456" s="381"/>
      <c r="E456" s="393"/>
      <c r="F456" s="376"/>
      <c r="G456" s="377"/>
      <c r="H456" s="432"/>
      <c r="I456" s="385"/>
      <c r="L456" s="76"/>
      <c r="M456" s="76"/>
      <c r="N456" s="76"/>
      <c r="O456" s="76"/>
      <c r="P456" s="76"/>
      <c r="Q456" s="76"/>
      <c r="R456" s="76"/>
      <c r="S456" s="76"/>
      <c r="T456" s="76"/>
    </row>
    <row r="457" spans="1:21" s="386" customFormat="1" x14ac:dyDescent="0.55000000000000004">
      <c r="A457" s="76"/>
      <c r="B457" s="379"/>
      <c r="C457" s="380"/>
      <c r="D457" s="381"/>
      <c r="E457" s="393"/>
      <c r="F457" s="376"/>
      <c r="G457" s="377"/>
      <c r="H457" s="432"/>
      <c r="I457" s="385"/>
      <c r="L457" s="76"/>
      <c r="M457" s="76"/>
      <c r="N457" s="76"/>
      <c r="O457" s="76"/>
      <c r="P457" s="76"/>
      <c r="Q457" s="76"/>
      <c r="R457" s="76"/>
      <c r="S457" s="76"/>
      <c r="T457" s="76"/>
    </row>
    <row r="458" spans="1:21" s="386" customFormat="1" x14ac:dyDescent="0.55000000000000004">
      <c r="A458" s="76"/>
      <c r="B458" s="379"/>
      <c r="C458" s="380"/>
      <c r="D458" s="381"/>
      <c r="E458" s="393"/>
      <c r="F458" s="376"/>
      <c r="G458" s="377"/>
      <c r="H458" s="432"/>
      <c r="I458" s="385"/>
      <c r="L458" s="76"/>
      <c r="M458" s="76"/>
      <c r="N458" s="76"/>
      <c r="O458" s="76"/>
      <c r="P458" s="76"/>
      <c r="Q458" s="76"/>
      <c r="R458" s="76"/>
      <c r="S458" s="76"/>
      <c r="T458" s="76"/>
    </row>
    <row r="459" spans="1:21" s="386" customFormat="1" x14ac:dyDescent="0.55000000000000004">
      <c r="A459" s="76"/>
      <c r="B459" s="379"/>
      <c r="C459" s="390"/>
      <c r="D459" s="391"/>
      <c r="E459" s="394"/>
      <c r="F459" s="376"/>
      <c r="G459" s="377"/>
      <c r="H459" s="432"/>
      <c r="I459" s="385"/>
      <c r="J459" s="76"/>
      <c r="M459" s="76"/>
      <c r="N459" s="76"/>
      <c r="O459" s="76"/>
      <c r="P459" s="76"/>
      <c r="Q459" s="76"/>
      <c r="R459" s="76"/>
      <c r="S459" s="76"/>
      <c r="T459" s="76"/>
      <c r="U459" s="76"/>
    </row>
    <row r="460" spans="1:21" ht="7.5" customHeight="1" x14ac:dyDescent="0.55000000000000004">
      <c r="B460" s="211"/>
      <c r="C460" s="28"/>
      <c r="D460" s="28"/>
      <c r="E460" s="28"/>
      <c r="F460" s="28"/>
      <c r="G460" s="28"/>
      <c r="H460" s="50"/>
      <c r="I460" s="50"/>
      <c r="L460" s="3"/>
    </row>
    <row r="461" spans="1:21" ht="6" customHeight="1" x14ac:dyDescent="0.55000000000000004">
      <c r="I461"/>
      <c r="L461" s="3"/>
    </row>
    <row r="462" spans="1:21" ht="103.5" customHeight="1" x14ac:dyDescent="0.55000000000000004">
      <c r="C462" s="241"/>
      <c r="D462" s="242"/>
      <c r="E462" s="230" t="s">
        <v>229</v>
      </c>
      <c r="F462" s="912"/>
      <c r="G462" s="913"/>
      <c r="H462" s="914"/>
      <c r="I462" s="244" t="s">
        <v>240</v>
      </c>
      <c r="J462" s="244"/>
      <c r="K462"/>
    </row>
    <row r="463" spans="1:21" ht="146.25" customHeight="1" x14ac:dyDescent="0.55000000000000004">
      <c r="C463" s="234"/>
      <c r="D463" s="224"/>
      <c r="E463" s="230" t="s">
        <v>230</v>
      </c>
      <c r="F463" s="912"/>
      <c r="G463" s="913"/>
      <c r="H463" s="914"/>
      <c r="I463"/>
      <c r="L463" s="3"/>
    </row>
    <row r="464" spans="1:21" ht="18.5" thickBot="1" x14ac:dyDescent="0.6">
      <c r="A464" s="245"/>
      <c r="B464" s="245"/>
      <c r="C464" s="245"/>
      <c r="D464" s="245"/>
      <c r="E464" s="245"/>
      <c r="F464" s="245"/>
      <c r="G464" s="245"/>
      <c r="H464" s="245"/>
      <c r="I464" s="247"/>
    </row>
    <row r="465" spans="1:21" x14ac:dyDescent="0.55000000000000004">
      <c r="A465" s="248"/>
      <c r="B465" s="248"/>
      <c r="C465" s="248"/>
      <c r="D465" s="248"/>
      <c r="E465" s="248"/>
      <c r="F465" s="248"/>
      <c r="G465" s="248"/>
      <c r="H465" s="248"/>
      <c r="I465" s="250"/>
    </row>
    <row r="466" spans="1:21" ht="9.75" customHeight="1" x14ac:dyDescent="0.55000000000000004">
      <c r="B466" s="51"/>
      <c r="C466" s="29"/>
      <c r="D466" s="29"/>
      <c r="E466" s="29"/>
      <c r="F466" s="29"/>
      <c r="G466" s="29"/>
      <c r="H466" s="29"/>
      <c r="I466" s="47"/>
      <c r="J466"/>
      <c r="K466"/>
    </row>
    <row r="467" spans="1:21" x14ac:dyDescent="0.55000000000000004">
      <c r="B467" s="48"/>
      <c r="C467" s="241" t="str">
        <f ca="1">IFERROR(OFFSET('2.5民生部門以外排出削減量'!$C$5,MATCH(D467,'2.5民生部門以外排出削減量'!$E$6:$E$37,0),0)&amp;"","")</f>
        <v/>
      </c>
      <c r="D467" s="375" t="s">
        <v>238</v>
      </c>
      <c r="E467" s="231" t="s">
        <v>19</v>
      </c>
      <c r="F467" s="928" t="str">
        <f ca="1">IFERROR(OFFSET('2.5民生部門以外排出削減量'!$G$5,MATCH(D467,'2.5民生部門以外排出削減量'!$E$6:$E$37,0),0),"")</f>
        <v/>
      </c>
      <c r="G467" s="928"/>
      <c r="H467" s="928"/>
      <c r="I467" s="49"/>
      <c r="J467"/>
      <c r="K467"/>
    </row>
    <row r="468" spans="1:21" x14ac:dyDescent="0.55000000000000004">
      <c r="B468" s="48"/>
      <c r="C468" s="233"/>
      <c r="D468" s="216"/>
      <c r="E468" s="231" t="s">
        <v>243</v>
      </c>
      <c r="F468" s="928" t="str">
        <f ca="1">IFERROR(OFFSET('2.5民生部門以外排出削減量'!$H$5,MATCH(D467,'2.5民生部門以外排出削減量'!$E$6:$E$37,0),0),"")</f>
        <v/>
      </c>
      <c r="G468" s="928"/>
      <c r="H468" s="928"/>
      <c r="I468" s="49"/>
      <c r="J468"/>
      <c r="K468"/>
    </row>
    <row r="469" spans="1:21" x14ac:dyDescent="0.55000000000000004">
      <c r="B469" s="48"/>
      <c r="C469" s="233"/>
      <c r="D469" s="216"/>
      <c r="E469" s="231" t="s">
        <v>298</v>
      </c>
      <c r="F469" s="929" t="str">
        <f ca="1">IFERROR(OFFSET('2.5民生部門以外排出削減量'!$J$5,MATCH(D467,'2.5民生部門以外排出削減量'!$E$6:$E$37,0),0),"")</f>
        <v/>
      </c>
      <c r="G469" s="929"/>
      <c r="H469" s="929"/>
      <c r="I469" s="49"/>
      <c r="J469"/>
      <c r="K469"/>
    </row>
    <row r="470" spans="1:21" s="76" customFormat="1" ht="18.75" customHeight="1" x14ac:dyDescent="0.55000000000000004">
      <c r="B470" s="379"/>
      <c r="C470" s="380"/>
      <c r="D470" s="381"/>
      <c r="E470" s="393" t="s">
        <v>237</v>
      </c>
      <c r="F470" s="389" t="s">
        <v>211</v>
      </c>
      <c r="G470" s="389" t="s">
        <v>360</v>
      </c>
      <c r="H470" s="389" t="s">
        <v>246</v>
      </c>
      <c r="I470" s="385"/>
      <c r="J470" s="386"/>
      <c r="K470" s="386"/>
    </row>
    <row r="471" spans="1:21" s="76" customFormat="1" x14ac:dyDescent="0.55000000000000004">
      <c r="B471" s="379"/>
      <c r="C471" s="380"/>
      <c r="D471" s="381"/>
      <c r="E471" s="393"/>
      <c r="F471" s="376"/>
      <c r="G471" s="377"/>
      <c r="H471" s="432"/>
      <c r="I471" s="385"/>
      <c r="J471" s="386"/>
      <c r="K471" s="386"/>
    </row>
    <row r="472" spans="1:21" s="76" customFormat="1" x14ac:dyDescent="0.55000000000000004">
      <c r="B472" s="379"/>
      <c r="C472" s="380"/>
      <c r="D472" s="381"/>
      <c r="E472" s="393"/>
      <c r="F472" s="376"/>
      <c r="G472" s="377"/>
      <c r="H472" s="432"/>
      <c r="I472" s="385"/>
      <c r="J472" s="386"/>
      <c r="K472" s="386"/>
    </row>
    <row r="473" spans="1:21" s="386" customFormat="1" x14ac:dyDescent="0.55000000000000004">
      <c r="A473" s="76"/>
      <c r="B473" s="379"/>
      <c r="C473" s="380"/>
      <c r="D473" s="381"/>
      <c r="E473" s="393"/>
      <c r="F473" s="376"/>
      <c r="G473" s="377"/>
      <c r="H473" s="432"/>
      <c r="I473" s="385"/>
      <c r="L473" s="76"/>
      <c r="M473" s="76"/>
      <c r="N473" s="76"/>
      <c r="O473" s="76"/>
      <c r="P473" s="76"/>
      <c r="Q473" s="76"/>
      <c r="R473" s="76"/>
      <c r="S473" s="76"/>
      <c r="T473" s="76"/>
    </row>
    <row r="474" spans="1:21" s="386" customFormat="1" x14ac:dyDescent="0.55000000000000004">
      <c r="A474" s="76"/>
      <c r="B474" s="379"/>
      <c r="C474" s="380"/>
      <c r="D474" s="381"/>
      <c r="E474" s="393"/>
      <c r="F474" s="376"/>
      <c r="G474" s="377"/>
      <c r="H474" s="432"/>
      <c r="I474" s="385"/>
      <c r="L474" s="76"/>
      <c r="M474" s="76"/>
      <c r="N474" s="76"/>
      <c r="O474" s="76"/>
      <c r="P474" s="76"/>
      <c r="Q474" s="76"/>
      <c r="R474" s="76"/>
      <c r="S474" s="76"/>
      <c r="T474" s="76"/>
    </row>
    <row r="475" spans="1:21" s="386" customFormat="1" ht="18.75" customHeight="1" x14ac:dyDescent="0.55000000000000004">
      <c r="A475" s="76"/>
      <c r="B475" s="379"/>
      <c r="C475" s="380"/>
      <c r="D475" s="381"/>
      <c r="E475" s="393" t="s">
        <v>237</v>
      </c>
      <c r="F475" s="389" t="s">
        <v>211</v>
      </c>
      <c r="G475" s="389" t="s">
        <v>360</v>
      </c>
      <c r="H475" s="395" t="s">
        <v>246</v>
      </c>
      <c r="I475" s="385"/>
      <c r="L475" s="76"/>
      <c r="M475" s="76"/>
      <c r="N475" s="76"/>
      <c r="O475" s="76"/>
      <c r="P475" s="76"/>
      <c r="Q475" s="76"/>
      <c r="R475" s="76"/>
      <c r="S475" s="76"/>
      <c r="T475" s="76"/>
    </row>
    <row r="476" spans="1:21" s="386" customFormat="1" x14ac:dyDescent="0.55000000000000004">
      <c r="A476" s="76"/>
      <c r="B476" s="379"/>
      <c r="C476" s="380"/>
      <c r="D476" s="381"/>
      <c r="E476" s="393"/>
      <c r="F476" s="376"/>
      <c r="G476" s="377"/>
      <c r="H476" s="432"/>
      <c r="I476" s="385"/>
      <c r="L476" s="76"/>
      <c r="M476" s="76"/>
      <c r="N476" s="76"/>
      <c r="O476" s="76"/>
      <c r="P476" s="76"/>
      <c r="Q476" s="76"/>
      <c r="R476" s="76"/>
      <c r="S476" s="76"/>
      <c r="T476" s="76"/>
    </row>
    <row r="477" spans="1:21" s="386" customFormat="1" x14ac:dyDescent="0.55000000000000004">
      <c r="A477" s="76"/>
      <c r="B477" s="379"/>
      <c r="C477" s="380"/>
      <c r="D477" s="381"/>
      <c r="E477" s="393"/>
      <c r="F477" s="376"/>
      <c r="G477" s="377"/>
      <c r="H477" s="432"/>
      <c r="I477" s="385"/>
      <c r="L477" s="76"/>
      <c r="M477" s="76"/>
      <c r="N477" s="76"/>
      <c r="O477" s="76"/>
      <c r="P477" s="76"/>
      <c r="Q477" s="76"/>
      <c r="R477" s="76"/>
      <c r="S477" s="76"/>
      <c r="T477" s="76"/>
    </row>
    <row r="478" spans="1:21" s="386" customFormat="1" x14ac:dyDescent="0.55000000000000004">
      <c r="A478" s="76"/>
      <c r="B478" s="379"/>
      <c r="C478" s="380"/>
      <c r="D478" s="381"/>
      <c r="E478" s="393"/>
      <c r="F478" s="376"/>
      <c r="G478" s="377"/>
      <c r="H478" s="432"/>
      <c r="I478" s="385"/>
      <c r="L478" s="76"/>
      <c r="M478" s="76"/>
      <c r="N478" s="76"/>
      <c r="O478" s="76"/>
      <c r="P478" s="76"/>
      <c r="Q478" s="76"/>
      <c r="R478" s="76"/>
      <c r="S478" s="76"/>
      <c r="T478" s="76"/>
    </row>
    <row r="479" spans="1:21" s="386" customFormat="1" x14ac:dyDescent="0.55000000000000004">
      <c r="A479" s="76"/>
      <c r="B479" s="379"/>
      <c r="C479" s="390"/>
      <c r="D479" s="391"/>
      <c r="E479" s="394"/>
      <c r="F479" s="376"/>
      <c r="G479" s="377"/>
      <c r="H479" s="432"/>
      <c r="I479" s="385"/>
      <c r="J479" s="76"/>
      <c r="M479" s="76"/>
      <c r="N479" s="76"/>
      <c r="O479" s="76"/>
      <c r="P479" s="76"/>
      <c r="Q479" s="76"/>
      <c r="R479" s="76"/>
      <c r="S479" s="76"/>
      <c r="T479" s="76"/>
      <c r="U479" s="76"/>
    </row>
    <row r="480" spans="1:21" ht="7.5" customHeight="1" x14ac:dyDescent="0.55000000000000004">
      <c r="B480" s="211"/>
      <c r="C480" s="28"/>
      <c r="D480" s="28"/>
      <c r="E480" s="28"/>
      <c r="F480" s="28"/>
      <c r="G480" s="28"/>
      <c r="H480" s="50"/>
      <c r="I480" s="50"/>
      <c r="L480" s="3"/>
    </row>
    <row r="481" spans="1:20" ht="6" customHeight="1" x14ac:dyDescent="0.55000000000000004">
      <c r="I481"/>
      <c r="L481" s="3"/>
    </row>
    <row r="482" spans="1:20" ht="103.5" customHeight="1" x14ac:dyDescent="0.55000000000000004">
      <c r="C482" s="241"/>
      <c r="D482" s="242"/>
      <c r="E482" s="230" t="s">
        <v>229</v>
      </c>
      <c r="F482" s="912"/>
      <c r="G482" s="913"/>
      <c r="H482" s="914"/>
      <c r="I482" s="244" t="s">
        <v>240</v>
      </c>
      <c r="J482" s="244"/>
      <c r="K482"/>
    </row>
    <row r="483" spans="1:20" ht="146.25" customHeight="1" x14ac:dyDescent="0.55000000000000004">
      <c r="C483" s="234"/>
      <c r="D483" s="224"/>
      <c r="E483" s="230" t="s">
        <v>230</v>
      </c>
      <c r="F483" s="912"/>
      <c r="G483" s="913"/>
      <c r="H483" s="914"/>
      <c r="I483"/>
      <c r="L483" s="3"/>
    </row>
    <row r="484" spans="1:20" ht="18.5" thickBot="1" x14ac:dyDescent="0.6"/>
    <row r="485" spans="1:20" x14ac:dyDescent="0.55000000000000004">
      <c r="A485" s="248"/>
      <c r="B485" s="248"/>
      <c r="C485" s="248"/>
      <c r="D485" s="248"/>
      <c r="E485" s="248"/>
      <c r="F485" s="248"/>
      <c r="G485" s="248"/>
      <c r="H485" s="248"/>
      <c r="I485" s="250"/>
    </row>
    <row r="486" spans="1:20" ht="9.75" customHeight="1" x14ac:dyDescent="0.55000000000000004">
      <c r="B486" s="51"/>
      <c r="C486" s="29"/>
      <c r="D486" s="29"/>
      <c r="E486" s="29"/>
      <c r="F486" s="29"/>
      <c r="G486" s="29"/>
      <c r="H486" s="29"/>
      <c r="I486" s="47"/>
      <c r="J486"/>
      <c r="K486"/>
    </row>
    <row r="487" spans="1:20" x14ac:dyDescent="0.55000000000000004">
      <c r="B487" s="48"/>
      <c r="C487" s="241" t="str">
        <f ca="1">IFERROR(OFFSET('2.5民生部門以外排出削減量'!$C$5,MATCH(D487,'2.5民生部門以外排出削減量'!$E$6:$E$37,0),0)&amp;"","")</f>
        <v/>
      </c>
      <c r="D487" s="375" t="s">
        <v>238</v>
      </c>
      <c r="E487" s="231" t="s">
        <v>19</v>
      </c>
      <c r="F487" s="928" t="str">
        <f ca="1">IFERROR(OFFSET('2.5民生部門以外排出削減量'!$G$5,MATCH(D487,'2.5民生部門以外排出削減量'!$E$6:$E$37,0),0),"")</f>
        <v/>
      </c>
      <c r="G487" s="928"/>
      <c r="H487" s="928"/>
      <c r="I487" s="49"/>
      <c r="J487"/>
      <c r="K487"/>
    </row>
    <row r="488" spans="1:20" x14ac:dyDescent="0.55000000000000004">
      <c r="B488" s="48"/>
      <c r="C488" s="233"/>
      <c r="D488" s="216"/>
      <c r="E488" s="231" t="s">
        <v>243</v>
      </c>
      <c r="F488" s="928" t="str">
        <f ca="1">IFERROR(OFFSET('2.5民生部門以外排出削減量'!$H$5,MATCH(D487,'2.5民生部門以外排出削減量'!$E$6:$E$37,0),0),"")</f>
        <v/>
      </c>
      <c r="G488" s="928"/>
      <c r="H488" s="928"/>
      <c r="I488" s="49"/>
      <c r="J488"/>
      <c r="K488"/>
    </row>
    <row r="489" spans="1:20" x14ac:dyDescent="0.55000000000000004">
      <c r="B489" s="48"/>
      <c r="C489" s="233"/>
      <c r="D489" s="216"/>
      <c r="E489" s="231" t="s">
        <v>298</v>
      </c>
      <c r="F489" s="929" t="str">
        <f ca="1">IFERROR(OFFSET('2.5民生部門以外排出削減量'!$J$5,MATCH(D487,'2.5民生部門以外排出削減量'!$E$6:$E$37,0),0),"")</f>
        <v/>
      </c>
      <c r="G489" s="929"/>
      <c r="H489" s="929"/>
      <c r="I489" s="49"/>
      <c r="J489"/>
      <c r="K489"/>
    </row>
    <row r="490" spans="1:20" s="76" customFormat="1" ht="18.75" customHeight="1" x14ac:dyDescent="0.55000000000000004">
      <c r="B490" s="379"/>
      <c r="C490" s="380"/>
      <c r="D490" s="381"/>
      <c r="E490" s="393" t="s">
        <v>237</v>
      </c>
      <c r="F490" s="389" t="s">
        <v>211</v>
      </c>
      <c r="G490" s="389" t="s">
        <v>360</v>
      </c>
      <c r="H490" s="389" t="s">
        <v>246</v>
      </c>
      <c r="I490" s="385"/>
      <c r="J490" s="386"/>
      <c r="K490" s="386"/>
    </row>
    <row r="491" spans="1:20" s="76" customFormat="1" x14ac:dyDescent="0.55000000000000004">
      <c r="B491" s="379"/>
      <c r="C491" s="380"/>
      <c r="D491" s="381"/>
      <c r="E491" s="393"/>
      <c r="F491" s="376"/>
      <c r="G491" s="377"/>
      <c r="H491" s="432"/>
      <c r="I491" s="385"/>
      <c r="J491" s="386"/>
      <c r="K491" s="386"/>
    </row>
    <row r="492" spans="1:20" s="76" customFormat="1" x14ac:dyDescent="0.55000000000000004">
      <c r="B492" s="379"/>
      <c r="C492" s="380"/>
      <c r="D492" s="381"/>
      <c r="E492" s="393"/>
      <c r="F492" s="376"/>
      <c r="G492" s="377"/>
      <c r="H492" s="432"/>
      <c r="I492" s="385"/>
      <c r="J492" s="386"/>
      <c r="K492" s="386"/>
    </row>
    <row r="493" spans="1:20" s="386" customFormat="1" x14ac:dyDescent="0.55000000000000004">
      <c r="A493" s="76"/>
      <c r="B493" s="379"/>
      <c r="C493" s="380"/>
      <c r="D493" s="381"/>
      <c r="E493" s="393"/>
      <c r="F493" s="376"/>
      <c r="G493" s="377"/>
      <c r="H493" s="432"/>
      <c r="I493" s="385"/>
      <c r="L493" s="76"/>
      <c r="M493" s="76"/>
      <c r="N493" s="76"/>
      <c r="O493" s="76"/>
      <c r="P493" s="76"/>
      <c r="Q493" s="76"/>
      <c r="R493" s="76"/>
      <c r="S493" s="76"/>
      <c r="T493" s="76"/>
    </row>
    <row r="494" spans="1:20" s="386" customFormat="1" x14ac:dyDescent="0.55000000000000004">
      <c r="A494" s="76"/>
      <c r="B494" s="379"/>
      <c r="C494" s="380"/>
      <c r="D494" s="381"/>
      <c r="E494" s="393"/>
      <c r="F494" s="376"/>
      <c r="G494" s="377"/>
      <c r="H494" s="432"/>
      <c r="I494" s="385"/>
      <c r="L494" s="76"/>
      <c r="M494" s="76"/>
      <c r="N494" s="76"/>
      <c r="O494" s="76"/>
      <c r="P494" s="76"/>
      <c r="Q494" s="76"/>
      <c r="R494" s="76"/>
      <c r="S494" s="76"/>
      <c r="T494" s="76"/>
    </row>
    <row r="495" spans="1:20" s="386" customFormat="1" ht="18.75" customHeight="1" x14ac:dyDescent="0.55000000000000004">
      <c r="A495" s="76"/>
      <c r="B495" s="379"/>
      <c r="C495" s="380"/>
      <c r="D495" s="381"/>
      <c r="E495" s="393" t="s">
        <v>237</v>
      </c>
      <c r="F495" s="389" t="s">
        <v>211</v>
      </c>
      <c r="G495" s="389" t="s">
        <v>360</v>
      </c>
      <c r="H495" s="395" t="s">
        <v>246</v>
      </c>
      <c r="I495" s="385"/>
      <c r="L495" s="76"/>
      <c r="M495" s="76"/>
      <c r="N495" s="76"/>
      <c r="O495" s="76"/>
      <c r="P495" s="76"/>
      <c r="Q495" s="76"/>
      <c r="R495" s="76"/>
      <c r="S495" s="76"/>
      <c r="T495" s="76"/>
    </row>
    <row r="496" spans="1:20" s="386" customFormat="1" x14ac:dyDescent="0.55000000000000004">
      <c r="A496" s="76"/>
      <c r="B496" s="379"/>
      <c r="C496" s="380"/>
      <c r="D496" s="381"/>
      <c r="E496" s="393"/>
      <c r="F496" s="376"/>
      <c r="G496" s="377"/>
      <c r="H496" s="432"/>
      <c r="I496" s="385"/>
      <c r="L496" s="76"/>
      <c r="M496" s="76"/>
      <c r="N496" s="76"/>
      <c r="O496" s="76"/>
      <c r="P496" s="76"/>
      <c r="Q496" s="76"/>
      <c r="R496" s="76"/>
      <c r="S496" s="76"/>
      <c r="T496" s="76"/>
    </row>
    <row r="497" spans="1:21" s="386" customFormat="1" x14ac:dyDescent="0.55000000000000004">
      <c r="A497" s="76"/>
      <c r="B497" s="379"/>
      <c r="C497" s="380"/>
      <c r="D497" s="381"/>
      <c r="E497" s="393"/>
      <c r="F497" s="376"/>
      <c r="G497" s="377"/>
      <c r="H497" s="432"/>
      <c r="I497" s="385"/>
      <c r="L497" s="76"/>
      <c r="M497" s="76"/>
      <c r="N497" s="76"/>
      <c r="O497" s="76"/>
      <c r="P497" s="76"/>
      <c r="Q497" s="76"/>
      <c r="R497" s="76"/>
      <c r="S497" s="76"/>
      <c r="T497" s="76"/>
    </row>
    <row r="498" spans="1:21" s="386" customFormat="1" x14ac:dyDescent="0.55000000000000004">
      <c r="A498" s="76"/>
      <c r="B498" s="379"/>
      <c r="C498" s="380"/>
      <c r="D498" s="381"/>
      <c r="E498" s="393"/>
      <c r="F498" s="376"/>
      <c r="G498" s="377"/>
      <c r="H498" s="432"/>
      <c r="I498" s="385"/>
      <c r="L498" s="76"/>
      <c r="M498" s="76"/>
      <c r="N498" s="76"/>
      <c r="O498" s="76"/>
      <c r="P498" s="76"/>
      <c r="Q498" s="76"/>
      <c r="R498" s="76"/>
      <c r="S498" s="76"/>
      <c r="T498" s="76"/>
    </row>
    <row r="499" spans="1:21" s="386" customFormat="1" x14ac:dyDescent="0.55000000000000004">
      <c r="A499" s="76"/>
      <c r="B499" s="379"/>
      <c r="C499" s="390"/>
      <c r="D499" s="391"/>
      <c r="E499" s="394"/>
      <c r="F499" s="376"/>
      <c r="G499" s="377"/>
      <c r="H499" s="432"/>
      <c r="I499" s="385"/>
      <c r="J499" s="76"/>
      <c r="M499" s="76"/>
      <c r="N499" s="76"/>
      <c r="O499" s="76"/>
      <c r="P499" s="76"/>
      <c r="Q499" s="76"/>
      <c r="R499" s="76"/>
      <c r="S499" s="76"/>
      <c r="T499" s="76"/>
      <c r="U499" s="76"/>
    </row>
    <row r="500" spans="1:21" ht="7.5" customHeight="1" x14ac:dyDescent="0.55000000000000004">
      <c r="B500" s="211"/>
      <c r="C500" s="28"/>
      <c r="D500" s="28"/>
      <c r="E500" s="28"/>
      <c r="F500" s="28"/>
      <c r="G500" s="28"/>
      <c r="H500" s="50"/>
      <c r="I500" s="50"/>
      <c r="L500" s="3"/>
    </row>
    <row r="501" spans="1:21" ht="6" customHeight="1" x14ac:dyDescent="0.55000000000000004">
      <c r="I501"/>
      <c r="L501" s="3"/>
    </row>
    <row r="502" spans="1:21" ht="103.5" customHeight="1" x14ac:dyDescent="0.55000000000000004">
      <c r="C502" s="241"/>
      <c r="D502" s="242"/>
      <c r="E502" s="230" t="s">
        <v>229</v>
      </c>
      <c r="F502" s="912"/>
      <c r="G502" s="913"/>
      <c r="H502" s="914"/>
      <c r="I502" s="244" t="s">
        <v>240</v>
      </c>
      <c r="J502" s="244"/>
      <c r="K502"/>
    </row>
    <row r="503" spans="1:21" ht="146.25" customHeight="1" x14ac:dyDescent="0.55000000000000004">
      <c r="C503" s="234"/>
      <c r="D503" s="224"/>
      <c r="E503" s="230" t="s">
        <v>230</v>
      </c>
      <c r="F503" s="912"/>
      <c r="G503" s="913"/>
      <c r="H503" s="914"/>
      <c r="I503"/>
      <c r="L503" s="3"/>
    </row>
    <row r="504" spans="1:21" ht="18.5" thickBot="1" x14ac:dyDescent="0.6">
      <c r="A504" s="245"/>
      <c r="B504" s="245"/>
      <c r="C504" s="245"/>
      <c r="D504" s="245"/>
      <c r="E504" s="245"/>
      <c r="F504" s="245"/>
      <c r="G504" s="245"/>
      <c r="H504" s="245"/>
      <c r="I504" s="247"/>
    </row>
    <row r="505" spans="1:21" x14ac:dyDescent="0.55000000000000004">
      <c r="A505" s="248"/>
      <c r="B505" s="248"/>
      <c r="C505" s="248"/>
      <c r="D505" s="248"/>
      <c r="E505" s="248"/>
      <c r="F505" s="248"/>
      <c r="G505" s="248"/>
      <c r="H505" s="248"/>
      <c r="I505" s="250"/>
    </row>
    <row r="506" spans="1:21" ht="9.75" customHeight="1" x14ac:dyDescent="0.55000000000000004">
      <c r="B506" s="51"/>
      <c r="C506" s="29"/>
      <c r="D506" s="29"/>
      <c r="E506" s="29"/>
      <c r="F506" s="29"/>
      <c r="G506" s="29"/>
      <c r="H506" s="29"/>
      <c r="I506" s="47"/>
      <c r="J506"/>
      <c r="K506"/>
    </row>
    <row r="507" spans="1:21" x14ac:dyDescent="0.55000000000000004">
      <c r="B507" s="48"/>
      <c r="C507" s="241" t="str">
        <f ca="1">IFERROR(OFFSET('2.5民生部門以外排出削減量'!$C$5,MATCH(D507,'2.5民生部門以外排出削減量'!$E$6:$E$37,0),0)&amp;"","")</f>
        <v/>
      </c>
      <c r="D507" s="375" t="s">
        <v>238</v>
      </c>
      <c r="E507" s="231" t="s">
        <v>19</v>
      </c>
      <c r="F507" s="928" t="str">
        <f ca="1">IFERROR(OFFSET('2.5民生部門以外排出削減量'!$G$5,MATCH(D507,'2.5民生部門以外排出削減量'!$E$6:$E$37,0),0),"")</f>
        <v/>
      </c>
      <c r="G507" s="928"/>
      <c r="H507" s="928"/>
      <c r="I507" s="49"/>
      <c r="J507"/>
      <c r="K507"/>
    </row>
    <row r="508" spans="1:21" x14ac:dyDescent="0.55000000000000004">
      <c r="B508" s="48"/>
      <c r="C508" s="233"/>
      <c r="D508" s="216"/>
      <c r="E508" s="231" t="s">
        <v>243</v>
      </c>
      <c r="F508" s="928" t="str">
        <f ca="1">IFERROR(OFFSET('2.5民生部門以外排出削減量'!$H$5,MATCH(D507,'2.5民生部門以外排出削減量'!$E$6:$E$37,0),0),"")</f>
        <v/>
      </c>
      <c r="G508" s="928"/>
      <c r="H508" s="928"/>
      <c r="I508" s="49"/>
      <c r="J508"/>
      <c r="K508"/>
    </row>
    <row r="509" spans="1:21" x14ac:dyDescent="0.55000000000000004">
      <c r="B509" s="48"/>
      <c r="C509" s="233"/>
      <c r="D509" s="216"/>
      <c r="E509" s="231" t="s">
        <v>298</v>
      </c>
      <c r="F509" s="929" t="str">
        <f ca="1">IFERROR(OFFSET('2.5民生部門以外排出削減量'!$J$5,MATCH(D507,'2.5民生部門以外排出削減量'!$E$6:$E$37,0),0),"")</f>
        <v/>
      </c>
      <c r="G509" s="929"/>
      <c r="H509" s="929"/>
      <c r="I509" s="49"/>
      <c r="J509"/>
      <c r="K509"/>
    </row>
    <row r="510" spans="1:21" s="76" customFormat="1" ht="18.75" customHeight="1" x14ac:dyDescent="0.55000000000000004">
      <c r="B510" s="379"/>
      <c r="C510" s="380"/>
      <c r="D510" s="381"/>
      <c r="E510" s="393" t="s">
        <v>237</v>
      </c>
      <c r="F510" s="389" t="s">
        <v>211</v>
      </c>
      <c r="G510" s="389" t="s">
        <v>360</v>
      </c>
      <c r="H510" s="389" t="s">
        <v>246</v>
      </c>
      <c r="I510" s="385"/>
      <c r="J510" s="386"/>
      <c r="K510" s="386"/>
    </row>
    <row r="511" spans="1:21" s="76" customFormat="1" x14ac:dyDescent="0.55000000000000004">
      <c r="B511" s="379"/>
      <c r="C511" s="380"/>
      <c r="D511" s="381"/>
      <c r="E511" s="393"/>
      <c r="F511" s="376"/>
      <c r="G511" s="377"/>
      <c r="H511" s="432"/>
      <c r="I511" s="385"/>
      <c r="J511" s="386"/>
      <c r="K511" s="386"/>
    </row>
    <row r="512" spans="1:21" s="76" customFormat="1" x14ac:dyDescent="0.55000000000000004">
      <c r="B512" s="379"/>
      <c r="C512" s="380"/>
      <c r="D512" s="381"/>
      <c r="E512" s="393"/>
      <c r="F512" s="376"/>
      <c r="G512" s="377"/>
      <c r="H512" s="432"/>
      <c r="I512" s="385"/>
      <c r="J512" s="386"/>
      <c r="K512" s="386"/>
    </row>
    <row r="513" spans="1:21" s="386" customFormat="1" x14ac:dyDescent="0.55000000000000004">
      <c r="A513" s="76"/>
      <c r="B513" s="379"/>
      <c r="C513" s="380"/>
      <c r="D513" s="381"/>
      <c r="E513" s="393"/>
      <c r="F513" s="376"/>
      <c r="G513" s="377"/>
      <c r="H513" s="432"/>
      <c r="I513" s="385"/>
      <c r="L513" s="76"/>
      <c r="M513" s="76"/>
      <c r="N513" s="76"/>
      <c r="O513" s="76"/>
      <c r="P513" s="76"/>
      <c r="Q513" s="76"/>
      <c r="R513" s="76"/>
      <c r="S513" s="76"/>
      <c r="T513" s="76"/>
    </row>
    <row r="514" spans="1:21" s="386" customFormat="1" x14ac:dyDescent="0.55000000000000004">
      <c r="A514" s="76"/>
      <c r="B514" s="379"/>
      <c r="C514" s="380"/>
      <c r="D514" s="381"/>
      <c r="E514" s="393"/>
      <c r="F514" s="376"/>
      <c r="G514" s="377"/>
      <c r="H514" s="432"/>
      <c r="I514" s="385"/>
      <c r="L514" s="76"/>
      <c r="M514" s="76"/>
      <c r="N514" s="76"/>
      <c r="O514" s="76"/>
      <c r="P514" s="76"/>
      <c r="Q514" s="76"/>
      <c r="R514" s="76"/>
      <c r="S514" s="76"/>
      <c r="T514" s="76"/>
    </row>
    <row r="515" spans="1:21" s="386" customFormat="1" ht="18.75" customHeight="1" x14ac:dyDescent="0.55000000000000004">
      <c r="A515" s="76"/>
      <c r="B515" s="379"/>
      <c r="C515" s="380"/>
      <c r="D515" s="381"/>
      <c r="E515" s="393" t="s">
        <v>237</v>
      </c>
      <c r="F515" s="389" t="s">
        <v>211</v>
      </c>
      <c r="G515" s="389" t="s">
        <v>360</v>
      </c>
      <c r="H515" s="395" t="s">
        <v>246</v>
      </c>
      <c r="I515" s="385"/>
      <c r="L515" s="76"/>
      <c r="M515" s="76"/>
      <c r="N515" s="76"/>
      <c r="O515" s="76"/>
      <c r="P515" s="76"/>
      <c r="Q515" s="76"/>
      <c r="R515" s="76"/>
      <c r="S515" s="76"/>
      <c r="T515" s="76"/>
    </row>
    <row r="516" spans="1:21" s="386" customFormat="1" x14ac:dyDescent="0.55000000000000004">
      <c r="A516" s="76"/>
      <c r="B516" s="379"/>
      <c r="C516" s="380"/>
      <c r="D516" s="381"/>
      <c r="E516" s="393"/>
      <c r="F516" s="376"/>
      <c r="G516" s="377"/>
      <c r="H516" s="432"/>
      <c r="I516" s="385"/>
      <c r="L516" s="76"/>
      <c r="M516" s="76"/>
      <c r="N516" s="76"/>
      <c r="O516" s="76"/>
      <c r="P516" s="76"/>
      <c r="Q516" s="76"/>
      <c r="R516" s="76"/>
      <c r="S516" s="76"/>
      <c r="T516" s="76"/>
    </row>
    <row r="517" spans="1:21" s="386" customFormat="1" x14ac:dyDescent="0.55000000000000004">
      <c r="A517" s="76"/>
      <c r="B517" s="379"/>
      <c r="C517" s="380"/>
      <c r="D517" s="381"/>
      <c r="E517" s="393"/>
      <c r="F517" s="376"/>
      <c r="G517" s="377"/>
      <c r="H517" s="432"/>
      <c r="I517" s="385"/>
      <c r="L517" s="76"/>
      <c r="M517" s="76"/>
      <c r="N517" s="76"/>
      <c r="O517" s="76"/>
      <c r="P517" s="76"/>
      <c r="Q517" s="76"/>
      <c r="R517" s="76"/>
      <c r="S517" s="76"/>
      <c r="T517" s="76"/>
    </row>
    <row r="518" spans="1:21" s="386" customFormat="1" x14ac:dyDescent="0.55000000000000004">
      <c r="A518" s="76"/>
      <c r="B518" s="379"/>
      <c r="C518" s="380"/>
      <c r="D518" s="381"/>
      <c r="E518" s="393"/>
      <c r="F518" s="376"/>
      <c r="G518" s="377"/>
      <c r="H518" s="432"/>
      <c r="I518" s="385"/>
      <c r="L518" s="76"/>
      <c r="M518" s="76"/>
      <c r="N518" s="76"/>
      <c r="O518" s="76"/>
      <c r="P518" s="76"/>
      <c r="Q518" s="76"/>
      <c r="R518" s="76"/>
      <c r="S518" s="76"/>
      <c r="T518" s="76"/>
    </row>
    <row r="519" spans="1:21" s="386" customFormat="1" x14ac:dyDescent="0.55000000000000004">
      <c r="A519" s="76"/>
      <c r="B519" s="379"/>
      <c r="C519" s="390"/>
      <c r="D519" s="391"/>
      <c r="E519" s="394"/>
      <c r="F519" s="376"/>
      <c r="G519" s="377"/>
      <c r="H519" s="432"/>
      <c r="I519" s="385"/>
      <c r="J519" s="76"/>
      <c r="M519" s="76"/>
      <c r="N519" s="76"/>
      <c r="O519" s="76"/>
      <c r="P519" s="76"/>
      <c r="Q519" s="76"/>
      <c r="R519" s="76"/>
      <c r="S519" s="76"/>
      <c r="T519" s="76"/>
      <c r="U519" s="76"/>
    </row>
    <row r="520" spans="1:21" ht="7.5" customHeight="1" x14ac:dyDescent="0.55000000000000004">
      <c r="B520" s="211"/>
      <c r="C520" s="28"/>
      <c r="D520" s="28"/>
      <c r="E520" s="28"/>
      <c r="F520" s="28"/>
      <c r="G520" s="28"/>
      <c r="H520" s="50"/>
      <c r="I520" s="50"/>
      <c r="L520" s="3"/>
    </row>
    <row r="521" spans="1:21" ht="6" customHeight="1" x14ac:dyDescent="0.55000000000000004">
      <c r="I521"/>
      <c r="L521" s="3"/>
    </row>
    <row r="522" spans="1:21" ht="103.5" customHeight="1" x14ac:dyDescent="0.55000000000000004">
      <c r="C522" s="241"/>
      <c r="D522" s="242"/>
      <c r="E522" s="230" t="s">
        <v>229</v>
      </c>
      <c r="F522" s="912"/>
      <c r="G522" s="913"/>
      <c r="H522" s="914"/>
      <c r="I522" s="244" t="s">
        <v>240</v>
      </c>
      <c r="J522" s="244"/>
      <c r="K522"/>
    </row>
    <row r="523" spans="1:21" ht="146.25" customHeight="1" x14ac:dyDescent="0.55000000000000004">
      <c r="C523" s="234"/>
      <c r="D523" s="224"/>
      <c r="E523" s="230" t="s">
        <v>230</v>
      </c>
      <c r="F523" s="912"/>
      <c r="G523" s="913"/>
      <c r="H523" s="914"/>
      <c r="I523"/>
      <c r="L523" s="3"/>
    </row>
    <row r="524" spans="1:21" ht="18.5" thickBot="1" x14ac:dyDescent="0.6">
      <c r="A524" s="245"/>
      <c r="B524" s="245"/>
      <c r="C524" s="245"/>
      <c r="D524" s="245"/>
      <c r="E524" s="245"/>
      <c r="F524" s="245"/>
      <c r="G524" s="245"/>
      <c r="H524" s="245"/>
      <c r="I524" s="247"/>
    </row>
    <row r="525" spans="1:21" x14ac:dyDescent="0.55000000000000004">
      <c r="A525" s="248"/>
      <c r="B525" s="248"/>
      <c r="C525" s="248"/>
      <c r="D525" s="248"/>
      <c r="E525" s="248"/>
      <c r="F525" s="248"/>
      <c r="G525" s="248"/>
      <c r="H525" s="248"/>
      <c r="I525" s="250"/>
    </row>
    <row r="526" spans="1:21" ht="9.75" customHeight="1" x14ac:dyDescent="0.55000000000000004">
      <c r="B526" s="51"/>
      <c r="C526" s="29"/>
      <c r="D526" s="29"/>
      <c r="E526" s="29"/>
      <c r="F526" s="29"/>
      <c r="G526" s="29"/>
      <c r="H526" s="29"/>
      <c r="I526" s="47"/>
      <c r="J526"/>
      <c r="K526"/>
    </row>
    <row r="527" spans="1:21" x14ac:dyDescent="0.55000000000000004">
      <c r="B527" s="48"/>
      <c r="C527" s="241" t="str">
        <f ca="1">IFERROR(OFFSET('2.5民生部門以外排出削減量'!$C$5,MATCH(D527,'2.5民生部門以外排出削減量'!$E$6:$E$37,0),0)&amp;"","")</f>
        <v/>
      </c>
      <c r="D527" s="375" t="s">
        <v>238</v>
      </c>
      <c r="E527" s="231" t="s">
        <v>19</v>
      </c>
      <c r="F527" s="928" t="str">
        <f ca="1">IFERROR(OFFSET('2.5民生部門以外排出削減量'!$G$5,MATCH(D527,'2.5民生部門以外排出削減量'!$E$6:$E$37,0),0),"")</f>
        <v/>
      </c>
      <c r="G527" s="928"/>
      <c r="H527" s="928"/>
      <c r="I527" s="49"/>
      <c r="J527"/>
      <c r="K527"/>
    </row>
    <row r="528" spans="1:21" x14ac:dyDescent="0.55000000000000004">
      <c r="B528" s="48"/>
      <c r="C528" s="233"/>
      <c r="D528" s="216"/>
      <c r="E528" s="231" t="s">
        <v>243</v>
      </c>
      <c r="F528" s="928" t="str">
        <f ca="1">IFERROR(OFFSET('2.5民生部門以外排出削減量'!$H$5,MATCH(D527,'2.5民生部門以外排出削減量'!$E$6:$E$37,0),0),"")</f>
        <v/>
      </c>
      <c r="G528" s="928"/>
      <c r="H528" s="928"/>
      <c r="I528" s="49"/>
      <c r="J528"/>
      <c r="K528"/>
    </row>
    <row r="529" spans="1:21" x14ac:dyDescent="0.55000000000000004">
      <c r="B529" s="48"/>
      <c r="C529" s="233"/>
      <c r="D529" s="216"/>
      <c r="E529" s="231" t="s">
        <v>298</v>
      </c>
      <c r="F529" s="929" t="str">
        <f ca="1">IFERROR(OFFSET('2.5民生部門以外排出削減量'!$J$5,MATCH(D527,'2.5民生部門以外排出削減量'!$E$6:$E$37,0),0),"")</f>
        <v/>
      </c>
      <c r="G529" s="929"/>
      <c r="H529" s="929"/>
      <c r="I529" s="49"/>
      <c r="J529"/>
      <c r="K529"/>
    </row>
    <row r="530" spans="1:21" s="76" customFormat="1" ht="18.75" customHeight="1" x14ac:dyDescent="0.55000000000000004">
      <c r="B530" s="379"/>
      <c r="C530" s="380"/>
      <c r="D530" s="381"/>
      <c r="E530" s="393" t="s">
        <v>237</v>
      </c>
      <c r="F530" s="389" t="s">
        <v>211</v>
      </c>
      <c r="G530" s="389" t="s">
        <v>360</v>
      </c>
      <c r="H530" s="389" t="s">
        <v>246</v>
      </c>
      <c r="I530" s="385"/>
      <c r="J530" s="386"/>
      <c r="K530" s="386"/>
    </row>
    <row r="531" spans="1:21" s="76" customFormat="1" x14ac:dyDescent="0.55000000000000004">
      <c r="B531" s="379"/>
      <c r="C531" s="380"/>
      <c r="D531" s="381"/>
      <c r="E531" s="393"/>
      <c r="F531" s="376"/>
      <c r="G531" s="377"/>
      <c r="H531" s="432"/>
      <c r="I531" s="385"/>
      <c r="J531" s="386"/>
      <c r="K531" s="386"/>
    </row>
    <row r="532" spans="1:21" s="76" customFormat="1" x14ac:dyDescent="0.55000000000000004">
      <c r="B532" s="379"/>
      <c r="C532" s="380"/>
      <c r="D532" s="381"/>
      <c r="E532" s="393"/>
      <c r="F532" s="376"/>
      <c r="G532" s="377"/>
      <c r="H532" s="432"/>
      <c r="I532" s="385"/>
      <c r="J532" s="386"/>
      <c r="K532" s="386"/>
    </row>
    <row r="533" spans="1:21" s="386" customFormat="1" x14ac:dyDescent="0.55000000000000004">
      <c r="A533" s="76"/>
      <c r="B533" s="379"/>
      <c r="C533" s="380"/>
      <c r="D533" s="381"/>
      <c r="E533" s="393"/>
      <c r="F533" s="376"/>
      <c r="G533" s="377"/>
      <c r="H533" s="432"/>
      <c r="I533" s="385"/>
      <c r="L533" s="76"/>
      <c r="M533" s="76"/>
      <c r="N533" s="76"/>
      <c r="O533" s="76"/>
      <c r="P533" s="76"/>
      <c r="Q533" s="76"/>
      <c r="R533" s="76"/>
      <c r="S533" s="76"/>
      <c r="T533" s="76"/>
    </row>
    <row r="534" spans="1:21" s="386" customFormat="1" x14ac:dyDescent="0.55000000000000004">
      <c r="A534" s="76"/>
      <c r="B534" s="379"/>
      <c r="C534" s="380"/>
      <c r="D534" s="381"/>
      <c r="E534" s="393"/>
      <c r="F534" s="376"/>
      <c r="G534" s="377"/>
      <c r="H534" s="432"/>
      <c r="I534" s="385"/>
      <c r="L534" s="76"/>
      <c r="M534" s="76"/>
      <c r="N534" s="76"/>
      <c r="O534" s="76"/>
      <c r="P534" s="76"/>
      <c r="Q534" s="76"/>
      <c r="R534" s="76"/>
      <c r="S534" s="76"/>
      <c r="T534" s="76"/>
    </row>
    <row r="535" spans="1:21" s="386" customFormat="1" ht="18.75" customHeight="1" x14ac:dyDescent="0.55000000000000004">
      <c r="A535" s="76"/>
      <c r="B535" s="379"/>
      <c r="C535" s="380"/>
      <c r="D535" s="381"/>
      <c r="E535" s="393" t="s">
        <v>237</v>
      </c>
      <c r="F535" s="389" t="s">
        <v>211</v>
      </c>
      <c r="G535" s="389" t="s">
        <v>360</v>
      </c>
      <c r="H535" s="395" t="s">
        <v>246</v>
      </c>
      <c r="I535" s="385"/>
      <c r="L535" s="76"/>
      <c r="M535" s="76"/>
      <c r="N535" s="76"/>
      <c r="O535" s="76"/>
      <c r="P535" s="76"/>
      <c r="Q535" s="76"/>
      <c r="R535" s="76"/>
      <c r="S535" s="76"/>
      <c r="T535" s="76"/>
    </row>
    <row r="536" spans="1:21" s="386" customFormat="1" x14ac:dyDescent="0.55000000000000004">
      <c r="A536" s="76"/>
      <c r="B536" s="379"/>
      <c r="C536" s="380"/>
      <c r="D536" s="381"/>
      <c r="E536" s="393"/>
      <c r="F536" s="376"/>
      <c r="G536" s="377"/>
      <c r="H536" s="432"/>
      <c r="I536" s="385"/>
      <c r="L536" s="76"/>
      <c r="M536" s="76"/>
      <c r="N536" s="76"/>
      <c r="O536" s="76"/>
      <c r="P536" s="76"/>
      <c r="Q536" s="76"/>
      <c r="R536" s="76"/>
      <c r="S536" s="76"/>
      <c r="T536" s="76"/>
    </row>
    <row r="537" spans="1:21" s="386" customFormat="1" x14ac:dyDescent="0.55000000000000004">
      <c r="A537" s="76"/>
      <c r="B537" s="379"/>
      <c r="C537" s="380"/>
      <c r="D537" s="381"/>
      <c r="E537" s="393"/>
      <c r="F537" s="376"/>
      <c r="G537" s="377"/>
      <c r="H537" s="432"/>
      <c r="I537" s="385"/>
      <c r="L537" s="76"/>
      <c r="M537" s="76"/>
      <c r="N537" s="76"/>
      <c r="O537" s="76"/>
      <c r="P537" s="76"/>
      <c r="Q537" s="76"/>
      <c r="R537" s="76"/>
      <c r="S537" s="76"/>
      <c r="T537" s="76"/>
    </row>
    <row r="538" spans="1:21" s="386" customFormat="1" x14ac:dyDescent="0.55000000000000004">
      <c r="A538" s="76"/>
      <c r="B538" s="379"/>
      <c r="C538" s="380"/>
      <c r="D538" s="381"/>
      <c r="E538" s="393"/>
      <c r="F538" s="376"/>
      <c r="G538" s="377"/>
      <c r="H538" s="432"/>
      <c r="I538" s="385"/>
      <c r="L538" s="76"/>
      <c r="M538" s="76"/>
      <c r="N538" s="76"/>
      <c r="O538" s="76"/>
      <c r="P538" s="76"/>
      <c r="Q538" s="76"/>
      <c r="R538" s="76"/>
      <c r="S538" s="76"/>
      <c r="T538" s="76"/>
    </row>
    <row r="539" spans="1:21" s="386" customFormat="1" x14ac:dyDescent="0.55000000000000004">
      <c r="A539" s="76"/>
      <c r="B539" s="379"/>
      <c r="C539" s="390"/>
      <c r="D539" s="391"/>
      <c r="E539" s="394"/>
      <c r="F539" s="376"/>
      <c r="G539" s="377"/>
      <c r="H539" s="432"/>
      <c r="I539" s="385"/>
      <c r="J539" s="76"/>
      <c r="M539" s="76"/>
      <c r="N539" s="76"/>
      <c r="O539" s="76"/>
      <c r="P539" s="76"/>
      <c r="Q539" s="76"/>
      <c r="R539" s="76"/>
      <c r="S539" s="76"/>
      <c r="T539" s="76"/>
      <c r="U539" s="76"/>
    </row>
    <row r="540" spans="1:21" ht="7.5" customHeight="1" x14ac:dyDescent="0.55000000000000004">
      <c r="B540" s="211"/>
      <c r="C540" s="28"/>
      <c r="D540" s="28"/>
      <c r="E540" s="28"/>
      <c r="F540" s="28"/>
      <c r="G540" s="28"/>
      <c r="H540" s="50"/>
      <c r="I540" s="50"/>
      <c r="L540" s="3"/>
    </row>
    <row r="541" spans="1:21" ht="6" customHeight="1" x14ac:dyDescent="0.55000000000000004">
      <c r="I541"/>
      <c r="L541" s="3"/>
    </row>
    <row r="542" spans="1:21" ht="103.5" customHeight="1" x14ac:dyDescent="0.55000000000000004">
      <c r="C542" s="241"/>
      <c r="D542" s="242"/>
      <c r="E542" s="230" t="s">
        <v>229</v>
      </c>
      <c r="F542" s="912"/>
      <c r="G542" s="913"/>
      <c r="H542" s="914"/>
      <c r="I542" s="244" t="s">
        <v>240</v>
      </c>
      <c r="J542" s="244"/>
      <c r="K542"/>
    </row>
    <row r="543" spans="1:21" ht="146.25" customHeight="1" x14ac:dyDescent="0.55000000000000004">
      <c r="C543" s="234"/>
      <c r="D543" s="224"/>
      <c r="E543" s="230" t="s">
        <v>230</v>
      </c>
      <c r="F543" s="912"/>
      <c r="G543" s="913"/>
      <c r="H543" s="914"/>
      <c r="I543"/>
      <c r="L543" s="3"/>
    </row>
    <row r="544" spans="1:21" ht="18.5" thickBot="1" x14ac:dyDescent="0.6">
      <c r="A544" s="245"/>
      <c r="B544" s="245"/>
      <c r="C544" s="245"/>
      <c r="D544" s="245"/>
      <c r="E544" s="245"/>
      <c r="F544" s="245"/>
      <c r="G544" s="245"/>
      <c r="H544" s="245"/>
      <c r="I544" s="247"/>
    </row>
    <row r="545" spans="1:21" x14ac:dyDescent="0.55000000000000004">
      <c r="A545" s="248"/>
      <c r="B545" s="248"/>
      <c r="C545" s="248"/>
      <c r="D545" s="248"/>
      <c r="E545" s="248"/>
      <c r="F545" s="248"/>
      <c r="G545" s="248"/>
      <c r="H545" s="248"/>
      <c r="I545" s="250"/>
    </row>
    <row r="546" spans="1:21" ht="9.75" customHeight="1" x14ac:dyDescent="0.55000000000000004">
      <c r="B546" s="51"/>
      <c r="C546" s="29"/>
      <c r="D546" s="29"/>
      <c r="E546" s="29"/>
      <c r="F546" s="29"/>
      <c r="G546" s="29"/>
      <c r="H546" s="29"/>
      <c r="I546" s="47"/>
      <c r="J546"/>
      <c r="K546"/>
    </row>
    <row r="547" spans="1:21" x14ac:dyDescent="0.55000000000000004">
      <c r="B547" s="48"/>
      <c r="C547" s="241" t="str">
        <f ca="1">IFERROR(OFFSET('2.5民生部門以外排出削減量'!$C$5,MATCH(D547,'2.5民生部門以外排出削減量'!$E$6:$E$37,0),0)&amp;"","")</f>
        <v/>
      </c>
      <c r="D547" s="375" t="s">
        <v>238</v>
      </c>
      <c r="E547" s="231" t="s">
        <v>19</v>
      </c>
      <c r="F547" s="928" t="str">
        <f ca="1">IFERROR(OFFSET('2.5民生部門以外排出削減量'!$G$5,MATCH(D547,'2.5民生部門以外排出削減量'!$E$6:$E$37,0),0),"")</f>
        <v/>
      </c>
      <c r="G547" s="928"/>
      <c r="H547" s="928"/>
      <c r="I547" s="49"/>
      <c r="J547"/>
      <c r="K547"/>
    </row>
    <row r="548" spans="1:21" x14ac:dyDescent="0.55000000000000004">
      <c r="B548" s="48"/>
      <c r="C548" s="233"/>
      <c r="D548" s="216"/>
      <c r="E548" s="231" t="s">
        <v>243</v>
      </c>
      <c r="F548" s="928" t="str">
        <f ca="1">IFERROR(OFFSET('2.5民生部門以外排出削減量'!$H$5,MATCH(D547,'2.5民生部門以外排出削減量'!$E$6:$E$37,0),0),"")</f>
        <v/>
      </c>
      <c r="G548" s="928"/>
      <c r="H548" s="928"/>
      <c r="I548" s="49"/>
      <c r="J548"/>
      <c r="K548"/>
    </row>
    <row r="549" spans="1:21" x14ac:dyDescent="0.55000000000000004">
      <c r="B549" s="48"/>
      <c r="C549" s="233"/>
      <c r="D549" s="216"/>
      <c r="E549" s="231" t="s">
        <v>298</v>
      </c>
      <c r="F549" s="929" t="str">
        <f ca="1">IFERROR(OFFSET('2.5民生部門以外排出削減量'!$J$5,MATCH(D547,'2.5民生部門以外排出削減量'!$E$6:$E$37,0),0),"")</f>
        <v/>
      </c>
      <c r="G549" s="929"/>
      <c r="H549" s="929"/>
      <c r="I549" s="49"/>
      <c r="J549"/>
      <c r="K549"/>
    </row>
    <row r="550" spans="1:21" s="76" customFormat="1" ht="18.75" customHeight="1" x14ac:dyDescent="0.55000000000000004">
      <c r="B550" s="379"/>
      <c r="C550" s="380"/>
      <c r="D550" s="381"/>
      <c r="E550" s="393" t="s">
        <v>237</v>
      </c>
      <c r="F550" s="389" t="s">
        <v>211</v>
      </c>
      <c r="G550" s="389" t="s">
        <v>360</v>
      </c>
      <c r="H550" s="389" t="s">
        <v>246</v>
      </c>
      <c r="I550" s="385"/>
      <c r="J550" s="386"/>
      <c r="K550" s="386"/>
    </row>
    <row r="551" spans="1:21" s="76" customFormat="1" x14ac:dyDescent="0.55000000000000004">
      <c r="B551" s="379"/>
      <c r="C551" s="380"/>
      <c r="D551" s="381"/>
      <c r="E551" s="393"/>
      <c r="F551" s="376"/>
      <c r="G551" s="377"/>
      <c r="H551" s="432"/>
      <c r="I551" s="385"/>
      <c r="J551" s="386"/>
      <c r="K551" s="386"/>
    </row>
    <row r="552" spans="1:21" s="76" customFormat="1" x14ac:dyDescent="0.55000000000000004">
      <c r="B552" s="379"/>
      <c r="C552" s="380"/>
      <c r="D552" s="381"/>
      <c r="E552" s="393"/>
      <c r="F552" s="376"/>
      <c r="G552" s="377"/>
      <c r="H552" s="432"/>
      <c r="I552" s="385"/>
      <c r="J552" s="386"/>
      <c r="K552" s="386"/>
    </row>
    <row r="553" spans="1:21" s="386" customFormat="1" x14ac:dyDescent="0.55000000000000004">
      <c r="A553" s="76"/>
      <c r="B553" s="379"/>
      <c r="C553" s="380"/>
      <c r="D553" s="381"/>
      <c r="E553" s="393"/>
      <c r="F553" s="376"/>
      <c r="G553" s="377"/>
      <c r="H553" s="432"/>
      <c r="I553" s="385"/>
      <c r="L553" s="76"/>
      <c r="M553" s="76"/>
      <c r="N553" s="76"/>
      <c r="O553" s="76"/>
      <c r="P553" s="76"/>
      <c r="Q553" s="76"/>
      <c r="R553" s="76"/>
      <c r="S553" s="76"/>
      <c r="T553" s="76"/>
    </row>
    <row r="554" spans="1:21" s="386" customFormat="1" x14ac:dyDescent="0.55000000000000004">
      <c r="A554" s="76"/>
      <c r="B554" s="379"/>
      <c r="C554" s="380"/>
      <c r="D554" s="381"/>
      <c r="E554" s="393"/>
      <c r="F554" s="376"/>
      <c r="G554" s="377"/>
      <c r="H554" s="432"/>
      <c r="I554" s="385"/>
      <c r="L554" s="76"/>
      <c r="M554" s="76"/>
      <c r="N554" s="76"/>
      <c r="O554" s="76"/>
      <c r="P554" s="76"/>
      <c r="Q554" s="76"/>
      <c r="R554" s="76"/>
      <c r="S554" s="76"/>
      <c r="T554" s="76"/>
    </row>
    <row r="555" spans="1:21" s="386" customFormat="1" ht="18.75" customHeight="1" x14ac:dyDescent="0.55000000000000004">
      <c r="A555" s="76"/>
      <c r="B555" s="379"/>
      <c r="C555" s="380"/>
      <c r="D555" s="381"/>
      <c r="E555" s="393" t="s">
        <v>237</v>
      </c>
      <c r="F555" s="389" t="s">
        <v>211</v>
      </c>
      <c r="G555" s="389" t="s">
        <v>360</v>
      </c>
      <c r="H555" s="395" t="s">
        <v>246</v>
      </c>
      <c r="I555" s="385"/>
      <c r="L555" s="76"/>
      <c r="M555" s="76"/>
      <c r="N555" s="76"/>
      <c r="O555" s="76"/>
      <c r="P555" s="76"/>
      <c r="Q555" s="76"/>
      <c r="R555" s="76"/>
      <c r="S555" s="76"/>
      <c r="T555" s="76"/>
    </row>
    <row r="556" spans="1:21" s="386" customFormat="1" x14ac:dyDescent="0.55000000000000004">
      <c r="A556" s="76"/>
      <c r="B556" s="379"/>
      <c r="C556" s="380"/>
      <c r="D556" s="381"/>
      <c r="E556" s="393"/>
      <c r="F556" s="376"/>
      <c r="G556" s="377"/>
      <c r="H556" s="432"/>
      <c r="I556" s="385"/>
      <c r="L556" s="76"/>
      <c r="M556" s="76"/>
      <c r="N556" s="76"/>
      <c r="O556" s="76"/>
      <c r="P556" s="76"/>
      <c r="Q556" s="76"/>
      <c r="R556" s="76"/>
      <c r="S556" s="76"/>
      <c r="T556" s="76"/>
    </row>
    <row r="557" spans="1:21" s="386" customFormat="1" x14ac:dyDescent="0.55000000000000004">
      <c r="A557" s="76"/>
      <c r="B557" s="379"/>
      <c r="C557" s="380"/>
      <c r="D557" s="381"/>
      <c r="E557" s="393"/>
      <c r="F557" s="376"/>
      <c r="G557" s="377"/>
      <c r="H557" s="432"/>
      <c r="I557" s="385"/>
      <c r="L557" s="76"/>
      <c r="M557" s="76"/>
      <c r="N557" s="76"/>
      <c r="O557" s="76"/>
      <c r="P557" s="76"/>
      <c r="Q557" s="76"/>
      <c r="R557" s="76"/>
      <c r="S557" s="76"/>
      <c r="T557" s="76"/>
    </row>
    <row r="558" spans="1:21" s="386" customFormat="1" x14ac:dyDescent="0.55000000000000004">
      <c r="A558" s="76"/>
      <c r="B558" s="379"/>
      <c r="C558" s="380"/>
      <c r="D558" s="381"/>
      <c r="E558" s="393"/>
      <c r="F558" s="376"/>
      <c r="G558" s="377"/>
      <c r="H558" s="432"/>
      <c r="I558" s="385"/>
      <c r="L558" s="76"/>
      <c r="M558" s="76"/>
      <c r="N558" s="76"/>
      <c r="O558" s="76"/>
      <c r="P558" s="76"/>
      <c r="Q558" s="76"/>
      <c r="R558" s="76"/>
      <c r="S558" s="76"/>
      <c r="T558" s="76"/>
    </row>
    <row r="559" spans="1:21" s="386" customFormat="1" x14ac:dyDescent="0.55000000000000004">
      <c r="A559" s="76"/>
      <c r="B559" s="379"/>
      <c r="C559" s="390"/>
      <c r="D559" s="391"/>
      <c r="E559" s="394"/>
      <c r="F559" s="376"/>
      <c r="G559" s="377"/>
      <c r="H559" s="432"/>
      <c r="I559" s="385"/>
      <c r="J559" s="76"/>
      <c r="M559" s="76"/>
      <c r="N559" s="76"/>
      <c r="O559" s="76"/>
      <c r="P559" s="76"/>
      <c r="Q559" s="76"/>
      <c r="R559" s="76"/>
      <c r="S559" s="76"/>
      <c r="T559" s="76"/>
      <c r="U559" s="76"/>
    </row>
    <row r="560" spans="1:21" ht="7.5" customHeight="1" x14ac:dyDescent="0.55000000000000004">
      <c r="B560" s="211"/>
      <c r="C560" s="28"/>
      <c r="D560" s="28"/>
      <c r="E560" s="28"/>
      <c r="F560" s="28"/>
      <c r="G560" s="28"/>
      <c r="H560" s="50"/>
      <c r="I560" s="50"/>
      <c r="L560" s="3"/>
    </row>
    <row r="561" spans="1:20" ht="6" customHeight="1" x14ac:dyDescent="0.55000000000000004">
      <c r="I561"/>
      <c r="L561" s="3"/>
    </row>
    <row r="562" spans="1:20" ht="103.5" customHeight="1" x14ac:dyDescent="0.55000000000000004">
      <c r="C562" s="241"/>
      <c r="D562" s="242"/>
      <c r="E562" s="230" t="s">
        <v>229</v>
      </c>
      <c r="F562" s="912"/>
      <c r="G562" s="913"/>
      <c r="H562" s="914"/>
      <c r="I562" s="244" t="s">
        <v>240</v>
      </c>
      <c r="J562" s="244"/>
      <c r="K562"/>
    </row>
    <row r="563" spans="1:20" ht="146.25" customHeight="1" x14ac:dyDescent="0.55000000000000004">
      <c r="C563" s="234"/>
      <c r="D563" s="224"/>
      <c r="E563" s="230" t="s">
        <v>230</v>
      </c>
      <c r="F563" s="912"/>
      <c r="G563" s="913"/>
      <c r="H563" s="914"/>
      <c r="I563"/>
      <c r="L563" s="3"/>
    </row>
    <row r="564" spans="1:20" ht="18.5" thickBot="1" x14ac:dyDescent="0.6">
      <c r="A564" s="245"/>
      <c r="B564" s="245"/>
      <c r="C564" s="245"/>
      <c r="D564" s="245"/>
      <c r="E564" s="245"/>
      <c r="F564" s="245"/>
      <c r="G564" s="245"/>
      <c r="H564" s="245"/>
      <c r="I564" s="247"/>
    </row>
    <row r="565" spans="1:20" x14ac:dyDescent="0.55000000000000004">
      <c r="A565" s="248"/>
      <c r="B565" s="248"/>
      <c r="C565" s="248"/>
      <c r="D565" s="248"/>
      <c r="E565" s="248"/>
      <c r="F565" s="248"/>
      <c r="G565" s="248"/>
      <c r="H565" s="248"/>
      <c r="I565" s="250"/>
    </row>
    <row r="566" spans="1:20" ht="9.75" customHeight="1" x14ac:dyDescent="0.55000000000000004">
      <c r="B566" s="51"/>
      <c r="C566" s="29"/>
      <c r="D566" s="29"/>
      <c r="E566" s="29"/>
      <c r="F566" s="29"/>
      <c r="G566" s="29"/>
      <c r="H566" s="29"/>
      <c r="I566" s="47"/>
      <c r="J566"/>
      <c r="K566"/>
    </row>
    <row r="567" spans="1:20" x14ac:dyDescent="0.55000000000000004">
      <c r="B567" s="48"/>
      <c r="C567" s="241" t="str">
        <f ca="1">IFERROR(OFFSET('2.5民生部門以外排出削減量'!$C$5,MATCH(D567,'2.5民生部門以外排出削減量'!$E$6:$E$37,0),0)&amp;"","")</f>
        <v/>
      </c>
      <c r="D567" s="375" t="s">
        <v>238</v>
      </c>
      <c r="E567" s="231" t="s">
        <v>19</v>
      </c>
      <c r="F567" s="928" t="str">
        <f ca="1">IFERROR(OFFSET('2.5民生部門以外排出削減量'!$G$5,MATCH(D567,'2.5民生部門以外排出削減量'!$E$6:$E$37,0),0),"")</f>
        <v/>
      </c>
      <c r="G567" s="928"/>
      <c r="H567" s="928"/>
      <c r="I567" s="49"/>
      <c r="J567"/>
      <c r="K567"/>
    </row>
    <row r="568" spans="1:20" x14ac:dyDescent="0.55000000000000004">
      <c r="B568" s="48"/>
      <c r="C568" s="233"/>
      <c r="D568" s="216"/>
      <c r="E568" s="231" t="s">
        <v>243</v>
      </c>
      <c r="F568" s="928" t="str">
        <f ca="1">IFERROR(OFFSET('2.5民生部門以外排出削減量'!$H$5,MATCH(D567,'2.5民生部門以外排出削減量'!$E$6:$E$37,0),0),"")</f>
        <v/>
      </c>
      <c r="G568" s="928"/>
      <c r="H568" s="928"/>
      <c r="I568" s="49"/>
      <c r="J568"/>
      <c r="K568"/>
    </row>
    <row r="569" spans="1:20" x14ac:dyDescent="0.55000000000000004">
      <c r="B569" s="48"/>
      <c r="C569" s="233"/>
      <c r="D569" s="216"/>
      <c r="E569" s="231" t="s">
        <v>298</v>
      </c>
      <c r="F569" s="929" t="str">
        <f ca="1">IFERROR(OFFSET('2.5民生部門以外排出削減量'!$J$5,MATCH(D567,'2.5民生部門以外排出削減量'!$E$6:$E$37,0),0),"")</f>
        <v/>
      </c>
      <c r="G569" s="929"/>
      <c r="H569" s="929"/>
      <c r="I569" s="49"/>
      <c r="J569"/>
      <c r="K569"/>
    </row>
    <row r="570" spans="1:20" s="76" customFormat="1" ht="18.75" customHeight="1" x14ac:dyDescent="0.55000000000000004">
      <c r="B570" s="379"/>
      <c r="C570" s="380"/>
      <c r="D570" s="381"/>
      <c r="E570" s="393" t="s">
        <v>237</v>
      </c>
      <c r="F570" s="389" t="s">
        <v>211</v>
      </c>
      <c r="G570" s="389" t="s">
        <v>360</v>
      </c>
      <c r="H570" s="389" t="s">
        <v>246</v>
      </c>
      <c r="I570" s="385"/>
      <c r="J570" s="386"/>
      <c r="K570" s="386"/>
    </row>
    <row r="571" spans="1:20" s="76" customFormat="1" x14ac:dyDescent="0.55000000000000004">
      <c r="B571" s="379"/>
      <c r="C571" s="380"/>
      <c r="D571" s="381"/>
      <c r="E571" s="393"/>
      <c r="F571" s="376"/>
      <c r="G571" s="377"/>
      <c r="H571" s="432"/>
      <c r="I571" s="385"/>
      <c r="J571" s="386"/>
      <c r="K571" s="386"/>
    </row>
    <row r="572" spans="1:20" s="76" customFormat="1" x14ac:dyDescent="0.55000000000000004">
      <c r="B572" s="379"/>
      <c r="C572" s="380"/>
      <c r="D572" s="381"/>
      <c r="E572" s="393"/>
      <c r="F572" s="376"/>
      <c r="G572" s="377"/>
      <c r="H572" s="432"/>
      <c r="I572" s="385"/>
      <c r="J572" s="386"/>
      <c r="K572" s="386"/>
    </row>
    <row r="573" spans="1:20" s="386" customFormat="1" x14ac:dyDescent="0.55000000000000004">
      <c r="A573" s="76"/>
      <c r="B573" s="379"/>
      <c r="C573" s="380"/>
      <c r="D573" s="381"/>
      <c r="E573" s="393"/>
      <c r="F573" s="376"/>
      <c r="G573" s="377"/>
      <c r="H573" s="432"/>
      <c r="I573" s="385"/>
      <c r="L573" s="76"/>
      <c r="M573" s="76"/>
      <c r="N573" s="76"/>
      <c r="O573" s="76"/>
      <c r="P573" s="76"/>
      <c r="Q573" s="76"/>
      <c r="R573" s="76"/>
      <c r="S573" s="76"/>
      <c r="T573" s="76"/>
    </row>
    <row r="574" spans="1:20" s="386" customFormat="1" x14ac:dyDescent="0.55000000000000004">
      <c r="A574" s="76"/>
      <c r="B574" s="379"/>
      <c r="C574" s="380"/>
      <c r="D574" s="381"/>
      <c r="E574" s="393"/>
      <c r="F574" s="376"/>
      <c r="G574" s="377"/>
      <c r="H574" s="432"/>
      <c r="I574" s="385"/>
      <c r="L574" s="76"/>
      <c r="M574" s="76"/>
      <c r="N574" s="76"/>
      <c r="O574" s="76"/>
      <c r="P574" s="76"/>
      <c r="Q574" s="76"/>
      <c r="R574" s="76"/>
      <c r="S574" s="76"/>
      <c r="T574" s="76"/>
    </row>
    <row r="575" spans="1:20" s="386" customFormat="1" ht="18.75" customHeight="1" x14ac:dyDescent="0.55000000000000004">
      <c r="A575" s="76"/>
      <c r="B575" s="379"/>
      <c r="C575" s="380"/>
      <c r="D575" s="381"/>
      <c r="E575" s="393" t="s">
        <v>237</v>
      </c>
      <c r="F575" s="389" t="s">
        <v>211</v>
      </c>
      <c r="G575" s="389" t="s">
        <v>360</v>
      </c>
      <c r="H575" s="395" t="s">
        <v>246</v>
      </c>
      <c r="I575" s="385"/>
      <c r="L575" s="76"/>
      <c r="M575" s="76"/>
      <c r="N575" s="76"/>
      <c r="O575" s="76"/>
      <c r="P575" s="76"/>
      <c r="Q575" s="76"/>
      <c r="R575" s="76"/>
      <c r="S575" s="76"/>
      <c r="T575" s="76"/>
    </row>
    <row r="576" spans="1:20" s="386" customFormat="1" x14ac:dyDescent="0.55000000000000004">
      <c r="A576" s="76"/>
      <c r="B576" s="379"/>
      <c r="C576" s="380"/>
      <c r="D576" s="381"/>
      <c r="E576" s="393"/>
      <c r="F576" s="376"/>
      <c r="G576" s="377"/>
      <c r="H576" s="432"/>
      <c r="I576" s="385"/>
      <c r="L576" s="76"/>
      <c r="M576" s="76"/>
      <c r="N576" s="76"/>
      <c r="O576" s="76"/>
      <c r="P576" s="76"/>
      <c r="Q576" s="76"/>
      <c r="R576" s="76"/>
      <c r="S576" s="76"/>
      <c r="T576" s="76"/>
    </row>
    <row r="577" spans="1:21" s="386" customFormat="1" x14ac:dyDescent="0.55000000000000004">
      <c r="A577" s="76"/>
      <c r="B577" s="379"/>
      <c r="C577" s="380"/>
      <c r="D577" s="381"/>
      <c r="E577" s="393"/>
      <c r="F577" s="376"/>
      <c r="G577" s="377"/>
      <c r="H577" s="432"/>
      <c r="I577" s="385"/>
      <c r="L577" s="76"/>
      <c r="M577" s="76"/>
      <c r="N577" s="76"/>
      <c r="O577" s="76"/>
      <c r="P577" s="76"/>
      <c r="Q577" s="76"/>
      <c r="R577" s="76"/>
      <c r="S577" s="76"/>
      <c r="T577" s="76"/>
    </row>
    <row r="578" spans="1:21" s="386" customFormat="1" x14ac:dyDescent="0.55000000000000004">
      <c r="A578" s="76"/>
      <c r="B578" s="379"/>
      <c r="C578" s="380"/>
      <c r="D578" s="381"/>
      <c r="E578" s="393"/>
      <c r="F578" s="376"/>
      <c r="G578" s="377"/>
      <c r="H578" s="432"/>
      <c r="I578" s="385"/>
      <c r="L578" s="76"/>
      <c r="M578" s="76"/>
      <c r="N578" s="76"/>
      <c r="O578" s="76"/>
      <c r="P578" s="76"/>
      <c r="Q578" s="76"/>
      <c r="R578" s="76"/>
      <c r="S578" s="76"/>
      <c r="T578" s="76"/>
    </row>
    <row r="579" spans="1:21" s="386" customFormat="1" x14ac:dyDescent="0.55000000000000004">
      <c r="A579" s="76"/>
      <c r="B579" s="379"/>
      <c r="C579" s="390"/>
      <c r="D579" s="391"/>
      <c r="E579" s="394"/>
      <c r="F579" s="376"/>
      <c r="G579" s="377"/>
      <c r="H579" s="432"/>
      <c r="I579" s="385"/>
      <c r="J579" s="76"/>
      <c r="M579" s="76"/>
      <c r="N579" s="76"/>
      <c r="O579" s="76"/>
      <c r="P579" s="76"/>
      <c r="Q579" s="76"/>
      <c r="R579" s="76"/>
      <c r="S579" s="76"/>
      <c r="T579" s="76"/>
      <c r="U579" s="76"/>
    </row>
    <row r="580" spans="1:21" ht="7.5" customHeight="1" x14ac:dyDescent="0.55000000000000004">
      <c r="B580" s="211"/>
      <c r="C580" s="28"/>
      <c r="D580" s="28"/>
      <c r="E580" s="28"/>
      <c r="F580" s="28"/>
      <c r="G580" s="28"/>
      <c r="H580" s="50"/>
      <c r="I580" s="50"/>
      <c r="L580" s="3"/>
    </row>
    <row r="581" spans="1:21" ht="6" customHeight="1" x14ac:dyDescent="0.55000000000000004">
      <c r="I581"/>
      <c r="L581" s="3"/>
    </row>
    <row r="582" spans="1:21" ht="103.5" customHeight="1" x14ac:dyDescent="0.55000000000000004">
      <c r="C582" s="241"/>
      <c r="D582" s="242"/>
      <c r="E582" s="230" t="s">
        <v>229</v>
      </c>
      <c r="F582" s="912"/>
      <c r="G582" s="913"/>
      <c r="H582" s="914"/>
      <c r="I582" s="244" t="s">
        <v>240</v>
      </c>
      <c r="J582" s="244"/>
      <c r="K582"/>
    </row>
    <row r="583" spans="1:21" ht="146.25" customHeight="1" x14ac:dyDescent="0.55000000000000004">
      <c r="C583" s="234"/>
      <c r="D583" s="224"/>
      <c r="E583" s="230" t="s">
        <v>230</v>
      </c>
      <c r="F583" s="912"/>
      <c r="G583" s="913"/>
      <c r="H583" s="914"/>
      <c r="I583"/>
      <c r="L583" s="3"/>
    </row>
    <row r="584" spans="1:21" ht="18.5" thickBot="1" x14ac:dyDescent="0.6">
      <c r="A584" s="245"/>
      <c r="B584" s="245"/>
      <c r="C584" s="245"/>
      <c r="D584" s="245"/>
      <c r="E584" s="245"/>
      <c r="F584" s="245"/>
      <c r="G584" s="245"/>
      <c r="H584" s="245"/>
      <c r="I584" s="247"/>
    </row>
    <row r="585" spans="1:21" x14ac:dyDescent="0.55000000000000004">
      <c r="A585" s="248"/>
      <c r="B585" s="248"/>
      <c r="C585" s="248"/>
      <c r="D585" s="248"/>
      <c r="E585" s="248"/>
      <c r="F585" s="248"/>
      <c r="G585" s="248"/>
      <c r="H585" s="248"/>
      <c r="I585" s="250"/>
    </row>
    <row r="586" spans="1:21" ht="9.75" customHeight="1" x14ac:dyDescent="0.55000000000000004">
      <c r="B586" s="51"/>
      <c r="C586" s="29"/>
      <c r="D586" s="29"/>
      <c r="E586" s="29"/>
      <c r="F586" s="29"/>
      <c r="G586" s="29"/>
      <c r="H586" s="29"/>
      <c r="I586" s="47"/>
      <c r="J586"/>
      <c r="K586"/>
    </row>
    <row r="587" spans="1:21" x14ac:dyDescent="0.55000000000000004">
      <c r="B587" s="48"/>
      <c r="C587" s="241" t="str">
        <f ca="1">IFERROR(OFFSET('2.5民生部門以外排出削減量'!$C$5,MATCH(D587,'2.5民生部門以外排出削減量'!$E$6:$E$37,0),0)&amp;"","")</f>
        <v/>
      </c>
      <c r="D587" s="375" t="s">
        <v>238</v>
      </c>
      <c r="E587" s="231" t="s">
        <v>19</v>
      </c>
      <c r="F587" s="928" t="str">
        <f ca="1">IFERROR(OFFSET('2.5民生部門以外排出削減量'!$G$5,MATCH(D587,'2.5民生部門以外排出削減量'!$E$6:$E$37,0),0),"")</f>
        <v/>
      </c>
      <c r="G587" s="928"/>
      <c r="H587" s="928"/>
      <c r="I587" s="49"/>
      <c r="J587"/>
      <c r="K587"/>
    </row>
    <row r="588" spans="1:21" x14ac:dyDescent="0.55000000000000004">
      <c r="B588" s="48"/>
      <c r="C588" s="233"/>
      <c r="D588" s="216"/>
      <c r="E588" s="231" t="s">
        <v>243</v>
      </c>
      <c r="F588" s="928" t="str">
        <f ca="1">IFERROR(OFFSET('2.5民生部門以外排出削減量'!$H$5,MATCH(D587,'2.5民生部門以外排出削減量'!$E$6:$E$37,0),0),"")</f>
        <v/>
      </c>
      <c r="G588" s="928"/>
      <c r="H588" s="928"/>
      <c r="I588" s="49"/>
      <c r="J588"/>
      <c r="K588"/>
    </row>
    <row r="589" spans="1:21" x14ac:dyDescent="0.55000000000000004">
      <c r="B589" s="48"/>
      <c r="C589" s="233"/>
      <c r="D589" s="216"/>
      <c r="E589" s="231" t="s">
        <v>298</v>
      </c>
      <c r="F589" s="929" t="str">
        <f ca="1">IFERROR(OFFSET('2.5民生部門以外排出削減量'!$J$5,MATCH(D587,'2.5民生部門以外排出削減量'!$E$6:$E$37,0),0),"")</f>
        <v/>
      </c>
      <c r="G589" s="929"/>
      <c r="H589" s="929"/>
      <c r="I589" s="49"/>
      <c r="J589"/>
      <c r="K589"/>
    </row>
    <row r="590" spans="1:21" s="76" customFormat="1" ht="18.75" customHeight="1" x14ac:dyDescent="0.55000000000000004">
      <c r="B590" s="379"/>
      <c r="C590" s="380"/>
      <c r="D590" s="381"/>
      <c r="E590" s="393" t="s">
        <v>237</v>
      </c>
      <c r="F590" s="389" t="s">
        <v>211</v>
      </c>
      <c r="G590" s="389" t="s">
        <v>360</v>
      </c>
      <c r="H590" s="389" t="s">
        <v>246</v>
      </c>
      <c r="I590" s="385"/>
      <c r="J590" s="386"/>
      <c r="K590" s="386"/>
    </row>
    <row r="591" spans="1:21" s="76" customFormat="1" x14ac:dyDescent="0.55000000000000004">
      <c r="B591" s="379"/>
      <c r="C591" s="380"/>
      <c r="D591" s="381"/>
      <c r="E591" s="393"/>
      <c r="F591" s="376"/>
      <c r="G591" s="377"/>
      <c r="H591" s="432"/>
      <c r="I591" s="385"/>
      <c r="J591" s="386"/>
      <c r="K591" s="386"/>
    </row>
    <row r="592" spans="1:21" s="76" customFormat="1" x14ac:dyDescent="0.55000000000000004">
      <c r="B592" s="379"/>
      <c r="C592" s="380"/>
      <c r="D592" s="381"/>
      <c r="E592" s="393"/>
      <c r="F592" s="376"/>
      <c r="G592" s="377"/>
      <c r="H592" s="432"/>
      <c r="I592" s="385"/>
      <c r="J592" s="386"/>
      <c r="K592" s="386"/>
    </row>
    <row r="593" spans="1:21" s="386" customFormat="1" x14ac:dyDescent="0.55000000000000004">
      <c r="A593" s="76"/>
      <c r="B593" s="379"/>
      <c r="C593" s="380"/>
      <c r="D593" s="381"/>
      <c r="E593" s="393"/>
      <c r="F593" s="376"/>
      <c r="G593" s="377"/>
      <c r="H593" s="432"/>
      <c r="I593" s="385"/>
      <c r="L593" s="76"/>
      <c r="M593" s="76"/>
      <c r="N593" s="76"/>
      <c r="O593" s="76"/>
      <c r="P593" s="76"/>
      <c r="Q593" s="76"/>
      <c r="R593" s="76"/>
      <c r="S593" s="76"/>
      <c r="T593" s="76"/>
    </row>
    <row r="594" spans="1:21" s="386" customFormat="1" x14ac:dyDescent="0.55000000000000004">
      <c r="A594" s="76"/>
      <c r="B594" s="379"/>
      <c r="C594" s="380"/>
      <c r="D594" s="381"/>
      <c r="E594" s="393"/>
      <c r="F594" s="376"/>
      <c r="G594" s="377"/>
      <c r="H594" s="432"/>
      <c r="I594" s="385"/>
      <c r="L594" s="76"/>
      <c r="M594" s="76"/>
      <c r="N594" s="76"/>
      <c r="O594" s="76"/>
      <c r="P594" s="76"/>
      <c r="Q594" s="76"/>
      <c r="R594" s="76"/>
      <c r="S594" s="76"/>
      <c r="T594" s="76"/>
    </row>
    <row r="595" spans="1:21" s="386" customFormat="1" ht="18.75" customHeight="1" x14ac:dyDescent="0.55000000000000004">
      <c r="A595" s="76"/>
      <c r="B595" s="379"/>
      <c r="C595" s="380"/>
      <c r="D595" s="381"/>
      <c r="E595" s="393" t="s">
        <v>237</v>
      </c>
      <c r="F595" s="389" t="s">
        <v>211</v>
      </c>
      <c r="G595" s="389" t="s">
        <v>360</v>
      </c>
      <c r="H595" s="395" t="s">
        <v>246</v>
      </c>
      <c r="I595" s="385"/>
      <c r="L595" s="76"/>
      <c r="M595" s="76"/>
      <c r="N595" s="76"/>
      <c r="O595" s="76"/>
      <c r="P595" s="76"/>
      <c r="Q595" s="76"/>
      <c r="R595" s="76"/>
      <c r="S595" s="76"/>
      <c r="T595" s="76"/>
    </row>
    <row r="596" spans="1:21" s="386" customFormat="1" x14ac:dyDescent="0.55000000000000004">
      <c r="A596" s="76"/>
      <c r="B596" s="379"/>
      <c r="C596" s="380"/>
      <c r="D596" s="381"/>
      <c r="E596" s="393"/>
      <c r="F596" s="376"/>
      <c r="G596" s="377"/>
      <c r="H596" s="432"/>
      <c r="I596" s="385"/>
      <c r="L596" s="76"/>
      <c r="M596" s="76"/>
      <c r="N596" s="76"/>
      <c r="O596" s="76"/>
      <c r="P596" s="76"/>
      <c r="Q596" s="76"/>
      <c r="R596" s="76"/>
      <c r="S596" s="76"/>
      <c r="T596" s="76"/>
    </row>
    <row r="597" spans="1:21" s="386" customFormat="1" x14ac:dyDescent="0.55000000000000004">
      <c r="A597" s="76"/>
      <c r="B597" s="379"/>
      <c r="C597" s="380"/>
      <c r="D597" s="381"/>
      <c r="E597" s="393"/>
      <c r="F597" s="376"/>
      <c r="G597" s="377"/>
      <c r="H597" s="432"/>
      <c r="I597" s="385"/>
      <c r="L597" s="76"/>
      <c r="M597" s="76"/>
      <c r="N597" s="76"/>
      <c r="O597" s="76"/>
      <c r="P597" s="76"/>
      <c r="Q597" s="76"/>
      <c r="R597" s="76"/>
      <c r="S597" s="76"/>
      <c r="T597" s="76"/>
    </row>
    <row r="598" spans="1:21" s="386" customFormat="1" x14ac:dyDescent="0.55000000000000004">
      <c r="A598" s="76"/>
      <c r="B598" s="379"/>
      <c r="C598" s="380"/>
      <c r="D598" s="381"/>
      <c r="E598" s="393"/>
      <c r="F598" s="376"/>
      <c r="G598" s="377"/>
      <c r="H598" s="432"/>
      <c r="I598" s="385"/>
      <c r="L598" s="76"/>
      <c r="M598" s="76"/>
      <c r="N598" s="76"/>
      <c r="O598" s="76"/>
      <c r="P598" s="76"/>
      <c r="Q598" s="76"/>
      <c r="R598" s="76"/>
      <c r="S598" s="76"/>
      <c r="T598" s="76"/>
    </row>
    <row r="599" spans="1:21" s="386" customFormat="1" x14ac:dyDescent="0.55000000000000004">
      <c r="A599" s="76"/>
      <c r="B599" s="379"/>
      <c r="C599" s="390"/>
      <c r="D599" s="391"/>
      <c r="E599" s="394"/>
      <c r="F599" s="376"/>
      <c r="G599" s="377"/>
      <c r="H599" s="432"/>
      <c r="I599" s="385"/>
      <c r="J599" s="76"/>
      <c r="M599" s="76"/>
      <c r="N599" s="76"/>
      <c r="O599" s="76"/>
      <c r="P599" s="76"/>
      <c r="Q599" s="76"/>
      <c r="R599" s="76"/>
      <c r="S599" s="76"/>
      <c r="T599" s="76"/>
      <c r="U599" s="76"/>
    </row>
    <row r="600" spans="1:21" ht="7.5" customHeight="1" x14ac:dyDescent="0.55000000000000004">
      <c r="B600" s="211"/>
      <c r="C600" s="28"/>
      <c r="D600" s="28"/>
      <c r="E600" s="28"/>
      <c r="F600" s="28"/>
      <c r="G600" s="28"/>
      <c r="H600" s="50"/>
      <c r="I600" s="50"/>
      <c r="L600" s="3"/>
    </row>
    <row r="601" spans="1:21" ht="6" customHeight="1" x14ac:dyDescent="0.55000000000000004">
      <c r="I601"/>
      <c r="L601" s="3"/>
    </row>
    <row r="602" spans="1:21" ht="103.5" customHeight="1" x14ac:dyDescent="0.55000000000000004">
      <c r="C602" s="241"/>
      <c r="D602" s="242"/>
      <c r="E602" s="230" t="s">
        <v>229</v>
      </c>
      <c r="F602" s="912"/>
      <c r="G602" s="913"/>
      <c r="H602" s="914"/>
      <c r="I602" s="244" t="s">
        <v>240</v>
      </c>
      <c r="J602" s="244"/>
      <c r="K602"/>
    </row>
    <row r="603" spans="1:21" ht="146.25" customHeight="1" x14ac:dyDescent="0.55000000000000004">
      <c r="C603" s="234"/>
      <c r="D603" s="224"/>
      <c r="E603" s="230" t="s">
        <v>230</v>
      </c>
      <c r="F603" s="912"/>
      <c r="G603" s="913"/>
      <c r="H603" s="914"/>
      <c r="I603"/>
      <c r="L603" s="3"/>
    </row>
    <row r="604" spans="1:21" ht="18.5" thickBot="1" x14ac:dyDescent="0.6">
      <c r="A604" s="245"/>
      <c r="B604" s="245"/>
      <c r="C604" s="245"/>
      <c r="D604" s="245"/>
      <c r="E604" s="245"/>
      <c r="F604" s="245"/>
      <c r="G604" s="245"/>
      <c r="H604" s="245"/>
      <c r="I604" s="247"/>
    </row>
    <row r="605" spans="1:21" x14ac:dyDescent="0.55000000000000004">
      <c r="A605" s="248"/>
      <c r="B605" s="248"/>
      <c r="C605" s="248"/>
      <c r="D605" s="248"/>
      <c r="E605" s="248"/>
      <c r="F605" s="248"/>
      <c r="G605" s="248"/>
      <c r="H605" s="248"/>
      <c r="I605" s="250"/>
    </row>
    <row r="606" spans="1:21" ht="9.75" customHeight="1" x14ac:dyDescent="0.55000000000000004">
      <c r="B606" s="51"/>
      <c r="C606" s="29"/>
      <c r="D606" s="29"/>
      <c r="E606" s="29"/>
      <c r="F606" s="29"/>
      <c r="G606" s="29"/>
      <c r="H606" s="29"/>
      <c r="I606" s="47"/>
      <c r="J606"/>
      <c r="K606"/>
    </row>
    <row r="607" spans="1:21" x14ac:dyDescent="0.55000000000000004">
      <c r="B607" s="48"/>
      <c r="C607" s="241" t="str">
        <f ca="1">IFERROR(OFFSET('2.5民生部門以外排出削減量'!$C$5,MATCH(D607,'2.5民生部門以外排出削減量'!$E$6:$E$37,0),0)&amp;"","")</f>
        <v/>
      </c>
      <c r="D607" s="375" t="s">
        <v>238</v>
      </c>
      <c r="E607" s="231" t="s">
        <v>19</v>
      </c>
      <c r="F607" s="928" t="str">
        <f ca="1">IFERROR(OFFSET('2.5民生部門以外排出削減量'!$G$5,MATCH(D607,'2.5民生部門以外排出削減量'!$E$6:$E$37,0),0),"")</f>
        <v/>
      </c>
      <c r="G607" s="928"/>
      <c r="H607" s="928"/>
      <c r="I607" s="49"/>
      <c r="J607"/>
      <c r="K607"/>
    </row>
    <row r="608" spans="1:21" x14ac:dyDescent="0.55000000000000004">
      <c r="B608" s="48"/>
      <c r="C608" s="233"/>
      <c r="D608" s="216"/>
      <c r="E608" s="231" t="s">
        <v>243</v>
      </c>
      <c r="F608" s="928" t="str">
        <f ca="1">IFERROR(OFFSET('2.5民生部門以外排出削減量'!$H$5,MATCH(D607,'2.5民生部門以外排出削減量'!$E$6:$E$37,0),0),"")</f>
        <v/>
      </c>
      <c r="G608" s="928"/>
      <c r="H608" s="928"/>
      <c r="I608" s="49"/>
      <c r="J608"/>
      <c r="K608"/>
    </row>
    <row r="609" spans="1:21" x14ac:dyDescent="0.55000000000000004">
      <c r="B609" s="48"/>
      <c r="C609" s="233"/>
      <c r="D609" s="216"/>
      <c r="E609" s="231" t="s">
        <v>298</v>
      </c>
      <c r="F609" s="929" t="str">
        <f ca="1">IFERROR(OFFSET('2.5民生部門以外排出削減量'!$J$5,MATCH(D607,'2.5民生部門以外排出削減量'!$E$6:$E$37,0),0),"")</f>
        <v/>
      </c>
      <c r="G609" s="929"/>
      <c r="H609" s="929"/>
      <c r="I609" s="49"/>
      <c r="J609"/>
      <c r="K609"/>
    </row>
    <row r="610" spans="1:21" s="76" customFormat="1" ht="18.75" customHeight="1" x14ac:dyDescent="0.55000000000000004">
      <c r="B610" s="379"/>
      <c r="C610" s="380"/>
      <c r="D610" s="381"/>
      <c r="E610" s="393" t="s">
        <v>237</v>
      </c>
      <c r="F610" s="389" t="s">
        <v>211</v>
      </c>
      <c r="G610" s="389" t="s">
        <v>360</v>
      </c>
      <c r="H610" s="389" t="s">
        <v>246</v>
      </c>
      <c r="I610" s="385"/>
      <c r="J610" s="386"/>
      <c r="K610" s="386"/>
    </row>
    <row r="611" spans="1:21" s="76" customFormat="1" x14ac:dyDescent="0.55000000000000004">
      <c r="B611" s="379"/>
      <c r="C611" s="380"/>
      <c r="D611" s="381"/>
      <c r="E611" s="393"/>
      <c r="F611" s="376"/>
      <c r="G611" s="377"/>
      <c r="H611" s="432"/>
      <c r="I611" s="385"/>
      <c r="J611" s="386"/>
      <c r="K611" s="386"/>
    </row>
    <row r="612" spans="1:21" s="76" customFormat="1" x14ac:dyDescent="0.55000000000000004">
      <c r="B612" s="379"/>
      <c r="C612" s="380"/>
      <c r="D612" s="381"/>
      <c r="E612" s="393"/>
      <c r="F612" s="376"/>
      <c r="G612" s="377"/>
      <c r="H612" s="432"/>
      <c r="I612" s="385"/>
      <c r="J612" s="386"/>
      <c r="K612" s="386"/>
    </row>
    <row r="613" spans="1:21" s="386" customFormat="1" x14ac:dyDescent="0.55000000000000004">
      <c r="A613" s="76"/>
      <c r="B613" s="379"/>
      <c r="C613" s="380"/>
      <c r="D613" s="381"/>
      <c r="E613" s="393"/>
      <c r="F613" s="376"/>
      <c r="G613" s="377"/>
      <c r="H613" s="432"/>
      <c r="I613" s="385"/>
      <c r="L613" s="76"/>
      <c r="M613" s="76"/>
      <c r="N613" s="76"/>
      <c r="O613" s="76"/>
      <c r="P613" s="76"/>
      <c r="Q613" s="76"/>
      <c r="R613" s="76"/>
      <c r="S613" s="76"/>
      <c r="T613" s="76"/>
    </row>
    <row r="614" spans="1:21" s="386" customFormat="1" x14ac:dyDescent="0.55000000000000004">
      <c r="A614" s="76"/>
      <c r="B614" s="379"/>
      <c r="C614" s="380"/>
      <c r="D614" s="381"/>
      <c r="E614" s="393"/>
      <c r="F614" s="376"/>
      <c r="G614" s="377"/>
      <c r="H614" s="432"/>
      <c r="I614" s="385"/>
      <c r="L614" s="76"/>
      <c r="M614" s="76"/>
      <c r="N614" s="76"/>
      <c r="O614" s="76"/>
      <c r="P614" s="76"/>
      <c r="Q614" s="76"/>
      <c r="R614" s="76"/>
      <c r="S614" s="76"/>
      <c r="T614" s="76"/>
    </row>
    <row r="615" spans="1:21" s="386" customFormat="1" ht="18.75" customHeight="1" x14ac:dyDescent="0.55000000000000004">
      <c r="A615" s="76"/>
      <c r="B615" s="379"/>
      <c r="C615" s="380"/>
      <c r="D615" s="381"/>
      <c r="E615" s="393" t="s">
        <v>237</v>
      </c>
      <c r="F615" s="389" t="s">
        <v>211</v>
      </c>
      <c r="G615" s="389" t="s">
        <v>360</v>
      </c>
      <c r="H615" s="395" t="s">
        <v>246</v>
      </c>
      <c r="I615" s="385"/>
      <c r="L615" s="76"/>
      <c r="M615" s="76"/>
      <c r="N615" s="76"/>
      <c r="O615" s="76"/>
      <c r="P615" s="76"/>
      <c r="Q615" s="76"/>
      <c r="R615" s="76"/>
      <c r="S615" s="76"/>
      <c r="T615" s="76"/>
    </row>
    <row r="616" spans="1:21" s="386" customFormat="1" x14ac:dyDescent="0.55000000000000004">
      <c r="A616" s="76"/>
      <c r="B616" s="379"/>
      <c r="C616" s="380"/>
      <c r="D616" s="381"/>
      <c r="E616" s="393"/>
      <c r="F616" s="376"/>
      <c r="G616" s="377"/>
      <c r="H616" s="432"/>
      <c r="I616" s="385"/>
      <c r="L616" s="76"/>
      <c r="M616" s="76"/>
      <c r="N616" s="76"/>
      <c r="O616" s="76"/>
      <c r="P616" s="76"/>
      <c r="Q616" s="76"/>
      <c r="R616" s="76"/>
      <c r="S616" s="76"/>
      <c r="T616" s="76"/>
    </row>
    <row r="617" spans="1:21" s="386" customFormat="1" x14ac:dyDescent="0.55000000000000004">
      <c r="A617" s="76"/>
      <c r="B617" s="379"/>
      <c r="C617" s="380"/>
      <c r="D617" s="381"/>
      <c r="E617" s="393"/>
      <c r="F617" s="376"/>
      <c r="G617" s="377"/>
      <c r="H617" s="432"/>
      <c r="I617" s="385"/>
      <c r="L617" s="76"/>
      <c r="M617" s="76"/>
      <c r="N617" s="76"/>
      <c r="O617" s="76"/>
      <c r="P617" s="76"/>
      <c r="Q617" s="76"/>
      <c r="R617" s="76"/>
      <c r="S617" s="76"/>
      <c r="T617" s="76"/>
    </row>
    <row r="618" spans="1:21" s="386" customFormat="1" x14ac:dyDescent="0.55000000000000004">
      <c r="A618" s="76"/>
      <c r="B618" s="379"/>
      <c r="C618" s="380"/>
      <c r="D618" s="381"/>
      <c r="E618" s="393"/>
      <c r="F618" s="376"/>
      <c r="G618" s="377"/>
      <c r="H618" s="432"/>
      <c r="I618" s="385"/>
      <c r="L618" s="76"/>
      <c r="M618" s="76"/>
      <c r="N618" s="76"/>
      <c r="O618" s="76"/>
      <c r="P618" s="76"/>
      <c r="Q618" s="76"/>
      <c r="R618" s="76"/>
      <c r="S618" s="76"/>
      <c r="T618" s="76"/>
    </row>
    <row r="619" spans="1:21" s="386" customFormat="1" x14ac:dyDescent="0.55000000000000004">
      <c r="A619" s="76"/>
      <c r="B619" s="379"/>
      <c r="C619" s="390"/>
      <c r="D619" s="391"/>
      <c r="E619" s="394"/>
      <c r="F619" s="376"/>
      <c r="G619" s="377"/>
      <c r="H619" s="432"/>
      <c r="I619" s="385"/>
      <c r="J619" s="76"/>
      <c r="M619" s="76"/>
      <c r="N619" s="76"/>
      <c r="O619" s="76"/>
      <c r="P619" s="76"/>
      <c r="Q619" s="76"/>
      <c r="R619" s="76"/>
      <c r="S619" s="76"/>
      <c r="T619" s="76"/>
      <c r="U619" s="76"/>
    </row>
    <row r="620" spans="1:21" ht="7.5" customHeight="1" x14ac:dyDescent="0.55000000000000004">
      <c r="B620" s="211"/>
      <c r="C620" s="28"/>
      <c r="D620" s="28"/>
      <c r="E620" s="28"/>
      <c r="F620" s="28"/>
      <c r="G620" s="28"/>
      <c r="H620" s="50"/>
      <c r="I620" s="50"/>
      <c r="L620" s="3"/>
    </row>
    <row r="621" spans="1:21" ht="6" customHeight="1" x14ac:dyDescent="0.55000000000000004">
      <c r="I621"/>
      <c r="L621" s="3"/>
    </row>
    <row r="622" spans="1:21" ht="103.5" customHeight="1" x14ac:dyDescent="0.55000000000000004">
      <c r="C622" s="241"/>
      <c r="D622" s="242"/>
      <c r="E622" s="230" t="s">
        <v>229</v>
      </c>
      <c r="F622" s="912"/>
      <c r="G622" s="913"/>
      <c r="H622" s="914"/>
      <c r="I622" s="244" t="s">
        <v>240</v>
      </c>
      <c r="J622" s="244"/>
      <c r="K622"/>
    </row>
    <row r="623" spans="1:21" ht="146.25" customHeight="1" x14ac:dyDescent="0.55000000000000004">
      <c r="C623" s="234"/>
      <c r="D623" s="224"/>
      <c r="E623" s="230" t="s">
        <v>230</v>
      </c>
      <c r="F623" s="912"/>
      <c r="G623" s="913"/>
      <c r="H623" s="914"/>
      <c r="I623"/>
      <c r="L623" s="3"/>
    </row>
    <row r="624" spans="1:21" ht="18.5" thickBot="1" x14ac:dyDescent="0.6"/>
    <row r="625" spans="1:21" x14ac:dyDescent="0.55000000000000004">
      <c r="A625" s="248"/>
      <c r="B625" s="248"/>
      <c r="C625" s="248"/>
      <c r="D625" s="248"/>
      <c r="E625" s="248"/>
      <c r="F625" s="248"/>
      <c r="G625" s="248"/>
      <c r="H625" s="248"/>
      <c r="I625" s="250"/>
    </row>
    <row r="626" spans="1:21" ht="9.75" customHeight="1" x14ac:dyDescent="0.55000000000000004">
      <c r="B626" s="51"/>
      <c r="C626" s="29"/>
      <c r="D626" s="29"/>
      <c r="E626" s="29"/>
      <c r="F626" s="29"/>
      <c r="G626" s="29"/>
      <c r="H626" s="29"/>
      <c r="I626" s="47"/>
      <c r="J626"/>
      <c r="K626"/>
    </row>
    <row r="627" spans="1:21" x14ac:dyDescent="0.55000000000000004">
      <c r="B627" s="48"/>
      <c r="C627" s="241" t="str">
        <f ca="1">IFERROR(OFFSET('2.5民生部門以外排出削減量'!$C$5,MATCH(D627,'2.5民生部門以外排出削減量'!$E$6:$E$37,0),0)&amp;"","")</f>
        <v/>
      </c>
      <c r="D627" s="375" t="s">
        <v>238</v>
      </c>
      <c r="E627" s="231" t="s">
        <v>19</v>
      </c>
      <c r="F627" s="928" t="str">
        <f ca="1">IFERROR(OFFSET('2.5民生部門以外排出削減量'!$G$5,MATCH(D627,'2.5民生部門以外排出削減量'!$E$6:$E$37,0),0),"")</f>
        <v/>
      </c>
      <c r="G627" s="928"/>
      <c r="H627" s="928"/>
      <c r="I627" s="49"/>
      <c r="J627"/>
      <c r="K627"/>
    </row>
    <row r="628" spans="1:21" x14ac:dyDescent="0.55000000000000004">
      <c r="B628" s="48"/>
      <c r="C628" s="233"/>
      <c r="D628" s="216"/>
      <c r="E628" s="231" t="s">
        <v>243</v>
      </c>
      <c r="F628" s="928" t="str">
        <f ca="1">IFERROR(OFFSET('2.5民生部門以外排出削減量'!$H$5,MATCH(D627,'2.5民生部門以外排出削減量'!$E$6:$E$37,0),0),"")</f>
        <v/>
      </c>
      <c r="G628" s="928"/>
      <c r="H628" s="928"/>
      <c r="I628" s="49"/>
      <c r="J628"/>
      <c r="K628"/>
    </row>
    <row r="629" spans="1:21" x14ac:dyDescent="0.55000000000000004">
      <c r="B629" s="48"/>
      <c r="C629" s="233"/>
      <c r="D629" s="216"/>
      <c r="E629" s="231" t="s">
        <v>298</v>
      </c>
      <c r="F629" s="929" t="str">
        <f ca="1">IFERROR(OFFSET('2.5民生部門以外排出削減量'!$J$5,MATCH(D627,'2.5民生部門以外排出削減量'!$E$6:$E$37,0),0),"")</f>
        <v/>
      </c>
      <c r="G629" s="929"/>
      <c r="H629" s="929"/>
      <c r="I629" s="49"/>
      <c r="J629"/>
      <c r="K629"/>
    </row>
    <row r="630" spans="1:21" s="76" customFormat="1" ht="18.75" customHeight="1" x14ac:dyDescent="0.55000000000000004">
      <c r="B630" s="379"/>
      <c r="C630" s="380"/>
      <c r="D630" s="381"/>
      <c r="E630" s="393" t="s">
        <v>237</v>
      </c>
      <c r="F630" s="389" t="s">
        <v>211</v>
      </c>
      <c r="G630" s="389" t="s">
        <v>360</v>
      </c>
      <c r="H630" s="389" t="s">
        <v>246</v>
      </c>
      <c r="I630" s="385"/>
      <c r="J630" s="386"/>
      <c r="K630" s="386"/>
    </row>
    <row r="631" spans="1:21" s="76" customFormat="1" x14ac:dyDescent="0.55000000000000004">
      <c r="B631" s="379"/>
      <c r="C631" s="380"/>
      <c r="D631" s="381"/>
      <c r="E631" s="393"/>
      <c r="F631" s="376"/>
      <c r="G631" s="377"/>
      <c r="H631" s="432"/>
      <c r="I631" s="385"/>
      <c r="J631" s="386"/>
      <c r="K631" s="386"/>
    </row>
    <row r="632" spans="1:21" s="76" customFormat="1" x14ac:dyDescent="0.55000000000000004">
      <c r="B632" s="379"/>
      <c r="C632" s="380"/>
      <c r="D632" s="381"/>
      <c r="E632" s="393"/>
      <c r="F632" s="376"/>
      <c r="G632" s="377"/>
      <c r="H632" s="432"/>
      <c r="I632" s="385"/>
      <c r="J632" s="386"/>
      <c r="K632" s="386"/>
    </row>
    <row r="633" spans="1:21" s="386" customFormat="1" x14ac:dyDescent="0.55000000000000004">
      <c r="A633" s="76"/>
      <c r="B633" s="379"/>
      <c r="C633" s="380"/>
      <c r="D633" s="381"/>
      <c r="E633" s="393"/>
      <c r="F633" s="376"/>
      <c r="G633" s="377"/>
      <c r="H633" s="432"/>
      <c r="I633" s="385"/>
      <c r="L633" s="76"/>
      <c r="M633" s="76"/>
      <c r="N633" s="76"/>
      <c r="O633" s="76"/>
      <c r="P633" s="76"/>
      <c r="Q633" s="76"/>
      <c r="R633" s="76"/>
      <c r="S633" s="76"/>
      <c r="T633" s="76"/>
    </row>
    <row r="634" spans="1:21" s="386" customFormat="1" x14ac:dyDescent="0.55000000000000004">
      <c r="A634" s="76"/>
      <c r="B634" s="379"/>
      <c r="C634" s="380"/>
      <c r="D634" s="381"/>
      <c r="E634" s="393"/>
      <c r="F634" s="376"/>
      <c r="G634" s="377"/>
      <c r="H634" s="432"/>
      <c r="I634" s="385"/>
      <c r="L634" s="76"/>
      <c r="M634" s="76"/>
      <c r="N634" s="76"/>
      <c r="O634" s="76"/>
      <c r="P634" s="76"/>
      <c r="Q634" s="76"/>
      <c r="R634" s="76"/>
      <c r="S634" s="76"/>
      <c r="T634" s="76"/>
    </row>
    <row r="635" spans="1:21" s="386" customFormat="1" ht="18.75" customHeight="1" x14ac:dyDescent="0.55000000000000004">
      <c r="A635" s="76"/>
      <c r="B635" s="379"/>
      <c r="C635" s="380"/>
      <c r="D635" s="381"/>
      <c r="E635" s="393" t="s">
        <v>237</v>
      </c>
      <c r="F635" s="389" t="s">
        <v>211</v>
      </c>
      <c r="G635" s="389" t="s">
        <v>360</v>
      </c>
      <c r="H635" s="395" t="s">
        <v>246</v>
      </c>
      <c r="I635" s="385"/>
      <c r="L635" s="76"/>
      <c r="M635" s="76"/>
      <c r="N635" s="76"/>
      <c r="O635" s="76"/>
      <c r="P635" s="76"/>
      <c r="Q635" s="76"/>
      <c r="R635" s="76"/>
      <c r="S635" s="76"/>
      <c r="T635" s="76"/>
    </row>
    <row r="636" spans="1:21" s="386" customFormat="1" x14ac:dyDescent="0.55000000000000004">
      <c r="A636" s="76"/>
      <c r="B636" s="379"/>
      <c r="C636" s="380"/>
      <c r="D636" s="381"/>
      <c r="E636" s="393"/>
      <c r="F636" s="376"/>
      <c r="G636" s="377"/>
      <c r="H636" s="432"/>
      <c r="I636" s="385"/>
      <c r="L636" s="76"/>
      <c r="M636" s="76"/>
      <c r="N636" s="76"/>
      <c r="O636" s="76"/>
      <c r="P636" s="76"/>
      <c r="Q636" s="76"/>
      <c r="R636" s="76"/>
      <c r="S636" s="76"/>
      <c r="T636" s="76"/>
    </row>
    <row r="637" spans="1:21" s="386" customFormat="1" x14ac:dyDescent="0.55000000000000004">
      <c r="A637" s="76"/>
      <c r="B637" s="379"/>
      <c r="C637" s="380"/>
      <c r="D637" s="381"/>
      <c r="E637" s="393"/>
      <c r="F637" s="376"/>
      <c r="G637" s="377"/>
      <c r="H637" s="432"/>
      <c r="I637" s="385"/>
      <c r="L637" s="76"/>
      <c r="M637" s="76"/>
      <c r="N637" s="76"/>
      <c r="O637" s="76"/>
      <c r="P637" s="76"/>
      <c r="Q637" s="76"/>
      <c r="R637" s="76"/>
      <c r="S637" s="76"/>
      <c r="T637" s="76"/>
    </row>
    <row r="638" spans="1:21" s="386" customFormat="1" x14ac:dyDescent="0.55000000000000004">
      <c r="A638" s="76"/>
      <c r="B638" s="379"/>
      <c r="C638" s="380"/>
      <c r="D638" s="381"/>
      <c r="E638" s="393"/>
      <c r="F638" s="376"/>
      <c r="G638" s="377"/>
      <c r="H638" s="432"/>
      <c r="I638" s="385"/>
      <c r="L638" s="76"/>
      <c r="M638" s="76"/>
      <c r="N638" s="76"/>
      <c r="O638" s="76"/>
      <c r="P638" s="76"/>
      <c r="Q638" s="76"/>
      <c r="R638" s="76"/>
      <c r="S638" s="76"/>
      <c r="T638" s="76"/>
    </row>
    <row r="639" spans="1:21" s="386" customFormat="1" x14ac:dyDescent="0.55000000000000004">
      <c r="A639" s="76"/>
      <c r="B639" s="379"/>
      <c r="C639" s="390"/>
      <c r="D639" s="391"/>
      <c r="E639" s="394"/>
      <c r="F639" s="376"/>
      <c r="G639" s="377"/>
      <c r="H639" s="432"/>
      <c r="I639" s="385"/>
      <c r="J639" s="76"/>
      <c r="M639" s="76"/>
      <c r="N639" s="76"/>
      <c r="O639" s="76"/>
      <c r="P639" s="76"/>
      <c r="Q639" s="76"/>
      <c r="R639" s="76"/>
      <c r="S639" s="76"/>
      <c r="T639" s="76"/>
      <c r="U639" s="76"/>
    </row>
    <row r="640" spans="1:21" ht="7.5" customHeight="1" x14ac:dyDescent="0.55000000000000004">
      <c r="B640" s="211"/>
      <c r="C640" s="28"/>
      <c r="D640" s="28"/>
      <c r="E640" s="28"/>
      <c r="F640" s="28"/>
      <c r="G640" s="28"/>
      <c r="H640" s="50"/>
      <c r="I640" s="50"/>
      <c r="L640" s="3"/>
    </row>
    <row r="641" spans="1:20" ht="6" customHeight="1" x14ac:dyDescent="0.55000000000000004">
      <c r="I641"/>
      <c r="L641" s="3"/>
    </row>
    <row r="642" spans="1:20" ht="103.5" customHeight="1" x14ac:dyDescent="0.55000000000000004">
      <c r="C642" s="241"/>
      <c r="D642" s="242"/>
      <c r="E642" s="230" t="s">
        <v>229</v>
      </c>
      <c r="F642" s="912"/>
      <c r="G642" s="913"/>
      <c r="H642" s="914"/>
      <c r="I642" s="244" t="s">
        <v>240</v>
      </c>
      <c r="J642" s="244"/>
      <c r="K642"/>
    </row>
    <row r="643" spans="1:20" ht="146.25" customHeight="1" x14ac:dyDescent="0.55000000000000004">
      <c r="C643" s="234"/>
      <c r="D643" s="224"/>
      <c r="E643" s="230" t="s">
        <v>230</v>
      </c>
      <c r="F643" s="912"/>
      <c r="G643" s="913"/>
      <c r="H643" s="914"/>
      <c r="I643"/>
      <c r="L643" s="3"/>
    </row>
    <row r="644" spans="1:20" ht="18.5" thickBot="1" x14ac:dyDescent="0.6">
      <c r="A644" s="245"/>
      <c r="B644" s="245"/>
      <c r="C644" s="245"/>
      <c r="D644" s="245"/>
      <c r="E644" s="245"/>
      <c r="F644" s="245"/>
      <c r="G644" s="245"/>
      <c r="H644" s="245"/>
      <c r="I644" s="247"/>
    </row>
    <row r="645" spans="1:20" x14ac:dyDescent="0.55000000000000004">
      <c r="A645" s="248"/>
      <c r="B645" s="248"/>
      <c r="C645" s="248"/>
      <c r="D645" s="248"/>
      <c r="E645" s="248"/>
      <c r="F645" s="248"/>
      <c r="G645" s="248"/>
      <c r="H645" s="248"/>
      <c r="I645" s="250"/>
    </row>
    <row r="646" spans="1:20" ht="9.75" customHeight="1" x14ac:dyDescent="0.55000000000000004">
      <c r="B646" s="51"/>
      <c r="C646" s="29"/>
      <c r="D646" s="29"/>
      <c r="E646" s="29"/>
      <c r="F646" s="29"/>
      <c r="G646" s="29"/>
      <c r="H646" s="29"/>
      <c r="I646" s="47"/>
      <c r="J646"/>
      <c r="K646"/>
    </row>
    <row r="647" spans="1:20" x14ac:dyDescent="0.55000000000000004">
      <c r="B647" s="48"/>
      <c r="C647" s="241" t="str">
        <f ca="1">IFERROR(OFFSET('2.5民生部門以外排出削減量'!$C$5,MATCH(D647,'2.5民生部門以外排出削減量'!$E$6:$E$37,0),0)&amp;"","")</f>
        <v/>
      </c>
      <c r="D647" s="375" t="s">
        <v>238</v>
      </c>
      <c r="E647" s="231" t="s">
        <v>19</v>
      </c>
      <c r="F647" s="928" t="str">
        <f ca="1">IFERROR(OFFSET('2.5民生部門以外排出削減量'!$G$5,MATCH(D647,'2.5民生部門以外排出削減量'!$E$6:$E$37,0),0),"")</f>
        <v/>
      </c>
      <c r="G647" s="928"/>
      <c r="H647" s="928"/>
      <c r="I647" s="49"/>
      <c r="J647"/>
      <c r="K647"/>
    </row>
    <row r="648" spans="1:20" x14ac:dyDescent="0.55000000000000004">
      <c r="B648" s="48"/>
      <c r="C648" s="233"/>
      <c r="D648" s="216"/>
      <c r="E648" s="231" t="s">
        <v>243</v>
      </c>
      <c r="F648" s="928" t="str">
        <f ca="1">IFERROR(OFFSET('2.5民生部門以外排出削減量'!$H$5,MATCH(D647,'2.5民生部門以外排出削減量'!$E$6:$E$37,0),0),"")</f>
        <v/>
      </c>
      <c r="G648" s="928"/>
      <c r="H648" s="928"/>
      <c r="I648" s="49"/>
      <c r="J648"/>
      <c r="K648"/>
    </row>
    <row r="649" spans="1:20" x14ac:dyDescent="0.55000000000000004">
      <c r="B649" s="48"/>
      <c r="C649" s="233"/>
      <c r="D649" s="216"/>
      <c r="E649" s="231" t="s">
        <v>298</v>
      </c>
      <c r="F649" s="929" t="str">
        <f ca="1">IFERROR(OFFSET('2.5民生部門以外排出削減量'!$J$5,MATCH(D647,'2.5民生部門以外排出削減量'!$E$6:$E$37,0),0),"")</f>
        <v/>
      </c>
      <c r="G649" s="929"/>
      <c r="H649" s="929"/>
      <c r="I649" s="49"/>
      <c r="J649"/>
      <c r="K649"/>
    </row>
    <row r="650" spans="1:20" s="76" customFormat="1" ht="18.75" customHeight="1" x14ac:dyDescent="0.55000000000000004">
      <c r="B650" s="379"/>
      <c r="C650" s="380"/>
      <c r="D650" s="381"/>
      <c r="E650" s="393" t="s">
        <v>237</v>
      </c>
      <c r="F650" s="389" t="s">
        <v>211</v>
      </c>
      <c r="G650" s="389" t="s">
        <v>360</v>
      </c>
      <c r="H650" s="389" t="s">
        <v>246</v>
      </c>
      <c r="I650" s="385"/>
      <c r="J650" s="386"/>
      <c r="K650" s="386"/>
    </row>
    <row r="651" spans="1:20" s="76" customFormat="1" x14ac:dyDescent="0.55000000000000004">
      <c r="B651" s="379"/>
      <c r="C651" s="380"/>
      <c r="D651" s="381"/>
      <c r="E651" s="393"/>
      <c r="F651" s="376"/>
      <c r="G651" s="377"/>
      <c r="H651" s="432"/>
      <c r="I651" s="385"/>
      <c r="J651" s="386"/>
      <c r="K651" s="386"/>
    </row>
    <row r="652" spans="1:20" s="76" customFormat="1" x14ac:dyDescent="0.55000000000000004">
      <c r="B652" s="379"/>
      <c r="C652" s="380"/>
      <c r="D652" s="381"/>
      <c r="E652" s="393"/>
      <c r="F652" s="376"/>
      <c r="G652" s="377"/>
      <c r="H652" s="432"/>
      <c r="I652" s="385"/>
      <c r="J652" s="386"/>
      <c r="K652" s="386"/>
    </row>
    <row r="653" spans="1:20" s="386" customFormat="1" x14ac:dyDescent="0.55000000000000004">
      <c r="A653" s="76"/>
      <c r="B653" s="379"/>
      <c r="C653" s="380"/>
      <c r="D653" s="381"/>
      <c r="E653" s="393"/>
      <c r="F653" s="376"/>
      <c r="G653" s="377"/>
      <c r="H653" s="432"/>
      <c r="I653" s="385"/>
      <c r="L653" s="76"/>
      <c r="M653" s="76"/>
      <c r="N653" s="76"/>
      <c r="O653" s="76"/>
      <c r="P653" s="76"/>
      <c r="Q653" s="76"/>
      <c r="R653" s="76"/>
      <c r="S653" s="76"/>
      <c r="T653" s="76"/>
    </row>
    <row r="654" spans="1:20" s="386" customFormat="1" x14ac:dyDescent="0.55000000000000004">
      <c r="A654" s="76"/>
      <c r="B654" s="379"/>
      <c r="C654" s="380"/>
      <c r="D654" s="381"/>
      <c r="E654" s="393"/>
      <c r="F654" s="376"/>
      <c r="G654" s="377"/>
      <c r="H654" s="432"/>
      <c r="I654" s="385"/>
      <c r="L654" s="76"/>
      <c r="M654" s="76"/>
      <c r="N654" s="76"/>
      <c r="O654" s="76"/>
      <c r="P654" s="76"/>
      <c r="Q654" s="76"/>
      <c r="R654" s="76"/>
      <c r="S654" s="76"/>
      <c r="T654" s="76"/>
    </row>
    <row r="655" spans="1:20" s="386" customFormat="1" ht="18.75" customHeight="1" x14ac:dyDescent="0.55000000000000004">
      <c r="A655" s="76"/>
      <c r="B655" s="379"/>
      <c r="C655" s="380"/>
      <c r="D655" s="381"/>
      <c r="E655" s="393" t="s">
        <v>237</v>
      </c>
      <c r="F655" s="389" t="s">
        <v>211</v>
      </c>
      <c r="G655" s="389" t="s">
        <v>360</v>
      </c>
      <c r="H655" s="395" t="s">
        <v>246</v>
      </c>
      <c r="I655" s="385"/>
      <c r="L655" s="76"/>
      <c r="M655" s="76"/>
      <c r="N655" s="76"/>
      <c r="O655" s="76"/>
      <c r="P655" s="76"/>
      <c r="Q655" s="76"/>
      <c r="R655" s="76"/>
      <c r="S655" s="76"/>
      <c r="T655" s="76"/>
    </row>
    <row r="656" spans="1:20" s="386" customFormat="1" x14ac:dyDescent="0.55000000000000004">
      <c r="A656" s="76"/>
      <c r="B656" s="379"/>
      <c r="C656" s="380"/>
      <c r="D656" s="381"/>
      <c r="E656" s="393"/>
      <c r="F656" s="376"/>
      <c r="G656" s="377"/>
      <c r="H656" s="432"/>
      <c r="I656" s="385"/>
      <c r="L656" s="76"/>
      <c r="M656" s="76"/>
      <c r="N656" s="76"/>
      <c r="O656" s="76"/>
      <c r="P656" s="76"/>
      <c r="Q656" s="76"/>
      <c r="R656" s="76"/>
      <c r="S656" s="76"/>
      <c r="T656" s="76"/>
    </row>
    <row r="657" spans="1:21" s="386" customFormat="1" x14ac:dyDescent="0.55000000000000004">
      <c r="A657" s="76"/>
      <c r="B657" s="379"/>
      <c r="C657" s="380"/>
      <c r="D657" s="381"/>
      <c r="E657" s="393"/>
      <c r="F657" s="376"/>
      <c r="G657" s="377"/>
      <c r="H657" s="432"/>
      <c r="I657" s="385"/>
      <c r="L657" s="76"/>
      <c r="M657" s="76"/>
      <c r="N657" s="76"/>
      <c r="O657" s="76"/>
      <c r="P657" s="76"/>
      <c r="Q657" s="76"/>
      <c r="R657" s="76"/>
      <c r="S657" s="76"/>
      <c r="T657" s="76"/>
    </row>
    <row r="658" spans="1:21" s="386" customFormat="1" x14ac:dyDescent="0.55000000000000004">
      <c r="A658" s="76"/>
      <c r="B658" s="379"/>
      <c r="C658" s="380"/>
      <c r="D658" s="381"/>
      <c r="E658" s="393"/>
      <c r="F658" s="376"/>
      <c r="G658" s="377"/>
      <c r="H658" s="432"/>
      <c r="I658" s="385"/>
      <c r="L658" s="76"/>
      <c r="M658" s="76"/>
      <c r="N658" s="76"/>
      <c r="O658" s="76"/>
      <c r="P658" s="76"/>
      <c r="Q658" s="76"/>
      <c r="R658" s="76"/>
      <c r="S658" s="76"/>
      <c r="T658" s="76"/>
    </row>
    <row r="659" spans="1:21" s="386" customFormat="1" x14ac:dyDescent="0.55000000000000004">
      <c r="A659" s="76"/>
      <c r="B659" s="379"/>
      <c r="C659" s="390"/>
      <c r="D659" s="391"/>
      <c r="E659" s="394"/>
      <c r="F659" s="376"/>
      <c r="G659" s="377"/>
      <c r="H659" s="432"/>
      <c r="I659" s="385"/>
      <c r="J659" s="76"/>
      <c r="M659" s="76"/>
      <c r="N659" s="76"/>
      <c r="O659" s="76"/>
      <c r="P659" s="76"/>
      <c r="Q659" s="76"/>
      <c r="R659" s="76"/>
      <c r="S659" s="76"/>
      <c r="T659" s="76"/>
      <c r="U659" s="76"/>
    </row>
    <row r="660" spans="1:21" ht="7.5" customHeight="1" x14ac:dyDescent="0.55000000000000004">
      <c r="B660" s="211"/>
      <c r="C660" s="28"/>
      <c r="D660" s="28"/>
      <c r="E660" s="28"/>
      <c r="F660" s="28"/>
      <c r="G660" s="28"/>
      <c r="H660" s="50"/>
      <c r="I660" s="50"/>
      <c r="L660" s="3"/>
    </row>
    <row r="661" spans="1:21" ht="6" customHeight="1" x14ac:dyDescent="0.55000000000000004">
      <c r="I661"/>
      <c r="L661" s="3"/>
    </row>
    <row r="662" spans="1:21" ht="103.5" customHeight="1" x14ac:dyDescent="0.55000000000000004">
      <c r="C662" s="241"/>
      <c r="D662" s="242"/>
      <c r="E662" s="230" t="s">
        <v>229</v>
      </c>
      <c r="F662" s="912"/>
      <c r="G662" s="913"/>
      <c r="H662" s="914"/>
      <c r="I662" s="244" t="s">
        <v>240</v>
      </c>
      <c r="J662" s="244"/>
      <c r="K662"/>
    </row>
    <row r="663" spans="1:21" ht="146.25" customHeight="1" x14ac:dyDescent="0.55000000000000004">
      <c r="C663" s="234"/>
      <c r="D663" s="224"/>
      <c r="E663" s="230" t="s">
        <v>230</v>
      </c>
      <c r="F663" s="912"/>
      <c r="G663" s="913"/>
      <c r="H663" s="914"/>
      <c r="I663"/>
      <c r="L663" s="3"/>
    </row>
    <row r="664" spans="1:21" ht="18.5" thickBot="1" x14ac:dyDescent="0.6">
      <c r="A664" s="245"/>
      <c r="B664" s="245"/>
      <c r="C664" s="245"/>
      <c r="D664" s="245"/>
      <c r="E664" s="245"/>
      <c r="F664" s="245"/>
      <c r="G664" s="245"/>
      <c r="H664" s="245"/>
      <c r="I664" s="247"/>
    </row>
    <row r="665" spans="1:21" x14ac:dyDescent="0.55000000000000004">
      <c r="A665" s="248"/>
      <c r="B665" s="248"/>
      <c r="C665" s="248"/>
      <c r="D665" s="248"/>
      <c r="E665" s="248"/>
      <c r="F665" s="248"/>
      <c r="G665" s="248"/>
      <c r="H665" s="248"/>
      <c r="I665" s="250"/>
    </row>
    <row r="666" spans="1:21" ht="9.75" customHeight="1" x14ac:dyDescent="0.55000000000000004">
      <c r="B666" s="51"/>
      <c r="C666" s="29"/>
      <c r="D666" s="29"/>
      <c r="E666" s="29"/>
      <c r="F666" s="29"/>
      <c r="G666" s="29"/>
      <c r="H666" s="29"/>
      <c r="I666" s="47"/>
      <c r="J666"/>
      <c r="K666"/>
    </row>
    <row r="667" spans="1:21" x14ac:dyDescent="0.55000000000000004">
      <c r="B667" s="48"/>
      <c r="C667" s="241" t="str">
        <f ca="1">IFERROR(OFFSET('2.5民生部門以外排出削減量'!$C$5,MATCH(D667,'2.5民生部門以外排出削減量'!$E$6:$E$37,0),0)&amp;"","")</f>
        <v/>
      </c>
      <c r="D667" s="375" t="s">
        <v>238</v>
      </c>
      <c r="E667" s="231" t="s">
        <v>19</v>
      </c>
      <c r="F667" s="928" t="str">
        <f ca="1">IFERROR(OFFSET('2.5民生部門以外排出削減量'!$G$5,MATCH(D667,'2.5民生部門以外排出削減量'!$E$6:$E$37,0),0),"")</f>
        <v/>
      </c>
      <c r="G667" s="928"/>
      <c r="H667" s="928"/>
      <c r="I667" s="49"/>
      <c r="J667"/>
      <c r="K667"/>
    </row>
    <row r="668" spans="1:21" x14ac:dyDescent="0.55000000000000004">
      <c r="B668" s="48"/>
      <c r="C668" s="233"/>
      <c r="D668" s="216"/>
      <c r="E668" s="231" t="s">
        <v>243</v>
      </c>
      <c r="F668" s="928" t="str">
        <f ca="1">IFERROR(OFFSET('2.5民生部門以外排出削減量'!$H$5,MATCH(D667,'2.5民生部門以外排出削減量'!$E$6:$E$37,0),0),"")</f>
        <v/>
      </c>
      <c r="G668" s="928"/>
      <c r="H668" s="928"/>
      <c r="I668" s="49"/>
      <c r="J668"/>
      <c r="K668"/>
    </row>
    <row r="669" spans="1:21" x14ac:dyDescent="0.55000000000000004">
      <c r="B669" s="48"/>
      <c r="C669" s="233"/>
      <c r="D669" s="216"/>
      <c r="E669" s="231" t="s">
        <v>298</v>
      </c>
      <c r="F669" s="929" t="str">
        <f ca="1">IFERROR(OFFSET('2.5民生部門以外排出削減量'!$J$5,MATCH(D667,'2.5民生部門以外排出削減量'!$E$6:$E$37,0),0),"")</f>
        <v/>
      </c>
      <c r="G669" s="929"/>
      <c r="H669" s="929"/>
      <c r="I669" s="49"/>
      <c r="J669"/>
      <c r="K669"/>
    </row>
    <row r="670" spans="1:21" s="76" customFormat="1" ht="18.75" customHeight="1" x14ac:dyDescent="0.55000000000000004">
      <c r="B670" s="379"/>
      <c r="C670" s="380"/>
      <c r="D670" s="381"/>
      <c r="E670" s="393" t="s">
        <v>237</v>
      </c>
      <c r="F670" s="389" t="s">
        <v>211</v>
      </c>
      <c r="G670" s="389" t="s">
        <v>360</v>
      </c>
      <c r="H670" s="389" t="s">
        <v>246</v>
      </c>
      <c r="I670" s="385"/>
      <c r="J670" s="386"/>
      <c r="K670" s="386"/>
    </row>
    <row r="671" spans="1:21" s="76" customFormat="1" x14ac:dyDescent="0.55000000000000004">
      <c r="B671" s="379"/>
      <c r="C671" s="380"/>
      <c r="D671" s="381"/>
      <c r="E671" s="393"/>
      <c r="F671" s="376"/>
      <c r="G671" s="377"/>
      <c r="H671" s="432"/>
      <c r="I671" s="385"/>
      <c r="J671" s="386"/>
      <c r="K671" s="386"/>
    </row>
    <row r="672" spans="1:21" s="76" customFormat="1" x14ac:dyDescent="0.55000000000000004">
      <c r="B672" s="379"/>
      <c r="C672" s="380"/>
      <c r="D672" s="381"/>
      <c r="E672" s="393"/>
      <c r="F672" s="376"/>
      <c r="G672" s="377"/>
      <c r="H672" s="432"/>
      <c r="I672" s="385"/>
      <c r="J672" s="386"/>
      <c r="K672" s="386"/>
    </row>
    <row r="673" spans="1:21" s="386" customFormat="1" x14ac:dyDescent="0.55000000000000004">
      <c r="A673" s="76"/>
      <c r="B673" s="379"/>
      <c r="C673" s="380"/>
      <c r="D673" s="381"/>
      <c r="E673" s="393"/>
      <c r="F673" s="376"/>
      <c r="G673" s="377"/>
      <c r="H673" s="432"/>
      <c r="I673" s="385"/>
      <c r="L673" s="76"/>
      <c r="M673" s="76"/>
      <c r="N673" s="76"/>
      <c r="O673" s="76"/>
      <c r="P673" s="76"/>
      <c r="Q673" s="76"/>
      <c r="R673" s="76"/>
      <c r="S673" s="76"/>
      <c r="T673" s="76"/>
    </row>
    <row r="674" spans="1:21" s="386" customFormat="1" x14ac:dyDescent="0.55000000000000004">
      <c r="A674" s="76"/>
      <c r="B674" s="379"/>
      <c r="C674" s="380"/>
      <c r="D674" s="381"/>
      <c r="E674" s="393"/>
      <c r="F674" s="376"/>
      <c r="G674" s="377"/>
      <c r="H674" s="432"/>
      <c r="I674" s="385"/>
      <c r="L674" s="76"/>
      <c r="M674" s="76"/>
      <c r="N674" s="76"/>
      <c r="O674" s="76"/>
      <c r="P674" s="76"/>
      <c r="Q674" s="76"/>
      <c r="R674" s="76"/>
      <c r="S674" s="76"/>
      <c r="T674" s="76"/>
    </row>
    <row r="675" spans="1:21" s="386" customFormat="1" ht="18.75" customHeight="1" x14ac:dyDescent="0.55000000000000004">
      <c r="A675" s="76"/>
      <c r="B675" s="379"/>
      <c r="C675" s="380"/>
      <c r="D675" s="381"/>
      <c r="E675" s="393" t="s">
        <v>237</v>
      </c>
      <c r="F675" s="389" t="s">
        <v>211</v>
      </c>
      <c r="G675" s="389" t="s">
        <v>360</v>
      </c>
      <c r="H675" s="395" t="s">
        <v>246</v>
      </c>
      <c r="I675" s="385"/>
      <c r="L675" s="76"/>
      <c r="M675" s="76"/>
      <c r="N675" s="76"/>
      <c r="O675" s="76"/>
      <c r="P675" s="76"/>
      <c r="Q675" s="76"/>
      <c r="R675" s="76"/>
      <c r="S675" s="76"/>
      <c r="T675" s="76"/>
    </row>
    <row r="676" spans="1:21" s="386" customFormat="1" x14ac:dyDescent="0.55000000000000004">
      <c r="A676" s="76"/>
      <c r="B676" s="379"/>
      <c r="C676" s="380"/>
      <c r="D676" s="381"/>
      <c r="E676" s="393"/>
      <c r="F676" s="376"/>
      <c r="G676" s="377"/>
      <c r="H676" s="432"/>
      <c r="I676" s="385"/>
      <c r="L676" s="76"/>
      <c r="M676" s="76"/>
      <c r="N676" s="76"/>
      <c r="O676" s="76"/>
      <c r="P676" s="76"/>
      <c r="Q676" s="76"/>
      <c r="R676" s="76"/>
      <c r="S676" s="76"/>
      <c r="T676" s="76"/>
    </row>
    <row r="677" spans="1:21" s="386" customFormat="1" x14ac:dyDescent="0.55000000000000004">
      <c r="A677" s="76"/>
      <c r="B677" s="379"/>
      <c r="C677" s="380"/>
      <c r="D677" s="381"/>
      <c r="E677" s="393"/>
      <c r="F677" s="376"/>
      <c r="G677" s="377"/>
      <c r="H677" s="432"/>
      <c r="I677" s="385"/>
      <c r="L677" s="76"/>
      <c r="M677" s="76"/>
      <c r="N677" s="76"/>
      <c r="O677" s="76"/>
      <c r="P677" s="76"/>
      <c r="Q677" s="76"/>
      <c r="R677" s="76"/>
      <c r="S677" s="76"/>
      <c r="T677" s="76"/>
    </row>
    <row r="678" spans="1:21" s="386" customFormat="1" x14ac:dyDescent="0.55000000000000004">
      <c r="A678" s="76"/>
      <c r="B678" s="379"/>
      <c r="C678" s="380"/>
      <c r="D678" s="381"/>
      <c r="E678" s="393"/>
      <c r="F678" s="376"/>
      <c r="G678" s="377"/>
      <c r="H678" s="432"/>
      <c r="I678" s="385"/>
      <c r="L678" s="76"/>
      <c r="M678" s="76"/>
      <c r="N678" s="76"/>
      <c r="O678" s="76"/>
      <c r="P678" s="76"/>
      <c r="Q678" s="76"/>
      <c r="R678" s="76"/>
      <c r="S678" s="76"/>
      <c r="T678" s="76"/>
    </row>
    <row r="679" spans="1:21" s="386" customFormat="1" x14ac:dyDescent="0.55000000000000004">
      <c r="A679" s="76"/>
      <c r="B679" s="379"/>
      <c r="C679" s="390"/>
      <c r="D679" s="391"/>
      <c r="E679" s="394"/>
      <c r="F679" s="376"/>
      <c r="G679" s="377"/>
      <c r="H679" s="432"/>
      <c r="I679" s="385"/>
      <c r="J679" s="76"/>
      <c r="M679" s="76"/>
      <c r="N679" s="76"/>
      <c r="O679" s="76"/>
      <c r="P679" s="76"/>
      <c r="Q679" s="76"/>
      <c r="R679" s="76"/>
      <c r="S679" s="76"/>
      <c r="T679" s="76"/>
      <c r="U679" s="76"/>
    </row>
    <row r="680" spans="1:21" ht="7.5" customHeight="1" x14ac:dyDescent="0.55000000000000004">
      <c r="B680" s="211"/>
      <c r="C680" s="28"/>
      <c r="D680" s="28"/>
      <c r="E680" s="28"/>
      <c r="F680" s="28"/>
      <c r="G680" s="28"/>
      <c r="H680" s="50"/>
      <c r="I680" s="50"/>
      <c r="L680" s="3"/>
    </row>
    <row r="681" spans="1:21" ht="6" customHeight="1" x14ac:dyDescent="0.55000000000000004">
      <c r="I681"/>
      <c r="L681" s="3"/>
    </row>
    <row r="682" spans="1:21" ht="103.5" customHeight="1" x14ac:dyDescent="0.55000000000000004">
      <c r="C682" s="241"/>
      <c r="D682" s="242"/>
      <c r="E682" s="230" t="s">
        <v>229</v>
      </c>
      <c r="F682" s="912"/>
      <c r="G682" s="913"/>
      <c r="H682" s="914"/>
      <c r="I682" s="244" t="s">
        <v>240</v>
      </c>
      <c r="J682" s="244"/>
      <c r="K682"/>
    </row>
    <row r="683" spans="1:21" ht="146.25" customHeight="1" x14ac:dyDescent="0.55000000000000004">
      <c r="C683" s="234"/>
      <c r="D683" s="224"/>
      <c r="E683" s="230" t="s">
        <v>230</v>
      </c>
      <c r="F683" s="912"/>
      <c r="G683" s="913"/>
      <c r="H683" s="914"/>
      <c r="I683"/>
      <c r="L683" s="3"/>
    </row>
    <row r="684" spans="1:21" ht="18.5" thickBot="1" x14ac:dyDescent="0.6">
      <c r="A684" s="245"/>
      <c r="B684" s="245"/>
      <c r="C684" s="245"/>
      <c r="D684" s="245"/>
      <c r="E684" s="245"/>
      <c r="F684" s="245"/>
      <c r="G684" s="245"/>
      <c r="H684" s="245"/>
      <c r="I684" s="247"/>
    </row>
    <row r="685" spans="1:21" x14ac:dyDescent="0.55000000000000004">
      <c r="A685" s="248"/>
      <c r="B685" s="248"/>
      <c r="C685" s="248"/>
      <c r="D685" s="248"/>
      <c r="E685" s="248"/>
      <c r="F685" s="248"/>
      <c r="G685" s="248"/>
      <c r="H685" s="248"/>
      <c r="I685" s="250"/>
    </row>
    <row r="686" spans="1:21" ht="9.75" customHeight="1" x14ac:dyDescent="0.55000000000000004">
      <c r="B686" s="51"/>
      <c r="C686" s="29"/>
      <c r="D686" s="29"/>
      <c r="E686" s="29"/>
      <c r="F686" s="29"/>
      <c r="G686" s="29"/>
      <c r="H686" s="29"/>
      <c r="I686" s="47"/>
      <c r="J686"/>
      <c r="K686"/>
    </row>
    <row r="687" spans="1:21" x14ac:dyDescent="0.55000000000000004">
      <c r="B687" s="48"/>
      <c r="C687" s="241" t="str">
        <f ca="1">IFERROR(OFFSET('2.5民生部門以外排出削減量'!$C$5,MATCH(D687,'2.5民生部門以外排出削減量'!$E$6:$E$37,0),0)&amp;"","")</f>
        <v/>
      </c>
      <c r="D687" s="375" t="s">
        <v>238</v>
      </c>
      <c r="E687" s="231" t="s">
        <v>19</v>
      </c>
      <c r="F687" s="928" t="str">
        <f ca="1">IFERROR(OFFSET('2.5民生部門以外排出削減量'!$G$5,MATCH(D687,'2.5民生部門以外排出削減量'!$E$6:$E$37,0),0),"")</f>
        <v/>
      </c>
      <c r="G687" s="928"/>
      <c r="H687" s="928"/>
      <c r="I687" s="49"/>
      <c r="J687"/>
      <c r="K687"/>
    </row>
    <row r="688" spans="1:21" x14ac:dyDescent="0.55000000000000004">
      <c r="B688" s="48"/>
      <c r="C688" s="233"/>
      <c r="D688" s="216"/>
      <c r="E688" s="231" t="s">
        <v>243</v>
      </c>
      <c r="F688" s="928" t="str">
        <f ca="1">IFERROR(OFFSET('2.5民生部門以外排出削減量'!$H$5,MATCH(D687,'2.5民生部門以外排出削減量'!$E$6:$E$37,0),0),"")</f>
        <v/>
      </c>
      <c r="G688" s="928"/>
      <c r="H688" s="928"/>
      <c r="I688" s="49"/>
      <c r="J688"/>
      <c r="K688"/>
    </row>
    <row r="689" spans="1:21" x14ac:dyDescent="0.55000000000000004">
      <c r="B689" s="48"/>
      <c r="C689" s="233"/>
      <c r="D689" s="216"/>
      <c r="E689" s="231" t="s">
        <v>298</v>
      </c>
      <c r="F689" s="929" t="str">
        <f ca="1">IFERROR(OFFSET('2.5民生部門以外排出削減量'!$J$5,MATCH(D687,'2.5民生部門以外排出削減量'!$E$6:$E$37,0),0),"")</f>
        <v/>
      </c>
      <c r="G689" s="929"/>
      <c r="H689" s="929"/>
      <c r="I689" s="49"/>
      <c r="J689"/>
      <c r="K689"/>
    </row>
    <row r="690" spans="1:21" s="76" customFormat="1" ht="18.75" customHeight="1" x14ac:dyDescent="0.55000000000000004">
      <c r="B690" s="379"/>
      <c r="C690" s="380"/>
      <c r="D690" s="381"/>
      <c r="E690" s="393" t="s">
        <v>237</v>
      </c>
      <c r="F690" s="389" t="s">
        <v>211</v>
      </c>
      <c r="G690" s="389" t="s">
        <v>360</v>
      </c>
      <c r="H690" s="389" t="s">
        <v>246</v>
      </c>
      <c r="I690" s="385"/>
      <c r="J690" s="386"/>
      <c r="K690" s="386"/>
    </row>
    <row r="691" spans="1:21" s="76" customFormat="1" x14ac:dyDescent="0.55000000000000004">
      <c r="B691" s="379"/>
      <c r="C691" s="380"/>
      <c r="D691" s="381"/>
      <c r="E691" s="393"/>
      <c r="F691" s="376"/>
      <c r="G691" s="377"/>
      <c r="H691" s="432"/>
      <c r="I691" s="385"/>
      <c r="J691" s="386"/>
      <c r="K691" s="386"/>
    </row>
    <row r="692" spans="1:21" s="76" customFormat="1" x14ac:dyDescent="0.55000000000000004">
      <c r="B692" s="379"/>
      <c r="C692" s="380"/>
      <c r="D692" s="381"/>
      <c r="E692" s="393"/>
      <c r="F692" s="376"/>
      <c r="G692" s="377"/>
      <c r="H692" s="432"/>
      <c r="I692" s="385"/>
      <c r="J692" s="386"/>
      <c r="K692" s="386"/>
    </row>
    <row r="693" spans="1:21" s="386" customFormat="1" x14ac:dyDescent="0.55000000000000004">
      <c r="A693" s="76"/>
      <c r="B693" s="379"/>
      <c r="C693" s="380"/>
      <c r="D693" s="381"/>
      <c r="E693" s="393"/>
      <c r="F693" s="376"/>
      <c r="G693" s="377"/>
      <c r="H693" s="432"/>
      <c r="I693" s="385"/>
      <c r="L693" s="76"/>
      <c r="M693" s="76"/>
      <c r="N693" s="76"/>
      <c r="O693" s="76"/>
      <c r="P693" s="76"/>
      <c r="Q693" s="76"/>
      <c r="R693" s="76"/>
      <c r="S693" s="76"/>
      <c r="T693" s="76"/>
    </row>
    <row r="694" spans="1:21" s="386" customFormat="1" x14ac:dyDescent="0.55000000000000004">
      <c r="A694" s="76"/>
      <c r="B694" s="379"/>
      <c r="C694" s="380"/>
      <c r="D694" s="381"/>
      <c r="E694" s="393"/>
      <c r="F694" s="376"/>
      <c r="G694" s="377"/>
      <c r="H694" s="432"/>
      <c r="I694" s="385"/>
      <c r="L694" s="76"/>
      <c r="M694" s="76"/>
      <c r="N694" s="76"/>
      <c r="O694" s="76"/>
      <c r="P694" s="76"/>
      <c r="Q694" s="76"/>
      <c r="R694" s="76"/>
      <c r="S694" s="76"/>
      <c r="T694" s="76"/>
    </row>
    <row r="695" spans="1:21" s="386" customFormat="1" ht="18.75" customHeight="1" x14ac:dyDescent="0.55000000000000004">
      <c r="A695" s="76"/>
      <c r="B695" s="379"/>
      <c r="C695" s="380"/>
      <c r="D695" s="381"/>
      <c r="E695" s="393" t="s">
        <v>237</v>
      </c>
      <c r="F695" s="389" t="s">
        <v>211</v>
      </c>
      <c r="G695" s="389" t="s">
        <v>360</v>
      </c>
      <c r="H695" s="395" t="s">
        <v>246</v>
      </c>
      <c r="I695" s="385"/>
      <c r="L695" s="76"/>
      <c r="M695" s="76"/>
      <c r="N695" s="76"/>
      <c r="O695" s="76"/>
      <c r="P695" s="76"/>
      <c r="Q695" s="76"/>
      <c r="R695" s="76"/>
      <c r="S695" s="76"/>
      <c r="T695" s="76"/>
    </row>
    <row r="696" spans="1:21" s="386" customFormat="1" x14ac:dyDescent="0.55000000000000004">
      <c r="A696" s="76"/>
      <c r="B696" s="379"/>
      <c r="C696" s="380"/>
      <c r="D696" s="381"/>
      <c r="E696" s="393"/>
      <c r="F696" s="376"/>
      <c r="G696" s="377"/>
      <c r="H696" s="432"/>
      <c r="I696" s="385"/>
      <c r="L696" s="76"/>
      <c r="M696" s="76"/>
      <c r="N696" s="76"/>
      <c r="O696" s="76"/>
      <c r="P696" s="76"/>
      <c r="Q696" s="76"/>
      <c r="R696" s="76"/>
      <c r="S696" s="76"/>
      <c r="T696" s="76"/>
    </row>
    <row r="697" spans="1:21" s="386" customFormat="1" x14ac:dyDescent="0.55000000000000004">
      <c r="A697" s="76"/>
      <c r="B697" s="379"/>
      <c r="C697" s="380"/>
      <c r="D697" s="381"/>
      <c r="E697" s="393"/>
      <c r="F697" s="376"/>
      <c r="G697" s="377"/>
      <c r="H697" s="432"/>
      <c r="I697" s="385"/>
      <c r="L697" s="76"/>
      <c r="M697" s="76"/>
      <c r="N697" s="76"/>
      <c r="O697" s="76"/>
      <c r="P697" s="76"/>
      <c r="Q697" s="76"/>
      <c r="R697" s="76"/>
      <c r="S697" s="76"/>
      <c r="T697" s="76"/>
    </row>
    <row r="698" spans="1:21" s="386" customFormat="1" x14ac:dyDescent="0.55000000000000004">
      <c r="A698" s="76"/>
      <c r="B698" s="379"/>
      <c r="C698" s="380"/>
      <c r="D698" s="381"/>
      <c r="E698" s="393"/>
      <c r="F698" s="376"/>
      <c r="G698" s="377"/>
      <c r="H698" s="432"/>
      <c r="I698" s="385"/>
      <c r="L698" s="76"/>
      <c r="M698" s="76"/>
      <c r="N698" s="76"/>
      <c r="O698" s="76"/>
      <c r="P698" s="76"/>
      <c r="Q698" s="76"/>
      <c r="R698" s="76"/>
      <c r="S698" s="76"/>
      <c r="T698" s="76"/>
    </row>
    <row r="699" spans="1:21" s="386" customFormat="1" x14ac:dyDescent="0.55000000000000004">
      <c r="A699" s="76"/>
      <c r="B699" s="379"/>
      <c r="C699" s="390"/>
      <c r="D699" s="391"/>
      <c r="E699" s="394"/>
      <c r="F699" s="376"/>
      <c r="G699" s="377"/>
      <c r="H699" s="432"/>
      <c r="I699" s="385"/>
      <c r="J699" s="76"/>
      <c r="M699" s="76"/>
      <c r="N699" s="76"/>
      <c r="O699" s="76"/>
      <c r="P699" s="76"/>
      <c r="Q699" s="76"/>
      <c r="R699" s="76"/>
      <c r="S699" s="76"/>
      <c r="T699" s="76"/>
      <c r="U699" s="76"/>
    </row>
    <row r="700" spans="1:21" ht="7.5" customHeight="1" x14ac:dyDescent="0.55000000000000004">
      <c r="B700" s="211"/>
      <c r="C700" s="28"/>
      <c r="D700" s="28"/>
      <c r="E700" s="28"/>
      <c r="F700" s="28"/>
      <c r="G700" s="28"/>
      <c r="H700" s="50"/>
      <c r="I700" s="50"/>
      <c r="L700" s="3"/>
    </row>
    <row r="701" spans="1:21" ht="6" customHeight="1" x14ac:dyDescent="0.55000000000000004">
      <c r="I701"/>
      <c r="L701" s="3"/>
    </row>
    <row r="702" spans="1:21" ht="103.5" customHeight="1" x14ac:dyDescent="0.55000000000000004">
      <c r="C702" s="241"/>
      <c r="D702" s="242"/>
      <c r="E702" s="230" t="s">
        <v>229</v>
      </c>
      <c r="F702" s="912"/>
      <c r="G702" s="913"/>
      <c r="H702" s="914"/>
      <c r="I702" s="244" t="s">
        <v>240</v>
      </c>
      <c r="J702" s="244"/>
      <c r="K702"/>
    </row>
    <row r="703" spans="1:21" ht="146.25" customHeight="1" x14ac:dyDescent="0.55000000000000004">
      <c r="C703" s="234"/>
      <c r="D703" s="224"/>
      <c r="E703" s="230" t="s">
        <v>230</v>
      </c>
      <c r="F703" s="912"/>
      <c r="G703" s="913"/>
      <c r="H703" s="914"/>
      <c r="I703"/>
      <c r="L703" s="3"/>
    </row>
    <row r="704" spans="1:21" ht="18.5" thickBot="1" x14ac:dyDescent="0.6">
      <c r="A704" s="245"/>
      <c r="B704" s="245"/>
      <c r="C704" s="245"/>
      <c r="D704" s="245"/>
      <c r="E704" s="245"/>
      <c r="F704" s="245"/>
      <c r="G704" s="245"/>
      <c r="H704" s="245"/>
      <c r="I704" s="247"/>
    </row>
    <row r="705" spans="1:21" x14ac:dyDescent="0.55000000000000004">
      <c r="A705" s="248"/>
      <c r="B705" s="248"/>
      <c r="C705" s="248"/>
      <c r="D705" s="248"/>
      <c r="E705" s="248"/>
      <c r="F705" s="248"/>
      <c r="G705" s="248"/>
      <c r="H705" s="248"/>
      <c r="I705" s="250"/>
    </row>
    <row r="706" spans="1:21" ht="9.75" customHeight="1" x14ac:dyDescent="0.55000000000000004">
      <c r="B706" s="51"/>
      <c r="C706" s="29"/>
      <c r="D706" s="29"/>
      <c r="E706" s="29"/>
      <c r="F706" s="29"/>
      <c r="G706" s="29"/>
      <c r="H706" s="29"/>
      <c r="I706" s="47"/>
      <c r="J706"/>
      <c r="K706"/>
    </row>
    <row r="707" spans="1:21" x14ac:dyDescent="0.55000000000000004">
      <c r="B707" s="48"/>
      <c r="C707" s="241" t="str">
        <f ca="1">IFERROR(OFFSET('2.5民生部門以外排出削減量'!$C$5,MATCH(D707,'2.5民生部門以外排出削減量'!$E$6:$E$37,0),0)&amp;"","")</f>
        <v/>
      </c>
      <c r="D707" s="375" t="s">
        <v>238</v>
      </c>
      <c r="E707" s="231" t="s">
        <v>19</v>
      </c>
      <c r="F707" s="928" t="str">
        <f ca="1">IFERROR(OFFSET('2.5民生部門以外排出削減量'!$G$5,MATCH(D707,'2.5民生部門以外排出削減量'!$E$6:$E$37,0),0),"")</f>
        <v/>
      </c>
      <c r="G707" s="928"/>
      <c r="H707" s="928"/>
      <c r="I707" s="49"/>
      <c r="J707"/>
      <c r="K707"/>
    </row>
    <row r="708" spans="1:21" x14ac:dyDescent="0.55000000000000004">
      <c r="B708" s="48"/>
      <c r="C708" s="233"/>
      <c r="D708" s="216"/>
      <c r="E708" s="231" t="s">
        <v>243</v>
      </c>
      <c r="F708" s="928" t="str">
        <f ca="1">IFERROR(OFFSET('2.5民生部門以外排出削減量'!$H$5,MATCH(D707,'2.5民生部門以外排出削減量'!$E$6:$E$37,0),0),"")</f>
        <v/>
      </c>
      <c r="G708" s="928"/>
      <c r="H708" s="928"/>
      <c r="I708" s="49"/>
      <c r="J708"/>
      <c r="K708"/>
    </row>
    <row r="709" spans="1:21" x14ac:dyDescent="0.55000000000000004">
      <c r="B709" s="48"/>
      <c r="C709" s="233"/>
      <c r="D709" s="216"/>
      <c r="E709" s="231" t="s">
        <v>298</v>
      </c>
      <c r="F709" s="929" t="str">
        <f ca="1">IFERROR(OFFSET('2.5民生部門以外排出削減量'!$J$5,MATCH(D707,'2.5民生部門以外排出削減量'!$E$6:$E$37,0),0),"")</f>
        <v/>
      </c>
      <c r="G709" s="929"/>
      <c r="H709" s="929"/>
      <c r="I709" s="49"/>
      <c r="J709"/>
      <c r="K709"/>
    </row>
    <row r="710" spans="1:21" s="76" customFormat="1" ht="18.75" customHeight="1" x14ac:dyDescent="0.55000000000000004">
      <c r="B710" s="379"/>
      <c r="C710" s="380"/>
      <c r="D710" s="381"/>
      <c r="E710" s="393" t="s">
        <v>237</v>
      </c>
      <c r="F710" s="389" t="s">
        <v>211</v>
      </c>
      <c r="G710" s="389" t="s">
        <v>360</v>
      </c>
      <c r="H710" s="389" t="s">
        <v>246</v>
      </c>
      <c r="I710" s="385"/>
      <c r="J710" s="386"/>
      <c r="K710" s="386"/>
    </row>
    <row r="711" spans="1:21" s="76" customFormat="1" x14ac:dyDescent="0.55000000000000004">
      <c r="B711" s="379"/>
      <c r="C711" s="380"/>
      <c r="D711" s="381"/>
      <c r="E711" s="393"/>
      <c r="F711" s="376"/>
      <c r="G711" s="377"/>
      <c r="H711" s="432"/>
      <c r="I711" s="385"/>
      <c r="J711" s="386"/>
      <c r="K711" s="386"/>
    </row>
    <row r="712" spans="1:21" s="76" customFormat="1" x14ac:dyDescent="0.55000000000000004">
      <c r="B712" s="379"/>
      <c r="C712" s="380"/>
      <c r="D712" s="381"/>
      <c r="E712" s="393"/>
      <c r="F712" s="376"/>
      <c r="G712" s="377"/>
      <c r="H712" s="432"/>
      <c r="I712" s="385"/>
      <c r="J712" s="386"/>
      <c r="K712" s="386"/>
    </row>
    <row r="713" spans="1:21" s="386" customFormat="1" x14ac:dyDescent="0.55000000000000004">
      <c r="A713" s="76"/>
      <c r="B713" s="379"/>
      <c r="C713" s="380"/>
      <c r="D713" s="381"/>
      <c r="E713" s="393"/>
      <c r="F713" s="376"/>
      <c r="G713" s="377"/>
      <c r="H713" s="432"/>
      <c r="I713" s="385"/>
      <c r="L713" s="76"/>
      <c r="M713" s="76"/>
      <c r="N713" s="76"/>
      <c r="O713" s="76"/>
      <c r="P713" s="76"/>
      <c r="Q713" s="76"/>
      <c r="R713" s="76"/>
      <c r="S713" s="76"/>
      <c r="T713" s="76"/>
    </row>
    <row r="714" spans="1:21" s="386" customFormat="1" x14ac:dyDescent="0.55000000000000004">
      <c r="A714" s="76"/>
      <c r="B714" s="379"/>
      <c r="C714" s="380"/>
      <c r="D714" s="381"/>
      <c r="E714" s="393"/>
      <c r="F714" s="376"/>
      <c r="G714" s="377"/>
      <c r="H714" s="432"/>
      <c r="I714" s="385"/>
      <c r="L714" s="76"/>
      <c r="M714" s="76"/>
      <c r="N714" s="76"/>
      <c r="O714" s="76"/>
      <c r="P714" s="76"/>
      <c r="Q714" s="76"/>
      <c r="R714" s="76"/>
      <c r="S714" s="76"/>
      <c r="T714" s="76"/>
    </row>
    <row r="715" spans="1:21" s="386" customFormat="1" ht="18.75" customHeight="1" x14ac:dyDescent="0.55000000000000004">
      <c r="A715" s="76"/>
      <c r="B715" s="379"/>
      <c r="C715" s="380"/>
      <c r="D715" s="381"/>
      <c r="E715" s="393" t="s">
        <v>237</v>
      </c>
      <c r="F715" s="389" t="s">
        <v>211</v>
      </c>
      <c r="G715" s="389" t="s">
        <v>360</v>
      </c>
      <c r="H715" s="395" t="s">
        <v>246</v>
      </c>
      <c r="I715" s="385"/>
      <c r="L715" s="76"/>
      <c r="M715" s="76"/>
      <c r="N715" s="76"/>
      <c r="O715" s="76"/>
      <c r="P715" s="76"/>
      <c r="Q715" s="76"/>
      <c r="R715" s="76"/>
      <c r="S715" s="76"/>
      <c r="T715" s="76"/>
    </row>
    <row r="716" spans="1:21" s="386" customFormat="1" x14ac:dyDescent="0.55000000000000004">
      <c r="A716" s="76"/>
      <c r="B716" s="379"/>
      <c r="C716" s="380"/>
      <c r="D716" s="381"/>
      <c r="E716" s="393"/>
      <c r="F716" s="376"/>
      <c r="G716" s="377"/>
      <c r="H716" s="432"/>
      <c r="I716" s="385"/>
      <c r="L716" s="76"/>
      <c r="M716" s="76"/>
      <c r="N716" s="76"/>
      <c r="O716" s="76"/>
      <c r="P716" s="76"/>
      <c r="Q716" s="76"/>
      <c r="R716" s="76"/>
      <c r="S716" s="76"/>
      <c r="T716" s="76"/>
    </row>
    <row r="717" spans="1:21" s="386" customFormat="1" x14ac:dyDescent="0.55000000000000004">
      <c r="A717" s="76"/>
      <c r="B717" s="379"/>
      <c r="C717" s="380"/>
      <c r="D717" s="381"/>
      <c r="E717" s="393"/>
      <c r="F717" s="376"/>
      <c r="G717" s="377"/>
      <c r="H717" s="432"/>
      <c r="I717" s="385"/>
      <c r="L717" s="76"/>
      <c r="M717" s="76"/>
      <c r="N717" s="76"/>
      <c r="O717" s="76"/>
      <c r="P717" s="76"/>
      <c r="Q717" s="76"/>
      <c r="R717" s="76"/>
      <c r="S717" s="76"/>
      <c r="T717" s="76"/>
    </row>
    <row r="718" spans="1:21" s="386" customFormat="1" x14ac:dyDescent="0.55000000000000004">
      <c r="A718" s="76"/>
      <c r="B718" s="379"/>
      <c r="C718" s="380"/>
      <c r="D718" s="381"/>
      <c r="E718" s="393"/>
      <c r="F718" s="376"/>
      <c r="G718" s="377"/>
      <c r="H718" s="432"/>
      <c r="I718" s="385"/>
      <c r="L718" s="76"/>
      <c r="M718" s="76"/>
      <c r="N718" s="76"/>
      <c r="O718" s="76"/>
      <c r="P718" s="76"/>
      <c r="Q718" s="76"/>
      <c r="R718" s="76"/>
      <c r="S718" s="76"/>
      <c r="T718" s="76"/>
    </row>
    <row r="719" spans="1:21" s="386" customFormat="1" x14ac:dyDescent="0.55000000000000004">
      <c r="A719" s="76"/>
      <c r="B719" s="379"/>
      <c r="C719" s="390"/>
      <c r="D719" s="391"/>
      <c r="E719" s="394"/>
      <c r="F719" s="376"/>
      <c r="G719" s="377"/>
      <c r="H719" s="432"/>
      <c r="I719" s="385"/>
      <c r="J719" s="76"/>
      <c r="M719" s="76"/>
      <c r="N719" s="76"/>
      <c r="O719" s="76"/>
      <c r="P719" s="76"/>
      <c r="Q719" s="76"/>
      <c r="R719" s="76"/>
      <c r="S719" s="76"/>
      <c r="T719" s="76"/>
      <c r="U719" s="76"/>
    </row>
    <row r="720" spans="1:21" ht="7.5" customHeight="1" x14ac:dyDescent="0.55000000000000004">
      <c r="B720" s="211"/>
      <c r="C720" s="28"/>
      <c r="D720" s="28"/>
      <c r="E720" s="28"/>
      <c r="F720" s="28"/>
      <c r="G720" s="28"/>
      <c r="H720" s="50"/>
      <c r="I720" s="50"/>
      <c r="L720" s="3"/>
    </row>
    <row r="721" spans="1:20" ht="6" customHeight="1" x14ac:dyDescent="0.55000000000000004">
      <c r="I721"/>
      <c r="L721" s="3"/>
    </row>
    <row r="722" spans="1:20" ht="103.5" customHeight="1" x14ac:dyDescent="0.55000000000000004">
      <c r="C722" s="241"/>
      <c r="D722" s="242"/>
      <c r="E722" s="230" t="s">
        <v>229</v>
      </c>
      <c r="F722" s="912"/>
      <c r="G722" s="913"/>
      <c r="H722" s="914"/>
      <c r="I722" s="244" t="s">
        <v>240</v>
      </c>
      <c r="J722" s="244"/>
      <c r="K722"/>
    </row>
    <row r="723" spans="1:20" ht="146.25" customHeight="1" x14ac:dyDescent="0.55000000000000004">
      <c r="C723" s="234"/>
      <c r="D723" s="224"/>
      <c r="E723" s="230" t="s">
        <v>230</v>
      </c>
      <c r="F723" s="912"/>
      <c r="G723" s="913"/>
      <c r="H723" s="914"/>
      <c r="I723"/>
      <c r="L723" s="3"/>
    </row>
    <row r="724" spans="1:20" ht="18.5" thickBot="1" x14ac:dyDescent="0.6">
      <c r="A724" s="245"/>
      <c r="B724" s="245"/>
      <c r="C724" s="245"/>
      <c r="D724" s="245"/>
      <c r="E724" s="245"/>
      <c r="F724" s="245"/>
      <c r="G724" s="245"/>
      <c r="H724" s="245"/>
      <c r="I724" s="247"/>
    </row>
    <row r="725" spans="1:20" x14ac:dyDescent="0.55000000000000004">
      <c r="A725" s="248"/>
      <c r="B725" s="248"/>
      <c r="C725" s="248"/>
      <c r="D725" s="248"/>
      <c r="E725" s="248"/>
      <c r="F725" s="248"/>
      <c r="G725" s="248"/>
      <c r="H725" s="248"/>
      <c r="I725" s="250"/>
    </row>
    <row r="726" spans="1:20" ht="9.75" customHeight="1" x14ac:dyDescent="0.55000000000000004">
      <c r="B726" s="51"/>
      <c r="C726" s="29"/>
      <c r="D726" s="29"/>
      <c r="E726" s="29"/>
      <c r="F726" s="29"/>
      <c r="G726" s="29"/>
      <c r="H726" s="29"/>
      <c r="I726" s="47"/>
      <c r="J726"/>
      <c r="K726"/>
    </row>
    <row r="727" spans="1:20" x14ac:dyDescent="0.55000000000000004">
      <c r="B727" s="48"/>
      <c r="C727" s="241" t="str">
        <f ca="1">IFERROR(OFFSET('2.5民生部門以外排出削減量'!$C$5,MATCH(D727,'2.5民生部門以外排出削減量'!$E$6:$E$37,0),0)&amp;"","")</f>
        <v/>
      </c>
      <c r="D727" s="375" t="s">
        <v>238</v>
      </c>
      <c r="E727" s="231" t="s">
        <v>19</v>
      </c>
      <c r="F727" s="928" t="str">
        <f ca="1">IFERROR(OFFSET('2.5民生部門以外排出削減量'!$G$5,MATCH(D727,'2.5民生部門以外排出削減量'!$E$6:$E$37,0),0),"")</f>
        <v/>
      </c>
      <c r="G727" s="928"/>
      <c r="H727" s="928"/>
      <c r="I727" s="49"/>
      <c r="J727"/>
      <c r="K727"/>
    </row>
    <row r="728" spans="1:20" x14ac:dyDescent="0.55000000000000004">
      <c r="B728" s="48"/>
      <c r="C728" s="233"/>
      <c r="D728" s="216"/>
      <c r="E728" s="231" t="s">
        <v>243</v>
      </c>
      <c r="F728" s="928" t="str">
        <f ca="1">IFERROR(OFFSET('2.5民生部門以外排出削減量'!$H$5,MATCH(D727,'2.5民生部門以外排出削減量'!$E$6:$E$37,0),0),"")</f>
        <v/>
      </c>
      <c r="G728" s="928"/>
      <c r="H728" s="928"/>
      <c r="I728" s="49"/>
      <c r="J728"/>
      <c r="K728"/>
    </row>
    <row r="729" spans="1:20" x14ac:dyDescent="0.55000000000000004">
      <c r="B729" s="48"/>
      <c r="C729" s="233"/>
      <c r="D729" s="216"/>
      <c r="E729" s="231" t="s">
        <v>298</v>
      </c>
      <c r="F729" s="929" t="str">
        <f ca="1">IFERROR(OFFSET('2.5民生部門以外排出削減量'!$J$5,MATCH(D727,'2.5民生部門以外排出削減量'!$E$6:$E$37,0),0),"")</f>
        <v/>
      </c>
      <c r="G729" s="929"/>
      <c r="H729" s="929"/>
      <c r="I729" s="49"/>
      <c r="J729"/>
      <c r="K729"/>
    </row>
    <row r="730" spans="1:20" s="76" customFormat="1" ht="18.75" customHeight="1" x14ac:dyDescent="0.55000000000000004">
      <c r="B730" s="379"/>
      <c r="C730" s="380"/>
      <c r="D730" s="381"/>
      <c r="E730" s="393" t="s">
        <v>237</v>
      </c>
      <c r="F730" s="389" t="s">
        <v>211</v>
      </c>
      <c r="G730" s="389" t="s">
        <v>360</v>
      </c>
      <c r="H730" s="389" t="s">
        <v>246</v>
      </c>
      <c r="I730" s="385"/>
      <c r="J730" s="386"/>
      <c r="K730" s="386"/>
    </row>
    <row r="731" spans="1:20" s="76" customFormat="1" x14ac:dyDescent="0.55000000000000004">
      <c r="B731" s="379"/>
      <c r="C731" s="380"/>
      <c r="D731" s="381"/>
      <c r="E731" s="393"/>
      <c r="F731" s="376"/>
      <c r="G731" s="377"/>
      <c r="H731" s="432"/>
      <c r="I731" s="385"/>
      <c r="J731" s="386"/>
      <c r="K731" s="386"/>
    </row>
    <row r="732" spans="1:20" s="76" customFormat="1" x14ac:dyDescent="0.55000000000000004">
      <c r="B732" s="379"/>
      <c r="C732" s="380"/>
      <c r="D732" s="381"/>
      <c r="E732" s="393"/>
      <c r="F732" s="376"/>
      <c r="G732" s="377"/>
      <c r="H732" s="432"/>
      <c r="I732" s="385"/>
      <c r="J732" s="386"/>
      <c r="K732" s="386"/>
    </row>
    <row r="733" spans="1:20" s="386" customFormat="1" x14ac:dyDescent="0.55000000000000004">
      <c r="A733" s="76"/>
      <c r="B733" s="379"/>
      <c r="C733" s="380"/>
      <c r="D733" s="381"/>
      <c r="E733" s="393"/>
      <c r="F733" s="376"/>
      <c r="G733" s="377"/>
      <c r="H733" s="432"/>
      <c r="I733" s="385"/>
      <c r="L733" s="76"/>
      <c r="M733" s="76"/>
      <c r="N733" s="76"/>
      <c r="O733" s="76"/>
      <c r="P733" s="76"/>
      <c r="Q733" s="76"/>
      <c r="R733" s="76"/>
      <c r="S733" s="76"/>
      <c r="T733" s="76"/>
    </row>
    <row r="734" spans="1:20" s="386" customFormat="1" x14ac:dyDescent="0.55000000000000004">
      <c r="A734" s="76"/>
      <c r="B734" s="379"/>
      <c r="C734" s="380"/>
      <c r="D734" s="381"/>
      <c r="E734" s="393"/>
      <c r="F734" s="376"/>
      <c r="G734" s="377"/>
      <c r="H734" s="432"/>
      <c r="I734" s="385"/>
      <c r="L734" s="76"/>
      <c r="M734" s="76"/>
      <c r="N734" s="76"/>
      <c r="O734" s="76"/>
      <c r="P734" s="76"/>
      <c r="Q734" s="76"/>
      <c r="R734" s="76"/>
      <c r="S734" s="76"/>
      <c r="T734" s="76"/>
    </row>
    <row r="735" spans="1:20" s="386" customFormat="1" ht="18.75" customHeight="1" x14ac:dyDescent="0.55000000000000004">
      <c r="A735" s="76"/>
      <c r="B735" s="379"/>
      <c r="C735" s="380"/>
      <c r="D735" s="381"/>
      <c r="E735" s="393" t="s">
        <v>237</v>
      </c>
      <c r="F735" s="389" t="s">
        <v>211</v>
      </c>
      <c r="G735" s="389" t="s">
        <v>360</v>
      </c>
      <c r="H735" s="395" t="s">
        <v>246</v>
      </c>
      <c r="I735" s="385"/>
      <c r="L735" s="76"/>
      <c r="M735" s="76"/>
      <c r="N735" s="76"/>
      <c r="O735" s="76"/>
      <c r="P735" s="76"/>
      <c r="Q735" s="76"/>
      <c r="R735" s="76"/>
      <c r="S735" s="76"/>
      <c r="T735" s="76"/>
    </row>
    <row r="736" spans="1:20" s="386" customFormat="1" x14ac:dyDescent="0.55000000000000004">
      <c r="A736" s="76"/>
      <c r="B736" s="379"/>
      <c r="C736" s="380"/>
      <c r="D736" s="381"/>
      <c r="E736" s="393"/>
      <c r="F736" s="376"/>
      <c r="G736" s="377"/>
      <c r="H736" s="432"/>
      <c r="I736" s="385"/>
      <c r="L736" s="76"/>
      <c r="M736" s="76"/>
      <c r="N736" s="76"/>
      <c r="O736" s="76"/>
      <c r="P736" s="76"/>
      <c r="Q736" s="76"/>
      <c r="R736" s="76"/>
      <c r="S736" s="76"/>
      <c r="T736" s="76"/>
    </row>
    <row r="737" spans="1:21" s="386" customFormat="1" x14ac:dyDescent="0.55000000000000004">
      <c r="A737" s="76"/>
      <c r="B737" s="379"/>
      <c r="C737" s="380"/>
      <c r="D737" s="381"/>
      <c r="E737" s="393"/>
      <c r="F737" s="376"/>
      <c r="G737" s="377"/>
      <c r="H737" s="432"/>
      <c r="I737" s="385"/>
      <c r="L737" s="76"/>
      <c r="M737" s="76"/>
      <c r="N737" s="76"/>
      <c r="O737" s="76"/>
      <c r="P737" s="76"/>
      <c r="Q737" s="76"/>
      <c r="R737" s="76"/>
      <c r="S737" s="76"/>
      <c r="T737" s="76"/>
    </row>
    <row r="738" spans="1:21" s="386" customFormat="1" x14ac:dyDescent="0.55000000000000004">
      <c r="A738" s="76"/>
      <c r="B738" s="379"/>
      <c r="C738" s="380"/>
      <c r="D738" s="381"/>
      <c r="E738" s="393"/>
      <c r="F738" s="376"/>
      <c r="G738" s="377"/>
      <c r="H738" s="432"/>
      <c r="I738" s="385"/>
      <c r="L738" s="76"/>
      <c r="M738" s="76"/>
      <c r="N738" s="76"/>
      <c r="O738" s="76"/>
      <c r="P738" s="76"/>
      <c r="Q738" s="76"/>
      <c r="R738" s="76"/>
      <c r="S738" s="76"/>
      <c r="T738" s="76"/>
    </row>
    <row r="739" spans="1:21" s="386" customFormat="1" x14ac:dyDescent="0.55000000000000004">
      <c r="A739" s="76"/>
      <c r="B739" s="379"/>
      <c r="C739" s="390"/>
      <c r="D739" s="391"/>
      <c r="E739" s="394"/>
      <c r="F739" s="376"/>
      <c r="G739" s="377"/>
      <c r="H739" s="432"/>
      <c r="I739" s="385"/>
      <c r="J739" s="76"/>
      <c r="M739" s="76"/>
      <c r="N739" s="76"/>
      <c r="O739" s="76"/>
      <c r="P739" s="76"/>
      <c r="Q739" s="76"/>
      <c r="R739" s="76"/>
      <c r="S739" s="76"/>
      <c r="T739" s="76"/>
      <c r="U739" s="76"/>
    </row>
    <row r="740" spans="1:21" ht="7.5" customHeight="1" x14ac:dyDescent="0.55000000000000004">
      <c r="B740" s="211"/>
      <c r="C740" s="28"/>
      <c r="D740" s="28"/>
      <c r="E740" s="28"/>
      <c r="F740" s="28"/>
      <c r="G740" s="28"/>
      <c r="H740" s="50"/>
      <c r="I740" s="50"/>
      <c r="L740" s="3"/>
    </row>
    <row r="741" spans="1:21" ht="6" customHeight="1" x14ac:dyDescent="0.55000000000000004">
      <c r="I741"/>
      <c r="L741" s="3"/>
    </row>
    <row r="742" spans="1:21" ht="103.5" customHeight="1" x14ac:dyDescent="0.55000000000000004">
      <c r="C742" s="241"/>
      <c r="D742" s="242"/>
      <c r="E742" s="230" t="s">
        <v>229</v>
      </c>
      <c r="F742" s="912"/>
      <c r="G742" s="913"/>
      <c r="H742" s="914"/>
      <c r="I742" s="244" t="s">
        <v>240</v>
      </c>
      <c r="J742" s="244"/>
      <c r="K742"/>
    </row>
    <row r="743" spans="1:21" ht="146.25" customHeight="1" x14ac:dyDescent="0.55000000000000004">
      <c r="C743" s="234"/>
      <c r="D743" s="224"/>
      <c r="E743" s="230" t="s">
        <v>230</v>
      </c>
      <c r="F743" s="912"/>
      <c r="G743" s="913"/>
      <c r="H743" s="914"/>
      <c r="I743"/>
      <c r="L743" s="3"/>
    </row>
    <row r="744" spans="1:21" ht="18.5" thickBot="1" x14ac:dyDescent="0.6">
      <c r="A744" s="245"/>
      <c r="B744" s="245"/>
      <c r="C744" s="245"/>
      <c r="D744" s="245"/>
      <c r="E744" s="245"/>
      <c r="F744" s="245"/>
      <c r="G744" s="245"/>
      <c r="H744" s="245"/>
      <c r="I744" s="247"/>
    </row>
    <row r="745" spans="1:21" x14ac:dyDescent="0.55000000000000004">
      <c r="A745" s="248"/>
      <c r="B745" s="248"/>
      <c r="C745" s="248"/>
      <c r="D745" s="248"/>
      <c r="E745" s="248"/>
      <c r="F745" s="248"/>
      <c r="G745" s="248"/>
      <c r="H745" s="248"/>
      <c r="I745" s="250"/>
    </row>
    <row r="746" spans="1:21" ht="9.75" customHeight="1" x14ac:dyDescent="0.55000000000000004">
      <c r="B746" s="51"/>
      <c r="C746" s="29"/>
      <c r="D746" s="29"/>
      <c r="E746" s="29"/>
      <c r="F746" s="29"/>
      <c r="G746" s="29"/>
      <c r="H746" s="29"/>
      <c r="I746" s="47"/>
      <c r="J746"/>
      <c r="K746"/>
    </row>
    <row r="747" spans="1:21" x14ac:dyDescent="0.55000000000000004">
      <c r="B747" s="48"/>
      <c r="C747" s="241" t="str">
        <f ca="1">IFERROR(OFFSET('2.5民生部門以外排出削減量'!$C$5,MATCH(D747,'2.5民生部門以外排出削減量'!$E$6:$E$37,0),0)&amp;"","")</f>
        <v/>
      </c>
      <c r="D747" s="375" t="s">
        <v>238</v>
      </c>
      <c r="E747" s="231" t="s">
        <v>19</v>
      </c>
      <c r="F747" s="928" t="str">
        <f ca="1">IFERROR(OFFSET('2.5民生部門以外排出削減量'!$G$5,MATCH(D747,'2.5民生部門以外排出削減量'!$E$6:$E$37,0),0),"")</f>
        <v/>
      </c>
      <c r="G747" s="928"/>
      <c r="H747" s="928"/>
      <c r="I747" s="49"/>
      <c r="J747"/>
      <c r="K747"/>
    </row>
    <row r="748" spans="1:21" x14ac:dyDescent="0.55000000000000004">
      <c r="B748" s="48"/>
      <c r="C748" s="233"/>
      <c r="D748" s="216"/>
      <c r="E748" s="231" t="s">
        <v>243</v>
      </c>
      <c r="F748" s="928" t="str">
        <f ca="1">IFERROR(OFFSET('2.5民生部門以外排出削減量'!$H$5,MATCH(D747,'2.5民生部門以外排出削減量'!$E$6:$E$37,0),0),"")</f>
        <v/>
      </c>
      <c r="G748" s="928"/>
      <c r="H748" s="928"/>
      <c r="I748" s="49"/>
      <c r="J748"/>
      <c r="K748"/>
    </row>
    <row r="749" spans="1:21" x14ac:dyDescent="0.55000000000000004">
      <c r="B749" s="48"/>
      <c r="C749" s="233"/>
      <c r="D749" s="216"/>
      <c r="E749" s="231" t="s">
        <v>298</v>
      </c>
      <c r="F749" s="929" t="str">
        <f ca="1">IFERROR(OFFSET('2.5民生部門以外排出削減量'!$J$5,MATCH(D747,'2.5民生部門以外排出削減量'!$E$6:$E$37,0),0),"")</f>
        <v/>
      </c>
      <c r="G749" s="929"/>
      <c r="H749" s="929"/>
      <c r="I749" s="49"/>
      <c r="J749"/>
      <c r="K749"/>
    </row>
    <row r="750" spans="1:21" s="76" customFormat="1" ht="18.75" customHeight="1" x14ac:dyDescent="0.55000000000000004">
      <c r="B750" s="379"/>
      <c r="C750" s="380"/>
      <c r="D750" s="381"/>
      <c r="E750" s="393" t="s">
        <v>237</v>
      </c>
      <c r="F750" s="389" t="s">
        <v>211</v>
      </c>
      <c r="G750" s="389" t="s">
        <v>360</v>
      </c>
      <c r="H750" s="389" t="s">
        <v>246</v>
      </c>
      <c r="I750" s="385"/>
      <c r="J750" s="386"/>
      <c r="K750" s="386"/>
    </row>
    <row r="751" spans="1:21" s="76" customFormat="1" x14ac:dyDescent="0.55000000000000004">
      <c r="B751" s="379"/>
      <c r="C751" s="380"/>
      <c r="D751" s="381"/>
      <c r="E751" s="393"/>
      <c r="F751" s="376"/>
      <c r="G751" s="377"/>
      <c r="H751" s="432"/>
      <c r="I751" s="385"/>
      <c r="J751" s="386"/>
      <c r="K751" s="386"/>
    </row>
    <row r="752" spans="1:21" s="76" customFormat="1" x14ac:dyDescent="0.55000000000000004">
      <c r="B752" s="379"/>
      <c r="C752" s="380"/>
      <c r="D752" s="381"/>
      <c r="E752" s="393"/>
      <c r="F752" s="376"/>
      <c r="G752" s="377"/>
      <c r="H752" s="432"/>
      <c r="I752" s="385"/>
      <c r="J752" s="386"/>
      <c r="K752" s="386"/>
    </row>
    <row r="753" spans="1:21" s="386" customFormat="1" x14ac:dyDescent="0.55000000000000004">
      <c r="A753" s="76"/>
      <c r="B753" s="379"/>
      <c r="C753" s="380"/>
      <c r="D753" s="381"/>
      <c r="E753" s="393"/>
      <c r="F753" s="376"/>
      <c r="G753" s="377"/>
      <c r="H753" s="432"/>
      <c r="I753" s="385"/>
      <c r="L753" s="76"/>
      <c r="M753" s="76"/>
      <c r="N753" s="76"/>
      <c r="O753" s="76"/>
      <c r="P753" s="76"/>
      <c r="Q753" s="76"/>
      <c r="R753" s="76"/>
      <c r="S753" s="76"/>
      <c r="T753" s="76"/>
    </row>
    <row r="754" spans="1:21" s="386" customFormat="1" x14ac:dyDescent="0.55000000000000004">
      <c r="A754" s="76"/>
      <c r="B754" s="379"/>
      <c r="C754" s="380"/>
      <c r="D754" s="381"/>
      <c r="E754" s="393"/>
      <c r="F754" s="376"/>
      <c r="G754" s="377"/>
      <c r="H754" s="432"/>
      <c r="I754" s="385"/>
      <c r="L754" s="76"/>
      <c r="M754" s="76"/>
      <c r="N754" s="76"/>
      <c r="O754" s="76"/>
      <c r="P754" s="76"/>
      <c r="Q754" s="76"/>
      <c r="R754" s="76"/>
      <c r="S754" s="76"/>
      <c r="T754" s="76"/>
    </row>
    <row r="755" spans="1:21" s="386" customFormat="1" ht="18.75" customHeight="1" x14ac:dyDescent="0.55000000000000004">
      <c r="A755" s="76"/>
      <c r="B755" s="379"/>
      <c r="C755" s="380"/>
      <c r="D755" s="381"/>
      <c r="E755" s="393" t="s">
        <v>237</v>
      </c>
      <c r="F755" s="389" t="s">
        <v>211</v>
      </c>
      <c r="G755" s="389" t="s">
        <v>360</v>
      </c>
      <c r="H755" s="395" t="s">
        <v>246</v>
      </c>
      <c r="I755" s="385"/>
      <c r="L755" s="76"/>
      <c r="M755" s="76"/>
      <c r="N755" s="76"/>
      <c r="O755" s="76"/>
      <c r="P755" s="76"/>
      <c r="Q755" s="76"/>
      <c r="R755" s="76"/>
      <c r="S755" s="76"/>
      <c r="T755" s="76"/>
    </row>
    <row r="756" spans="1:21" s="386" customFormat="1" x14ac:dyDescent="0.55000000000000004">
      <c r="A756" s="76"/>
      <c r="B756" s="379"/>
      <c r="C756" s="380"/>
      <c r="D756" s="381"/>
      <c r="E756" s="393"/>
      <c r="F756" s="376"/>
      <c r="G756" s="377"/>
      <c r="H756" s="432"/>
      <c r="I756" s="385"/>
      <c r="L756" s="76"/>
      <c r="M756" s="76"/>
      <c r="N756" s="76"/>
      <c r="O756" s="76"/>
      <c r="P756" s="76"/>
      <c r="Q756" s="76"/>
      <c r="R756" s="76"/>
      <c r="S756" s="76"/>
      <c r="T756" s="76"/>
    </row>
    <row r="757" spans="1:21" s="386" customFormat="1" x14ac:dyDescent="0.55000000000000004">
      <c r="A757" s="76"/>
      <c r="B757" s="379"/>
      <c r="C757" s="380"/>
      <c r="D757" s="381"/>
      <c r="E757" s="393"/>
      <c r="F757" s="376"/>
      <c r="G757" s="377"/>
      <c r="H757" s="432"/>
      <c r="I757" s="385"/>
      <c r="L757" s="76"/>
      <c r="M757" s="76"/>
      <c r="N757" s="76"/>
      <c r="O757" s="76"/>
      <c r="P757" s="76"/>
      <c r="Q757" s="76"/>
      <c r="R757" s="76"/>
      <c r="S757" s="76"/>
      <c r="T757" s="76"/>
    </row>
    <row r="758" spans="1:21" s="386" customFormat="1" x14ac:dyDescent="0.55000000000000004">
      <c r="A758" s="76"/>
      <c r="B758" s="379"/>
      <c r="C758" s="380"/>
      <c r="D758" s="381"/>
      <c r="E758" s="393"/>
      <c r="F758" s="376"/>
      <c r="G758" s="377"/>
      <c r="H758" s="432"/>
      <c r="I758" s="385"/>
      <c r="L758" s="76"/>
      <c r="M758" s="76"/>
      <c r="N758" s="76"/>
      <c r="O758" s="76"/>
      <c r="P758" s="76"/>
      <c r="Q758" s="76"/>
      <c r="R758" s="76"/>
      <c r="S758" s="76"/>
      <c r="T758" s="76"/>
    </row>
    <row r="759" spans="1:21" s="386" customFormat="1" x14ac:dyDescent="0.55000000000000004">
      <c r="A759" s="76"/>
      <c r="B759" s="379"/>
      <c r="C759" s="390"/>
      <c r="D759" s="391"/>
      <c r="E759" s="394"/>
      <c r="F759" s="376"/>
      <c r="G759" s="377"/>
      <c r="H759" s="432"/>
      <c r="I759" s="385"/>
      <c r="J759" s="76"/>
      <c r="M759" s="76"/>
      <c r="N759" s="76"/>
      <c r="O759" s="76"/>
      <c r="P759" s="76"/>
      <c r="Q759" s="76"/>
      <c r="R759" s="76"/>
      <c r="S759" s="76"/>
      <c r="T759" s="76"/>
      <c r="U759" s="76"/>
    </row>
    <row r="760" spans="1:21" ht="7.5" customHeight="1" x14ac:dyDescent="0.55000000000000004">
      <c r="B760" s="211"/>
      <c r="C760" s="28"/>
      <c r="D760" s="28"/>
      <c r="E760" s="28"/>
      <c r="F760" s="28"/>
      <c r="G760" s="28"/>
      <c r="H760" s="50"/>
      <c r="I760" s="50"/>
      <c r="L760" s="3"/>
    </row>
    <row r="761" spans="1:21" ht="6" customHeight="1" x14ac:dyDescent="0.55000000000000004">
      <c r="I761"/>
      <c r="L761" s="3"/>
    </row>
    <row r="762" spans="1:21" ht="103.5" customHeight="1" x14ac:dyDescent="0.55000000000000004">
      <c r="C762" s="241"/>
      <c r="D762" s="242"/>
      <c r="E762" s="230" t="s">
        <v>229</v>
      </c>
      <c r="F762" s="912"/>
      <c r="G762" s="913"/>
      <c r="H762" s="914"/>
      <c r="I762" s="244" t="s">
        <v>240</v>
      </c>
      <c r="J762" s="244"/>
      <c r="K762"/>
    </row>
    <row r="763" spans="1:21" ht="146.25" customHeight="1" x14ac:dyDescent="0.55000000000000004">
      <c r="C763" s="234"/>
      <c r="D763" s="224"/>
      <c r="E763" s="230" t="s">
        <v>230</v>
      </c>
      <c r="F763" s="912"/>
      <c r="G763" s="913"/>
      <c r="H763" s="914"/>
      <c r="I763"/>
      <c r="L763" s="3"/>
    </row>
  </sheetData>
  <sheetProtection insertRows="0" deleteRows="0"/>
  <mergeCells count="191">
    <mergeCell ref="F763:H763"/>
    <mergeCell ref="F743:H743"/>
    <mergeCell ref="F747:H747"/>
    <mergeCell ref="F748:H748"/>
    <mergeCell ref="F749:H749"/>
    <mergeCell ref="F762:H762"/>
    <mergeCell ref="F723:H723"/>
    <mergeCell ref="F727:H727"/>
    <mergeCell ref="F728:H728"/>
    <mergeCell ref="F729:H729"/>
    <mergeCell ref="F742:H742"/>
    <mergeCell ref="F703:H703"/>
    <mergeCell ref="F707:H707"/>
    <mergeCell ref="F708:H708"/>
    <mergeCell ref="F709:H709"/>
    <mergeCell ref="F722:H722"/>
    <mergeCell ref="F683:H683"/>
    <mergeCell ref="F687:H687"/>
    <mergeCell ref="F688:H688"/>
    <mergeCell ref="F689:H689"/>
    <mergeCell ref="F702:H702"/>
    <mergeCell ref="F663:H663"/>
    <mergeCell ref="F667:H667"/>
    <mergeCell ref="F668:H668"/>
    <mergeCell ref="F669:H669"/>
    <mergeCell ref="F682:H682"/>
    <mergeCell ref="F643:H643"/>
    <mergeCell ref="F647:H647"/>
    <mergeCell ref="F648:H648"/>
    <mergeCell ref="F649:H649"/>
    <mergeCell ref="F662:H662"/>
    <mergeCell ref="F623:H623"/>
    <mergeCell ref="F627:H627"/>
    <mergeCell ref="F628:H628"/>
    <mergeCell ref="F629:H629"/>
    <mergeCell ref="F642:H642"/>
    <mergeCell ref="F603:H603"/>
    <mergeCell ref="F607:H607"/>
    <mergeCell ref="F608:H608"/>
    <mergeCell ref="F609:H609"/>
    <mergeCell ref="F622:H622"/>
    <mergeCell ref="F583:H583"/>
    <mergeCell ref="F587:H587"/>
    <mergeCell ref="F588:H588"/>
    <mergeCell ref="F589:H589"/>
    <mergeCell ref="F602:H602"/>
    <mergeCell ref="F563:H563"/>
    <mergeCell ref="F567:H567"/>
    <mergeCell ref="F568:H568"/>
    <mergeCell ref="F569:H569"/>
    <mergeCell ref="F582:H582"/>
    <mergeCell ref="F543:H543"/>
    <mergeCell ref="F547:H547"/>
    <mergeCell ref="F548:H548"/>
    <mergeCell ref="F549:H549"/>
    <mergeCell ref="F562:H562"/>
    <mergeCell ref="F523:H523"/>
    <mergeCell ref="F527:H527"/>
    <mergeCell ref="F528:H528"/>
    <mergeCell ref="F529:H529"/>
    <mergeCell ref="F542:H542"/>
    <mergeCell ref="F503:H503"/>
    <mergeCell ref="F507:H507"/>
    <mergeCell ref="F508:H508"/>
    <mergeCell ref="F509:H509"/>
    <mergeCell ref="F522:H522"/>
    <mergeCell ref="F483:H483"/>
    <mergeCell ref="F487:H487"/>
    <mergeCell ref="F488:H488"/>
    <mergeCell ref="F489:H489"/>
    <mergeCell ref="F502:H502"/>
    <mergeCell ref="F463:H463"/>
    <mergeCell ref="F467:H467"/>
    <mergeCell ref="F468:H468"/>
    <mergeCell ref="F469:H469"/>
    <mergeCell ref="F482:H482"/>
    <mergeCell ref="F443:H443"/>
    <mergeCell ref="F447:H447"/>
    <mergeCell ref="F448:H448"/>
    <mergeCell ref="F449:H449"/>
    <mergeCell ref="F462:H462"/>
    <mergeCell ref="F423:H423"/>
    <mergeCell ref="F427:H427"/>
    <mergeCell ref="F428:H428"/>
    <mergeCell ref="F429:H429"/>
    <mergeCell ref="F442:H442"/>
    <mergeCell ref="F403:H403"/>
    <mergeCell ref="F407:H407"/>
    <mergeCell ref="F408:H408"/>
    <mergeCell ref="F409:H409"/>
    <mergeCell ref="F422:H422"/>
    <mergeCell ref="F383:H383"/>
    <mergeCell ref="F387:H387"/>
    <mergeCell ref="F388:H388"/>
    <mergeCell ref="F389:H389"/>
    <mergeCell ref="F402:H402"/>
    <mergeCell ref="F363:H363"/>
    <mergeCell ref="F367:H367"/>
    <mergeCell ref="F368:H368"/>
    <mergeCell ref="F369:H369"/>
    <mergeCell ref="F382:H382"/>
    <mergeCell ref="F343:H343"/>
    <mergeCell ref="F347:H347"/>
    <mergeCell ref="F348:H348"/>
    <mergeCell ref="F349:H349"/>
    <mergeCell ref="F362:H362"/>
    <mergeCell ref="F323:H323"/>
    <mergeCell ref="F327:H327"/>
    <mergeCell ref="F328:H328"/>
    <mergeCell ref="F329:H329"/>
    <mergeCell ref="F342:H342"/>
    <mergeCell ref="F303:H303"/>
    <mergeCell ref="F307:H307"/>
    <mergeCell ref="F308:H308"/>
    <mergeCell ref="F309:H309"/>
    <mergeCell ref="F322:H322"/>
    <mergeCell ref="F283:H283"/>
    <mergeCell ref="F287:H287"/>
    <mergeCell ref="F288:H288"/>
    <mergeCell ref="F289:H289"/>
    <mergeCell ref="F302:H302"/>
    <mergeCell ref="F263:H263"/>
    <mergeCell ref="F267:H267"/>
    <mergeCell ref="F268:H268"/>
    <mergeCell ref="F269:H269"/>
    <mergeCell ref="F282:H282"/>
    <mergeCell ref="F243:H243"/>
    <mergeCell ref="F247:H247"/>
    <mergeCell ref="F248:H248"/>
    <mergeCell ref="F249:H249"/>
    <mergeCell ref="F262:H262"/>
    <mergeCell ref="F227:H227"/>
    <mergeCell ref="F228:H228"/>
    <mergeCell ref="F229:H229"/>
    <mergeCell ref="F242:H242"/>
    <mergeCell ref="F207:H207"/>
    <mergeCell ref="F208:H208"/>
    <mergeCell ref="F209:H209"/>
    <mergeCell ref="F222:H222"/>
    <mergeCell ref="F223:H223"/>
    <mergeCell ref="F202:H202"/>
    <mergeCell ref="F203:H203"/>
    <mergeCell ref="F182:H182"/>
    <mergeCell ref="F183:H183"/>
    <mergeCell ref="F187:H187"/>
    <mergeCell ref="F188:H188"/>
    <mergeCell ref="F189:H189"/>
    <mergeCell ref="F162:H162"/>
    <mergeCell ref="F163:H163"/>
    <mergeCell ref="F167:H167"/>
    <mergeCell ref="F168:H168"/>
    <mergeCell ref="F169:H169"/>
    <mergeCell ref="F142:H142"/>
    <mergeCell ref="F143:H143"/>
    <mergeCell ref="F147:H147"/>
    <mergeCell ref="F148:H148"/>
    <mergeCell ref="F149:H149"/>
    <mergeCell ref="F122:H122"/>
    <mergeCell ref="F123:H123"/>
    <mergeCell ref="F127:H127"/>
    <mergeCell ref="F128:H128"/>
    <mergeCell ref="F129:H129"/>
    <mergeCell ref="F102:H102"/>
    <mergeCell ref="F103:H103"/>
    <mergeCell ref="F107:H107"/>
    <mergeCell ref="F108:H108"/>
    <mergeCell ref="F109:H109"/>
    <mergeCell ref="F82:H82"/>
    <mergeCell ref="F83:H83"/>
    <mergeCell ref="F87:H87"/>
    <mergeCell ref="F88:H88"/>
    <mergeCell ref="F89:H89"/>
    <mergeCell ref="F62:H62"/>
    <mergeCell ref="F63:H63"/>
    <mergeCell ref="F67:H67"/>
    <mergeCell ref="F68:H68"/>
    <mergeCell ref="F69:H69"/>
    <mergeCell ref="F42:H42"/>
    <mergeCell ref="F43:H43"/>
    <mergeCell ref="F47:H47"/>
    <mergeCell ref="F48:H48"/>
    <mergeCell ref="F49:H49"/>
    <mergeCell ref="B2:H2"/>
    <mergeCell ref="F27:H27"/>
    <mergeCell ref="F28:H28"/>
    <mergeCell ref="F29:H29"/>
    <mergeCell ref="F22:H22"/>
    <mergeCell ref="F23:H23"/>
    <mergeCell ref="F7:H7"/>
    <mergeCell ref="F8:H8"/>
    <mergeCell ref="F9:H9"/>
  </mergeCells>
  <phoneticPr fontId="1"/>
  <conditionalFormatting sqref="C7">
    <cfRule type="containsBlanks" dxfId="369" priority="242">
      <formula>LEN(TRIM(C7))=0</formula>
    </cfRule>
  </conditionalFormatting>
  <conditionalFormatting sqref="C27">
    <cfRule type="containsBlanks" dxfId="368" priority="241">
      <formula>LEN(TRIM(C27))=0</formula>
    </cfRule>
  </conditionalFormatting>
  <conditionalFormatting sqref="C47">
    <cfRule type="containsBlanks" dxfId="367" priority="240">
      <formula>LEN(TRIM(C47))=0</formula>
    </cfRule>
  </conditionalFormatting>
  <conditionalFormatting sqref="C67">
    <cfRule type="containsBlanks" dxfId="366" priority="239">
      <formula>LEN(TRIM(C67))=0</formula>
    </cfRule>
  </conditionalFormatting>
  <conditionalFormatting sqref="C87">
    <cfRule type="containsBlanks" dxfId="365" priority="238">
      <formula>LEN(TRIM(C87))=0</formula>
    </cfRule>
  </conditionalFormatting>
  <conditionalFormatting sqref="C107">
    <cfRule type="containsBlanks" dxfId="364" priority="237">
      <formula>LEN(TRIM(C107))=0</formula>
    </cfRule>
  </conditionalFormatting>
  <conditionalFormatting sqref="C127">
    <cfRule type="containsBlanks" dxfId="363" priority="236">
      <formula>LEN(TRIM(C127))=0</formula>
    </cfRule>
  </conditionalFormatting>
  <conditionalFormatting sqref="C147">
    <cfRule type="containsBlanks" dxfId="362" priority="235">
      <formula>LEN(TRIM(C147))=0</formula>
    </cfRule>
  </conditionalFormatting>
  <conditionalFormatting sqref="C167">
    <cfRule type="containsBlanks" dxfId="361" priority="234">
      <formula>LEN(TRIM(C167))=0</formula>
    </cfRule>
  </conditionalFormatting>
  <conditionalFormatting sqref="C187">
    <cfRule type="containsBlanks" dxfId="360" priority="233">
      <formula>LEN(TRIM(C187))=0</formula>
    </cfRule>
  </conditionalFormatting>
  <conditionalFormatting sqref="C207">
    <cfRule type="containsBlanks" dxfId="359" priority="181">
      <formula>LEN(TRIM(C207))=0</formula>
    </cfRule>
  </conditionalFormatting>
  <conditionalFormatting sqref="C227">
    <cfRule type="containsBlanks" dxfId="358" priority="180">
      <formula>LEN(TRIM(C227))=0</formula>
    </cfRule>
  </conditionalFormatting>
  <conditionalFormatting sqref="C247">
    <cfRule type="containsBlanks" dxfId="357" priority="179">
      <formula>LEN(TRIM(C247))=0</formula>
    </cfRule>
  </conditionalFormatting>
  <conditionalFormatting sqref="C267">
    <cfRule type="containsBlanks" dxfId="356" priority="178">
      <formula>LEN(TRIM(C267))=0</formula>
    </cfRule>
  </conditionalFormatting>
  <conditionalFormatting sqref="C287">
    <cfRule type="containsBlanks" dxfId="355" priority="177">
      <formula>LEN(TRIM(C287))=0</formula>
    </cfRule>
  </conditionalFormatting>
  <conditionalFormatting sqref="C307">
    <cfRule type="containsBlanks" dxfId="354" priority="176">
      <formula>LEN(TRIM(C307))=0</formula>
    </cfRule>
  </conditionalFormatting>
  <conditionalFormatting sqref="C327">
    <cfRule type="containsBlanks" dxfId="353" priority="175">
      <formula>LEN(TRIM(C327))=0</formula>
    </cfRule>
  </conditionalFormatting>
  <conditionalFormatting sqref="C347">
    <cfRule type="containsBlanks" dxfId="352" priority="130">
      <formula>LEN(TRIM(C347))=0</formula>
    </cfRule>
  </conditionalFormatting>
  <conditionalFormatting sqref="C367">
    <cfRule type="containsBlanks" dxfId="351" priority="129">
      <formula>LEN(TRIM(C367))=0</formula>
    </cfRule>
  </conditionalFormatting>
  <conditionalFormatting sqref="C387">
    <cfRule type="containsBlanks" dxfId="350" priority="128">
      <formula>LEN(TRIM(C387))=0</formula>
    </cfRule>
  </conditionalFormatting>
  <conditionalFormatting sqref="C407">
    <cfRule type="containsBlanks" dxfId="349" priority="127">
      <formula>LEN(TRIM(C407))=0</formula>
    </cfRule>
  </conditionalFormatting>
  <conditionalFormatting sqref="C427">
    <cfRule type="containsBlanks" dxfId="348" priority="126">
      <formula>LEN(TRIM(C427))=0</formula>
    </cfRule>
  </conditionalFormatting>
  <conditionalFormatting sqref="C447">
    <cfRule type="containsBlanks" dxfId="347" priority="125">
      <formula>LEN(TRIM(C447))=0</formula>
    </cfRule>
  </conditionalFormatting>
  <conditionalFormatting sqref="C467">
    <cfRule type="containsBlanks" dxfId="346" priority="124">
      <formula>LEN(TRIM(C467))=0</formula>
    </cfRule>
  </conditionalFormatting>
  <conditionalFormatting sqref="C487">
    <cfRule type="containsBlanks" dxfId="345" priority="79">
      <formula>LEN(TRIM(C487))=0</formula>
    </cfRule>
  </conditionalFormatting>
  <conditionalFormatting sqref="C507">
    <cfRule type="containsBlanks" dxfId="344" priority="78">
      <formula>LEN(TRIM(C507))=0</formula>
    </cfRule>
  </conditionalFormatting>
  <conditionalFormatting sqref="C527">
    <cfRule type="containsBlanks" dxfId="343" priority="77">
      <formula>LEN(TRIM(C527))=0</formula>
    </cfRule>
  </conditionalFormatting>
  <conditionalFormatting sqref="C547">
    <cfRule type="containsBlanks" dxfId="342" priority="76">
      <formula>LEN(TRIM(C547))=0</formula>
    </cfRule>
  </conditionalFormatting>
  <conditionalFormatting sqref="C567">
    <cfRule type="containsBlanks" dxfId="341" priority="75">
      <formula>LEN(TRIM(C567))=0</formula>
    </cfRule>
  </conditionalFormatting>
  <conditionalFormatting sqref="C587">
    <cfRule type="containsBlanks" dxfId="340" priority="74">
      <formula>LEN(TRIM(C587))=0</formula>
    </cfRule>
  </conditionalFormatting>
  <conditionalFormatting sqref="C607">
    <cfRule type="containsBlanks" dxfId="339" priority="73">
      <formula>LEN(TRIM(C607))=0</formula>
    </cfRule>
  </conditionalFormatting>
  <conditionalFormatting sqref="C627">
    <cfRule type="containsBlanks" dxfId="338" priority="28">
      <formula>LEN(TRIM(C627))=0</formula>
    </cfRule>
  </conditionalFormatting>
  <conditionalFormatting sqref="C647">
    <cfRule type="containsBlanks" dxfId="337" priority="27">
      <formula>LEN(TRIM(C647))=0</formula>
    </cfRule>
  </conditionalFormatting>
  <conditionalFormatting sqref="C667">
    <cfRule type="containsBlanks" dxfId="336" priority="26">
      <formula>LEN(TRIM(C667))=0</formula>
    </cfRule>
  </conditionalFormatting>
  <conditionalFormatting sqref="C687">
    <cfRule type="containsBlanks" dxfId="335" priority="25">
      <formula>LEN(TRIM(C687))=0</formula>
    </cfRule>
  </conditionalFormatting>
  <conditionalFormatting sqref="C707">
    <cfRule type="containsBlanks" dxfId="334" priority="24">
      <formula>LEN(TRIM(C707))=0</formula>
    </cfRule>
  </conditionalFormatting>
  <conditionalFormatting sqref="C727">
    <cfRule type="containsBlanks" dxfId="333" priority="23">
      <formula>LEN(TRIM(C727))=0</formula>
    </cfRule>
  </conditionalFormatting>
  <conditionalFormatting sqref="C747">
    <cfRule type="containsBlanks" dxfId="332" priority="22">
      <formula>LEN(TRIM(C747))=0</formula>
    </cfRule>
  </conditionalFormatting>
  <conditionalFormatting sqref="D7">
    <cfRule type="containsText" dxfId="331" priority="243" operator="containsText" text="選択してください">
      <formula>NOT(ISERROR(SEARCH("選択してください",D7)))</formula>
    </cfRule>
  </conditionalFormatting>
  <conditionalFormatting sqref="D27">
    <cfRule type="containsText" dxfId="330" priority="244" operator="containsText" text="選択してください">
      <formula>NOT(ISERROR(SEARCH("選択してください",D27)))</formula>
    </cfRule>
  </conditionalFormatting>
  <conditionalFormatting sqref="D47">
    <cfRule type="containsText" dxfId="329" priority="331" operator="containsText" text="選択してください">
      <formula>NOT(ISERROR(SEARCH("選択してください",D47)))</formula>
    </cfRule>
  </conditionalFormatting>
  <conditionalFormatting sqref="D67">
    <cfRule type="containsText" dxfId="328" priority="320" operator="containsText" text="選択してください">
      <formula>NOT(ISERROR(SEARCH("選択してください",D67)))</formula>
    </cfRule>
  </conditionalFormatting>
  <conditionalFormatting sqref="D87">
    <cfRule type="containsText" dxfId="327" priority="309" operator="containsText" text="選択してください">
      <formula>NOT(ISERROR(SEARCH("選択してください",D87)))</formula>
    </cfRule>
  </conditionalFormatting>
  <conditionalFormatting sqref="D107">
    <cfRule type="containsText" dxfId="326" priority="298" operator="containsText" text="選択してください">
      <formula>NOT(ISERROR(SEARCH("選択してください",D107)))</formula>
    </cfRule>
  </conditionalFormatting>
  <conditionalFormatting sqref="D127">
    <cfRule type="containsText" dxfId="325" priority="287" operator="containsText" text="選択してください">
      <formula>NOT(ISERROR(SEARCH("選択してください",D127)))</formula>
    </cfRule>
  </conditionalFormatting>
  <conditionalFormatting sqref="D147">
    <cfRule type="containsText" dxfId="324" priority="276" operator="containsText" text="選択してください">
      <formula>NOT(ISERROR(SEARCH("選択してください",D147)))</formula>
    </cfRule>
  </conditionalFormatting>
  <conditionalFormatting sqref="D167">
    <cfRule type="containsText" dxfId="323" priority="265" operator="containsText" text="選択してください">
      <formula>NOT(ISERROR(SEARCH("選択してください",D167)))</formula>
    </cfRule>
  </conditionalFormatting>
  <conditionalFormatting sqref="D187">
    <cfRule type="containsText" dxfId="322" priority="254" operator="containsText" text="選択してください">
      <formula>NOT(ISERROR(SEARCH("選択してください",D187)))</formula>
    </cfRule>
  </conditionalFormatting>
  <conditionalFormatting sqref="D207">
    <cfRule type="containsText" dxfId="321" priority="201" operator="containsText" text="選択してください">
      <formula>NOT(ISERROR(SEARCH("選択してください",D207)))</formula>
    </cfRule>
  </conditionalFormatting>
  <conditionalFormatting sqref="D227">
    <cfRule type="containsText" dxfId="320" priority="198" operator="containsText" text="選択してください">
      <formula>NOT(ISERROR(SEARCH("選択してください",D227)))</formula>
    </cfRule>
  </conditionalFormatting>
  <conditionalFormatting sqref="D247">
    <cfRule type="containsText" dxfId="319" priority="195" operator="containsText" text="選択してください">
      <formula>NOT(ISERROR(SEARCH("選択してください",D247)))</formula>
    </cfRule>
  </conditionalFormatting>
  <conditionalFormatting sqref="D267">
    <cfRule type="containsText" dxfId="318" priority="192" operator="containsText" text="選択してください">
      <formula>NOT(ISERROR(SEARCH("選択してください",D267)))</formula>
    </cfRule>
  </conditionalFormatting>
  <conditionalFormatting sqref="D287">
    <cfRule type="containsText" dxfId="317" priority="189" operator="containsText" text="選択してください">
      <formula>NOT(ISERROR(SEARCH("選択してください",D287)))</formula>
    </cfRule>
  </conditionalFormatting>
  <conditionalFormatting sqref="D307">
    <cfRule type="containsText" dxfId="316" priority="186" operator="containsText" text="選択してください">
      <formula>NOT(ISERROR(SEARCH("選択してください",D307)))</formula>
    </cfRule>
  </conditionalFormatting>
  <conditionalFormatting sqref="D327">
    <cfRule type="containsText" dxfId="315" priority="183" operator="containsText" text="選択してください">
      <formula>NOT(ISERROR(SEARCH("選択してください",D327)))</formula>
    </cfRule>
  </conditionalFormatting>
  <conditionalFormatting sqref="D347">
    <cfRule type="containsText" dxfId="314" priority="150" operator="containsText" text="選択してください">
      <formula>NOT(ISERROR(SEARCH("選択してください",D347)))</formula>
    </cfRule>
  </conditionalFormatting>
  <conditionalFormatting sqref="D367">
    <cfRule type="containsText" dxfId="313" priority="147" operator="containsText" text="選択してください">
      <formula>NOT(ISERROR(SEARCH("選択してください",D367)))</formula>
    </cfRule>
  </conditionalFormatting>
  <conditionalFormatting sqref="D387">
    <cfRule type="containsText" dxfId="312" priority="144" operator="containsText" text="選択してください">
      <formula>NOT(ISERROR(SEARCH("選択してください",D387)))</formula>
    </cfRule>
  </conditionalFormatting>
  <conditionalFormatting sqref="D407">
    <cfRule type="containsText" dxfId="311" priority="141" operator="containsText" text="選択してください">
      <formula>NOT(ISERROR(SEARCH("選択してください",D407)))</formula>
    </cfRule>
  </conditionalFormatting>
  <conditionalFormatting sqref="D427">
    <cfRule type="containsText" dxfId="310" priority="138" operator="containsText" text="選択してください">
      <formula>NOT(ISERROR(SEARCH("選択してください",D427)))</formula>
    </cfRule>
  </conditionalFormatting>
  <conditionalFormatting sqref="D447">
    <cfRule type="containsText" dxfId="309" priority="135" operator="containsText" text="選択してください">
      <formula>NOT(ISERROR(SEARCH("選択してください",D447)))</formula>
    </cfRule>
  </conditionalFormatting>
  <conditionalFormatting sqref="D467">
    <cfRule type="containsText" dxfId="308" priority="132" operator="containsText" text="選択してください">
      <formula>NOT(ISERROR(SEARCH("選択してください",D467)))</formula>
    </cfRule>
  </conditionalFormatting>
  <conditionalFormatting sqref="D487">
    <cfRule type="containsText" dxfId="307" priority="99" operator="containsText" text="選択してください">
      <formula>NOT(ISERROR(SEARCH("選択してください",D487)))</formula>
    </cfRule>
  </conditionalFormatting>
  <conditionalFormatting sqref="D507">
    <cfRule type="containsText" dxfId="306" priority="96" operator="containsText" text="選択してください">
      <formula>NOT(ISERROR(SEARCH("選択してください",D507)))</formula>
    </cfRule>
  </conditionalFormatting>
  <conditionalFormatting sqref="D527">
    <cfRule type="containsText" dxfId="305" priority="93" operator="containsText" text="選択してください">
      <formula>NOT(ISERROR(SEARCH("選択してください",D527)))</formula>
    </cfRule>
  </conditionalFormatting>
  <conditionalFormatting sqref="D547">
    <cfRule type="containsText" dxfId="304" priority="90" operator="containsText" text="選択してください">
      <formula>NOT(ISERROR(SEARCH("選択してください",D547)))</formula>
    </cfRule>
  </conditionalFormatting>
  <conditionalFormatting sqref="D567">
    <cfRule type="containsText" dxfId="303" priority="87" operator="containsText" text="選択してください">
      <formula>NOT(ISERROR(SEARCH("選択してください",D567)))</formula>
    </cfRule>
  </conditionalFormatting>
  <conditionalFormatting sqref="D587">
    <cfRule type="containsText" dxfId="302" priority="84" operator="containsText" text="選択してください">
      <formula>NOT(ISERROR(SEARCH("選択してください",D587)))</formula>
    </cfRule>
  </conditionalFormatting>
  <conditionalFormatting sqref="D607">
    <cfRule type="containsText" dxfId="301" priority="81" operator="containsText" text="選択してください">
      <formula>NOT(ISERROR(SEARCH("選択してください",D607)))</formula>
    </cfRule>
  </conditionalFormatting>
  <conditionalFormatting sqref="D627">
    <cfRule type="containsText" dxfId="300" priority="48" operator="containsText" text="選択してください">
      <formula>NOT(ISERROR(SEARCH("選択してください",D627)))</formula>
    </cfRule>
  </conditionalFormatting>
  <conditionalFormatting sqref="D647">
    <cfRule type="containsText" dxfId="299" priority="45" operator="containsText" text="選択してください">
      <formula>NOT(ISERROR(SEARCH("選択してください",D647)))</formula>
    </cfRule>
  </conditionalFormatting>
  <conditionalFormatting sqref="D667">
    <cfRule type="containsText" dxfId="298" priority="42" operator="containsText" text="選択してください">
      <formula>NOT(ISERROR(SEARCH("選択してください",D667)))</formula>
    </cfRule>
  </conditionalFormatting>
  <conditionalFormatting sqref="D687">
    <cfRule type="containsText" dxfId="297" priority="39" operator="containsText" text="選択してください">
      <formula>NOT(ISERROR(SEARCH("選択してください",D687)))</formula>
    </cfRule>
  </conditionalFormatting>
  <conditionalFormatting sqref="D707">
    <cfRule type="containsText" dxfId="296" priority="36" operator="containsText" text="選択してください">
      <formula>NOT(ISERROR(SEARCH("選択してください",D707)))</formula>
    </cfRule>
  </conditionalFormatting>
  <conditionalFormatting sqref="D727">
    <cfRule type="containsText" dxfId="295" priority="33" operator="containsText" text="選択してください">
      <formula>NOT(ISERROR(SEARCH("選択してください",D727)))</formula>
    </cfRule>
  </conditionalFormatting>
  <conditionalFormatting sqref="D747">
    <cfRule type="containsText" dxfId="294" priority="30" operator="containsText" text="選択してください">
      <formula>NOT(ISERROR(SEARCH("選択してください",D747)))</formula>
    </cfRule>
  </conditionalFormatting>
  <conditionalFormatting sqref="E10 E15">
    <cfRule type="containsText" dxfId="293" priority="433" operator="containsText" text="合意形成対象者">
      <formula>NOT(ISERROR(SEARCH("合意形成対象者",E10)))</formula>
    </cfRule>
  </conditionalFormatting>
  <conditionalFormatting sqref="E10:E19 E30:E39 E50:E59 E70:E79 E90:E99 E110:E119 E130:E139 E150:E159 E170:E179 E190:E199">
    <cfRule type="notContainsBlanks" dxfId="292" priority="350">
      <formula>LEN(TRIM(E10))&gt;0</formula>
    </cfRule>
  </conditionalFormatting>
  <conditionalFormatting sqref="E30 E35">
    <cfRule type="containsText" dxfId="291" priority="343" operator="containsText" text="合意形成対象者">
      <formula>NOT(ISERROR(SEARCH("合意形成対象者",E30)))</formula>
    </cfRule>
  </conditionalFormatting>
  <conditionalFormatting sqref="E50 E55">
    <cfRule type="containsText" dxfId="290" priority="332" operator="containsText" text="合意形成対象者">
      <formula>NOT(ISERROR(SEARCH("合意形成対象者",E50)))</formula>
    </cfRule>
  </conditionalFormatting>
  <conditionalFormatting sqref="E70 E75">
    <cfRule type="containsText" dxfId="289" priority="321" operator="containsText" text="合意形成対象者">
      <formula>NOT(ISERROR(SEARCH("合意形成対象者",E70)))</formula>
    </cfRule>
  </conditionalFormatting>
  <conditionalFormatting sqref="E90 E95">
    <cfRule type="containsText" dxfId="288" priority="310" operator="containsText" text="合意形成対象者">
      <formula>NOT(ISERROR(SEARCH("合意形成対象者",E90)))</formula>
    </cfRule>
  </conditionalFormatting>
  <conditionalFormatting sqref="E110 E115">
    <cfRule type="containsText" dxfId="287" priority="299" operator="containsText" text="合意形成対象者">
      <formula>NOT(ISERROR(SEARCH("合意形成対象者",E110)))</formula>
    </cfRule>
  </conditionalFormatting>
  <conditionalFormatting sqref="E130 E135">
    <cfRule type="containsText" dxfId="286" priority="288" operator="containsText" text="合意形成対象者">
      <formula>NOT(ISERROR(SEARCH("合意形成対象者",E130)))</formula>
    </cfRule>
  </conditionalFormatting>
  <conditionalFormatting sqref="E150 E155">
    <cfRule type="containsText" dxfId="285" priority="277" operator="containsText" text="合意形成対象者">
      <formula>NOT(ISERROR(SEARCH("合意形成対象者",E150)))</formula>
    </cfRule>
  </conditionalFormatting>
  <conditionalFormatting sqref="E170 E175">
    <cfRule type="containsText" dxfId="284" priority="266" operator="containsText" text="合意形成対象者">
      <formula>NOT(ISERROR(SEARCH("合意形成対象者",E170)))</formula>
    </cfRule>
  </conditionalFormatting>
  <conditionalFormatting sqref="E190 E195">
    <cfRule type="containsText" dxfId="283" priority="255" operator="containsText" text="合意形成対象者">
      <formula>NOT(ISERROR(SEARCH("合意形成対象者",E190)))</formula>
    </cfRule>
  </conditionalFormatting>
  <conditionalFormatting sqref="E210 E215">
    <cfRule type="containsText" dxfId="282" priority="202" operator="containsText" text="合意形成対象者">
      <formula>NOT(ISERROR(SEARCH("合意形成対象者",E210)))</formula>
    </cfRule>
  </conditionalFormatting>
  <conditionalFormatting sqref="E210:E219 E230:E239 E250:E259 E270:E279 E290:E299 E310:E319 E330:E339">
    <cfRule type="notContainsBlanks" dxfId="281" priority="203">
      <formula>LEN(TRIM(E210))&gt;0</formula>
    </cfRule>
  </conditionalFormatting>
  <conditionalFormatting sqref="E230 E235">
    <cfRule type="containsText" dxfId="280" priority="199" operator="containsText" text="合意形成対象者">
      <formula>NOT(ISERROR(SEARCH("合意形成対象者",E230)))</formula>
    </cfRule>
  </conditionalFormatting>
  <conditionalFormatting sqref="E250 E255">
    <cfRule type="containsText" dxfId="279" priority="196" operator="containsText" text="合意形成対象者">
      <formula>NOT(ISERROR(SEARCH("合意形成対象者",E250)))</formula>
    </cfRule>
  </conditionalFormatting>
  <conditionalFormatting sqref="E270 E275">
    <cfRule type="containsText" dxfId="278" priority="193" operator="containsText" text="合意形成対象者">
      <formula>NOT(ISERROR(SEARCH("合意形成対象者",E270)))</formula>
    </cfRule>
  </conditionalFormatting>
  <conditionalFormatting sqref="E290 E295">
    <cfRule type="containsText" dxfId="277" priority="190" operator="containsText" text="合意形成対象者">
      <formula>NOT(ISERROR(SEARCH("合意形成対象者",E290)))</formula>
    </cfRule>
  </conditionalFormatting>
  <conditionalFormatting sqref="E310 E315">
    <cfRule type="containsText" dxfId="276" priority="187" operator="containsText" text="合意形成対象者">
      <formula>NOT(ISERROR(SEARCH("合意形成対象者",E310)))</formula>
    </cfRule>
  </conditionalFormatting>
  <conditionalFormatting sqref="E330 E335">
    <cfRule type="containsText" dxfId="275" priority="184" operator="containsText" text="合意形成対象者">
      <formula>NOT(ISERROR(SEARCH("合意形成対象者",E330)))</formula>
    </cfRule>
  </conditionalFormatting>
  <conditionalFormatting sqref="E350 E355">
    <cfRule type="containsText" dxfId="274" priority="151" operator="containsText" text="合意形成対象者">
      <formula>NOT(ISERROR(SEARCH("合意形成対象者",E350)))</formula>
    </cfRule>
  </conditionalFormatting>
  <conditionalFormatting sqref="E350:E359 E370:E379 E390:E399 E410:E419 E430:E439 E450:E459 E470:E479">
    <cfRule type="notContainsBlanks" dxfId="273" priority="152">
      <formula>LEN(TRIM(E350))&gt;0</formula>
    </cfRule>
  </conditionalFormatting>
  <conditionalFormatting sqref="E370 E375">
    <cfRule type="containsText" dxfId="272" priority="148" operator="containsText" text="合意形成対象者">
      <formula>NOT(ISERROR(SEARCH("合意形成対象者",E370)))</formula>
    </cfRule>
  </conditionalFormatting>
  <conditionalFormatting sqref="E390 E395">
    <cfRule type="containsText" dxfId="271" priority="145" operator="containsText" text="合意形成対象者">
      <formula>NOT(ISERROR(SEARCH("合意形成対象者",E390)))</formula>
    </cfRule>
  </conditionalFormatting>
  <conditionalFormatting sqref="E410 E415">
    <cfRule type="containsText" dxfId="270" priority="142" operator="containsText" text="合意形成対象者">
      <formula>NOT(ISERROR(SEARCH("合意形成対象者",E410)))</formula>
    </cfRule>
  </conditionalFormatting>
  <conditionalFormatting sqref="E430 E435">
    <cfRule type="containsText" dxfId="269" priority="139" operator="containsText" text="合意形成対象者">
      <formula>NOT(ISERROR(SEARCH("合意形成対象者",E430)))</formula>
    </cfRule>
  </conditionalFormatting>
  <conditionalFormatting sqref="E450 E455">
    <cfRule type="containsText" dxfId="268" priority="136" operator="containsText" text="合意形成対象者">
      <formula>NOT(ISERROR(SEARCH("合意形成対象者",E450)))</formula>
    </cfRule>
  </conditionalFormatting>
  <conditionalFormatting sqref="E470 E475">
    <cfRule type="containsText" dxfId="267" priority="133" operator="containsText" text="合意形成対象者">
      <formula>NOT(ISERROR(SEARCH("合意形成対象者",E470)))</formula>
    </cfRule>
  </conditionalFormatting>
  <conditionalFormatting sqref="E490 E495">
    <cfRule type="containsText" dxfId="266" priority="100" operator="containsText" text="合意形成対象者">
      <formula>NOT(ISERROR(SEARCH("合意形成対象者",E490)))</formula>
    </cfRule>
  </conditionalFormatting>
  <conditionalFormatting sqref="E490:E499 E510:E519 E530:E539 E550:E559 E570:E579 E590:E599 E610:E619">
    <cfRule type="notContainsBlanks" dxfId="265" priority="101">
      <formula>LEN(TRIM(E490))&gt;0</formula>
    </cfRule>
  </conditionalFormatting>
  <conditionalFormatting sqref="E510 E515">
    <cfRule type="containsText" dxfId="264" priority="97" operator="containsText" text="合意形成対象者">
      <formula>NOT(ISERROR(SEARCH("合意形成対象者",E510)))</formula>
    </cfRule>
  </conditionalFormatting>
  <conditionalFormatting sqref="E530 E535">
    <cfRule type="containsText" dxfId="263" priority="94" operator="containsText" text="合意形成対象者">
      <formula>NOT(ISERROR(SEARCH("合意形成対象者",E530)))</formula>
    </cfRule>
  </conditionalFormatting>
  <conditionalFormatting sqref="E550 E555">
    <cfRule type="containsText" dxfId="262" priority="91" operator="containsText" text="合意形成対象者">
      <formula>NOT(ISERROR(SEARCH("合意形成対象者",E550)))</formula>
    </cfRule>
  </conditionalFormatting>
  <conditionalFormatting sqref="E570 E575">
    <cfRule type="containsText" dxfId="261" priority="88" operator="containsText" text="合意形成対象者">
      <formula>NOT(ISERROR(SEARCH("合意形成対象者",E570)))</formula>
    </cfRule>
  </conditionalFormatting>
  <conditionalFormatting sqref="E590 E595">
    <cfRule type="containsText" dxfId="260" priority="85" operator="containsText" text="合意形成対象者">
      <formula>NOT(ISERROR(SEARCH("合意形成対象者",E590)))</formula>
    </cfRule>
  </conditionalFormatting>
  <conditionalFormatting sqref="E610 E615">
    <cfRule type="containsText" dxfId="259" priority="82" operator="containsText" text="合意形成対象者">
      <formula>NOT(ISERROR(SEARCH("合意形成対象者",E610)))</formula>
    </cfRule>
  </conditionalFormatting>
  <conditionalFormatting sqref="E630 E635">
    <cfRule type="containsText" dxfId="258" priority="49" operator="containsText" text="合意形成対象者">
      <formula>NOT(ISERROR(SEARCH("合意形成対象者",E630)))</formula>
    </cfRule>
  </conditionalFormatting>
  <conditionalFormatting sqref="E630:E639 E650:E659 E670:E679 E690:E699 E710:E719 E730:E739 E750:E759">
    <cfRule type="notContainsBlanks" dxfId="257" priority="50">
      <formula>LEN(TRIM(E630))&gt;0</formula>
    </cfRule>
  </conditionalFormatting>
  <conditionalFormatting sqref="E650 E655">
    <cfRule type="containsText" dxfId="256" priority="46" operator="containsText" text="合意形成対象者">
      <formula>NOT(ISERROR(SEARCH("合意形成対象者",E650)))</formula>
    </cfRule>
  </conditionalFormatting>
  <conditionalFormatting sqref="E670 E675">
    <cfRule type="containsText" dxfId="255" priority="43" operator="containsText" text="合意形成対象者">
      <formula>NOT(ISERROR(SEARCH("合意形成対象者",E670)))</formula>
    </cfRule>
  </conditionalFormatting>
  <conditionalFormatting sqref="E690 E695">
    <cfRule type="containsText" dxfId="254" priority="40" operator="containsText" text="合意形成対象者">
      <formula>NOT(ISERROR(SEARCH("合意形成対象者",E690)))</formula>
    </cfRule>
  </conditionalFormatting>
  <conditionalFormatting sqref="E710 E715">
    <cfRule type="containsText" dxfId="253" priority="37" operator="containsText" text="合意形成対象者">
      <formula>NOT(ISERROR(SEARCH("合意形成対象者",E710)))</formula>
    </cfRule>
  </conditionalFormatting>
  <conditionalFormatting sqref="E730 E735">
    <cfRule type="containsText" dxfId="252" priority="34" operator="containsText" text="合意形成対象者">
      <formula>NOT(ISERROR(SEARCH("合意形成対象者",E730)))</formula>
    </cfRule>
  </conditionalFormatting>
  <conditionalFormatting sqref="E750 E755">
    <cfRule type="containsText" dxfId="251" priority="31" operator="containsText" text="合意形成対象者">
      <formula>NOT(ISERROR(SEARCH("合意形成対象者",E750)))</formula>
    </cfRule>
  </conditionalFormatting>
  <conditionalFormatting sqref="F42 E42:E43 F43:H43">
    <cfRule type="containsBlanks" dxfId="250" priority="341">
      <formula>LEN(TRIM(E42))=0</formula>
    </cfRule>
  </conditionalFormatting>
  <conditionalFormatting sqref="F62 E62:E63 F63:H63">
    <cfRule type="containsBlanks" dxfId="249" priority="330">
      <formula>LEN(TRIM(E62))=0</formula>
    </cfRule>
  </conditionalFormatting>
  <conditionalFormatting sqref="F82 E82:E83 F83:H83">
    <cfRule type="containsBlanks" dxfId="248" priority="319">
      <formula>LEN(TRIM(E82))=0</formula>
    </cfRule>
  </conditionalFormatting>
  <conditionalFormatting sqref="F102 E102:E103 F103:H103">
    <cfRule type="containsBlanks" dxfId="247" priority="308">
      <formula>LEN(TRIM(E102))=0</formula>
    </cfRule>
  </conditionalFormatting>
  <conditionalFormatting sqref="F122 E122:E123 F123:H123">
    <cfRule type="containsBlanks" dxfId="246" priority="297">
      <formula>LEN(TRIM(E122))=0</formula>
    </cfRule>
  </conditionalFormatting>
  <conditionalFormatting sqref="F142 E142:E143 F143:H143">
    <cfRule type="containsBlanks" dxfId="245" priority="286">
      <formula>LEN(TRIM(E142))=0</formula>
    </cfRule>
  </conditionalFormatting>
  <conditionalFormatting sqref="F162 E162:E163 F163:H163">
    <cfRule type="containsBlanks" dxfId="244" priority="275">
      <formula>LEN(TRIM(E162))=0</formula>
    </cfRule>
  </conditionalFormatting>
  <conditionalFormatting sqref="F182 E182:E183 F183:H183">
    <cfRule type="containsBlanks" dxfId="243" priority="264">
      <formula>LEN(TRIM(E182))=0</formula>
    </cfRule>
  </conditionalFormatting>
  <conditionalFormatting sqref="F202 E202:E203 F203:H203">
    <cfRule type="containsBlanks" dxfId="242" priority="253">
      <formula>LEN(TRIM(E202))=0</formula>
    </cfRule>
  </conditionalFormatting>
  <conditionalFormatting sqref="F222 E222:E223 F223:H223">
    <cfRule type="containsBlanks" dxfId="241" priority="200">
      <formula>LEN(TRIM(E222))=0</formula>
    </cfRule>
  </conditionalFormatting>
  <conditionalFormatting sqref="F242 E242:E243 F243:H243">
    <cfRule type="containsBlanks" dxfId="240" priority="197">
      <formula>LEN(TRIM(E242))=0</formula>
    </cfRule>
  </conditionalFormatting>
  <conditionalFormatting sqref="F262 E262:E263 F263:H263">
    <cfRule type="containsBlanks" dxfId="239" priority="194">
      <formula>LEN(TRIM(E262))=0</formula>
    </cfRule>
  </conditionalFormatting>
  <conditionalFormatting sqref="F282 E282:E283 F283:H283">
    <cfRule type="containsBlanks" dxfId="238" priority="191">
      <formula>LEN(TRIM(E282))=0</formula>
    </cfRule>
  </conditionalFormatting>
  <conditionalFormatting sqref="F302 E302:E303 F303:H303">
    <cfRule type="containsBlanks" dxfId="237" priority="188">
      <formula>LEN(TRIM(E302))=0</formula>
    </cfRule>
  </conditionalFormatting>
  <conditionalFormatting sqref="F322 E322:E323 F323:H323">
    <cfRule type="containsBlanks" dxfId="236" priority="185">
      <formula>LEN(TRIM(E322))=0</formula>
    </cfRule>
  </conditionalFormatting>
  <conditionalFormatting sqref="F342 E342:E343 F343:H343">
    <cfRule type="containsBlanks" dxfId="235" priority="182">
      <formula>LEN(TRIM(E342))=0</formula>
    </cfRule>
  </conditionalFormatting>
  <conditionalFormatting sqref="F362 E362:E363 F363:H363">
    <cfRule type="containsBlanks" dxfId="234" priority="149">
      <formula>LEN(TRIM(E362))=0</formula>
    </cfRule>
  </conditionalFormatting>
  <conditionalFormatting sqref="F382 E382:E383 F383:H383">
    <cfRule type="containsBlanks" dxfId="233" priority="146">
      <formula>LEN(TRIM(E382))=0</formula>
    </cfRule>
  </conditionalFormatting>
  <conditionalFormatting sqref="F402 E402:E403 F403:H403">
    <cfRule type="containsBlanks" dxfId="232" priority="143">
      <formula>LEN(TRIM(E402))=0</formula>
    </cfRule>
  </conditionalFormatting>
  <conditionalFormatting sqref="F422 E422:E423 F423:H423">
    <cfRule type="containsBlanks" dxfId="231" priority="140">
      <formula>LEN(TRIM(E422))=0</formula>
    </cfRule>
  </conditionalFormatting>
  <conditionalFormatting sqref="F442 E442:E443 F443:H443">
    <cfRule type="containsBlanks" dxfId="230" priority="137">
      <formula>LEN(TRIM(E442))=0</formula>
    </cfRule>
  </conditionalFormatting>
  <conditionalFormatting sqref="F462 E462:E463 F463:H463">
    <cfRule type="containsBlanks" dxfId="229" priority="134">
      <formula>LEN(TRIM(E462))=0</formula>
    </cfRule>
  </conditionalFormatting>
  <conditionalFormatting sqref="F482 E482:E483 F483:H483">
    <cfRule type="containsBlanks" dxfId="228" priority="131">
      <formula>LEN(TRIM(E482))=0</formula>
    </cfRule>
  </conditionalFormatting>
  <conditionalFormatting sqref="F502 E502:E503 F503:H503">
    <cfRule type="containsBlanks" dxfId="227" priority="98">
      <formula>LEN(TRIM(E502))=0</formula>
    </cfRule>
  </conditionalFormatting>
  <conditionalFormatting sqref="F522 E522:E523 F523:H523">
    <cfRule type="containsBlanks" dxfId="226" priority="95">
      <formula>LEN(TRIM(E522))=0</formula>
    </cfRule>
  </conditionalFormatting>
  <conditionalFormatting sqref="F542 E542:E543 F543:H543">
    <cfRule type="containsBlanks" dxfId="225" priority="92">
      <formula>LEN(TRIM(E542))=0</formula>
    </cfRule>
  </conditionalFormatting>
  <conditionalFormatting sqref="F562 E562:E563 F563:H563">
    <cfRule type="containsBlanks" dxfId="224" priority="89">
      <formula>LEN(TRIM(E562))=0</formula>
    </cfRule>
  </conditionalFormatting>
  <conditionalFormatting sqref="F582 E582:E583 F583:H583">
    <cfRule type="containsBlanks" dxfId="223" priority="86">
      <formula>LEN(TRIM(E582))=0</formula>
    </cfRule>
  </conditionalFormatting>
  <conditionalFormatting sqref="F602 E602:E603 F603:H603">
    <cfRule type="containsBlanks" dxfId="222" priority="83">
      <formula>LEN(TRIM(E602))=0</formula>
    </cfRule>
  </conditionalFormatting>
  <conditionalFormatting sqref="F622 E622:E623 F623:H623">
    <cfRule type="containsBlanks" dxfId="221" priority="80">
      <formula>LEN(TRIM(E622))=0</formula>
    </cfRule>
  </conditionalFormatting>
  <conditionalFormatting sqref="F642 E642:E643 F643:H643">
    <cfRule type="containsBlanks" dxfId="220" priority="47">
      <formula>LEN(TRIM(E642))=0</formula>
    </cfRule>
  </conditionalFormatting>
  <conditionalFormatting sqref="F662 E662:E663 F663:H663">
    <cfRule type="containsBlanks" dxfId="219" priority="44">
      <formula>LEN(TRIM(E662))=0</formula>
    </cfRule>
  </conditionalFormatting>
  <conditionalFormatting sqref="F682 E682:E683 F683:H683">
    <cfRule type="containsBlanks" dxfId="218" priority="41">
      <formula>LEN(TRIM(E682))=0</formula>
    </cfRule>
  </conditionalFormatting>
  <conditionalFormatting sqref="F702 E702:E703 F703:H703">
    <cfRule type="containsBlanks" dxfId="217" priority="38">
      <formula>LEN(TRIM(E702))=0</formula>
    </cfRule>
  </conditionalFormatting>
  <conditionalFormatting sqref="F722 E722:E723 F723:H723">
    <cfRule type="containsBlanks" dxfId="216" priority="35">
      <formula>LEN(TRIM(E722))=0</formula>
    </cfRule>
  </conditionalFormatting>
  <conditionalFormatting sqref="F742 E742:E743 F743:H743">
    <cfRule type="containsBlanks" dxfId="215" priority="32">
      <formula>LEN(TRIM(E742))=0</formula>
    </cfRule>
  </conditionalFormatting>
  <conditionalFormatting sqref="F762 E762:E763 F763:H763">
    <cfRule type="containsBlanks" dxfId="214" priority="29">
      <formula>LEN(TRIM(E762))=0</formula>
    </cfRule>
  </conditionalFormatting>
  <conditionalFormatting sqref="F11:G14 F16:G19 F22 E22:E23 F23:H23 F31:G34 F36:G39 F51:G54 F56:G59 F71:G74 F76:G79 F91:G94 F96:G99 F111:G114 F116:G119 F131:G134 F136:G139 F151:G154 F156:G159 F171:G174 F176:G179 F191:G194 F196:G199">
    <cfRule type="containsBlanks" dxfId="213" priority="355">
      <formula>LEN(TRIM(E11))=0</formula>
    </cfRule>
  </conditionalFormatting>
  <conditionalFormatting sqref="F211:G214 F216:G219 F231:G234 F236:G239 F251:G254 F256:G259 F271:G274 F276:G279 F291:G294 F296:G299 F311:G314 F316:G319 F331:G334 F336:G339">
    <cfRule type="containsBlanks" dxfId="212" priority="204">
      <formula>LEN(TRIM(F211))=0</formula>
    </cfRule>
  </conditionalFormatting>
  <conditionalFormatting sqref="F351:G354 F356:G359 F371:G374 F376:G379 F391:G394 F396:G399 F411:G414 F416:G419 F431:G434 F436:G439 F451:G454 F456:G459 F471:G474 F476:G479">
    <cfRule type="containsBlanks" dxfId="211" priority="153">
      <formula>LEN(TRIM(F351))=0</formula>
    </cfRule>
  </conditionalFormatting>
  <conditionalFormatting sqref="F491:G494 F496:G499 F511:G514 F516:G519 F531:G534 F536:G539 F551:G554 F556:G559 F571:G574 F576:G579 F591:G594 F596:G599 F611:G614 F616:G619">
    <cfRule type="containsBlanks" dxfId="210" priority="102">
      <formula>LEN(TRIM(F491))=0</formula>
    </cfRule>
  </conditionalFormatting>
  <conditionalFormatting sqref="F631:G634 F636:G639 F651:G654 F656:G659 F671:G674 F676:G679 F691:G694 F696:G699 F711:G714 F716:G719 F731:G734 F736:G739 F751:G754 F756:G759">
    <cfRule type="containsBlanks" dxfId="209" priority="51">
      <formula>LEN(TRIM(F631))=0</formula>
    </cfRule>
  </conditionalFormatting>
  <conditionalFormatting sqref="F7:H9">
    <cfRule type="containsBlanks" dxfId="208" priority="344">
      <formula>LEN(TRIM(F7))=0</formula>
    </cfRule>
  </conditionalFormatting>
  <conditionalFormatting sqref="F27:H29">
    <cfRule type="containsBlanks" dxfId="207" priority="214">
      <formula>LEN(TRIM(F27))=0</formula>
    </cfRule>
  </conditionalFormatting>
  <conditionalFormatting sqref="F47:H49">
    <cfRule type="containsBlanks" dxfId="206" priority="212">
      <formula>LEN(TRIM(F47))=0</formula>
    </cfRule>
  </conditionalFormatting>
  <conditionalFormatting sqref="F67:H69">
    <cfRule type="containsBlanks" dxfId="205" priority="211">
      <formula>LEN(TRIM(F67))=0</formula>
    </cfRule>
  </conditionalFormatting>
  <conditionalFormatting sqref="F87:H89">
    <cfRule type="containsBlanks" dxfId="204" priority="210">
      <formula>LEN(TRIM(F87))=0</formula>
    </cfRule>
  </conditionalFormatting>
  <conditionalFormatting sqref="F107:H109">
    <cfRule type="containsBlanks" dxfId="203" priority="209">
      <formula>LEN(TRIM(F107))=0</formula>
    </cfRule>
  </conditionalFormatting>
  <conditionalFormatting sqref="F127:H129">
    <cfRule type="containsBlanks" dxfId="202" priority="208">
      <formula>LEN(TRIM(F127))=0</formula>
    </cfRule>
  </conditionalFormatting>
  <conditionalFormatting sqref="F147:H149">
    <cfRule type="containsBlanks" dxfId="201" priority="207">
      <formula>LEN(TRIM(F147))=0</formula>
    </cfRule>
  </conditionalFormatting>
  <conditionalFormatting sqref="F167:H169">
    <cfRule type="containsBlanks" dxfId="200" priority="206">
      <formula>LEN(TRIM(F167))=0</formula>
    </cfRule>
  </conditionalFormatting>
  <conditionalFormatting sqref="F187:H189">
    <cfRule type="containsBlanks" dxfId="199" priority="205">
      <formula>LEN(TRIM(F187))=0</formula>
    </cfRule>
  </conditionalFormatting>
  <conditionalFormatting sqref="F207:H209">
    <cfRule type="containsBlanks" dxfId="198" priority="160">
      <formula>LEN(TRIM(F207))=0</formula>
    </cfRule>
  </conditionalFormatting>
  <conditionalFormatting sqref="F227:H229">
    <cfRule type="containsBlanks" dxfId="197" priority="159">
      <formula>LEN(TRIM(F227))=0</formula>
    </cfRule>
  </conditionalFormatting>
  <conditionalFormatting sqref="F247:H249">
    <cfRule type="containsBlanks" dxfId="196" priority="158">
      <formula>LEN(TRIM(F247))=0</formula>
    </cfRule>
  </conditionalFormatting>
  <conditionalFormatting sqref="F267:H269">
    <cfRule type="containsBlanks" dxfId="195" priority="157">
      <formula>LEN(TRIM(F267))=0</formula>
    </cfRule>
  </conditionalFormatting>
  <conditionalFormatting sqref="F287:H289">
    <cfRule type="containsBlanks" dxfId="194" priority="156">
      <formula>LEN(TRIM(F287))=0</formula>
    </cfRule>
  </conditionalFormatting>
  <conditionalFormatting sqref="F307:H309">
    <cfRule type="containsBlanks" dxfId="193" priority="155">
      <formula>LEN(TRIM(F307))=0</formula>
    </cfRule>
  </conditionalFormatting>
  <conditionalFormatting sqref="F327:H329">
    <cfRule type="containsBlanks" dxfId="192" priority="154">
      <formula>LEN(TRIM(F327))=0</formula>
    </cfRule>
  </conditionalFormatting>
  <conditionalFormatting sqref="F347:H349">
    <cfRule type="containsBlanks" dxfId="191" priority="109">
      <formula>LEN(TRIM(F347))=0</formula>
    </cfRule>
  </conditionalFormatting>
  <conditionalFormatting sqref="F367:H369">
    <cfRule type="containsBlanks" dxfId="190" priority="108">
      <formula>LEN(TRIM(F367))=0</formula>
    </cfRule>
  </conditionalFormatting>
  <conditionalFormatting sqref="F387:H389">
    <cfRule type="containsBlanks" dxfId="189" priority="107">
      <formula>LEN(TRIM(F387))=0</formula>
    </cfRule>
  </conditionalFormatting>
  <conditionalFormatting sqref="F407:H409">
    <cfRule type="containsBlanks" dxfId="188" priority="106">
      <formula>LEN(TRIM(F407))=0</formula>
    </cfRule>
  </conditionalFormatting>
  <conditionalFormatting sqref="F427:H429">
    <cfRule type="containsBlanks" dxfId="187" priority="105">
      <formula>LEN(TRIM(F427))=0</formula>
    </cfRule>
  </conditionalFormatting>
  <conditionalFormatting sqref="F447:H449">
    <cfRule type="containsBlanks" dxfId="186" priority="104">
      <formula>LEN(TRIM(F447))=0</formula>
    </cfRule>
  </conditionalFormatting>
  <conditionalFormatting sqref="F467:H469">
    <cfRule type="containsBlanks" dxfId="185" priority="103">
      <formula>LEN(TRIM(F467))=0</formula>
    </cfRule>
  </conditionalFormatting>
  <conditionalFormatting sqref="F487:H489">
    <cfRule type="containsBlanks" dxfId="184" priority="58">
      <formula>LEN(TRIM(F487))=0</formula>
    </cfRule>
  </conditionalFormatting>
  <conditionalFormatting sqref="F507:H509">
    <cfRule type="containsBlanks" dxfId="183" priority="57">
      <formula>LEN(TRIM(F507))=0</formula>
    </cfRule>
  </conditionalFormatting>
  <conditionalFormatting sqref="F527:H529">
    <cfRule type="containsBlanks" dxfId="182" priority="56">
      <formula>LEN(TRIM(F527))=0</formula>
    </cfRule>
  </conditionalFormatting>
  <conditionalFormatting sqref="F547:H549">
    <cfRule type="containsBlanks" dxfId="181" priority="55">
      <formula>LEN(TRIM(F547))=0</formula>
    </cfRule>
  </conditionalFormatting>
  <conditionalFormatting sqref="F567:H569">
    <cfRule type="containsBlanks" dxfId="180" priority="54">
      <formula>LEN(TRIM(F567))=0</formula>
    </cfRule>
  </conditionalFormatting>
  <conditionalFormatting sqref="F587:H589">
    <cfRule type="containsBlanks" dxfId="179" priority="53">
      <formula>LEN(TRIM(F587))=0</formula>
    </cfRule>
  </conditionalFormatting>
  <conditionalFormatting sqref="F607:H609">
    <cfRule type="containsBlanks" dxfId="178" priority="52">
      <formula>LEN(TRIM(F607))=0</formula>
    </cfRule>
  </conditionalFormatting>
  <conditionalFormatting sqref="F627:H629">
    <cfRule type="containsBlanks" dxfId="177" priority="7">
      <formula>LEN(TRIM(F627))=0</formula>
    </cfRule>
  </conditionalFormatting>
  <conditionalFormatting sqref="F647:H649">
    <cfRule type="containsBlanks" dxfId="176" priority="6">
      <formula>LEN(TRIM(F647))=0</formula>
    </cfRule>
  </conditionalFormatting>
  <conditionalFormatting sqref="F667:H669">
    <cfRule type="containsBlanks" dxfId="175" priority="5">
      <formula>LEN(TRIM(F667))=0</formula>
    </cfRule>
  </conditionalFormatting>
  <conditionalFormatting sqref="F687:H689">
    <cfRule type="containsBlanks" dxfId="174" priority="4">
      <formula>LEN(TRIM(F687))=0</formula>
    </cfRule>
  </conditionalFormatting>
  <conditionalFormatting sqref="F707:H709">
    <cfRule type="containsBlanks" dxfId="173" priority="3">
      <formula>LEN(TRIM(F707))=0</formula>
    </cfRule>
  </conditionalFormatting>
  <conditionalFormatting sqref="F727:H729">
    <cfRule type="containsBlanks" dxfId="172" priority="2">
      <formula>LEN(TRIM(F727))=0</formula>
    </cfRule>
  </conditionalFormatting>
  <conditionalFormatting sqref="F747:H749">
    <cfRule type="containsBlanks" dxfId="171" priority="1">
      <formula>LEN(TRIM(F747))=0</formula>
    </cfRule>
  </conditionalFormatting>
  <conditionalFormatting sqref="H11:H14 H16:H19">
    <cfRule type="notContainsBlanks" dxfId="170" priority="348">
      <formula>LEN(TRIM(H11))&gt;0</formula>
    </cfRule>
    <cfRule type="expression" dxfId="169" priority="349">
      <formula>$F11="その他"</formula>
    </cfRule>
  </conditionalFormatting>
  <conditionalFormatting sqref="H31:H34 H36:H39">
    <cfRule type="notContainsBlanks" dxfId="168" priority="231">
      <formula>LEN(TRIM(H31))&gt;0</formula>
    </cfRule>
    <cfRule type="expression" dxfId="167" priority="232">
      <formula>$F31="その他"</formula>
    </cfRule>
  </conditionalFormatting>
  <conditionalFormatting sqref="H51:H54 H56:H59">
    <cfRule type="notContainsBlanks" dxfId="166" priority="229">
      <formula>LEN(TRIM(H51))&gt;0</formula>
    </cfRule>
    <cfRule type="expression" dxfId="165" priority="230">
      <formula>$F51="その他"</formula>
    </cfRule>
  </conditionalFormatting>
  <conditionalFormatting sqref="H71:H74 H76:H79">
    <cfRule type="notContainsBlanks" dxfId="164" priority="227">
      <formula>LEN(TRIM(H71))&gt;0</formula>
    </cfRule>
    <cfRule type="expression" dxfId="163" priority="228">
      <formula>$F71="その他"</formula>
    </cfRule>
  </conditionalFormatting>
  <conditionalFormatting sqref="H91:H94 H96:H99">
    <cfRule type="expression" dxfId="162" priority="226">
      <formula>$F91="その他"</formula>
    </cfRule>
    <cfRule type="notContainsBlanks" dxfId="161" priority="225">
      <formula>LEN(TRIM(H91))&gt;0</formula>
    </cfRule>
  </conditionalFormatting>
  <conditionalFormatting sqref="H111:H114 H116:H119">
    <cfRule type="expression" dxfId="160" priority="224">
      <formula>$F111="その他"</formula>
    </cfRule>
    <cfRule type="notContainsBlanks" dxfId="159" priority="223">
      <formula>LEN(TRIM(H111))&gt;0</formula>
    </cfRule>
  </conditionalFormatting>
  <conditionalFormatting sqref="H131:H134 H136:H139">
    <cfRule type="expression" dxfId="158" priority="222">
      <formula>$F131="その他"</formula>
    </cfRule>
    <cfRule type="notContainsBlanks" dxfId="157" priority="221">
      <formula>LEN(TRIM(H131))&gt;0</formula>
    </cfRule>
  </conditionalFormatting>
  <conditionalFormatting sqref="H151:H154 H156:H159">
    <cfRule type="expression" dxfId="156" priority="220">
      <formula>$F151="その他"</formula>
    </cfRule>
    <cfRule type="notContainsBlanks" dxfId="155" priority="219">
      <formula>LEN(TRIM(H151))&gt;0</formula>
    </cfRule>
  </conditionalFormatting>
  <conditionalFormatting sqref="H171:H174 H176:H179">
    <cfRule type="notContainsBlanks" dxfId="154" priority="217">
      <formula>LEN(TRIM(H171))&gt;0</formula>
    </cfRule>
    <cfRule type="expression" dxfId="153" priority="218">
      <formula>$F171="その他"</formula>
    </cfRule>
  </conditionalFormatting>
  <conditionalFormatting sqref="H191:H194 H196:H199">
    <cfRule type="expression" dxfId="152" priority="216">
      <formula>$F191="その他"</formula>
    </cfRule>
    <cfRule type="notContainsBlanks" dxfId="151" priority="215">
      <formula>LEN(TRIM(H191))&gt;0</formula>
    </cfRule>
  </conditionalFormatting>
  <conditionalFormatting sqref="H211:H214 H216:H219">
    <cfRule type="expression" dxfId="150" priority="174">
      <formula>$F211="その他"</formula>
    </cfRule>
    <cfRule type="notContainsBlanks" dxfId="149" priority="173">
      <formula>LEN(TRIM(H211))&gt;0</formula>
    </cfRule>
  </conditionalFormatting>
  <conditionalFormatting sqref="H231:H234 H236:H239">
    <cfRule type="notContainsBlanks" dxfId="148" priority="171">
      <formula>LEN(TRIM(H231))&gt;0</formula>
    </cfRule>
    <cfRule type="expression" dxfId="147" priority="172">
      <formula>$F231="その他"</formula>
    </cfRule>
  </conditionalFormatting>
  <conditionalFormatting sqref="H251:H254 H256:H259">
    <cfRule type="notContainsBlanks" dxfId="146" priority="169">
      <formula>LEN(TRIM(H251))&gt;0</formula>
    </cfRule>
    <cfRule type="expression" dxfId="145" priority="170">
      <formula>$F251="その他"</formula>
    </cfRule>
  </conditionalFormatting>
  <conditionalFormatting sqref="H271:H274 H276:H279">
    <cfRule type="expression" dxfId="144" priority="168">
      <formula>$F271="その他"</formula>
    </cfRule>
    <cfRule type="notContainsBlanks" dxfId="143" priority="167">
      <formula>LEN(TRIM(H271))&gt;0</formula>
    </cfRule>
  </conditionalFormatting>
  <conditionalFormatting sqref="H291:H294 H296:H299">
    <cfRule type="notContainsBlanks" dxfId="142" priority="165">
      <formula>LEN(TRIM(H291))&gt;0</formula>
    </cfRule>
    <cfRule type="expression" dxfId="141" priority="166">
      <formula>$F291="その他"</formula>
    </cfRule>
  </conditionalFormatting>
  <conditionalFormatting sqref="H311:H314 H316:H319">
    <cfRule type="notContainsBlanks" dxfId="140" priority="163">
      <formula>LEN(TRIM(H311))&gt;0</formula>
    </cfRule>
    <cfRule type="expression" dxfId="139" priority="164">
      <formula>$F311="その他"</formula>
    </cfRule>
  </conditionalFormatting>
  <conditionalFormatting sqref="H331:H334 H336:H339">
    <cfRule type="expression" dxfId="138" priority="162">
      <formula>$F331="その他"</formula>
    </cfRule>
    <cfRule type="notContainsBlanks" dxfId="137" priority="161">
      <formula>LEN(TRIM(H331))&gt;0</formula>
    </cfRule>
  </conditionalFormatting>
  <conditionalFormatting sqref="H351:H354 H356:H359">
    <cfRule type="notContainsBlanks" dxfId="136" priority="122">
      <formula>LEN(TRIM(H351))&gt;0</formula>
    </cfRule>
    <cfRule type="expression" dxfId="135" priority="123">
      <formula>$F351="その他"</formula>
    </cfRule>
  </conditionalFormatting>
  <conditionalFormatting sqref="H371:H374 H376:H379">
    <cfRule type="expression" dxfId="134" priority="121">
      <formula>$F371="その他"</formula>
    </cfRule>
    <cfRule type="notContainsBlanks" dxfId="133" priority="120">
      <formula>LEN(TRIM(H371))&gt;0</formula>
    </cfRule>
  </conditionalFormatting>
  <conditionalFormatting sqref="H391:H394 H396:H399">
    <cfRule type="expression" dxfId="132" priority="119">
      <formula>$F391="その他"</formula>
    </cfRule>
    <cfRule type="notContainsBlanks" dxfId="131" priority="118">
      <formula>LEN(TRIM(H391))&gt;0</formula>
    </cfRule>
  </conditionalFormatting>
  <conditionalFormatting sqref="H411:H414 H416:H419">
    <cfRule type="expression" dxfId="130" priority="117">
      <formula>$F411="その他"</formula>
    </cfRule>
    <cfRule type="notContainsBlanks" dxfId="129" priority="116">
      <formula>LEN(TRIM(H411))&gt;0</formula>
    </cfRule>
  </conditionalFormatting>
  <conditionalFormatting sqref="H431:H434 H436:H439">
    <cfRule type="expression" dxfId="128" priority="115">
      <formula>$F431="その他"</formula>
    </cfRule>
    <cfRule type="notContainsBlanks" dxfId="127" priority="114">
      <formula>LEN(TRIM(H431))&gt;0</formula>
    </cfRule>
  </conditionalFormatting>
  <conditionalFormatting sqref="H451:H454 H456:H459">
    <cfRule type="expression" dxfId="126" priority="113">
      <formula>$F451="その他"</formula>
    </cfRule>
    <cfRule type="notContainsBlanks" dxfId="125" priority="112">
      <formula>LEN(TRIM(H451))&gt;0</formula>
    </cfRule>
  </conditionalFormatting>
  <conditionalFormatting sqref="H471:H474 H476:H479">
    <cfRule type="notContainsBlanks" dxfId="124" priority="110">
      <formula>LEN(TRIM(H471))&gt;0</formula>
    </cfRule>
    <cfRule type="expression" dxfId="123" priority="111">
      <formula>$F471="その他"</formula>
    </cfRule>
  </conditionalFormatting>
  <conditionalFormatting sqref="H491:H494 H496:H499">
    <cfRule type="expression" dxfId="122" priority="72">
      <formula>$F491="その他"</formula>
    </cfRule>
    <cfRule type="notContainsBlanks" dxfId="121" priority="71">
      <formula>LEN(TRIM(H491))&gt;0</formula>
    </cfRule>
  </conditionalFormatting>
  <conditionalFormatting sqref="H511:H514 H516:H519">
    <cfRule type="notContainsBlanks" dxfId="120" priority="69">
      <formula>LEN(TRIM(H511))&gt;0</formula>
    </cfRule>
    <cfRule type="expression" dxfId="119" priority="70">
      <formula>$F511="その他"</formula>
    </cfRule>
  </conditionalFormatting>
  <conditionalFormatting sqref="H531:H534 H536:H539">
    <cfRule type="expression" dxfId="118" priority="68">
      <formula>$F531="その他"</formula>
    </cfRule>
    <cfRule type="notContainsBlanks" dxfId="117" priority="67">
      <formula>LEN(TRIM(H531))&gt;0</formula>
    </cfRule>
  </conditionalFormatting>
  <conditionalFormatting sqref="H551:H554 H556:H559">
    <cfRule type="notContainsBlanks" dxfId="116" priority="65">
      <formula>LEN(TRIM(H551))&gt;0</formula>
    </cfRule>
    <cfRule type="expression" dxfId="115" priority="66">
      <formula>$F551="その他"</formula>
    </cfRule>
  </conditionalFormatting>
  <conditionalFormatting sqref="H571:H574 H576:H579">
    <cfRule type="expression" dxfId="114" priority="64">
      <formula>$F571="その他"</formula>
    </cfRule>
    <cfRule type="notContainsBlanks" dxfId="113" priority="63">
      <formula>LEN(TRIM(H571))&gt;0</formula>
    </cfRule>
  </conditionalFormatting>
  <conditionalFormatting sqref="H591:H594 H596:H599">
    <cfRule type="expression" dxfId="112" priority="62">
      <formula>$F591="その他"</formula>
    </cfRule>
    <cfRule type="notContainsBlanks" dxfId="111" priority="61">
      <formula>LEN(TRIM(H591))&gt;0</formula>
    </cfRule>
  </conditionalFormatting>
  <conditionalFormatting sqref="H611:H614 H616:H619">
    <cfRule type="expression" dxfId="110" priority="60">
      <formula>$F611="その他"</formula>
    </cfRule>
    <cfRule type="notContainsBlanks" dxfId="109" priority="59">
      <formula>LEN(TRIM(H611))&gt;0</formula>
    </cfRule>
  </conditionalFormatting>
  <conditionalFormatting sqref="H631:H634 H636:H639">
    <cfRule type="expression" dxfId="108" priority="21">
      <formula>$F631="その他"</formula>
    </cfRule>
    <cfRule type="notContainsBlanks" dxfId="107" priority="20">
      <formula>LEN(TRIM(H631))&gt;0</formula>
    </cfRule>
  </conditionalFormatting>
  <conditionalFormatting sqref="H651:H654 H656:H659">
    <cfRule type="notContainsBlanks" dxfId="106" priority="18">
      <formula>LEN(TRIM(H651))&gt;0</formula>
    </cfRule>
    <cfRule type="expression" dxfId="105" priority="19">
      <formula>$F651="その他"</formula>
    </cfRule>
  </conditionalFormatting>
  <conditionalFormatting sqref="H671:H674 H676:H679">
    <cfRule type="notContainsBlanks" dxfId="104" priority="16">
      <formula>LEN(TRIM(H671))&gt;0</formula>
    </cfRule>
    <cfRule type="expression" dxfId="103" priority="17">
      <formula>$F671="その他"</formula>
    </cfRule>
  </conditionalFormatting>
  <conditionalFormatting sqref="H691:H694 H696:H699">
    <cfRule type="expression" dxfId="102" priority="15">
      <formula>$F691="その他"</formula>
    </cfRule>
    <cfRule type="notContainsBlanks" dxfId="101" priority="14">
      <formula>LEN(TRIM(H691))&gt;0</formula>
    </cfRule>
  </conditionalFormatting>
  <conditionalFormatting sqref="H711:H714 H716:H719">
    <cfRule type="notContainsBlanks" dxfId="100" priority="12">
      <formula>LEN(TRIM(H711))&gt;0</formula>
    </cfRule>
    <cfRule type="expression" dxfId="99" priority="13">
      <formula>$F711="その他"</formula>
    </cfRule>
  </conditionalFormatting>
  <conditionalFormatting sqref="H731:H734 H736:H739">
    <cfRule type="notContainsBlanks" dxfId="98" priority="10">
      <formula>LEN(TRIM(H731))&gt;0</formula>
    </cfRule>
    <cfRule type="expression" dxfId="97" priority="11">
      <formula>$F731="その他"</formula>
    </cfRule>
  </conditionalFormatting>
  <conditionalFormatting sqref="H751:H754 H756:H759">
    <cfRule type="notContainsBlanks" dxfId="96" priority="8">
      <formula>LEN(TRIM(H751))&gt;0</formula>
    </cfRule>
    <cfRule type="expression" dxfId="95" priority="9">
      <formula>$F751="その他"</formula>
    </cfRule>
  </conditionalFormatting>
  <dataValidations count="2">
    <dataValidation type="list" allowBlank="1" showInputMessage="1" showErrorMessage="1" sqref="G11:G14 G16:G19 G31:G34 G36:G39 G51:G54 G56:G59 G71:G74 G76:G79 G91:G94 G96:G99 G111:G114 G116:G119 G131:G134 G136:G139 G151:G154 G156:G159 G171:G174 G176:G179 G191:G194 G196:G199 G211:G214 G216:G219 G231:G234 G236:G239 G251:G254 G256:G259 G271:G274 G276:G279 G291:G294 G296:G299 G311:G314 G316:G319 G331:G334 G336:G339 G351:G354 G356:G359 G371:G374 G376:G379 G391:G394 G396:G399 G411:G414 G416:G419 G431:G434 G436:G439 G451:G454 G456:G459 G471:G474 G476:G479 G491:G494 G496:G499 G511:G514 G516:G519 G531:G534 G536:G539 G551:G554 G556:G559 G571:G574 G576:G579 G591:G594 G596:G599 G611:G614 G616:G619 G631:G634 G636:G639 G651:G654 G656:G659 G671:G674 G676:G679 G691:G694 G696:G699 G711:G714 G716:G719 G731:G734 G736:G739 G751:G754 G756:G759" xr:uid="{8D65F714-C51D-4EC9-A788-29A469D722FA}">
      <formula1>"実施済,実施中,未実施"</formula1>
    </dataValidation>
    <dataValidation type="list" allowBlank="1" showInputMessage="1" showErrorMessage="1" sqref="F11:F14 F16:F19 F31:F34 F36:F39 F51:F54 F56:F59 F71:F74 F76:F79 F91:F94 F96:F99 F111:F114 F116:F119 F131:F134 F136:F139 F151:F154 F156:F159 F171:F174 F176:F179 F191:F194 F196:F199 F211:F214 F216:F219 F231:F234 F236:F239 F251:F254 F256:F259 F271:F274 F276:F279 F291:F294 F296:F299 F311:F314 F316:F319 F331:F334 F336:F339 F351:F354 F356:F359 F371:F374 F376:F379 F391:F394 F396:F399 F411:F414 F416:F419 F431:F434 F436:F439 F451:F454 F456:F459 F471:F474 F476:F479 F491:F494 F496:F499 F511:F514 F516:F519 F531:F534 F536:F539 F551:F554 F556:F559 F571:F574 F576:F579 F591:F594 F596:F599 F611:F614 F616:F619 F631:F634 F636:F639 F651:F654 F656:F659 F671:F674 F676:F679 F691:F694 F696:F699 F711:F714 F716:F719 F731:F734 F736:F739 F751:F754 F756:F759" xr:uid="{A4A9D78E-253A-4188-8D67-2F3672C7396B}">
      <formula1>"実施事業者候補の検討,事業概要説明,事業方針への内諾,合意,その他"</formula1>
    </dataValidation>
  </dataValidations>
  <pageMargins left="0.7" right="0.7" top="0.75" bottom="0.75" header="0.3" footer="0.3"/>
  <pageSetup paperSize="9" scale="30" fitToHeight="0" orientation="portrait" r:id="rId1"/>
  <colBreaks count="1" manualBreakCount="1">
    <brk id="19" max="1048575" man="1"/>
  </colBreaks>
  <drawing r:id="rId2"/>
  <extLst>
    <ext xmlns:x14="http://schemas.microsoft.com/office/spreadsheetml/2009/9/main" uri="{CCE6A557-97BC-4b89-ADB6-D9C93CAAB3DF}">
      <x14:dataValidations xmlns:xm="http://schemas.microsoft.com/office/excel/2006/main" count="1">
        <x14:dataValidation type="list" showInputMessage="1" showErrorMessage="1" xr:uid="{A039F304-1FE6-4EA8-9F63-844FDD6745B3}">
          <x14:formula1>
            <xm:f>OFFSET('2.5民生部門以外排出削減量'!$Q$6,0,0,'2.5民生部門以外排出削減量'!$P$5,1)</xm:f>
          </x14:formula1>
          <xm:sqref>D27 D187 D47 D67 D87 D107 D127 D147 D167 D7 D327 D207 D227 D247 D267 D287 D307 D467 D347 D367 D387 D407 D427 D447 D607 D487 D507 D527 D547 D567 D587 D747 D627 D647 D667 D687 D707 D727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5E0FD-6E1A-4BA4-BBA8-55675F63DB79}">
  <sheetPr codeName="Sheet37">
    <tabColor rgb="FF00B0F0"/>
  </sheetPr>
  <dimension ref="A1:S106"/>
  <sheetViews>
    <sheetView showGridLines="0" zoomScale="70" zoomScaleNormal="70" zoomScaleSheetLayoutView="85" zoomScalePageLayoutView="115" workbookViewId="0"/>
  </sheetViews>
  <sheetFormatPr defaultColWidth="9" defaultRowHeight="18" x14ac:dyDescent="0.55000000000000004"/>
  <cols>
    <col min="1" max="1" width="3.75" style="412" customWidth="1"/>
    <col min="2" max="2" width="11.33203125" style="412" customWidth="1"/>
    <col min="3" max="3" width="15.33203125" style="412" customWidth="1"/>
    <col min="4" max="4" width="7.5" style="687" bestFit="1" customWidth="1"/>
    <col min="5" max="5" width="46.5" style="689" customWidth="1"/>
    <col min="6" max="6" width="13.5" style="639" bestFit="1" customWidth="1"/>
    <col min="7" max="7" width="16.75" style="639" customWidth="1"/>
    <col min="8" max="8" width="16.83203125" style="639" customWidth="1"/>
    <col min="9" max="9" width="27.08203125" style="689" bestFit="1" customWidth="1"/>
    <col min="10" max="10" width="11.5" style="689" bestFit="1" customWidth="1"/>
    <col min="11" max="11" width="17.08203125" style="639" customWidth="1"/>
    <col min="12" max="13" width="9" style="76"/>
    <col min="14" max="14" width="5.5" style="412" customWidth="1"/>
    <col min="15" max="15" width="14.08203125" style="412" hidden="1" customWidth="1"/>
    <col min="16" max="16" width="17.08203125" style="412" hidden="1" customWidth="1"/>
    <col min="17" max="16384" width="9" style="412"/>
  </cols>
  <sheetData>
    <row r="1" spans="1:19" s="76" customFormat="1" x14ac:dyDescent="0.55000000000000004">
      <c r="A1" s="635" t="s">
        <v>393</v>
      </c>
      <c r="B1" s="100"/>
      <c r="C1" s="100"/>
      <c r="D1" s="637"/>
      <c r="E1" s="637"/>
      <c r="F1" s="636"/>
      <c r="G1" s="636"/>
      <c r="H1" s="636"/>
      <c r="I1" s="637"/>
      <c r="J1" s="637"/>
      <c r="K1" s="636"/>
      <c r="P1" s="100"/>
    </row>
    <row r="2" spans="1:19" s="76" customFormat="1" ht="18.75" customHeight="1" x14ac:dyDescent="0.55000000000000004">
      <c r="A2" s="100"/>
      <c r="B2" s="100" t="s">
        <v>226</v>
      </c>
      <c r="C2" s="100"/>
      <c r="D2" s="637"/>
      <c r="E2" s="637"/>
      <c r="F2" s="636"/>
      <c r="G2" s="636"/>
      <c r="H2" s="636"/>
      <c r="I2" s="637"/>
      <c r="J2" s="637"/>
      <c r="K2" s="636"/>
      <c r="P2" s="100"/>
    </row>
    <row r="3" spans="1:19" s="76" customFormat="1" x14ac:dyDescent="0.55000000000000004">
      <c r="A3" s="100"/>
      <c r="B3" s="100" t="s">
        <v>227</v>
      </c>
      <c r="C3" s="637"/>
      <c r="D3" s="637"/>
      <c r="E3" s="637"/>
      <c r="F3" s="638"/>
      <c r="G3" s="638"/>
      <c r="H3" s="638"/>
      <c r="I3" s="637"/>
      <c r="J3" s="637"/>
      <c r="K3" s="636"/>
      <c r="P3" s="100"/>
    </row>
    <row r="4" spans="1:19" s="76" customFormat="1" x14ac:dyDescent="0.55000000000000004">
      <c r="A4" s="100"/>
      <c r="B4" s="100"/>
      <c r="C4" s="100"/>
      <c r="D4" s="637"/>
      <c r="E4" s="637"/>
      <c r="F4" s="636"/>
      <c r="G4" s="636"/>
      <c r="H4" s="636"/>
      <c r="I4" s="637"/>
      <c r="J4" s="637"/>
      <c r="K4" s="636"/>
      <c r="P4" s="100"/>
    </row>
    <row r="6" spans="1:19" x14ac:dyDescent="0.55000000000000004">
      <c r="O6" s="412" t="s">
        <v>397</v>
      </c>
      <c r="P6" s="640"/>
    </row>
    <row r="7" spans="1:19" ht="36" x14ac:dyDescent="0.55000000000000004">
      <c r="B7" s="419" t="s">
        <v>117</v>
      </c>
      <c r="C7" s="419" t="s">
        <v>219</v>
      </c>
      <c r="D7" s="643" t="s">
        <v>118</v>
      </c>
      <c r="E7" s="643" t="s">
        <v>107</v>
      </c>
      <c r="F7" s="641" t="s">
        <v>209</v>
      </c>
      <c r="G7" s="642" t="s">
        <v>207</v>
      </c>
      <c r="H7" s="642" t="s">
        <v>206</v>
      </c>
      <c r="I7" s="643" t="s">
        <v>208</v>
      </c>
      <c r="J7" s="643" t="s">
        <v>169</v>
      </c>
      <c r="K7" s="642" t="s">
        <v>124</v>
      </c>
      <c r="O7" s="643" t="s">
        <v>395</v>
      </c>
      <c r="P7" s="643" t="s">
        <v>396</v>
      </c>
    </row>
    <row r="8" spans="1:19" s="425" customFormat="1" x14ac:dyDescent="0.55000000000000004">
      <c r="B8" s="430" t="s">
        <v>131</v>
      </c>
      <c r="C8" s="431" t="s">
        <v>218</v>
      </c>
      <c r="D8" s="688"/>
      <c r="E8" s="690"/>
      <c r="F8" s="427"/>
      <c r="G8" s="427"/>
      <c r="H8" s="428">
        <f>SUM(G9:G19)</f>
        <v>0</v>
      </c>
      <c r="I8" s="690"/>
      <c r="J8" s="690"/>
      <c r="K8" s="427"/>
      <c r="L8"/>
      <c r="M8"/>
      <c r="O8" s="426" t="str">
        <f>C8</f>
        <v>年度合計</v>
      </c>
      <c r="P8" s="427">
        <f>K8</f>
        <v>0</v>
      </c>
      <c r="S8"/>
    </row>
    <row r="9" spans="1:19" hidden="1" x14ac:dyDescent="0.55000000000000004">
      <c r="B9" s="413"/>
      <c r="C9" s="414"/>
      <c r="D9" s="760"/>
      <c r="E9" s="761"/>
      <c r="F9" s="762"/>
      <c r="G9" s="759"/>
      <c r="H9" s="759"/>
      <c r="I9" s="761"/>
      <c r="J9" s="761"/>
      <c r="K9" s="762"/>
      <c r="O9" s="416">
        <f t="shared" ref="O9:O77" si="0">C9</f>
        <v>0</v>
      </c>
      <c r="P9" s="417">
        <f t="shared" ref="P9" si="1">K9</f>
        <v>0</v>
      </c>
      <c r="S9" s="76"/>
    </row>
    <row r="10" spans="1:19" x14ac:dyDescent="0.55000000000000004">
      <c r="B10" s="413"/>
      <c r="C10" s="418" t="s">
        <v>205</v>
      </c>
      <c r="D10" s="643"/>
      <c r="E10" s="691"/>
      <c r="F10" s="417"/>
      <c r="G10" s="420">
        <f>SUM(F10:F14)</f>
        <v>0</v>
      </c>
      <c r="H10" s="415"/>
      <c r="I10" s="691"/>
      <c r="J10" s="691"/>
      <c r="K10" s="417"/>
      <c r="O10" s="416" t="str">
        <f t="shared" si="0"/>
        <v>民生電力</v>
      </c>
      <c r="P10" s="420">
        <f ca="1">SUM(OFFSET($K10,0,0,MATCH("*",$C11:$C$5021,0),1))</f>
        <v>0</v>
      </c>
      <c r="S10" s="76"/>
    </row>
    <row r="11" spans="1:19" x14ac:dyDescent="0.55000000000000004">
      <c r="B11" s="413"/>
      <c r="C11" s="414"/>
      <c r="D11" s="643"/>
      <c r="E11" s="691"/>
      <c r="F11" s="417"/>
      <c r="G11" s="415"/>
      <c r="H11" s="415"/>
      <c r="I11" s="691"/>
      <c r="J11" s="691"/>
      <c r="K11" s="417"/>
      <c r="O11" s="416">
        <f t="shared" si="0"/>
        <v>0</v>
      </c>
      <c r="P11" s="420">
        <f ca="1">SUM(OFFSET($K11,0,0,MATCH("*",$C12:$C$5021,0),1))</f>
        <v>0</v>
      </c>
      <c r="S11" s="76"/>
    </row>
    <row r="12" spans="1:19" x14ac:dyDescent="0.55000000000000004">
      <c r="B12" s="413"/>
      <c r="C12" s="414"/>
      <c r="D12" s="643"/>
      <c r="E12" s="691"/>
      <c r="F12" s="417"/>
      <c r="G12" s="415"/>
      <c r="H12" s="415"/>
      <c r="I12" s="691"/>
      <c r="J12" s="691"/>
      <c r="K12" s="417"/>
      <c r="O12" s="416">
        <f t="shared" si="0"/>
        <v>0</v>
      </c>
      <c r="P12" s="420">
        <f ca="1">SUM(OFFSET($K12,0,0,MATCH("*",$C13:$C$5021,0),1))</f>
        <v>0</v>
      </c>
      <c r="S12" s="76"/>
    </row>
    <row r="13" spans="1:19" x14ac:dyDescent="0.55000000000000004">
      <c r="B13" s="413"/>
      <c r="C13" s="414"/>
      <c r="D13" s="643"/>
      <c r="E13" s="691"/>
      <c r="F13" s="417"/>
      <c r="G13" s="415"/>
      <c r="H13" s="415"/>
      <c r="I13" s="691"/>
      <c r="J13" s="691"/>
      <c r="K13" s="417"/>
      <c r="O13" s="416">
        <f t="shared" si="0"/>
        <v>0</v>
      </c>
      <c r="P13" s="420">
        <f ca="1">SUM(OFFSET($K13,0,0,MATCH("*",$C14:$C$5021,0),1))</f>
        <v>0</v>
      </c>
      <c r="S13" s="76"/>
    </row>
    <row r="14" spans="1:19" hidden="1" x14ac:dyDescent="0.55000000000000004">
      <c r="B14" s="413"/>
      <c r="C14" s="414"/>
      <c r="D14" s="760"/>
      <c r="E14" s="761"/>
      <c r="F14" s="762"/>
      <c r="G14" s="759"/>
      <c r="H14" s="759"/>
      <c r="I14" s="761"/>
      <c r="J14" s="761"/>
      <c r="K14" s="762"/>
      <c r="O14" s="416">
        <f t="shared" ref="O14" si="2">C14</f>
        <v>0</v>
      </c>
      <c r="P14" s="417">
        <f t="shared" ref="P14" si="3">K14</f>
        <v>0</v>
      </c>
      <c r="S14" s="76"/>
    </row>
    <row r="15" spans="1:19" x14ac:dyDescent="0.55000000000000004">
      <c r="B15" s="413"/>
      <c r="C15" s="421" t="s">
        <v>204</v>
      </c>
      <c r="D15" s="643"/>
      <c r="E15" s="691"/>
      <c r="F15" s="417"/>
      <c r="G15" s="420">
        <f>SUM(F15:F19)</f>
        <v>0</v>
      </c>
      <c r="H15" s="415"/>
      <c r="I15" s="691"/>
      <c r="J15" s="691"/>
      <c r="K15" s="417"/>
      <c r="O15" s="416" t="str">
        <f t="shared" si="0"/>
        <v>民生電力以外</v>
      </c>
      <c r="P15" s="420">
        <f ca="1">SUM(OFFSET($K15,0,0,MATCH("*",$C16:$C$5021,0),1))</f>
        <v>0</v>
      </c>
      <c r="S15" s="76"/>
    </row>
    <row r="16" spans="1:19" ht="18.75" customHeight="1" x14ac:dyDescent="0.55000000000000004">
      <c r="B16" s="413"/>
      <c r="C16" s="414"/>
      <c r="D16" s="643"/>
      <c r="E16" s="691"/>
      <c r="F16" s="417"/>
      <c r="G16" s="415"/>
      <c r="H16" s="415"/>
      <c r="I16" s="691"/>
      <c r="J16" s="691"/>
      <c r="K16" s="417"/>
      <c r="O16" s="416">
        <f t="shared" si="0"/>
        <v>0</v>
      </c>
      <c r="P16" s="420">
        <f ca="1">SUM(OFFSET($K16,0,0,MATCH("*",$C18:$C$5021,0),1))</f>
        <v>0</v>
      </c>
      <c r="S16" s="76"/>
    </row>
    <row r="17" spans="2:19" ht="18.75" customHeight="1" x14ac:dyDescent="0.55000000000000004">
      <c r="B17" s="413"/>
      <c r="C17" s="414"/>
      <c r="D17" s="643"/>
      <c r="E17" s="691"/>
      <c r="F17" s="417"/>
      <c r="G17" s="415"/>
      <c r="H17" s="415"/>
      <c r="I17" s="691"/>
      <c r="J17" s="691"/>
      <c r="K17" s="417"/>
      <c r="O17" s="416">
        <f t="shared" ref="O17" si="4">C17</f>
        <v>0</v>
      </c>
      <c r="P17" s="420">
        <f ca="1">SUM(OFFSET($K17,0,0,MATCH("*",$C18:$C$5021,0),1))</f>
        <v>0</v>
      </c>
      <c r="S17" s="76"/>
    </row>
    <row r="18" spans="2:19" ht="18.75" customHeight="1" x14ac:dyDescent="0.55000000000000004">
      <c r="B18" s="413"/>
      <c r="C18" s="414"/>
      <c r="D18" s="643"/>
      <c r="E18" s="691"/>
      <c r="F18" s="417"/>
      <c r="G18" s="415"/>
      <c r="H18" s="415"/>
      <c r="I18" s="691"/>
      <c r="J18" s="691"/>
      <c r="K18" s="417"/>
      <c r="O18" s="416">
        <f t="shared" si="0"/>
        <v>0</v>
      </c>
      <c r="P18" s="420">
        <f ca="1">SUM(OFFSET($K18,0,0,MATCH("*",$C19:$C$5021,0),1))</f>
        <v>0</v>
      </c>
      <c r="S18" s="76"/>
    </row>
    <row r="19" spans="2:19" hidden="1" x14ac:dyDescent="0.55000000000000004">
      <c r="B19" s="413"/>
      <c r="C19" s="414"/>
      <c r="D19" s="760"/>
      <c r="E19" s="761"/>
      <c r="F19" s="762"/>
      <c r="G19" s="759"/>
      <c r="H19" s="759"/>
      <c r="I19" s="761"/>
      <c r="J19" s="761"/>
      <c r="K19" s="762"/>
      <c r="O19" s="416">
        <f t="shared" ref="O19" si="5">C19</f>
        <v>0</v>
      </c>
      <c r="P19" s="417">
        <f t="shared" ref="P19" si="6">K19</f>
        <v>0</v>
      </c>
      <c r="S19" s="76"/>
    </row>
    <row r="20" spans="2:19" s="425" customFormat="1" x14ac:dyDescent="0.55000000000000004">
      <c r="B20" s="430" t="s">
        <v>216</v>
      </c>
      <c r="C20" s="431" t="s">
        <v>218</v>
      </c>
      <c r="D20" s="688"/>
      <c r="E20" s="690"/>
      <c r="F20" s="427"/>
      <c r="G20" s="427"/>
      <c r="H20" s="428">
        <f>SUM(G21:G31)</f>
        <v>0</v>
      </c>
      <c r="I20" s="690"/>
      <c r="J20" s="690"/>
      <c r="K20" s="427"/>
      <c r="L20"/>
      <c r="M20"/>
      <c r="O20" s="426" t="str">
        <f t="shared" si="0"/>
        <v>年度合計</v>
      </c>
      <c r="P20" s="428">
        <f ca="1">SUM(OFFSET($K20,0,0,MATCH("*",$C21:$C$5021,0),1))</f>
        <v>0</v>
      </c>
      <c r="S20"/>
    </row>
    <row r="21" spans="2:19" hidden="1" x14ac:dyDescent="0.55000000000000004">
      <c r="B21" s="413"/>
      <c r="C21" s="414"/>
      <c r="D21" s="760"/>
      <c r="E21" s="761"/>
      <c r="F21" s="762"/>
      <c r="G21" s="759"/>
      <c r="H21" s="415"/>
      <c r="I21" s="761"/>
      <c r="J21" s="761"/>
      <c r="K21" s="762"/>
      <c r="O21" s="416">
        <f t="shared" si="0"/>
        <v>0</v>
      </c>
      <c r="P21" s="420">
        <f ca="1">SUM(OFFSET($K21,0,0,MATCH("*",$C22:$C$5021,0),1))</f>
        <v>0</v>
      </c>
      <c r="S21" s="76"/>
    </row>
    <row r="22" spans="2:19" x14ac:dyDescent="0.55000000000000004">
      <c r="B22" s="413"/>
      <c r="C22" s="418" t="s">
        <v>205</v>
      </c>
      <c r="D22" s="643"/>
      <c r="E22" s="691"/>
      <c r="F22" s="417"/>
      <c r="G22" s="420">
        <f>SUM(F22:F26)</f>
        <v>0</v>
      </c>
      <c r="H22" s="415"/>
      <c r="I22" s="691"/>
      <c r="J22" s="691"/>
      <c r="K22" s="417"/>
      <c r="O22" s="416" t="str">
        <f t="shared" si="0"/>
        <v>民生電力</v>
      </c>
      <c r="P22" s="420">
        <f ca="1">SUM(OFFSET($K22,0,0,MATCH("*",$C23:$C$5021,0),1))</f>
        <v>0</v>
      </c>
      <c r="S22" s="76"/>
    </row>
    <row r="23" spans="2:19" x14ac:dyDescent="0.55000000000000004">
      <c r="B23" s="413"/>
      <c r="C23" s="414"/>
      <c r="D23" s="643"/>
      <c r="E23" s="691"/>
      <c r="F23" s="417"/>
      <c r="G23" s="415"/>
      <c r="H23" s="415"/>
      <c r="I23" s="691"/>
      <c r="J23" s="691"/>
      <c r="K23" s="417"/>
      <c r="O23" s="416">
        <f t="shared" si="0"/>
        <v>0</v>
      </c>
      <c r="P23" s="420">
        <f ca="1">SUM(OFFSET($K23,0,0,MATCH("*",$C24:$C$5021,0),1))</f>
        <v>0</v>
      </c>
      <c r="S23" s="76"/>
    </row>
    <row r="24" spans="2:19" x14ac:dyDescent="0.55000000000000004">
      <c r="B24" s="413"/>
      <c r="C24" s="414"/>
      <c r="D24" s="643"/>
      <c r="E24" s="691"/>
      <c r="F24" s="417"/>
      <c r="G24" s="415"/>
      <c r="H24" s="415"/>
      <c r="I24" s="691"/>
      <c r="J24" s="691"/>
      <c r="K24" s="417"/>
      <c r="O24" s="416">
        <f t="shared" si="0"/>
        <v>0</v>
      </c>
      <c r="P24" s="420">
        <f ca="1">SUM(OFFSET($K24,0,0,MATCH("*",$C25:$C$5021,0),1))</f>
        <v>0</v>
      </c>
      <c r="S24" s="76"/>
    </row>
    <row r="25" spans="2:19" x14ac:dyDescent="0.55000000000000004">
      <c r="B25" s="413"/>
      <c r="C25" s="414"/>
      <c r="D25" s="643"/>
      <c r="E25" s="691"/>
      <c r="F25" s="417"/>
      <c r="G25" s="415"/>
      <c r="H25" s="415"/>
      <c r="I25" s="691"/>
      <c r="J25" s="691"/>
      <c r="K25" s="417"/>
      <c r="O25" s="416">
        <f t="shared" si="0"/>
        <v>0</v>
      </c>
      <c r="P25" s="420">
        <f ca="1">SUM(OFFSET($K25,0,0,MATCH("*",$C26:$C$5021,0),1))</f>
        <v>0</v>
      </c>
      <c r="S25" s="76"/>
    </row>
    <row r="26" spans="2:19" hidden="1" x14ac:dyDescent="0.55000000000000004">
      <c r="B26" s="413"/>
      <c r="C26" s="414"/>
      <c r="D26" s="760"/>
      <c r="E26" s="761"/>
      <c r="F26" s="762"/>
      <c r="G26" s="759"/>
      <c r="H26" s="759"/>
      <c r="I26" s="761"/>
      <c r="J26" s="761"/>
      <c r="K26" s="762"/>
      <c r="O26" s="416">
        <f t="shared" ref="O26" si="7">C26</f>
        <v>0</v>
      </c>
      <c r="P26" s="417">
        <f t="shared" ref="P26" si="8">K26</f>
        <v>0</v>
      </c>
      <c r="S26" s="76"/>
    </row>
    <row r="27" spans="2:19" x14ac:dyDescent="0.55000000000000004">
      <c r="B27" s="413"/>
      <c r="C27" s="421" t="s">
        <v>204</v>
      </c>
      <c r="D27" s="643"/>
      <c r="E27" s="691"/>
      <c r="F27" s="417"/>
      <c r="G27" s="420">
        <f>SUM(F27:F31)</f>
        <v>0</v>
      </c>
      <c r="H27" s="415"/>
      <c r="I27" s="691"/>
      <c r="J27" s="691"/>
      <c r="K27" s="417"/>
      <c r="O27" s="416" t="str">
        <f t="shared" si="0"/>
        <v>民生電力以外</v>
      </c>
      <c r="P27" s="420">
        <f ca="1">SUM(OFFSET($K27,0,0,MATCH("*",$C28:$C$5021,0),1))</f>
        <v>0</v>
      </c>
      <c r="S27" s="76"/>
    </row>
    <row r="28" spans="2:19" ht="18.75" customHeight="1" x14ac:dyDescent="0.55000000000000004">
      <c r="B28" s="413"/>
      <c r="C28" s="414"/>
      <c r="D28" s="643"/>
      <c r="E28" s="691"/>
      <c r="F28" s="417"/>
      <c r="G28" s="415"/>
      <c r="H28" s="415"/>
      <c r="I28" s="691"/>
      <c r="J28" s="691"/>
      <c r="K28" s="417"/>
      <c r="O28" s="416">
        <f t="shared" si="0"/>
        <v>0</v>
      </c>
      <c r="P28" s="420">
        <f ca="1">SUM(OFFSET($K28,0,0,MATCH("*",$C29:$C$5021,0),1))</f>
        <v>0</v>
      </c>
      <c r="S28" s="76"/>
    </row>
    <row r="29" spans="2:19" ht="18.75" customHeight="1" x14ac:dyDescent="0.55000000000000004">
      <c r="B29" s="413"/>
      <c r="C29" s="414"/>
      <c r="D29" s="643"/>
      <c r="E29" s="691"/>
      <c r="F29" s="417"/>
      <c r="G29" s="415"/>
      <c r="H29" s="415"/>
      <c r="I29" s="691"/>
      <c r="J29" s="691"/>
      <c r="K29" s="417"/>
      <c r="O29" s="416">
        <f t="shared" si="0"/>
        <v>0</v>
      </c>
      <c r="P29" s="420">
        <f ca="1">SUM(OFFSET($K29,0,0,MATCH("*",$C30:$C$5021,0),1))</f>
        <v>0</v>
      </c>
      <c r="S29" s="76"/>
    </row>
    <row r="30" spans="2:19" ht="18.75" customHeight="1" x14ac:dyDescent="0.55000000000000004">
      <c r="B30" s="413"/>
      <c r="C30" s="414"/>
      <c r="D30" s="643"/>
      <c r="E30" s="691"/>
      <c r="F30" s="417"/>
      <c r="G30" s="415"/>
      <c r="H30" s="415"/>
      <c r="I30" s="691"/>
      <c r="J30" s="691"/>
      <c r="K30" s="417"/>
      <c r="O30" s="416">
        <f t="shared" si="0"/>
        <v>0</v>
      </c>
      <c r="P30" s="420">
        <f ca="1">SUM(OFFSET($K30,0,0,MATCH("*",$C32:$C$5021,0),1))</f>
        <v>0</v>
      </c>
      <c r="S30" s="76"/>
    </row>
    <row r="31" spans="2:19" hidden="1" x14ac:dyDescent="0.55000000000000004">
      <c r="B31" s="413"/>
      <c r="C31" s="414"/>
      <c r="D31" s="760"/>
      <c r="E31" s="761"/>
      <c r="F31" s="762"/>
      <c r="G31" s="759"/>
      <c r="H31" s="759"/>
      <c r="I31" s="761"/>
      <c r="J31" s="761"/>
      <c r="K31" s="762"/>
      <c r="O31" s="416">
        <f t="shared" si="0"/>
        <v>0</v>
      </c>
      <c r="P31" s="417">
        <f t="shared" ref="P31" si="9">K31</f>
        <v>0</v>
      </c>
      <c r="S31" s="76"/>
    </row>
    <row r="32" spans="2:19" s="425" customFormat="1" x14ac:dyDescent="0.55000000000000004">
      <c r="B32" s="430" t="s">
        <v>220</v>
      </c>
      <c r="C32" s="431" t="s">
        <v>218</v>
      </c>
      <c r="D32" s="688"/>
      <c r="E32" s="690"/>
      <c r="F32" s="427"/>
      <c r="G32" s="427"/>
      <c r="H32" s="428">
        <f>SUM(G33:G43)</f>
        <v>0</v>
      </c>
      <c r="I32" s="690"/>
      <c r="J32" s="690"/>
      <c r="K32" s="427"/>
      <c r="L32"/>
      <c r="M32"/>
      <c r="O32" s="426" t="str">
        <f t="shared" si="0"/>
        <v>年度合計</v>
      </c>
      <c r="P32" s="428">
        <f ca="1">SUM(OFFSET($K32,0,0,MATCH("*",$C33:$C$5021,0),1))</f>
        <v>0</v>
      </c>
      <c r="S32"/>
    </row>
    <row r="33" spans="2:19" hidden="1" x14ac:dyDescent="0.55000000000000004">
      <c r="B33" s="413"/>
      <c r="C33" s="414"/>
      <c r="D33" s="760"/>
      <c r="E33" s="761"/>
      <c r="F33" s="762"/>
      <c r="G33" s="759"/>
      <c r="H33" s="759"/>
      <c r="I33" s="761"/>
      <c r="J33" s="761"/>
      <c r="K33" s="762"/>
      <c r="O33" s="416">
        <f t="shared" si="0"/>
        <v>0</v>
      </c>
      <c r="P33" s="420">
        <f ca="1">SUM(OFFSET($K33,0,0,MATCH("*",$C34:$C$5021,0),1))</f>
        <v>0</v>
      </c>
      <c r="S33" s="76"/>
    </row>
    <row r="34" spans="2:19" x14ac:dyDescent="0.55000000000000004">
      <c r="B34" s="413"/>
      <c r="C34" s="418" t="s">
        <v>205</v>
      </c>
      <c r="D34" s="643"/>
      <c r="E34" s="691"/>
      <c r="F34" s="417"/>
      <c r="G34" s="420">
        <f>SUM(F34:F38)</f>
        <v>0</v>
      </c>
      <c r="H34" s="415"/>
      <c r="I34" s="691"/>
      <c r="J34" s="691"/>
      <c r="K34" s="417"/>
      <c r="O34" s="416" t="str">
        <f t="shared" si="0"/>
        <v>民生電力</v>
      </c>
      <c r="P34" s="420">
        <f ca="1">SUM(OFFSET($K34,0,0,MATCH("*",$C35:$C$5021,0),1))</f>
        <v>0</v>
      </c>
      <c r="S34" s="76"/>
    </row>
    <row r="35" spans="2:19" x14ac:dyDescent="0.55000000000000004">
      <c r="B35" s="413"/>
      <c r="C35" s="414"/>
      <c r="D35" s="643"/>
      <c r="E35" s="691"/>
      <c r="F35" s="417"/>
      <c r="G35" s="415"/>
      <c r="H35" s="415"/>
      <c r="I35" s="691"/>
      <c r="J35" s="691"/>
      <c r="K35" s="417"/>
      <c r="O35" s="416">
        <f t="shared" si="0"/>
        <v>0</v>
      </c>
      <c r="P35" s="420">
        <f ca="1">SUM(OFFSET($K35,0,0,MATCH("*",$C36:$C$5021,0),1))</f>
        <v>0</v>
      </c>
      <c r="S35" s="76"/>
    </row>
    <row r="36" spans="2:19" x14ac:dyDescent="0.55000000000000004">
      <c r="B36" s="413"/>
      <c r="C36" s="414"/>
      <c r="D36" s="643"/>
      <c r="E36" s="691"/>
      <c r="F36" s="417"/>
      <c r="G36" s="415"/>
      <c r="H36" s="415"/>
      <c r="I36" s="691"/>
      <c r="J36" s="691"/>
      <c r="K36" s="417"/>
      <c r="O36" s="416">
        <f t="shared" si="0"/>
        <v>0</v>
      </c>
      <c r="P36" s="420">
        <f ca="1">SUM(OFFSET($K36,0,0,MATCH("*",$C37:$C$5021,0),1))</f>
        <v>0</v>
      </c>
      <c r="S36" s="76"/>
    </row>
    <row r="37" spans="2:19" x14ac:dyDescent="0.55000000000000004">
      <c r="B37" s="413"/>
      <c r="C37" s="414"/>
      <c r="D37" s="643"/>
      <c r="E37" s="691"/>
      <c r="F37" s="417"/>
      <c r="G37" s="415"/>
      <c r="H37" s="415"/>
      <c r="I37" s="691"/>
      <c r="J37" s="691"/>
      <c r="K37" s="417"/>
      <c r="O37" s="416">
        <f t="shared" si="0"/>
        <v>0</v>
      </c>
      <c r="P37" s="420">
        <f ca="1">SUM(OFFSET($K37,0,0,MATCH("*",$C38:$C$5021,0),1))</f>
        <v>0</v>
      </c>
      <c r="S37" s="76"/>
    </row>
    <row r="38" spans="2:19" hidden="1" x14ac:dyDescent="0.55000000000000004">
      <c r="B38" s="413"/>
      <c r="C38" s="414"/>
      <c r="D38" s="760"/>
      <c r="E38" s="761"/>
      <c r="F38" s="762"/>
      <c r="G38" s="759"/>
      <c r="H38" s="759"/>
      <c r="I38" s="761"/>
      <c r="J38" s="761"/>
      <c r="K38" s="762"/>
      <c r="O38" s="416">
        <f t="shared" ref="O38" si="10">C38</f>
        <v>0</v>
      </c>
      <c r="P38" s="417">
        <f t="shared" ref="P38" si="11">K38</f>
        <v>0</v>
      </c>
      <c r="S38" s="76"/>
    </row>
    <row r="39" spans="2:19" x14ac:dyDescent="0.55000000000000004">
      <c r="B39" s="413"/>
      <c r="C39" s="421" t="s">
        <v>204</v>
      </c>
      <c r="D39" s="643"/>
      <c r="E39" s="691"/>
      <c r="F39" s="417"/>
      <c r="G39" s="420">
        <f>SUM(F39:F43)</f>
        <v>0</v>
      </c>
      <c r="H39" s="415"/>
      <c r="I39" s="691"/>
      <c r="J39" s="691"/>
      <c r="K39" s="417"/>
      <c r="O39" s="416" t="str">
        <f t="shared" si="0"/>
        <v>民生電力以外</v>
      </c>
      <c r="P39" s="420">
        <f ca="1">SUM(OFFSET($K39,0,0,MATCH("*",$C40:$C$5021,0),1))</f>
        <v>0</v>
      </c>
      <c r="S39" s="76"/>
    </row>
    <row r="40" spans="2:19" ht="18.75" customHeight="1" x14ac:dyDescent="0.55000000000000004">
      <c r="B40" s="413"/>
      <c r="C40" s="414"/>
      <c r="D40" s="643"/>
      <c r="E40" s="691"/>
      <c r="F40" s="417"/>
      <c r="G40" s="415"/>
      <c r="H40" s="415"/>
      <c r="I40" s="691"/>
      <c r="J40" s="691"/>
      <c r="K40" s="417"/>
      <c r="O40" s="416">
        <f t="shared" si="0"/>
        <v>0</v>
      </c>
      <c r="P40" s="420">
        <f ca="1">SUM(OFFSET($K40,0,0,MATCH("*",$C41:$C$5021,0),1))</f>
        <v>0</v>
      </c>
      <c r="S40" s="76"/>
    </row>
    <row r="41" spans="2:19" ht="18.75" customHeight="1" x14ac:dyDescent="0.55000000000000004">
      <c r="B41" s="413"/>
      <c r="C41" s="414"/>
      <c r="D41" s="643"/>
      <c r="E41" s="691"/>
      <c r="F41" s="417"/>
      <c r="G41" s="415"/>
      <c r="H41" s="415"/>
      <c r="I41" s="691"/>
      <c r="J41" s="691"/>
      <c r="K41" s="417"/>
      <c r="O41" s="416">
        <f t="shared" si="0"/>
        <v>0</v>
      </c>
      <c r="P41" s="420">
        <f ca="1">SUM(OFFSET($K41,0,0,MATCH("*",$C42:$C$5021,0),1))</f>
        <v>0</v>
      </c>
      <c r="S41" s="76"/>
    </row>
    <row r="42" spans="2:19" ht="18.75" customHeight="1" x14ac:dyDescent="0.55000000000000004">
      <c r="B42" s="413"/>
      <c r="C42" s="414"/>
      <c r="D42" s="643"/>
      <c r="E42" s="691"/>
      <c r="F42" s="417"/>
      <c r="G42" s="415"/>
      <c r="H42" s="415"/>
      <c r="I42" s="691"/>
      <c r="J42" s="691"/>
      <c r="K42" s="417"/>
      <c r="O42" s="416">
        <f t="shared" si="0"/>
        <v>0</v>
      </c>
      <c r="P42" s="420">
        <f ca="1">SUM(OFFSET($K42,0,0,MATCH("*",$C44:$C$5021,0),1))</f>
        <v>0</v>
      </c>
      <c r="S42" s="76"/>
    </row>
    <row r="43" spans="2:19" hidden="1" x14ac:dyDescent="0.55000000000000004">
      <c r="B43" s="413"/>
      <c r="C43" s="414"/>
      <c r="D43" s="760"/>
      <c r="E43" s="761"/>
      <c r="F43" s="762"/>
      <c r="G43" s="759"/>
      <c r="H43" s="759"/>
      <c r="I43" s="761"/>
      <c r="J43" s="761"/>
      <c r="K43" s="762"/>
      <c r="O43" s="416">
        <f t="shared" si="0"/>
        <v>0</v>
      </c>
      <c r="P43" s="417">
        <f t="shared" ref="P43" si="12">K43</f>
        <v>0</v>
      </c>
      <c r="S43" s="76"/>
    </row>
    <row r="44" spans="2:19" s="425" customFormat="1" x14ac:dyDescent="0.55000000000000004">
      <c r="B44" s="430" t="s">
        <v>221</v>
      </c>
      <c r="C44" s="431" t="s">
        <v>218</v>
      </c>
      <c r="D44" s="688"/>
      <c r="E44" s="690"/>
      <c r="F44" s="427"/>
      <c r="G44" s="427"/>
      <c r="H44" s="428">
        <f>SUM(G45:G55)</f>
        <v>0</v>
      </c>
      <c r="I44" s="690"/>
      <c r="J44" s="690"/>
      <c r="K44" s="427"/>
      <c r="L44"/>
      <c r="M44"/>
      <c r="O44" s="426" t="str">
        <f t="shared" si="0"/>
        <v>年度合計</v>
      </c>
      <c r="P44" s="428">
        <f ca="1">SUM(OFFSET($K44,0,0,MATCH("*",$C45:$C$5021,0),1))</f>
        <v>0</v>
      </c>
      <c r="S44"/>
    </row>
    <row r="45" spans="2:19" hidden="1" x14ac:dyDescent="0.55000000000000004">
      <c r="B45" s="413"/>
      <c r="C45" s="414"/>
      <c r="D45" s="760"/>
      <c r="E45" s="761"/>
      <c r="F45" s="762"/>
      <c r="G45" s="759"/>
      <c r="H45" s="759"/>
      <c r="I45" s="761"/>
      <c r="J45" s="761"/>
      <c r="K45" s="762"/>
      <c r="O45" s="416">
        <f t="shared" si="0"/>
        <v>0</v>
      </c>
      <c r="P45" s="420">
        <f ca="1">SUM(OFFSET($K45,0,0,MATCH("*",$C46:$C$5021,0),1))</f>
        <v>0</v>
      </c>
      <c r="S45" s="76"/>
    </row>
    <row r="46" spans="2:19" x14ac:dyDescent="0.55000000000000004">
      <c r="B46" s="413"/>
      <c r="C46" s="418" t="s">
        <v>205</v>
      </c>
      <c r="D46" s="643"/>
      <c r="E46" s="691"/>
      <c r="F46" s="417"/>
      <c r="G46" s="420">
        <f>SUM(F46:F50)</f>
        <v>0</v>
      </c>
      <c r="H46" s="415"/>
      <c r="I46" s="691"/>
      <c r="J46" s="691"/>
      <c r="K46" s="417"/>
      <c r="O46" s="416" t="str">
        <f t="shared" si="0"/>
        <v>民生電力</v>
      </c>
      <c r="P46" s="420">
        <f ca="1">SUM(OFFSET($K46,0,0,MATCH("*",$C47:$C$5021,0),1))</f>
        <v>0</v>
      </c>
      <c r="S46" s="76"/>
    </row>
    <row r="47" spans="2:19" x14ac:dyDescent="0.55000000000000004">
      <c r="B47" s="413"/>
      <c r="C47" s="414"/>
      <c r="D47" s="643"/>
      <c r="E47" s="691"/>
      <c r="F47" s="417"/>
      <c r="G47" s="415"/>
      <c r="H47" s="415"/>
      <c r="I47" s="691"/>
      <c r="J47" s="691"/>
      <c r="K47" s="417"/>
      <c r="O47" s="416">
        <f t="shared" si="0"/>
        <v>0</v>
      </c>
      <c r="P47" s="420">
        <f ca="1">SUM(OFFSET($K47,0,0,MATCH("*",$C48:$C$5021,0),1))</f>
        <v>0</v>
      </c>
      <c r="S47" s="76"/>
    </row>
    <row r="48" spans="2:19" x14ac:dyDescent="0.55000000000000004">
      <c r="B48" s="413"/>
      <c r="C48" s="414"/>
      <c r="D48" s="643"/>
      <c r="E48" s="691"/>
      <c r="F48" s="417"/>
      <c r="G48" s="415"/>
      <c r="H48" s="415"/>
      <c r="I48" s="691"/>
      <c r="J48" s="691"/>
      <c r="K48" s="417"/>
      <c r="O48" s="416">
        <f t="shared" si="0"/>
        <v>0</v>
      </c>
      <c r="P48" s="420">
        <f ca="1">SUM(OFFSET($K48,0,0,MATCH("*",$C49:$C$5021,0),1))</f>
        <v>0</v>
      </c>
      <c r="S48" s="76"/>
    </row>
    <row r="49" spans="2:19" x14ac:dyDescent="0.55000000000000004">
      <c r="B49" s="413"/>
      <c r="C49" s="414"/>
      <c r="D49" s="643"/>
      <c r="E49" s="691"/>
      <c r="F49" s="417"/>
      <c r="G49" s="415"/>
      <c r="H49" s="415"/>
      <c r="I49" s="691"/>
      <c r="J49" s="691"/>
      <c r="K49" s="417"/>
      <c r="O49" s="416">
        <f t="shared" si="0"/>
        <v>0</v>
      </c>
      <c r="P49" s="420">
        <f ca="1">SUM(OFFSET($K49,0,0,MATCH("*",$C50:$C$5021,0),1))</f>
        <v>0</v>
      </c>
      <c r="S49" s="76"/>
    </row>
    <row r="50" spans="2:19" hidden="1" x14ac:dyDescent="0.55000000000000004">
      <c r="B50" s="413"/>
      <c r="C50" s="414"/>
      <c r="D50" s="760"/>
      <c r="E50" s="761"/>
      <c r="F50" s="762"/>
      <c r="G50" s="759"/>
      <c r="H50" s="759"/>
      <c r="I50" s="761"/>
      <c r="J50" s="761"/>
      <c r="K50" s="762"/>
      <c r="O50" s="416">
        <f t="shared" ref="O50" si="13">C50</f>
        <v>0</v>
      </c>
      <c r="P50" s="420">
        <f ca="1">SUM(OFFSET($K50,0,0,MATCH("*",$C51:$C$5021,0),1))</f>
        <v>0</v>
      </c>
      <c r="S50" s="76"/>
    </row>
    <row r="51" spans="2:19" x14ac:dyDescent="0.55000000000000004">
      <c r="B51" s="413"/>
      <c r="C51" s="421" t="s">
        <v>204</v>
      </c>
      <c r="D51" s="643"/>
      <c r="E51" s="691"/>
      <c r="F51" s="417"/>
      <c r="G51" s="420">
        <f>SUM(F51:F55)</f>
        <v>0</v>
      </c>
      <c r="H51" s="415"/>
      <c r="I51" s="691"/>
      <c r="J51" s="691"/>
      <c r="K51" s="417"/>
      <c r="O51" s="416" t="str">
        <f t="shared" si="0"/>
        <v>民生電力以外</v>
      </c>
      <c r="P51" s="420">
        <f ca="1">SUM(OFFSET($K51,0,0,MATCH("*",$C53:$C$5021,0),1))</f>
        <v>0</v>
      </c>
      <c r="S51" s="76"/>
    </row>
    <row r="52" spans="2:19" ht="18.75" customHeight="1" x14ac:dyDescent="0.55000000000000004">
      <c r="B52" s="413"/>
      <c r="C52" s="414"/>
      <c r="D52" s="643"/>
      <c r="E52" s="691"/>
      <c r="F52" s="417"/>
      <c r="G52" s="415"/>
      <c r="H52" s="415"/>
      <c r="I52" s="691"/>
      <c r="J52" s="691"/>
      <c r="K52" s="417"/>
      <c r="O52" s="416">
        <f t="shared" ref="O52" si="14">C52</f>
        <v>0</v>
      </c>
      <c r="P52" s="420">
        <f ca="1">SUM(OFFSET($K52,0,0,MATCH("*",$C53:$C$5021,0),1))</f>
        <v>0</v>
      </c>
      <c r="S52" s="76"/>
    </row>
    <row r="53" spans="2:19" ht="18.75" customHeight="1" x14ac:dyDescent="0.55000000000000004">
      <c r="B53" s="413"/>
      <c r="C53" s="414"/>
      <c r="D53" s="643"/>
      <c r="E53" s="691"/>
      <c r="F53" s="417"/>
      <c r="G53" s="415"/>
      <c r="H53" s="415"/>
      <c r="I53" s="691"/>
      <c r="J53" s="691"/>
      <c r="K53" s="417"/>
      <c r="O53" s="416">
        <f t="shared" si="0"/>
        <v>0</v>
      </c>
      <c r="P53" s="420">
        <f ca="1">SUM(OFFSET($K53,0,0,MATCH("*",$C54:$C$5021,0),1))</f>
        <v>0</v>
      </c>
      <c r="S53" s="76"/>
    </row>
    <row r="54" spans="2:19" ht="18.75" customHeight="1" x14ac:dyDescent="0.55000000000000004">
      <c r="B54" s="413"/>
      <c r="C54" s="414"/>
      <c r="D54" s="643"/>
      <c r="E54" s="691"/>
      <c r="F54" s="417"/>
      <c r="G54" s="415"/>
      <c r="H54" s="415"/>
      <c r="I54" s="691"/>
      <c r="J54" s="691"/>
      <c r="K54" s="417"/>
      <c r="O54" s="416">
        <f t="shared" si="0"/>
        <v>0</v>
      </c>
      <c r="P54" s="420">
        <f ca="1">SUM(OFFSET($K54,0,0,MATCH("*",$C56:$C$5021,0),1))</f>
        <v>0</v>
      </c>
      <c r="S54" s="76"/>
    </row>
    <row r="55" spans="2:19" hidden="1" x14ac:dyDescent="0.55000000000000004">
      <c r="B55" s="413"/>
      <c r="C55" s="414"/>
      <c r="D55" s="760"/>
      <c r="E55" s="761"/>
      <c r="F55" s="762"/>
      <c r="G55" s="759"/>
      <c r="H55" s="759"/>
      <c r="I55" s="761"/>
      <c r="J55" s="761"/>
      <c r="K55" s="762"/>
      <c r="O55" s="416">
        <f t="shared" ref="O55" si="15">C55</f>
        <v>0</v>
      </c>
      <c r="P55" s="420">
        <f ca="1">SUM(OFFSET($K55,0,0,MATCH("*",$C56:$C$5021,0),1))</f>
        <v>0</v>
      </c>
      <c r="S55" s="76"/>
    </row>
    <row r="56" spans="2:19" s="425" customFormat="1" x14ac:dyDescent="0.55000000000000004">
      <c r="B56" s="430" t="s">
        <v>222</v>
      </c>
      <c r="C56" s="431" t="s">
        <v>218</v>
      </c>
      <c r="D56" s="688"/>
      <c r="E56" s="690"/>
      <c r="F56" s="427"/>
      <c r="G56" s="427"/>
      <c r="H56" s="428">
        <f>SUM(G57:G67)</f>
        <v>0</v>
      </c>
      <c r="I56" s="690"/>
      <c r="J56" s="690"/>
      <c r="K56" s="427"/>
      <c r="L56"/>
      <c r="M56"/>
      <c r="O56" s="426" t="str">
        <f t="shared" si="0"/>
        <v>年度合計</v>
      </c>
      <c r="P56" s="428">
        <f ca="1">SUM(OFFSET($K56,0,0,MATCH("*",$C57:$C$5021,0),1))</f>
        <v>0</v>
      </c>
      <c r="S56"/>
    </row>
    <row r="57" spans="2:19" hidden="1" x14ac:dyDescent="0.55000000000000004">
      <c r="B57" s="413"/>
      <c r="C57" s="414"/>
      <c r="D57" s="760"/>
      <c r="E57" s="761"/>
      <c r="F57" s="762"/>
      <c r="G57" s="759"/>
      <c r="H57" s="759"/>
      <c r="I57" s="761"/>
      <c r="J57" s="761"/>
      <c r="K57" s="762"/>
      <c r="O57" s="416">
        <f t="shared" si="0"/>
        <v>0</v>
      </c>
      <c r="P57" s="420">
        <f ca="1">SUM(OFFSET($K57,0,0,MATCH("*",$C58:$C$5021,0),1))</f>
        <v>0</v>
      </c>
      <c r="S57" s="76"/>
    </row>
    <row r="58" spans="2:19" x14ac:dyDescent="0.55000000000000004">
      <c r="B58" s="413"/>
      <c r="C58" s="418" t="s">
        <v>205</v>
      </c>
      <c r="D58" s="643"/>
      <c r="E58" s="691"/>
      <c r="F58" s="417"/>
      <c r="G58" s="420">
        <f>SUM(F58:F62)</f>
        <v>0</v>
      </c>
      <c r="H58" s="415"/>
      <c r="I58" s="691"/>
      <c r="J58" s="691"/>
      <c r="K58" s="417"/>
      <c r="O58" s="416" t="str">
        <f t="shared" si="0"/>
        <v>民生電力</v>
      </c>
      <c r="P58" s="420">
        <f ca="1">SUM(OFFSET($K58,0,0,MATCH("*",$C59:$C$5021,0),1))</f>
        <v>0</v>
      </c>
      <c r="S58" s="76"/>
    </row>
    <row r="59" spans="2:19" x14ac:dyDescent="0.55000000000000004">
      <c r="B59" s="413"/>
      <c r="C59" s="414"/>
      <c r="D59" s="643"/>
      <c r="E59" s="691"/>
      <c r="F59" s="417"/>
      <c r="G59" s="415"/>
      <c r="H59" s="415"/>
      <c r="I59" s="691"/>
      <c r="J59" s="691"/>
      <c r="K59" s="417"/>
      <c r="O59" s="416">
        <f t="shared" si="0"/>
        <v>0</v>
      </c>
      <c r="P59" s="420">
        <f ca="1">SUM(OFFSET($K59,0,0,MATCH("*",$C60:$C$5021,0),1))</f>
        <v>0</v>
      </c>
      <c r="S59" s="76"/>
    </row>
    <row r="60" spans="2:19" x14ac:dyDescent="0.55000000000000004">
      <c r="B60" s="413"/>
      <c r="C60" s="414"/>
      <c r="D60" s="643"/>
      <c r="E60" s="691"/>
      <c r="F60" s="417"/>
      <c r="G60" s="415"/>
      <c r="H60" s="415"/>
      <c r="I60" s="691"/>
      <c r="J60" s="691"/>
      <c r="K60" s="417"/>
      <c r="O60" s="416">
        <f t="shared" si="0"/>
        <v>0</v>
      </c>
      <c r="P60" s="420">
        <f ca="1">SUM(OFFSET($K60,0,0,MATCH("*",$C61:$C$5021,0),1))</f>
        <v>0</v>
      </c>
      <c r="S60" s="76"/>
    </row>
    <row r="61" spans="2:19" x14ac:dyDescent="0.55000000000000004">
      <c r="B61" s="413"/>
      <c r="C61" s="414"/>
      <c r="D61" s="643"/>
      <c r="E61" s="691"/>
      <c r="F61" s="417"/>
      <c r="G61" s="415"/>
      <c r="H61" s="415"/>
      <c r="I61" s="691"/>
      <c r="J61" s="691"/>
      <c r="K61" s="417"/>
      <c r="O61" s="416">
        <f t="shared" si="0"/>
        <v>0</v>
      </c>
      <c r="P61" s="420">
        <f ca="1">SUM(OFFSET($K61,0,0,MATCH("*",$C62:$C$5021,0),1))</f>
        <v>0</v>
      </c>
      <c r="S61" s="76"/>
    </row>
    <row r="62" spans="2:19" hidden="1" x14ac:dyDescent="0.55000000000000004">
      <c r="B62" s="413"/>
      <c r="C62" s="414"/>
      <c r="D62" s="760"/>
      <c r="E62" s="761"/>
      <c r="F62" s="762"/>
      <c r="G62" s="759"/>
      <c r="H62" s="759"/>
      <c r="I62" s="761"/>
      <c r="J62" s="761"/>
      <c r="K62" s="762"/>
      <c r="O62" s="416">
        <f t="shared" si="0"/>
        <v>0</v>
      </c>
      <c r="P62" s="420">
        <f ca="1">SUM(OFFSET($K62,0,0,MATCH("*",$C63:$C$5021,0),1))</f>
        <v>0</v>
      </c>
      <c r="S62" s="76"/>
    </row>
    <row r="63" spans="2:19" x14ac:dyDescent="0.55000000000000004">
      <c r="B63" s="413"/>
      <c r="C63" s="421" t="s">
        <v>204</v>
      </c>
      <c r="D63" s="643"/>
      <c r="E63" s="691"/>
      <c r="F63" s="417"/>
      <c r="G63" s="420">
        <f>SUM(F63:F67)</f>
        <v>0</v>
      </c>
      <c r="H63" s="415"/>
      <c r="I63" s="691"/>
      <c r="J63" s="691"/>
      <c r="K63" s="417"/>
      <c r="O63" s="416" t="str">
        <f t="shared" si="0"/>
        <v>民生電力以外</v>
      </c>
      <c r="P63" s="420">
        <f ca="1">SUM(OFFSET($K63,0,0,MATCH("*",$C64:$C$5021,0),1))</f>
        <v>0</v>
      </c>
      <c r="S63" s="76"/>
    </row>
    <row r="64" spans="2:19" ht="18.75" customHeight="1" x14ac:dyDescent="0.55000000000000004">
      <c r="B64" s="413"/>
      <c r="C64" s="414"/>
      <c r="D64" s="643"/>
      <c r="E64" s="691"/>
      <c r="F64" s="417"/>
      <c r="G64" s="415"/>
      <c r="H64" s="415"/>
      <c r="I64" s="691"/>
      <c r="J64" s="691"/>
      <c r="K64" s="417"/>
      <c r="O64" s="416">
        <f t="shared" si="0"/>
        <v>0</v>
      </c>
      <c r="P64" s="420">
        <f ca="1">SUM(OFFSET($K64,0,0,MATCH("*",$C65:$C$5021,0),1))</f>
        <v>0</v>
      </c>
      <c r="S64" s="76"/>
    </row>
    <row r="65" spans="2:19" ht="18.75" customHeight="1" x14ac:dyDescent="0.55000000000000004">
      <c r="B65" s="413"/>
      <c r="C65" s="414"/>
      <c r="D65" s="643"/>
      <c r="E65" s="691"/>
      <c r="F65" s="417"/>
      <c r="G65" s="415"/>
      <c r="H65" s="415"/>
      <c r="I65" s="691"/>
      <c r="J65" s="691"/>
      <c r="K65" s="417"/>
      <c r="O65" s="416">
        <f t="shared" si="0"/>
        <v>0</v>
      </c>
      <c r="P65" s="420">
        <f ca="1">SUM(OFFSET($K65,0,0,MATCH("*",$C66:$C$5021,0),1))</f>
        <v>0</v>
      </c>
      <c r="S65" s="76"/>
    </row>
    <row r="66" spans="2:19" ht="18.75" customHeight="1" x14ac:dyDescent="0.55000000000000004">
      <c r="B66" s="413"/>
      <c r="C66" s="414"/>
      <c r="D66" s="643"/>
      <c r="E66" s="691"/>
      <c r="F66" s="417"/>
      <c r="G66" s="415"/>
      <c r="H66" s="415"/>
      <c r="I66" s="691"/>
      <c r="J66" s="691"/>
      <c r="K66" s="417"/>
      <c r="O66" s="416">
        <f t="shared" si="0"/>
        <v>0</v>
      </c>
      <c r="P66" s="420">
        <f ca="1">SUM(OFFSET($K66,0,0,MATCH("*",$C68:$C$5021,0),1))</f>
        <v>0</v>
      </c>
      <c r="S66" s="76"/>
    </row>
    <row r="67" spans="2:19" hidden="1" x14ac:dyDescent="0.55000000000000004">
      <c r="B67" s="413"/>
      <c r="C67" s="414"/>
      <c r="D67" s="760"/>
      <c r="E67" s="761"/>
      <c r="F67" s="762"/>
      <c r="G67" s="759"/>
      <c r="H67" s="759"/>
      <c r="I67" s="761"/>
      <c r="J67" s="761"/>
      <c r="K67" s="762"/>
      <c r="O67" s="416">
        <f t="shared" ref="O67" si="16">C67</f>
        <v>0</v>
      </c>
      <c r="P67" s="420">
        <f ca="1">SUM(OFFSET($K67,0,0,MATCH("*",$C68:$C$5021,0),1))</f>
        <v>0</v>
      </c>
      <c r="S67" s="76"/>
    </row>
    <row r="68" spans="2:19" s="425" customFormat="1" x14ac:dyDescent="0.55000000000000004">
      <c r="B68" s="430" t="s">
        <v>223</v>
      </c>
      <c r="C68" s="431" t="s">
        <v>218</v>
      </c>
      <c r="D68" s="688"/>
      <c r="E68" s="690"/>
      <c r="F68" s="427"/>
      <c r="G68" s="427"/>
      <c r="H68" s="428">
        <f>SUM(G69:G79)</f>
        <v>0</v>
      </c>
      <c r="I68" s="690"/>
      <c r="J68" s="690"/>
      <c r="K68" s="427"/>
      <c r="L68"/>
      <c r="M68"/>
      <c r="O68" s="426" t="str">
        <f t="shared" si="0"/>
        <v>年度合計</v>
      </c>
      <c r="P68" s="428">
        <f ca="1">SUM(OFFSET($K68,0,0,MATCH("*",$C69:$C$5021,0),1))</f>
        <v>0</v>
      </c>
      <c r="S68"/>
    </row>
    <row r="69" spans="2:19" hidden="1" x14ac:dyDescent="0.55000000000000004">
      <c r="B69" s="413"/>
      <c r="C69" s="414"/>
      <c r="D69" s="760"/>
      <c r="E69" s="761"/>
      <c r="F69" s="762"/>
      <c r="G69" s="759"/>
      <c r="H69" s="759"/>
      <c r="I69" s="761"/>
      <c r="J69" s="761"/>
      <c r="K69" s="762"/>
      <c r="O69" s="416">
        <f t="shared" si="0"/>
        <v>0</v>
      </c>
      <c r="P69" s="420">
        <f ca="1">SUM(OFFSET($K69,0,0,MATCH("*",$C70:$C$5021,0),1))</f>
        <v>0</v>
      </c>
      <c r="S69" s="76"/>
    </row>
    <row r="70" spans="2:19" x14ac:dyDescent="0.55000000000000004">
      <c r="B70" s="413"/>
      <c r="C70" s="418" t="s">
        <v>205</v>
      </c>
      <c r="D70" s="643"/>
      <c r="E70" s="691"/>
      <c r="F70" s="417"/>
      <c r="G70" s="420">
        <f>SUM(F70:F74)</f>
        <v>0</v>
      </c>
      <c r="H70" s="415"/>
      <c r="I70" s="691"/>
      <c r="J70" s="691"/>
      <c r="K70" s="417"/>
      <c r="O70" s="416" t="str">
        <f t="shared" si="0"/>
        <v>民生電力</v>
      </c>
      <c r="P70" s="420">
        <f ca="1">SUM(OFFSET($K70,0,0,MATCH("*",$C71:$C$5021,0),1))</f>
        <v>0</v>
      </c>
      <c r="S70" s="76"/>
    </row>
    <row r="71" spans="2:19" x14ac:dyDescent="0.55000000000000004">
      <c r="B71" s="413"/>
      <c r="C71" s="414"/>
      <c r="D71" s="643"/>
      <c r="E71" s="691"/>
      <c r="F71" s="417"/>
      <c r="G71" s="415"/>
      <c r="H71" s="415"/>
      <c r="I71" s="691"/>
      <c r="J71" s="691"/>
      <c r="K71" s="417"/>
      <c r="O71" s="416">
        <f t="shared" si="0"/>
        <v>0</v>
      </c>
      <c r="P71" s="420">
        <f ca="1">SUM(OFFSET($K71,0,0,MATCH("*",$C72:$C$5021,0),1))</f>
        <v>0</v>
      </c>
      <c r="S71" s="76"/>
    </row>
    <row r="72" spans="2:19" x14ac:dyDescent="0.55000000000000004">
      <c r="B72" s="413"/>
      <c r="C72" s="414"/>
      <c r="D72" s="643"/>
      <c r="E72" s="691"/>
      <c r="F72" s="417"/>
      <c r="G72" s="415"/>
      <c r="H72" s="415"/>
      <c r="I72" s="691"/>
      <c r="J72" s="691"/>
      <c r="K72" s="417"/>
      <c r="O72" s="416">
        <f t="shared" si="0"/>
        <v>0</v>
      </c>
      <c r="P72" s="420">
        <f ca="1">SUM(OFFSET($K72,0,0,MATCH("*",$C73:$C$5021,0),1))</f>
        <v>0</v>
      </c>
      <c r="S72" s="76"/>
    </row>
    <row r="73" spans="2:19" x14ac:dyDescent="0.55000000000000004">
      <c r="B73" s="413"/>
      <c r="C73" s="414"/>
      <c r="D73" s="643"/>
      <c r="E73" s="691"/>
      <c r="F73" s="417"/>
      <c r="G73" s="415"/>
      <c r="H73" s="415"/>
      <c r="I73" s="691"/>
      <c r="J73" s="691"/>
      <c r="K73" s="417"/>
      <c r="O73" s="416">
        <f t="shared" si="0"/>
        <v>0</v>
      </c>
      <c r="P73" s="420">
        <f ca="1">SUM(OFFSET($K73,0,0,MATCH("*",$C74:$C$5021,0),1))</f>
        <v>0</v>
      </c>
      <c r="S73" s="76"/>
    </row>
    <row r="74" spans="2:19" hidden="1" x14ac:dyDescent="0.55000000000000004">
      <c r="B74" s="413"/>
      <c r="C74" s="414"/>
      <c r="D74" s="760"/>
      <c r="E74" s="761"/>
      <c r="F74" s="762"/>
      <c r="G74" s="759"/>
      <c r="H74" s="759"/>
      <c r="I74" s="761"/>
      <c r="J74" s="761"/>
      <c r="K74" s="762"/>
      <c r="O74" s="416">
        <f t="shared" si="0"/>
        <v>0</v>
      </c>
      <c r="P74" s="420">
        <f ca="1">SUM(OFFSET($K74,0,0,MATCH("*",$C75:$C$5021,0),1))</f>
        <v>0</v>
      </c>
      <c r="S74" s="76"/>
    </row>
    <row r="75" spans="2:19" x14ac:dyDescent="0.55000000000000004">
      <c r="B75" s="413"/>
      <c r="C75" s="421" t="s">
        <v>204</v>
      </c>
      <c r="D75" s="643"/>
      <c r="E75" s="691"/>
      <c r="F75" s="417"/>
      <c r="G75" s="420">
        <f>SUM(F75:F79)</f>
        <v>0</v>
      </c>
      <c r="H75" s="415"/>
      <c r="I75" s="691"/>
      <c r="J75" s="691"/>
      <c r="K75" s="417"/>
      <c r="O75" s="416" t="str">
        <f t="shared" si="0"/>
        <v>民生電力以外</v>
      </c>
      <c r="P75" s="420">
        <f ca="1">SUM(OFFSET($K75,0,0,MATCH("*",$C76:$C$5021,0),1))</f>
        <v>0</v>
      </c>
      <c r="S75" s="76"/>
    </row>
    <row r="76" spans="2:19" ht="18.75" customHeight="1" x14ac:dyDescent="0.55000000000000004">
      <c r="B76" s="413"/>
      <c r="C76" s="414"/>
      <c r="D76" s="643"/>
      <c r="E76" s="691"/>
      <c r="F76" s="417"/>
      <c r="G76" s="415"/>
      <c r="H76" s="415"/>
      <c r="I76" s="691"/>
      <c r="J76" s="691"/>
      <c r="K76" s="417"/>
      <c r="O76" s="416">
        <f t="shared" si="0"/>
        <v>0</v>
      </c>
      <c r="P76" s="420">
        <f ca="1">SUM(OFFSET($K76,0,0,MATCH("*",$C77:$C$5021,0),1))</f>
        <v>0</v>
      </c>
      <c r="S76" s="76"/>
    </row>
    <row r="77" spans="2:19" ht="18.75" customHeight="1" x14ac:dyDescent="0.55000000000000004">
      <c r="B77" s="413"/>
      <c r="C77" s="414"/>
      <c r="D77" s="643"/>
      <c r="E77" s="691"/>
      <c r="F77" s="417"/>
      <c r="G77" s="415"/>
      <c r="H77" s="415"/>
      <c r="I77" s="691"/>
      <c r="J77" s="691"/>
      <c r="K77" s="417"/>
      <c r="O77" s="416">
        <f t="shared" si="0"/>
        <v>0</v>
      </c>
      <c r="P77" s="420">
        <f ca="1">SUM(OFFSET($K77,0,0,MATCH("*",$C78:$C$5021,0),1))</f>
        <v>0</v>
      </c>
      <c r="S77" s="76"/>
    </row>
    <row r="78" spans="2:19" ht="18.75" customHeight="1" x14ac:dyDescent="0.55000000000000004">
      <c r="B78" s="413"/>
      <c r="C78" s="414"/>
      <c r="D78" s="643"/>
      <c r="E78" s="691"/>
      <c r="F78" s="417"/>
      <c r="G78" s="415"/>
      <c r="H78" s="415"/>
      <c r="I78" s="691"/>
      <c r="J78" s="691"/>
      <c r="K78" s="417"/>
      <c r="O78" s="416">
        <f t="shared" ref="O78:O103" si="17">C78</f>
        <v>0</v>
      </c>
      <c r="P78" s="420">
        <f ca="1">SUM(OFFSET($K78,0,0,MATCH("*",$C80:$C$5021,0),1))</f>
        <v>0</v>
      </c>
      <c r="S78" s="76"/>
    </row>
    <row r="79" spans="2:19" hidden="1" x14ac:dyDescent="0.55000000000000004">
      <c r="B79" s="413"/>
      <c r="C79" s="414"/>
      <c r="D79" s="760"/>
      <c r="E79" s="761"/>
      <c r="F79" s="762"/>
      <c r="G79" s="759"/>
      <c r="H79" s="759"/>
      <c r="I79" s="761"/>
      <c r="J79" s="761"/>
      <c r="K79" s="762"/>
      <c r="O79" s="416">
        <f t="shared" si="17"/>
        <v>0</v>
      </c>
      <c r="P79" s="420">
        <f ca="1">SUM(OFFSET($K79,0,0,MATCH("*",$C80:$C$5021,0),1))</f>
        <v>0</v>
      </c>
      <c r="S79" s="76"/>
    </row>
    <row r="80" spans="2:19" s="425" customFormat="1" x14ac:dyDescent="0.55000000000000004">
      <c r="B80" s="430" t="s">
        <v>224</v>
      </c>
      <c r="C80" s="431" t="s">
        <v>218</v>
      </c>
      <c r="D80" s="688"/>
      <c r="E80" s="690"/>
      <c r="F80" s="427"/>
      <c r="G80" s="427"/>
      <c r="H80" s="428">
        <f>SUM(G81:G91)</f>
        <v>0</v>
      </c>
      <c r="I80" s="690"/>
      <c r="J80" s="690"/>
      <c r="K80" s="427"/>
      <c r="L80"/>
      <c r="M80"/>
      <c r="O80" s="426" t="str">
        <f t="shared" si="17"/>
        <v>年度合計</v>
      </c>
      <c r="P80" s="428">
        <f ca="1">SUM(OFFSET($K80,0,0,MATCH("*",$C81:$C$5021,0),1))</f>
        <v>0</v>
      </c>
      <c r="S80"/>
    </row>
    <row r="81" spans="2:19" hidden="1" x14ac:dyDescent="0.55000000000000004">
      <c r="B81" s="413"/>
      <c r="C81" s="414"/>
      <c r="D81" s="760"/>
      <c r="E81" s="761"/>
      <c r="F81" s="762"/>
      <c r="G81" s="759"/>
      <c r="H81" s="759"/>
      <c r="I81" s="761"/>
      <c r="J81" s="761"/>
      <c r="K81" s="762"/>
      <c r="O81" s="416">
        <f t="shared" si="17"/>
        <v>0</v>
      </c>
      <c r="P81" s="420">
        <f ca="1">SUM(OFFSET($K81,0,0,MATCH("*",$C82:$C$5021,0),1))</f>
        <v>0</v>
      </c>
      <c r="S81" s="76"/>
    </row>
    <row r="82" spans="2:19" x14ac:dyDescent="0.55000000000000004">
      <c r="B82" s="413"/>
      <c r="C82" s="418" t="s">
        <v>205</v>
      </c>
      <c r="D82" s="643"/>
      <c r="E82" s="691"/>
      <c r="F82" s="417"/>
      <c r="G82" s="420">
        <f>SUM(F82:F86)</f>
        <v>0</v>
      </c>
      <c r="H82" s="415"/>
      <c r="I82" s="691"/>
      <c r="J82" s="691"/>
      <c r="K82" s="417"/>
      <c r="O82" s="416" t="str">
        <f t="shared" si="17"/>
        <v>民生電力</v>
      </c>
      <c r="P82" s="420">
        <f ca="1">SUM(OFFSET($K82,0,0,MATCH("*",$C83:$C$5021,0),1))</f>
        <v>0</v>
      </c>
      <c r="S82" s="76"/>
    </row>
    <row r="83" spans="2:19" x14ac:dyDescent="0.55000000000000004">
      <c r="B83" s="413"/>
      <c r="C83" s="414"/>
      <c r="D83" s="643"/>
      <c r="E83" s="691"/>
      <c r="F83" s="417"/>
      <c r="G83" s="415"/>
      <c r="H83" s="415"/>
      <c r="I83" s="691"/>
      <c r="J83" s="691"/>
      <c r="K83" s="417"/>
      <c r="O83" s="416">
        <f t="shared" si="17"/>
        <v>0</v>
      </c>
      <c r="P83" s="420">
        <f ca="1">SUM(OFFSET($K83,0,0,MATCH("*",$C84:$C$5021,0),1))</f>
        <v>0</v>
      </c>
      <c r="S83" s="76"/>
    </row>
    <row r="84" spans="2:19" x14ac:dyDescent="0.55000000000000004">
      <c r="B84" s="413"/>
      <c r="C84" s="414"/>
      <c r="D84" s="643"/>
      <c r="E84" s="691"/>
      <c r="F84" s="417"/>
      <c r="G84" s="415"/>
      <c r="H84" s="415"/>
      <c r="I84" s="691"/>
      <c r="J84" s="691"/>
      <c r="K84" s="417"/>
      <c r="O84" s="416">
        <f t="shared" si="17"/>
        <v>0</v>
      </c>
      <c r="P84" s="420">
        <f ca="1">SUM(OFFSET($K84,0,0,MATCH("*",$C85:$C$5021,0),1))</f>
        <v>0</v>
      </c>
      <c r="S84" s="76"/>
    </row>
    <row r="85" spans="2:19" x14ac:dyDescent="0.55000000000000004">
      <c r="B85" s="413"/>
      <c r="C85" s="414"/>
      <c r="D85" s="643"/>
      <c r="E85" s="691"/>
      <c r="F85" s="417"/>
      <c r="G85" s="415"/>
      <c r="H85" s="415"/>
      <c r="I85" s="691"/>
      <c r="J85" s="691"/>
      <c r="K85" s="417"/>
      <c r="O85" s="416">
        <f t="shared" si="17"/>
        <v>0</v>
      </c>
      <c r="P85" s="420">
        <f ca="1">SUM(OFFSET($K85,0,0,MATCH("*",$C87:$C$5021,0),1))</f>
        <v>0</v>
      </c>
      <c r="S85" s="76"/>
    </row>
    <row r="86" spans="2:19" hidden="1" x14ac:dyDescent="0.55000000000000004">
      <c r="B86" s="413"/>
      <c r="C86" s="414"/>
      <c r="D86" s="760"/>
      <c r="E86" s="761"/>
      <c r="F86" s="762"/>
      <c r="G86" s="759"/>
      <c r="H86" s="759"/>
      <c r="I86" s="761"/>
      <c r="J86" s="761"/>
      <c r="K86" s="762"/>
      <c r="O86" s="416">
        <f t="shared" ref="O86" si="18">C86</f>
        <v>0</v>
      </c>
      <c r="P86" s="420">
        <f ca="1">SUM(OFFSET($K86,0,0,MATCH("*",$C87:$C$5021,0),1))</f>
        <v>0</v>
      </c>
      <c r="S86" s="76"/>
    </row>
    <row r="87" spans="2:19" x14ac:dyDescent="0.55000000000000004">
      <c r="B87" s="413"/>
      <c r="C87" s="421" t="s">
        <v>204</v>
      </c>
      <c r="D87" s="643"/>
      <c r="E87" s="691"/>
      <c r="F87" s="417"/>
      <c r="G87" s="420">
        <f>SUM(F87:F91)</f>
        <v>0</v>
      </c>
      <c r="H87" s="415"/>
      <c r="I87" s="691"/>
      <c r="J87" s="691"/>
      <c r="K87" s="417"/>
      <c r="O87" s="416" t="str">
        <f t="shared" si="17"/>
        <v>民生電力以外</v>
      </c>
      <c r="P87" s="420">
        <f ca="1">SUM(OFFSET($K87,0,0,MATCH("*",$C88:$C$5021,0),1))</f>
        <v>0</v>
      </c>
      <c r="S87" s="76"/>
    </row>
    <row r="88" spans="2:19" ht="18.75" customHeight="1" x14ac:dyDescent="0.55000000000000004">
      <c r="B88" s="413"/>
      <c r="C88" s="414"/>
      <c r="D88" s="643"/>
      <c r="E88" s="691"/>
      <c r="F88" s="417"/>
      <c r="G88" s="415"/>
      <c r="H88" s="415"/>
      <c r="I88" s="691"/>
      <c r="J88" s="691"/>
      <c r="K88" s="417"/>
      <c r="O88" s="416">
        <f t="shared" si="17"/>
        <v>0</v>
      </c>
      <c r="P88" s="420">
        <f ca="1">SUM(OFFSET($K88,0,0,MATCH("*",$C89:$C$5021,0),1))</f>
        <v>0</v>
      </c>
      <c r="S88" s="76"/>
    </row>
    <row r="89" spans="2:19" ht="18.75" customHeight="1" x14ac:dyDescent="0.55000000000000004">
      <c r="B89" s="413"/>
      <c r="C89" s="414"/>
      <c r="D89" s="643"/>
      <c r="E89" s="691"/>
      <c r="F89" s="417"/>
      <c r="G89" s="415"/>
      <c r="H89" s="415"/>
      <c r="I89" s="691"/>
      <c r="J89" s="691"/>
      <c r="K89" s="417"/>
      <c r="O89" s="416">
        <f t="shared" si="17"/>
        <v>0</v>
      </c>
      <c r="P89" s="420">
        <f ca="1">SUM(OFFSET($K89,0,0,MATCH("*",$C90:$C$5021,0),1))</f>
        <v>0</v>
      </c>
      <c r="S89" s="76"/>
    </row>
    <row r="90" spans="2:19" ht="18.75" customHeight="1" x14ac:dyDescent="0.55000000000000004">
      <c r="B90" s="413"/>
      <c r="C90" s="414"/>
      <c r="D90" s="643"/>
      <c r="E90" s="691"/>
      <c r="F90" s="417"/>
      <c r="G90" s="415"/>
      <c r="H90" s="415"/>
      <c r="I90" s="691"/>
      <c r="J90" s="691"/>
      <c r="K90" s="417"/>
      <c r="O90" s="416">
        <f t="shared" si="17"/>
        <v>0</v>
      </c>
      <c r="P90" s="420">
        <f ca="1">SUM(OFFSET($K90,0,0,MATCH("*",$C92:$C$5021,0),1))</f>
        <v>0</v>
      </c>
      <c r="S90" s="76"/>
    </row>
    <row r="91" spans="2:19" hidden="1" x14ac:dyDescent="0.55000000000000004">
      <c r="B91" s="413"/>
      <c r="C91" s="414"/>
      <c r="D91" s="760"/>
      <c r="E91" s="761"/>
      <c r="F91" s="762"/>
      <c r="G91" s="759"/>
      <c r="H91" s="759"/>
      <c r="I91" s="761"/>
      <c r="J91" s="761"/>
      <c r="K91" s="762"/>
      <c r="O91" s="416">
        <f t="shared" si="17"/>
        <v>0</v>
      </c>
      <c r="P91" s="420">
        <f ca="1">SUM(OFFSET($K91,0,0,MATCH("*",$C92:$C$5021,0),1))</f>
        <v>0</v>
      </c>
      <c r="S91" s="76"/>
    </row>
    <row r="92" spans="2:19" s="425" customFormat="1" x14ac:dyDescent="0.55000000000000004">
      <c r="B92" s="430" t="s">
        <v>225</v>
      </c>
      <c r="C92" s="431" t="s">
        <v>218</v>
      </c>
      <c r="D92" s="688"/>
      <c r="E92" s="690"/>
      <c r="F92" s="427"/>
      <c r="G92" s="427"/>
      <c r="H92" s="428">
        <f>SUM(G93:G103)</f>
        <v>0</v>
      </c>
      <c r="I92" s="690"/>
      <c r="J92" s="690"/>
      <c r="K92" s="427"/>
      <c r="L92"/>
      <c r="M92"/>
      <c r="O92" s="426" t="str">
        <f t="shared" si="17"/>
        <v>年度合計</v>
      </c>
      <c r="P92" s="428">
        <f ca="1">SUM(OFFSET($K92,0,0,MATCH("*",$C93:$C$5021,0),1))</f>
        <v>0</v>
      </c>
      <c r="S92"/>
    </row>
    <row r="93" spans="2:19" hidden="1" x14ac:dyDescent="0.55000000000000004">
      <c r="B93" s="413"/>
      <c r="C93" s="414"/>
      <c r="D93" s="760"/>
      <c r="E93" s="761"/>
      <c r="F93" s="762"/>
      <c r="G93" s="759"/>
      <c r="H93" s="759"/>
      <c r="I93" s="761"/>
      <c r="J93" s="761"/>
      <c r="K93" s="762"/>
      <c r="O93" s="416">
        <f t="shared" si="17"/>
        <v>0</v>
      </c>
      <c r="P93" s="420">
        <f ca="1">SUM(OFFSET($K93,0,0,MATCH("*",$C94:$C$5021,0),1))</f>
        <v>0</v>
      </c>
      <c r="S93" s="76"/>
    </row>
    <row r="94" spans="2:19" x14ac:dyDescent="0.55000000000000004">
      <c r="B94" s="413"/>
      <c r="C94" s="418" t="s">
        <v>205</v>
      </c>
      <c r="D94" s="643"/>
      <c r="E94" s="691"/>
      <c r="F94" s="417"/>
      <c r="G94" s="420">
        <f>SUM(F94:F98)</f>
        <v>0</v>
      </c>
      <c r="H94" s="415"/>
      <c r="I94" s="691"/>
      <c r="J94" s="691"/>
      <c r="K94" s="417"/>
      <c r="O94" s="416" t="str">
        <f t="shared" si="17"/>
        <v>民生電力</v>
      </c>
      <c r="P94" s="420">
        <f ca="1">SUM(OFFSET($K94,0,0,MATCH("*",$C95:$C$5021,0),1))</f>
        <v>0</v>
      </c>
      <c r="S94" s="76"/>
    </row>
    <row r="95" spans="2:19" x14ac:dyDescent="0.55000000000000004">
      <c r="B95" s="413"/>
      <c r="C95" s="414"/>
      <c r="D95" s="643"/>
      <c r="E95" s="691"/>
      <c r="F95" s="417"/>
      <c r="G95" s="415"/>
      <c r="H95" s="415"/>
      <c r="I95" s="691"/>
      <c r="J95" s="691"/>
      <c r="K95" s="417"/>
      <c r="O95" s="416">
        <f t="shared" si="17"/>
        <v>0</v>
      </c>
      <c r="P95" s="420">
        <f ca="1">SUM(OFFSET($K95,0,0,MATCH("*",$C96:$C$5021,0),1))</f>
        <v>0</v>
      </c>
      <c r="S95" s="76"/>
    </row>
    <row r="96" spans="2:19" x14ac:dyDescent="0.55000000000000004">
      <c r="B96" s="413"/>
      <c r="C96" s="414"/>
      <c r="D96" s="643"/>
      <c r="E96" s="691"/>
      <c r="F96" s="417"/>
      <c r="G96" s="415"/>
      <c r="H96" s="415"/>
      <c r="I96" s="691"/>
      <c r="J96" s="691"/>
      <c r="K96" s="417"/>
      <c r="O96" s="416">
        <f t="shared" si="17"/>
        <v>0</v>
      </c>
      <c r="P96" s="420">
        <f ca="1">SUM(OFFSET($K96,0,0,MATCH("*",$C97:$C$5021,0),1))</f>
        <v>0</v>
      </c>
      <c r="S96" s="76"/>
    </row>
    <row r="97" spans="2:19" x14ac:dyDescent="0.55000000000000004">
      <c r="B97" s="413"/>
      <c r="C97" s="414"/>
      <c r="D97" s="643"/>
      <c r="E97" s="691"/>
      <c r="F97" s="417"/>
      <c r="G97" s="415"/>
      <c r="H97" s="415"/>
      <c r="I97" s="691"/>
      <c r="J97" s="691"/>
      <c r="K97" s="417"/>
      <c r="O97" s="416">
        <f t="shared" si="17"/>
        <v>0</v>
      </c>
      <c r="P97" s="420">
        <f ca="1">SUM(OFFSET($K97,0,0,MATCH("*",$C99:$C$5021,0),1))</f>
        <v>0</v>
      </c>
      <c r="S97" s="76"/>
    </row>
    <row r="98" spans="2:19" hidden="1" x14ac:dyDescent="0.55000000000000004">
      <c r="B98" s="413"/>
      <c r="C98" s="414"/>
      <c r="D98" s="760"/>
      <c r="E98" s="761"/>
      <c r="F98" s="762"/>
      <c r="G98" s="759"/>
      <c r="H98" s="759"/>
      <c r="I98" s="761"/>
      <c r="J98" s="761"/>
      <c r="K98" s="762"/>
      <c r="O98" s="416">
        <f t="shared" ref="O98" si="19">C98</f>
        <v>0</v>
      </c>
      <c r="P98" s="420">
        <f ca="1">SUM(OFFSET($K98,0,0,MATCH("*",$C99:$C$5021,0),1))</f>
        <v>0</v>
      </c>
      <c r="S98" s="76"/>
    </row>
    <row r="99" spans="2:19" x14ac:dyDescent="0.55000000000000004">
      <c r="B99" s="413"/>
      <c r="C99" s="421" t="s">
        <v>204</v>
      </c>
      <c r="D99" s="643"/>
      <c r="E99" s="691"/>
      <c r="F99" s="417"/>
      <c r="G99" s="420">
        <f>SUM(F99:F103)</f>
        <v>0</v>
      </c>
      <c r="H99" s="415"/>
      <c r="I99" s="691"/>
      <c r="J99" s="691"/>
      <c r="K99" s="417"/>
      <c r="O99" s="416" t="str">
        <f t="shared" si="17"/>
        <v>民生電力以外</v>
      </c>
      <c r="P99" s="420">
        <f ca="1">SUM(OFFSET($K99,0,0,MATCH("*",$C101:$C$5021,0),1))</f>
        <v>0</v>
      </c>
      <c r="S99" s="76"/>
    </row>
    <row r="100" spans="2:19" ht="18.75" customHeight="1" x14ac:dyDescent="0.55000000000000004">
      <c r="B100" s="413"/>
      <c r="C100" s="414"/>
      <c r="D100" s="643"/>
      <c r="E100" s="691"/>
      <c r="F100" s="417"/>
      <c r="G100" s="415"/>
      <c r="H100" s="415"/>
      <c r="I100" s="691"/>
      <c r="J100" s="691"/>
      <c r="K100" s="417"/>
      <c r="O100" s="416">
        <f t="shared" ref="O100" si="20">C100</f>
        <v>0</v>
      </c>
      <c r="P100" s="420">
        <f ca="1">SUM(OFFSET($K100,0,0,MATCH("*",$C101:$C$5021,0),1))</f>
        <v>0</v>
      </c>
      <c r="S100" s="76"/>
    </row>
    <row r="101" spans="2:19" ht="18.75" customHeight="1" x14ac:dyDescent="0.55000000000000004">
      <c r="B101" s="413"/>
      <c r="C101" s="414"/>
      <c r="D101" s="643"/>
      <c r="E101" s="691"/>
      <c r="F101" s="417"/>
      <c r="G101" s="415"/>
      <c r="H101" s="415"/>
      <c r="I101" s="691"/>
      <c r="J101" s="691"/>
      <c r="K101" s="417"/>
      <c r="O101" s="416">
        <f t="shared" si="17"/>
        <v>0</v>
      </c>
      <c r="P101" s="420">
        <f ca="1">SUM(OFFSET($K101,0,0,MATCH("*",$C102:$C$5021,0),1))</f>
        <v>0</v>
      </c>
      <c r="S101" s="76"/>
    </row>
    <row r="102" spans="2:19" ht="18.75" customHeight="1" x14ac:dyDescent="0.55000000000000004">
      <c r="B102" s="422"/>
      <c r="C102" s="423"/>
      <c r="D102" s="643"/>
      <c r="E102" s="691"/>
      <c r="F102" s="417"/>
      <c r="G102" s="424"/>
      <c r="H102" s="424"/>
      <c r="I102" s="691"/>
      <c r="J102" s="691"/>
      <c r="K102" s="417"/>
      <c r="O102" s="416">
        <f t="shared" si="17"/>
        <v>0</v>
      </c>
      <c r="P102" s="417">
        <f ca="1">SUM(OFFSET($K102,0,0,MATCH("*",$C104:$C$5021,0),1))</f>
        <v>0</v>
      </c>
      <c r="S102" s="76"/>
    </row>
    <row r="103" spans="2:19" hidden="1" x14ac:dyDescent="0.55000000000000004">
      <c r="B103" s="413"/>
      <c r="C103" s="414"/>
      <c r="D103" s="760"/>
      <c r="E103" s="761"/>
      <c r="F103" s="762"/>
      <c r="G103" s="759"/>
      <c r="H103" s="759"/>
      <c r="I103" s="761"/>
      <c r="J103" s="761"/>
      <c r="K103" s="762"/>
      <c r="O103" s="416">
        <f t="shared" si="17"/>
        <v>0</v>
      </c>
      <c r="P103" s="420">
        <f ca="1">SUM(OFFSET($K103,0,0,MATCH("*",$C104:$C$5021,0),1))</f>
        <v>0</v>
      </c>
    </row>
    <row r="104" spans="2:19" x14ac:dyDescent="0.55000000000000004">
      <c r="B104" s="644"/>
      <c r="C104" s="416" t="s">
        <v>394</v>
      </c>
      <c r="D104" s="763"/>
      <c r="E104" s="764"/>
      <c r="F104" s="765"/>
      <c r="G104" s="766"/>
      <c r="H104" s="420">
        <f>H106+H105</f>
        <v>0</v>
      </c>
      <c r="I104" s="770"/>
      <c r="J104" s="771"/>
      <c r="K104" s="417">
        <f>SUM(K8:K102)</f>
        <v>0</v>
      </c>
    </row>
    <row r="105" spans="2:19" x14ac:dyDescent="0.55000000000000004">
      <c r="B105" s="413" t="s">
        <v>33</v>
      </c>
      <c r="C105" s="416" t="s">
        <v>217</v>
      </c>
      <c r="D105" s="763"/>
      <c r="E105" s="764"/>
      <c r="F105" s="765"/>
      <c r="G105" s="766"/>
      <c r="H105" s="417">
        <f>SUMIF($C$8:$C$102,C105,$G$8:$G$102)</f>
        <v>0</v>
      </c>
      <c r="I105" s="772"/>
      <c r="J105" s="773"/>
      <c r="K105" s="417">
        <f ca="1">SUMIF($O$8:$O$103,C105,$P$8:$P$103)</f>
        <v>0</v>
      </c>
    </row>
    <row r="106" spans="2:19" x14ac:dyDescent="0.55000000000000004">
      <c r="B106" s="645"/>
      <c r="C106" s="416" t="s">
        <v>228</v>
      </c>
      <c r="D106" s="767"/>
      <c r="E106" s="768"/>
      <c r="F106" s="769"/>
      <c r="G106" s="769"/>
      <c r="H106" s="417">
        <f>SUMIF($C$8:$C$102,C106,$G$8:$G$102)</f>
        <v>0</v>
      </c>
      <c r="I106" s="772"/>
      <c r="J106" s="773"/>
      <c r="K106" s="417">
        <f ca="1">SUMIF($O$8:$O$103,C106,$P$8:$P$103)</f>
        <v>0</v>
      </c>
    </row>
  </sheetData>
  <sheetProtection algorithmName="SHA-512" hashValue="+WgbZalZ1ACwV79v4UOTQ6lgXQ1yYFqxNikBCJdFYivtMX/PGBOc1QU1ODE8LYTv2/GovBwZ7JGK7C8Cx0DwYw==" saltValue="LeswU1BCViEkJN4ms9aR9A==" spinCount="100000" sheet="1" formatCells="0" insertRows="0" deleteRows="0"/>
  <phoneticPr fontId="1"/>
  <conditionalFormatting sqref="D10:F13 I10:K13">
    <cfRule type="containsBlanks" dxfId="94" priority="27">
      <formula>LEN(TRIM(D10))=0</formula>
    </cfRule>
  </conditionalFormatting>
  <conditionalFormatting sqref="D15:F18 I15:K18">
    <cfRule type="containsBlanks" dxfId="93" priority="105">
      <formula>LEN(TRIM(D15))=0</formula>
    </cfRule>
  </conditionalFormatting>
  <conditionalFormatting sqref="D22:F25 D27:F30">
    <cfRule type="containsBlanks" dxfId="92" priority="150">
      <formula>LEN(TRIM(D22))=0</formula>
    </cfRule>
  </conditionalFormatting>
  <conditionalFormatting sqref="D34:F37 D39:F42">
    <cfRule type="containsBlanks" dxfId="91" priority="146">
      <formula>LEN(TRIM(D34))=0</formula>
    </cfRule>
  </conditionalFormatting>
  <conditionalFormatting sqref="D46:F49">
    <cfRule type="containsBlanks" dxfId="90" priority="142">
      <formula>LEN(TRIM(D46))=0</formula>
    </cfRule>
  </conditionalFormatting>
  <conditionalFormatting sqref="D51:F54">
    <cfRule type="containsBlanks" dxfId="89" priority="24">
      <formula>LEN(TRIM(D51))=0</formula>
    </cfRule>
  </conditionalFormatting>
  <conditionalFormatting sqref="D58:F61 D63:F66">
    <cfRule type="containsBlanks" dxfId="88" priority="138">
      <formula>LEN(TRIM(D58))=0</formula>
    </cfRule>
  </conditionalFormatting>
  <conditionalFormatting sqref="D70:F73 D75:F78">
    <cfRule type="containsBlanks" dxfId="87" priority="134">
      <formula>LEN(TRIM(D70))=0</formula>
    </cfRule>
  </conditionalFormatting>
  <conditionalFormatting sqref="D82:F85">
    <cfRule type="containsBlanks" dxfId="86" priority="123">
      <formula>LEN(TRIM(D82))=0</formula>
    </cfRule>
  </conditionalFormatting>
  <conditionalFormatting sqref="D99:F102 I99:K102">
    <cfRule type="containsBlanks" dxfId="85" priority="21">
      <formula>LEN(TRIM(D99))=0</formula>
    </cfRule>
  </conditionalFormatting>
  <conditionalFormatting sqref="D8:G8 I8:K8 P8:P9 O8:O13 I20:K20 O20:O25 O27:O30 I32:K32 O32:O37 O39:O42 I44:K44 I56:K56 I68:K68 I80:K80 I92:K92">
    <cfRule type="expression" dxfId="84" priority="328">
      <formula>$C$8="年度合計"</formula>
    </cfRule>
  </conditionalFormatting>
  <conditionalFormatting sqref="D20:G20">
    <cfRule type="expression" dxfId="83" priority="223">
      <formula>$C$8="年度合計"</formula>
    </cfRule>
  </conditionalFormatting>
  <conditionalFormatting sqref="D32:G32">
    <cfRule type="expression" dxfId="82" priority="212">
      <formula>$C$8="年度合計"</formula>
    </cfRule>
  </conditionalFormatting>
  <conditionalFormatting sqref="D44:G44">
    <cfRule type="expression" dxfId="81" priority="201">
      <formula>$C$8="年度合計"</formula>
    </cfRule>
  </conditionalFormatting>
  <conditionalFormatting sqref="D56:G56">
    <cfRule type="expression" dxfId="80" priority="190">
      <formula>$C$8="年度合計"</formula>
    </cfRule>
  </conditionalFormatting>
  <conditionalFormatting sqref="D68:G68">
    <cfRule type="expression" dxfId="79" priority="179">
      <formula>$C$8="年度合計"</formula>
    </cfRule>
  </conditionalFormatting>
  <conditionalFormatting sqref="D80:G80">
    <cfRule type="expression" dxfId="78" priority="168">
      <formula>$C$8="年度合計"</formula>
    </cfRule>
  </conditionalFormatting>
  <conditionalFormatting sqref="D92:G92">
    <cfRule type="expression" dxfId="77" priority="157">
      <formula>$C$8="年度合計"</formula>
    </cfRule>
  </conditionalFormatting>
  <conditionalFormatting sqref="G10 P10:P13 P20:P25 P27:P30 P32:P37 P39:P42">
    <cfRule type="cellIs" dxfId="76" priority="332" operator="equal">
      <formula>0</formula>
    </cfRule>
  </conditionalFormatting>
  <conditionalFormatting sqref="G15">
    <cfRule type="cellIs" dxfId="75" priority="76" operator="equal">
      <formula>0</formula>
    </cfRule>
  </conditionalFormatting>
  <conditionalFormatting sqref="G22">
    <cfRule type="cellIs" dxfId="74" priority="75" operator="equal">
      <formula>0</formula>
    </cfRule>
  </conditionalFormatting>
  <conditionalFormatting sqref="G27">
    <cfRule type="cellIs" dxfId="73" priority="74" operator="equal">
      <formula>0</formula>
    </cfRule>
  </conditionalFormatting>
  <conditionalFormatting sqref="G34">
    <cfRule type="cellIs" dxfId="72" priority="71" operator="equal">
      <formula>0</formula>
    </cfRule>
  </conditionalFormatting>
  <conditionalFormatting sqref="G39">
    <cfRule type="cellIs" dxfId="71" priority="70" operator="equal">
      <formula>0</formula>
    </cfRule>
  </conditionalFormatting>
  <conditionalFormatting sqref="G46">
    <cfRule type="cellIs" dxfId="70" priority="69" operator="equal">
      <formula>0</formula>
    </cfRule>
  </conditionalFormatting>
  <conditionalFormatting sqref="G51">
    <cfRule type="cellIs" dxfId="69" priority="68" operator="equal">
      <formula>0</formula>
    </cfRule>
  </conditionalFormatting>
  <conditionalFormatting sqref="G58">
    <cfRule type="cellIs" dxfId="68" priority="67" operator="equal">
      <formula>0</formula>
    </cfRule>
  </conditionalFormatting>
  <conditionalFormatting sqref="G63">
    <cfRule type="cellIs" dxfId="67" priority="66" operator="equal">
      <formula>0</formula>
    </cfRule>
  </conditionalFormatting>
  <conditionalFormatting sqref="G70">
    <cfRule type="cellIs" dxfId="66" priority="64" operator="equal">
      <formula>0</formula>
    </cfRule>
  </conditionalFormatting>
  <conditionalFormatting sqref="G75">
    <cfRule type="cellIs" dxfId="65" priority="63" operator="equal">
      <formula>0</formula>
    </cfRule>
  </conditionalFormatting>
  <conditionalFormatting sqref="G82">
    <cfRule type="cellIs" dxfId="64" priority="62" operator="equal">
      <formula>0</formula>
    </cfRule>
  </conditionalFormatting>
  <conditionalFormatting sqref="G87">
    <cfRule type="cellIs" dxfId="63" priority="60" operator="equal">
      <formula>0</formula>
    </cfRule>
  </conditionalFormatting>
  <conditionalFormatting sqref="G94">
    <cfRule type="cellIs" dxfId="62" priority="58" operator="equal">
      <formula>0</formula>
    </cfRule>
  </conditionalFormatting>
  <conditionalFormatting sqref="G99">
    <cfRule type="cellIs" dxfId="61" priority="57" operator="equal">
      <formula>0</formula>
    </cfRule>
  </conditionalFormatting>
  <conditionalFormatting sqref="H8">
    <cfRule type="cellIs" dxfId="60" priority="339" operator="equal">
      <formula>0</formula>
    </cfRule>
    <cfRule type="containsBlanks" dxfId="59" priority="278">
      <formula>LEN(TRIM(H8))=0</formula>
    </cfRule>
  </conditionalFormatting>
  <conditionalFormatting sqref="H20">
    <cfRule type="containsBlanks" dxfId="58" priority="17">
      <formula>LEN(TRIM(H20))=0</formula>
    </cfRule>
    <cfRule type="cellIs" dxfId="57" priority="18" operator="equal">
      <formula>0</formula>
    </cfRule>
  </conditionalFormatting>
  <conditionalFormatting sqref="H32">
    <cfRule type="containsBlanks" dxfId="56" priority="15">
      <formula>LEN(TRIM(H32))=0</formula>
    </cfRule>
    <cfRule type="cellIs" dxfId="55" priority="16" operator="equal">
      <formula>0</formula>
    </cfRule>
  </conditionalFormatting>
  <conditionalFormatting sqref="H44">
    <cfRule type="containsBlanks" dxfId="54" priority="11">
      <formula>LEN(TRIM(H44))=0</formula>
    </cfRule>
    <cfRule type="cellIs" dxfId="53" priority="12" operator="equal">
      <formula>0</formula>
    </cfRule>
  </conditionalFormatting>
  <conditionalFormatting sqref="H56">
    <cfRule type="containsBlanks" dxfId="52" priority="9">
      <formula>LEN(TRIM(H56))=0</formula>
    </cfRule>
    <cfRule type="cellIs" dxfId="51" priority="10" operator="equal">
      <formula>0</formula>
    </cfRule>
  </conditionalFormatting>
  <conditionalFormatting sqref="H68">
    <cfRule type="containsBlanks" dxfId="50" priority="5">
      <formula>LEN(TRIM(H68))=0</formula>
    </cfRule>
    <cfRule type="cellIs" dxfId="49" priority="6" operator="equal">
      <formula>0</formula>
    </cfRule>
  </conditionalFormatting>
  <conditionalFormatting sqref="H80">
    <cfRule type="containsBlanks" dxfId="48" priority="3">
      <formula>LEN(TRIM(H80))=0</formula>
    </cfRule>
    <cfRule type="cellIs" dxfId="47" priority="4" operator="equal">
      <formula>0</formula>
    </cfRule>
  </conditionalFormatting>
  <conditionalFormatting sqref="H92">
    <cfRule type="containsBlanks" dxfId="46" priority="1">
      <formula>LEN(TRIM(H92))=0</formula>
    </cfRule>
    <cfRule type="cellIs" dxfId="45" priority="2" operator="equal">
      <formula>0</formula>
    </cfRule>
  </conditionalFormatting>
  <conditionalFormatting sqref="H104">
    <cfRule type="containsBlanks" dxfId="44" priority="35">
      <formula>LEN(TRIM(H104))=0</formula>
    </cfRule>
    <cfRule type="cellIs" dxfId="43" priority="36" operator="equal">
      <formula>0</formula>
    </cfRule>
  </conditionalFormatting>
  <conditionalFormatting sqref="H104:H106 K104:K106">
    <cfRule type="cellIs" dxfId="42" priority="26" operator="equal">
      <formula>0</formula>
    </cfRule>
  </conditionalFormatting>
  <conditionalFormatting sqref="I22:K25 I27:K30 I34:K37 I39:K42 I46:K49 I58:K61 I63:K66 I70:K73 I75:K78 D87:F90 I87:K90 D94:F97 I94:K97">
    <cfRule type="containsBlanks" dxfId="41" priority="231">
      <formula>LEN(TRIM(D22))=0</formula>
    </cfRule>
  </conditionalFormatting>
  <conditionalFormatting sqref="I51:K54">
    <cfRule type="containsBlanks" dxfId="40" priority="25">
      <formula>LEN(TRIM(I51))=0</formula>
    </cfRule>
  </conditionalFormatting>
  <conditionalFormatting sqref="I82:K85">
    <cfRule type="containsBlanks" dxfId="39" priority="124">
      <formula>LEN(TRIM(I82))=0</formula>
    </cfRule>
  </conditionalFormatting>
  <conditionalFormatting sqref="O15:O18">
    <cfRule type="expression" dxfId="38" priority="106">
      <formula>$C$8="年度合計"</formula>
    </cfRule>
  </conditionalFormatting>
  <conditionalFormatting sqref="O44:O103">
    <cfRule type="expression" dxfId="37" priority="19">
      <formula>$C$8="年度合計"</formula>
    </cfRule>
  </conditionalFormatting>
  <conditionalFormatting sqref="O14:P14">
    <cfRule type="expression" dxfId="36" priority="30">
      <formula>$C$8="年度合計"</formula>
    </cfRule>
  </conditionalFormatting>
  <conditionalFormatting sqref="O19:P19">
    <cfRule type="expression" dxfId="35" priority="101">
      <formula>$C$8="年度合計"</formula>
    </cfRule>
  </conditionalFormatting>
  <conditionalFormatting sqref="O26:P26">
    <cfRule type="expression" dxfId="34" priority="100">
      <formula>$C$8="年度合計"</formula>
    </cfRule>
  </conditionalFormatting>
  <conditionalFormatting sqref="O31:P31">
    <cfRule type="expression" dxfId="33" priority="99">
      <formula>$C$8="年度合計"</formula>
    </cfRule>
  </conditionalFormatting>
  <conditionalFormatting sqref="O38:P38">
    <cfRule type="expression" dxfId="32" priority="98">
      <formula>$C$8="年度合計"</formula>
    </cfRule>
  </conditionalFormatting>
  <conditionalFormatting sqref="O43:P43">
    <cfRule type="expression" dxfId="31" priority="97">
      <formula>$C$8="年度合計"</formula>
    </cfRule>
  </conditionalFormatting>
  <conditionalFormatting sqref="P15:P18">
    <cfRule type="cellIs" dxfId="30" priority="107" operator="equal">
      <formula>0</formula>
    </cfRule>
  </conditionalFormatting>
  <conditionalFormatting sqref="P44:P103">
    <cfRule type="cellIs" dxfId="29" priority="20" operator="equal">
      <formula>0</formula>
    </cfRule>
  </conditionalFormatting>
  <dataValidations count="1">
    <dataValidation type="list" allowBlank="1" showInputMessage="1" showErrorMessage="1" sqref="B8:B103" xr:uid="{CB955231-530E-412F-8B78-51E65C568019}">
      <formula1>"令和5年度,令和6年度,令和7年度,令和8年度,令和9年度,令和10年度,令和11年度,令和12年度"</formula1>
    </dataValidation>
  </dataValidations>
  <pageMargins left="0.82677165354330717" right="0.70866141732283472" top="1.1811023622047245" bottom="0.74803149606299213" header="0.23622047244094491" footer="0.31496062992125984"/>
  <pageSetup paperSize="9" scale="50" orientation="landscape" r:id="rId1"/>
  <headerFooter>
    <oddHeader>&amp;L&amp;8作成日：
作成担当（係名）：
保存期間（○年）：
作成目的：
機密性：
備考：</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E4CE5-83CD-4717-89A3-293A2747C0F0}">
  <sheetPr codeName="Sheet38">
    <tabColor rgb="FF00B0F0"/>
  </sheetPr>
  <dimension ref="A1:J26"/>
  <sheetViews>
    <sheetView showGridLines="0" zoomScale="70" zoomScaleNormal="70" workbookViewId="0"/>
  </sheetViews>
  <sheetFormatPr defaultRowHeight="18" x14ac:dyDescent="0.55000000000000004"/>
  <cols>
    <col min="1" max="1" width="2.5" customWidth="1"/>
    <col min="5" max="10" width="10.58203125" style="14" customWidth="1"/>
  </cols>
  <sheetData>
    <row r="1" spans="1:10" x14ac:dyDescent="0.55000000000000004">
      <c r="A1" s="172" t="s">
        <v>436</v>
      </c>
      <c r="B1" s="89"/>
      <c r="C1" s="89"/>
      <c r="D1" s="89"/>
      <c r="E1" s="95"/>
      <c r="F1" s="95"/>
      <c r="G1" s="95"/>
      <c r="H1" s="95"/>
      <c r="I1" s="95"/>
      <c r="J1" s="95"/>
    </row>
    <row r="2" spans="1:10" ht="37" customHeight="1" x14ac:dyDescent="0.55000000000000004">
      <c r="A2" s="172"/>
      <c r="B2" s="803" t="s">
        <v>437</v>
      </c>
      <c r="C2" s="803"/>
      <c r="D2" s="803"/>
      <c r="E2" s="803"/>
      <c r="F2" s="803"/>
      <c r="G2" s="803"/>
      <c r="H2" s="803"/>
      <c r="I2" s="803"/>
      <c r="J2" s="803"/>
    </row>
    <row r="3" spans="1:10" x14ac:dyDescent="0.55000000000000004">
      <c r="A3" s="1"/>
    </row>
    <row r="4" spans="1:10" x14ac:dyDescent="0.55000000000000004">
      <c r="B4" s="76" t="s">
        <v>236</v>
      </c>
    </row>
    <row r="5" spans="1:10" ht="99.75" customHeight="1" x14ac:dyDescent="0.55000000000000004">
      <c r="B5" s="930" t="s">
        <v>425</v>
      </c>
      <c r="C5" s="931"/>
      <c r="D5" s="931"/>
      <c r="E5" s="911"/>
      <c r="F5" s="911"/>
      <c r="G5" s="911"/>
      <c r="H5" s="911"/>
      <c r="I5" s="911"/>
      <c r="J5" s="911"/>
    </row>
    <row r="6" spans="1:10" ht="99.75" customHeight="1" x14ac:dyDescent="0.55000000000000004">
      <c r="B6" s="930" t="s">
        <v>435</v>
      </c>
      <c r="C6" s="931"/>
      <c r="D6" s="931"/>
      <c r="E6" s="911"/>
      <c r="F6" s="911"/>
      <c r="G6" s="911"/>
      <c r="H6" s="911"/>
      <c r="I6" s="911"/>
      <c r="J6" s="911"/>
    </row>
    <row r="8" spans="1:10" x14ac:dyDescent="0.55000000000000004">
      <c r="B8" s="76" t="s">
        <v>235</v>
      </c>
    </row>
    <row r="9" spans="1:10" ht="99.75" customHeight="1" x14ac:dyDescent="0.55000000000000004">
      <c r="B9" s="930" t="s">
        <v>425</v>
      </c>
      <c r="C9" s="931"/>
      <c r="D9" s="931"/>
      <c r="E9" s="911"/>
      <c r="F9" s="911"/>
      <c r="G9" s="911"/>
      <c r="H9" s="911"/>
      <c r="I9" s="911"/>
      <c r="J9" s="911"/>
    </row>
    <row r="10" spans="1:10" ht="99.75" customHeight="1" x14ac:dyDescent="0.55000000000000004">
      <c r="B10" s="930" t="s">
        <v>435</v>
      </c>
      <c r="C10" s="931"/>
      <c r="D10" s="931"/>
      <c r="E10" s="911"/>
      <c r="F10" s="911"/>
      <c r="G10" s="911"/>
      <c r="H10" s="911"/>
      <c r="I10" s="911"/>
      <c r="J10" s="911"/>
    </row>
    <row r="12" spans="1:10" x14ac:dyDescent="0.55000000000000004">
      <c r="B12" s="76" t="s">
        <v>234</v>
      </c>
    </row>
    <row r="13" spans="1:10" ht="99.75" customHeight="1" x14ac:dyDescent="0.55000000000000004">
      <c r="B13" s="930" t="s">
        <v>425</v>
      </c>
      <c r="C13" s="931"/>
      <c r="D13" s="931"/>
      <c r="E13" s="911"/>
      <c r="F13" s="911"/>
      <c r="G13" s="911"/>
      <c r="H13" s="911"/>
      <c r="I13" s="911"/>
      <c r="J13" s="911"/>
    </row>
    <row r="14" spans="1:10" ht="99.75" customHeight="1" x14ac:dyDescent="0.55000000000000004">
      <c r="B14" s="930" t="s">
        <v>435</v>
      </c>
      <c r="C14" s="931"/>
      <c r="D14" s="931"/>
      <c r="E14" s="911"/>
      <c r="F14" s="911"/>
      <c r="G14" s="911"/>
      <c r="H14" s="911"/>
      <c r="I14" s="911"/>
      <c r="J14" s="911"/>
    </row>
    <row r="16" spans="1:10" x14ac:dyDescent="0.55000000000000004">
      <c r="B16" s="76" t="s">
        <v>233</v>
      </c>
    </row>
    <row r="17" spans="2:10" ht="99.75" customHeight="1" x14ac:dyDescent="0.55000000000000004">
      <c r="B17" s="930" t="s">
        <v>425</v>
      </c>
      <c r="C17" s="931"/>
      <c r="D17" s="931"/>
      <c r="E17" s="911"/>
      <c r="F17" s="911"/>
      <c r="G17" s="911"/>
      <c r="H17" s="911"/>
      <c r="I17" s="911"/>
      <c r="J17" s="911"/>
    </row>
    <row r="18" spans="2:10" ht="99.75" customHeight="1" x14ac:dyDescent="0.55000000000000004">
      <c r="B18" s="930" t="s">
        <v>435</v>
      </c>
      <c r="C18" s="931"/>
      <c r="D18" s="931"/>
      <c r="E18" s="911"/>
      <c r="F18" s="911"/>
      <c r="G18" s="911"/>
      <c r="H18" s="911"/>
      <c r="I18" s="911"/>
      <c r="J18" s="911"/>
    </row>
    <row r="20" spans="2:10" x14ac:dyDescent="0.55000000000000004">
      <c r="B20" s="76" t="s">
        <v>232</v>
      </c>
    </row>
    <row r="21" spans="2:10" ht="99.75" customHeight="1" x14ac:dyDescent="0.55000000000000004">
      <c r="B21" s="930" t="s">
        <v>425</v>
      </c>
      <c r="C21" s="931"/>
      <c r="D21" s="931"/>
      <c r="E21" s="911"/>
      <c r="F21" s="911"/>
      <c r="G21" s="911"/>
      <c r="H21" s="911"/>
      <c r="I21" s="911"/>
      <c r="J21" s="911"/>
    </row>
    <row r="22" spans="2:10" ht="99.75" customHeight="1" x14ac:dyDescent="0.55000000000000004">
      <c r="B22" s="930" t="s">
        <v>435</v>
      </c>
      <c r="C22" s="931"/>
      <c r="D22" s="931"/>
      <c r="E22" s="911"/>
      <c r="F22" s="911"/>
      <c r="G22" s="911"/>
      <c r="H22" s="911"/>
      <c r="I22" s="911"/>
      <c r="J22" s="911"/>
    </row>
    <row r="24" spans="2:10" x14ac:dyDescent="0.55000000000000004">
      <c r="B24" s="76" t="s">
        <v>231</v>
      </c>
    </row>
    <row r="25" spans="2:10" ht="99.75" customHeight="1" x14ac:dyDescent="0.55000000000000004">
      <c r="B25" s="930" t="s">
        <v>425</v>
      </c>
      <c r="C25" s="931"/>
      <c r="D25" s="931"/>
      <c r="E25" s="911"/>
      <c r="F25" s="911"/>
      <c r="G25" s="911"/>
      <c r="H25" s="911"/>
      <c r="I25" s="911"/>
      <c r="J25" s="911"/>
    </row>
    <row r="26" spans="2:10" ht="99.75" customHeight="1" x14ac:dyDescent="0.55000000000000004">
      <c r="B26" s="930" t="s">
        <v>435</v>
      </c>
      <c r="C26" s="931"/>
      <c r="D26" s="931"/>
      <c r="E26" s="911"/>
      <c r="F26" s="911"/>
      <c r="G26" s="911"/>
      <c r="H26" s="911"/>
      <c r="I26" s="911"/>
      <c r="J26" s="911"/>
    </row>
  </sheetData>
  <sheetProtection algorithmName="SHA-512" hashValue="tjhsX0ioQL95+HBpGvlon4M+NkjTGac/YIkGbnuN2RnLccTuLroy8lB0a6DJqWtYAv8R4FwArNyUEN9QJdYxpQ==" saltValue="riVlworl3WDlpbGg0Ef8sw==" spinCount="100000" sheet="1" formatCells="0" formatRows="0" insertRows="0" deleteRows="0"/>
  <mergeCells count="25">
    <mergeCell ref="B26:D26"/>
    <mergeCell ref="E26:J26"/>
    <mergeCell ref="B21:D21"/>
    <mergeCell ref="E21:J21"/>
    <mergeCell ref="B22:D22"/>
    <mergeCell ref="E22:J22"/>
    <mergeCell ref="B25:D25"/>
    <mergeCell ref="E25:J25"/>
    <mergeCell ref="B14:D14"/>
    <mergeCell ref="E14:J14"/>
    <mergeCell ref="B17:D17"/>
    <mergeCell ref="E17:J17"/>
    <mergeCell ref="B18:D18"/>
    <mergeCell ref="E18:J18"/>
    <mergeCell ref="B9:D9"/>
    <mergeCell ref="E9:J9"/>
    <mergeCell ref="B10:D10"/>
    <mergeCell ref="E10:J10"/>
    <mergeCell ref="B13:D13"/>
    <mergeCell ref="E13:J13"/>
    <mergeCell ref="B2:J2"/>
    <mergeCell ref="B5:D5"/>
    <mergeCell ref="E5:J5"/>
    <mergeCell ref="B6:D6"/>
    <mergeCell ref="E6:J6"/>
  </mergeCells>
  <phoneticPr fontId="1"/>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C1251-7D89-4B0B-9EE3-1AD8B43A9D4A}">
  <sheetPr codeName="Sheet5">
    <tabColor rgb="FFFFFF00"/>
  </sheetPr>
  <dimension ref="A1:Z69"/>
  <sheetViews>
    <sheetView showGridLines="0" view="pageBreakPreview" zoomScale="85" zoomScaleNormal="70" zoomScaleSheetLayoutView="85" workbookViewId="0">
      <selection activeCell="E10" sqref="E10"/>
    </sheetView>
  </sheetViews>
  <sheetFormatPr defaultRowHeight="18" outlineLevelCol="1" x14ac:dyDescent="0.55000000000000004"/>
  <cols>
    <col min="1" max="1" width="3.75" style="89" customWidth="1"/>
    <col min="2" max="2" width="3.08203125" style="89" customWidth="1"/>
    <col min="3" max="3" width="8.83203125" style="89" customWidth="1"/>
    <col min="4" max="4" width="25.58203125" style="89" customWidth="1"/>
    <col min="5" max="8" width="17.5" style="89" customWidth="1"/>
    <col min="9" max="9" width="19.75" style="89" customWidth="1"/>
    <col min="10" max="10" width="19.33203125" style="89" customWidth="1"/>
    <col min="11" max="11" width="31.5" style="89" customWidth="1"/>
    <col min="12" max="12" width="17.58203125" style="89" customWidth="1"/>
    <col min="13" max="13" width="2.33203125" style="89" customWidth="1"/>
    <col min="14" max="14" width="9" style="89"/>
    <col min="15" max="15" width="11.08203125" style="89" customWidth="1"/>
    <col min="16" max="20" width="20.75" style="89" hidden="1" customWidth="1" outlineLevel="1"/>
    <col min="21" max="21" width="21.08203125" style="89" customWidth="1" collapsed="1"/>
    <col min="22" max="22" width="10" customWidth="1"/>
    <col min="23" max="23" width="6.75" customWidth="1"/>
    <col min="24" max="24" width="14.75" customWidth="1"/>
    <col min="25" max="30" width="9" customWidth="1"/>
  </cols>
  <sheetData>
    <row r="1" spans="1:26" ht="24" customHeight="1" x14ac:dyDescent="0.55000000000000004">
      <c r="A1" s="109" t="s">
        <v>61</v>
      </c>
      <c r="K1" s="90" t="s">
        <v>11</v>
      </c>
    </row>
    <row r="2" spans="1:26" ht="18.75" customHeight="1" x14ac:dyDescent="0.55000000000000004">
      <c r="A2" s="89" t="s">
        <v>62</v>
      </c>
      <c r="K2" s="91" t="s">
        <v>12</v>
      </c>
    </row>
    <row r="3" spans="1:26" ht="18.75" customHeight="1" x14ac:dyDescent="0.55000000000000004">
      <c r="A3" s="89" t="s">
        <v>63</v>
      </c>
      <c r="B3" s="110"/>
      <c r="C3" s="95"/>
      <c r="H3" s="95"/>
      <c r="K3" s="96" t="s">
        <v>13</v>
      </c>
      <c r="O3" s="110"/>
    </row>
    <row r="4" spans="1:26" ht="6" customHeight="1" x14ac:dyDescent="0.55000000000000004">
      <c r="C4" s="95"/>
      <c r="H4" s="95"/>
      <c r="I4" s="95"/>
      <c r="J4" s="95"/>
      <c r="O4" s="110"/>
      <c r="P4" s="110"/>
    </row>
    <row r="5" spans="1:26" ht="15" customHeight="1" thickBot="1" x14ac:dyDescent="0.6">
      <c r="B5" s="92"/>
      <c r="C5" s="97"/>
      <c r="D5" s="93"/>
      <c r="E5" s="93"/>
      <c r="F5" s="93"/>
      <c r="G5" s="93"/>
      <c r="H5" s="97"/>
      <c r="I5" s="97"/>
      <c r="J5" s="97"/>
      <c r="K5" s="97"/>
      <c r="L5" s="93"/>
      <c r="M5" s="115"/>
      <c r="O5" s="110"/>
      <c r="P5" s="110"/>
    </row>
    <row r="6" spans="1:26" x14ac:dyDescent="0.55000000000000004">
      <c r="B6" s="94"/>
      <c r="C6" s="116"/>
      <c r="D6" s="117"/>
      <c r="E6" s="118" t="s">
        <v>64</v>
      </c>
      <c r="F6" s="118"/>
      <c r="G6" s="118"/>
      <c r="H6" s="118"/>
      <c r="I6" s="118"/>
      <c r="J6" s="118"/>
      <c r="K6" s="118" t="s">
        <v>65</v>
      </c>
      <c r="L6" s="119"/>
      <c r="M6" s="98"/>
      <c r="P6" s="120"/>
      <c r="Q6" s="120"/>
      <c r="R6" s="120"/>
      <c r="S6" s="120"/>
      <c r="T6" s="119"/>
    </row>
    <row r="7" spans="1:26" ht="21.75" customHeight="1" x14ac:dyDescent="0.55000000000000004">
      <c r="B7" s="94"/>
      <c r="C7" s="121" t="s">
        <v>38</v>
      </c>
      <c r="D7" s="122" t="s">
        <v>39</v>
      </c>
      <c r="E7" s="123" t="s">
        <v>37</v>
      </c>
      <c r="F7" s="123"/>
      <c r="G7" s="123"/>
      <c r="H7" s="123"/>
      <c r="I7" s="932" t="s">
        <v>66</v>
      </c>
      <c r="J7" s="932" t="s">
        <v>67</v>
      </c>
      <c r="K7" s="932" t="s">
        <v>68</v>
      </c>
      <c r="L7" s="935" t="s">
        <v>69</v>
      </c>
      <c r="M7" s="98"/>
      <c r="P7" s="123" t="s">
        <v>37</v>
      </c>
      <c r="Q7" s="123"/>
      <c r="R7" s="123"/>
      <c r="S7" s="123"/>
      <c r="T7" s="926" t="s">
        <v>70</v>
      </c>
    </row>
    <row r="8" spans="1:26" ht="23.25" customHeight="1" x14ac:dyDescent="0.55000000000000004">
      <c r="B8" s="94"/>
      <c r="C8" s="124"/>
      <c r="D8" s="125"/>
      <c r="E8" s="111" t="s">
        <v>41</v>
      </c>
      <c r="F8" s="111" t="s">
        <v>42</v>
      </c>
      <c r="G8" s="112" t="s">
        <v>43</v>
      </c>
      <c r="H8" s="111" t="s">
        <v>44</v>
      </c>
      <c r="I8" s="934"/>
      <c r="J8" s="933"/>
      <c r="K8" s="934"/>
      <c r="L8" s="936"/>
      <c r="M8" s="98"/>
      <c r="P8" s="126" t="s">
        <v>46</v>
      </c>
      <c r="Q8" s="126" t="s">
        <v>47</v>
      </c>
      <c r="R8" s="126" t="s">
        <v>48</v>
      </c>
      <c r="S8" s="126" t="s">
        <v>49</v>
      </c>
      <c r="T8" s="927"/>
    </row>
    <row r="9" spans="1:26" ht="18.75" customHeight="1" x14ac:dyDescent="0.55000000000000004">
      <c r="A9" s="113"/>
      <c r="B9" s="94"/>
      <c r="C9" s="127" t="s">
        <v>50</v>
      </c>
      <c r="D9" s="128"/>
      <c r="E9" s="129"/>
      <c r="F9" s="129"/>
      <c r="G9" s="129"/>
      <c r="H9" s="129"/>
      <c r="I9" s="130"/>
      <c r="J9" s="131">
        <f>SUM(E9:H15)</f>
        <v>0</v>
      </c>
      <c r="K9" s="132"/>
      <c r="L9" s="133"/>
      <c r="M9" s="98"/>
      <c r="P9" s="134">
        <f>SUM(E$9:E$15)</f>
        <v>0</v>
      </c>
      <c r="Q9" s="134">
        <f>SUM(F$9:F$15)</f>
        <v>0</v>
      </c>
      <c r="R9" s="134">
        <f>SUM(G$9:G$15)</f>
        <v>0</v>
      </c>
      <c r="S9" s="134">
        <f>SUM(H$9:H$15)</f>
        <v>0</v>
      </c>
      <c r="T9" s="135">
        <f>SUM(L9:L15)</f>
        <v>0</v>
      </c>
      <c r="V9" s="12"/>
      <c r="Z9" s="19"/>
    </row>
    <row r="10" spans="1:26" x14ac:dyDescent="0.55000000000000004">
      <c r="A10" s="113"/>
      <c r="B10" s="94"/>
      <c r="C10" s="136"/>
      <c r="D10" s="128"/>
      <c r="E10" s="129"/>
      <c r="F10" s="129"/>
      <c r="G10" s="129"/>
      <c r="H10" s="129"/>
      <c r="I10" s="137"/>
      <c r="J10" s="131">
        <f t="shared" ref="J10:J63" si="0">SUM(E10:H10)</f>
        <v>0</v>
      </c>
      <c r="K10" s="138"/>
      <c r="L10" s="133"/>
      <c r="M10" s="98"/>
      <c r="P10" s="139"/>
      <c r="Q10" s="139"/>
      <c r="R10" s="139"/>
      <c r="S10" s="139"/>
      <c r="T10" s="135"/>
      <c r="V10" s="12"/>
      <c r="Z10" s="19"/>
    </row>
    <row r="11" spans="1:26" x14ac:dyDescent="0.55000000000000004">
      <c r="A11" s="113"/>
      <c r="B11" s="94"/>
      <c r="C11" s="136"/>
      <c r="D11" s="128"/>
      <c r="E11" s="129"/>
      <c r="F11" s="129"/>
      <c r="G11" s="129"/>
      <c r="H11" s="129"/>
      <c r="I11" s="137"/>
      <c r="J11" s="131">
        <f t="shared" si="0"/>
        <v>0</v>
      </c>
      <c r="K11" s="138"/>
      <c r="L11" s="133"/>
      <c r="M11" s="98"/>
      <c r="P11" s="139"/>
      <c r="Q11" s="139"/>
      <c r="R11" s="139"/>
      <c r="S11" s="139"/>
      <c r="T11" s="135"/>
      <c r="V11" s="12"/>
      <c r="Z11" s="19"/>
    </row>
    <row r="12" spans="1:26" x14ac:dyDescent="0.55000000000000004">
      <c r="A12" s="113"/>
      <c r="B12" s="94"/>
      <c r="C12" s="136"/>
      <c r="D12" s="128"/>
      <c r="E12" s="129"/>
      <c r="F12" s="129"/>
      <c r="G12" s="129"/>
      <c r="H12" s="129"/>
      <c r="I12" s="137"/>
      <c r="J12" s="131">
        <f t="shared" si="0"/>
        <v>0</v>
      </c>
      <c r="K12" s="138"/>
      <c r="L12" s="133"/>
      <c r="M12" s="98"/>
      <c r="P12" s="139"/>
      <c r="Q12" s="139"/>
      <c r="R12" s="139"/>
      <c r="S12" s="139"/>
      <c r="T12" s="135"/>
      <c r="V12" s="12"/>
      <c r="Z12" s="19"/>
    </row>
    <row r="13" spans="1:26" x14ac:dyDescent="0.55000000000000004">
      <c r="A13" s="113"/>
      <c r="B13" s="94"/>
      <c r="C13" s="136"/>
      <c r="D13" s="128"/>
      <c r="E13" s="129"/>
      <c r="F13" s="129"/>
      <c r="G13" s="129"/>
      <c r="H13" s="129"/>
      <c r="I13" s="137"/>
      <c r="J13" s="131">
        <f t="shared" si="0"/>
        <v>0</v>
      </c>
      <c r="K13" s="138"/>
      <c r="L13" s="133"/>
      <c r="M13" s="98"/>
      <c r="P13" s="139"/>
      <c r="Q13" s="139"/>
      <c r="R13" s="139"/>
      <c r="S13" s="139"/>
      <c r="T13" s="135"/>
      <c r="V13" s="12"/>
      <c r="Z13" s="19"/>
    </row>
    <row r="14" spans="1:26" x14ac:dyDescent="0.55000000000000004">
      <c r="A14" s="113"/>
      <c r="B14" s="94"/>
      <c r="C14" s="136"/>
      <c r="D14" s="128"/>
      <c r="E14" s="129"/>
      <c r="F14" s="129"/>
      <c r="G14" s="129"/>
      <c r="H14" s="129"/>
      <c r="I14" s="137"/>
      <c r="J14" s="131">
        <f t="shared" si="0"/>
        <v>0</v>
      </c>
      <c r="K14" s="138"/>
      <c r="L14" s="133"/>
      <c r="M14" s="98"/>
      <c r="P14" s="139"/>
      <c r="Q14" s="139"/>
      <c r="R14" s="139"/>
      <c r="S14" s="139"/>
      <c r="T14" s="135"/>
      <c r="V14" s="12"/>
      <c r="Z14" s="19"/>
    </row>
    <row r="15" spans="1:26" x14ac:dyDescent="0.55000000000000004">
      <c r="A15" s="113"/>
      <c r="B15" s="94"/>
      <c r="C15" s="136" t="s">
        <v>51</v>
      </c>
      <c r="D15" s="128"/>
      <c r="E15" s="129"/>
      <c r="F15" s="129"/>
      <c r="G15" s="129"/>
      <c r="H15" s="129"/>
      <c r="I15" s="137"/>
      <c r="J15" s="131">
        <f t="shared" si="0"/>
        <v>0</v>
      </c>
      <c r="K15" s="138"/>
      <c r="L15" s="133"/>
      <c r="M15" s="98"/>
      <c r="P15" s="139">
        <f>SUM(E$15:E$22)</f>
        <v>0</v>
      </c>
      <c r="Q15" s="139">
        <f t="shared" ref="Q15:S15" si="1">SUM(F$15:F$22)</f>
        <v>0</v>
      </c>
      <c r="R15" s="139">
        <f t="shared" si="1"/>
        <v>0</v>
      </c>
      <c r="S15" s="139">
        <f t="shared" si="1"/>
        <v>0</v>
      </c>
      <c r="T15" s="135">
        <f>SUM($L$15:$L$22)</f>
        <v>0</v>
      </c>
      <c r="V15" s="12"/>
      <c r="Z15" s="19"/>
    </row>
    <row r="16" spans="1:26" hidden="1" x14ac:dyDescent="0.55000000000000004">
      <c r="A16" s="113"/>
      <c r="B16" s="94"/>
      <c r="C16" s="136"/>
      <c r="D16" s="128"/>
      <c r="E16" s="129"/>
      <c r="F16" s="129"/>
      <c r="G16" s="129"/>
      <c r="H16" s="129"/>
      <c r="I16" s="137"/>
      <c r="J16" s="131">
        <f t="shared" si="0"/>
        <v>0</v>
      </c>
      <c r="K16" s="138"/>
      <c r="L16" s="133"/>
      <c r="M16" s="98"/>
      <c r="P16" s="139"/>
      <c r="Q16" s="139"/>
      <c r="R16" s="139"/>
      <c r="S16" s="139"/>
      <c r="T16" s="135"/>
      <c r="V16" s="12"/>
      <c r="Z16" s="19"/>
    </row>
    <row r="17" spans="1:26" x14ac:dyDescent="0.55000000000000004">
      <c r="A17" s="113"/>
      <c r="B17" s="94"/>
      <c r="C17" s="136"/>
      <c r="D17" s="128"/>
      <c r="E17" s="129"/>
      <c r="F17" s="129"/>
      <c r="G17" s="129"/>
      <c r="H17" s="129"/>
      <c r="I17" s="137"/>
      <c r="J17" s="131">
        <f t="shared" si="0"/>
        <v>0</v>
      </c>
      <c r="K17" s="138"/>
      <c r="L17" s="133"/>
      <c r="M17" s="98"/>
      <c r="P17" s="134"/>
      <c r="Q17" s="134"/>
      <c r="R17" s="134"/>
      <c r="S17" s="134"/>
      <c r="T17" s="135"/>
      <c r="V17" s="12"/>
      <c r="Z17" s="19"/>
    </row>
    <row r="18" spans="1:26" x14ac:dyDescent="0.55000000000000004">
      <c r="A18" s="113"/>
      <c r="B18" s="94"/>
      <c r="C18" s="136"/>
      <c r="D18" s="128"/>
      <c r="E18" s="129"/>
      <c r="F18" s="129"/>
      <c r="G18" s="129"/>
      <c r="H18" s="129"/>
      <c r="I18" s="137"/>
      <c r="J18" s="131">
        <f t="shared" si="0"/>
        <v>0</v>
      </c>
      <c r="K18" s="138"/>
      <c r="L18" s="133"/>
      <c r="M18" s="98"/>
      <c r="P18" s="134"/>
      <c r="Q18" s="134"/>
      <c r="R18" s="134"/>
      <c r="S18" s="134"/>
      <c r="T18" s="135"/>
      <c r="V18" s="12"/>
      <c r="Z18" s="19"/>
    </row>
    <row r="19" spans="1:26" x14ac:dyDescent="0.55000000000000004">
      <c r="A19" s="113"/>
      <c r="B19" s="94"/>
      <c r="C19" s="136"/>
      <c r="D19" s="128"/>
      <c r="E19" s="129"/>
      <c r="F19" s="129"/>
      <c r="G19" s="129"/>
      <c r="H19" s="129"/>
      <c r="I19" s="137"/>
      <c r="J19" s="131">
        <f t="shared" si="0"/>
        <v>0</v>
      </c>
      <c r="K19" s="138"/>
      <c r="L19" s="133"/>
      <c r="M19" s="98"/>
      <c r="P19" s="134"/>
      <c r="Q19" s="134"/>
      <c r="R19" s="134"/>
      <c r="S19" s="134"/>
      <c r="T19" s="135"/>
      <c r="V19" s="12"/>
      <c r="Z19" s="19"/>
    </row>
    <row r="20" spans="1:26" x14ac:dyDescent="0.55000000000000004">
      <c r="A20" s="113"/>
      <c r="B20" s="94"/>
      <c r="C20" s="136"/>
      <c r="D20" s="128"/>
      <c r="E20" s="129"/>
      <c r="F20" s="129"/>
      <c r="G20" s="129"/>
      <c r="H20" s="129"/>
      <c r="I20" s="137"/>
      <c r="J20" s="131">
        <f t="shared" si="0"/>
        <v>0</v>
      </c>
      <c r="K20" s="138"/>
      <c r="L20" s="133"/>
      <c r="M20" s="98"/>
      <c r="P20" s="134"/>
      <c r="Q20" s="134"/>
      <c r="R20" s="134"/>
      <c r="S20" s="134"/>
      <c r="T20" s="135"/>
      <c r="V20" s="12"/>
      <c r="Z20" s="19"/>
    </row>
    <row r="21" spans="1:26" x14ac:dyDescent="0.55000000000000004">
      <c r="A21" s="113"/>
      <c r="B21" s="94"/>
      <c r="C21" s="136"/>
      <c r="D21" s="128"/>
      <c r="E21" s="129"/>
      <c r="F21" s="129"/>
      <c r="G21" s="129"/>
      <c r="H21" s="129"/>
      <c r="I21" s="137"/>
      <c r="J21" s="131">
        <f t="shared" si="0"/>
        <v>0</v>
      </c>
      <c r="K21" s="138"/>
      <c r="L21" s="133"/>
      <c r="M21" s="98"/>
      <c r="P21" s="134"/>
      <c r="Q21" s="134"/>
      <c r="R21" s="134"/>
      <c r="S21" s="134"/>
      <c r="T21" s="135"/>
      <c r="V21" s="12"/>
      <c r="Z21" s="19"/>
    </row>
    <row r="22" spans="1:26" x14ac:dyDescent="0.55000000000000004">
      <c r="A22" s="113"/>
      <c r="B22" s="94"/>
      <c r="C22" s="136" t="s">
        <v>52</v>
      </c>
      <c r="D22" s="128"/>
      <c r="E22" s="129"/>
      <c r="F22" s="129"/>
      <c r="G22" s="129"/>
      <c r="H22" s="129"/>
      <c r="I22" s="137"/>
      <c r="J22" s="131">
        <f t="shared" si="0"/>
        <v>0</v>
      </c>
      <c r="K22" s="138"/>
      <c r="L22" s="133"/>
      <c r="M22" s="98"/>
      <c r="P22" s="134">
        <f>SUM(E$22:E$29)</f>
        <v>0</v>
      </c>
      <c r="Q22" s="134">
        <f t="shared" ref="Q22:S22" si="2">SUM(F$22:F$29)</f>
        <v>0</v>
      </c>
      <c r="R22" s="134">
        <f t="shared" si="2"/>
        <v>0</v>
      </c>
      <c r="S22" s="134">
        <f t="shared" si="2"/>
        <v>0</v>
      </c>
      <c r="T22" s="135">
        <f>SUM($L$22:$L$29)</f>
        <v>0</v>
      </c>
      <c r="V22" s="12"/>
      <c r="Z22" s="19"/>
    </row>
    <row r="23" spans="1:26" hidden="1" x14ac:dyDescent="0.55000000000000004">
      <c r="A23" s="113"/>
      <c r="B23" s="94"/>
      <c r="C23" s="136"/>
      <c r="D23" s="128"/>
      <c r="E23" s="129"/>
      <c r="F23" s="129"/>
      <c r="G23" s="129"/>
      <c r="H23" s="129"/>
      <c r="I23" s="137"/>
      <c r="J23" s="131">
        <f t="shared" si="0"/>
        <v>0</v>
      </c>
      <c r="K23" s="138"/>
      <c r="L23" s="133"/>
      <c r="M23" s="98"/>
      <c r="P23" s="134"/>
      <c r="Q23" s="134"/>
      <c r="R23" s="134"/>
      <c r="S23" s="134"/>
      <c r="T23" s="135"/>
      <c r="V23" s="12"/>
      <c r="Z23" s="19"/>
    </row>
    <row r="24" spans="1:26" x14ac:dyDescent="0.55000000000000004">
      <c r="A24" s="113"/>
      <c r="B24" s="94"/>
      <c r="C24" s="136"/>
      <c r="D24" s="128"/>
      <c r="E24" s="129"/>
      <c r="F24" s="129"/>
      <c r="G24" s="129"/>
      <c r="H24" s="129"/>
      <c r="I24" s="137"/>
      <c r="J24" s="131">
        <f t="shared" si="0"/>
        <v>0</v>
      </c>
      <c r="K24" s="138"/>
      <c r="L24" s="133"/>
      <c r="M24" s="98"/>
      <c r="P24" s="139"/>
      <c r="Q24" s="139"/>
      <c r="R24" s="139"/>
      <c r="S24" s="139"/>
      <c r="T24" s="135"/>
      <c r="V24" s="12"/>
      <c r="Z24" s="19"/>
    </row>
    <row r="25" spans="1:26" x14ac:dyDescent="0.55000000000000004">
      <c r="A25" s="113"/>
      <c r="B25" s="94"/>
      <c r="C25" s="136"/>
      <c r="D25" s="128"/>
      <c r="E25" s="129"/>
      <c r="F25" s="129"/>
      <c r="G25" s="129"/>
      <c r="H25" s="129"/>
      <c r="I25" s="137"/>
      <c r="J25" s="131">
        <f t="shared" si="0"/>
        <v>0</v>
      </c>
      <c r="K25" s="138"/>
      <c r="L25" s="133"/>
      <c r="M25" s="98"/>
      <c r="P25" s="139"/>
      <c r="Q25" s="139"/>
      <c r="R25" s="139"/>
      <c r="S25" s="139"/>
      <c r="T25" s="135"/>
      <c r="V25" s="12"/>
      <c r="Z25" s="19"/>
    </row>
    <row r="26" spans="1:26" x14ac:dyDescent="0.55000000000000004">
      <c r="A26" s="113"/>
      <c r="B26" s="94"/>
      <c r="C26" s="136"/>
      <c r="D26" s="128"/>
      <c r="E26" s="129"/>
      <c r="F26" s="129"/>
      <c r="G26" s="129"/>
      <c r="H26" s="129"/>
      <c r="I26" s="137"/>
      <c r="J26" s="131">
        <f t="shared" si="0"/>
        <v>0</v>
      </c>
      <c r="K26" s="138"/>
      <c r="L26" s="133"/>
      <c r="M26" s="98"/>
      <c r="P26" s="139"/>
      <c r="Q26" s="139"/>
      <c r="R26" s="139"/>
      <c r="S26" s="139"/>
      <c r="T26" s="135"/>
      <c r="V26" s="12"/>
      <c r="Z26" s="19"/>
    </row>
    <row r="27" spans="1:26" x14ac:dyDescent="0.55000000000000004">
      <c r="A27" s="113"/>
      <c r="B27" s="94"/>
      <c r="C27" s="136"/>
      <c r="D27" s="128"/>
      <c r="E27" s="129"/>
      <c r="F27" s="129"/>
      <c r="G27" s="129"/>
      <c r="H27" s="129"/>
      <c r="I27" s="137"/>
      <c r="J27" s="131">
        <f t="shared" si="0"/>
        <v>0</v>
      </c>
      <c r="K27" s="138"/>
      <c r="L27" s="133"/>
      <c r="M27" s="98"/>
      <c r="P27" s="139"/>
      <c r="Q27" s="139"/>
      <c r="R27" s="139"/>
      <c r="S27" s="139"/>
      <c r="T27" s="135"/>
      <c r="V27" s="12"/>
      <c r="Z27" s="19"/>
    </row>
    <row r="28" spans="1:26" x14ac:dyDescent="0.55000000000000004">
      <c r="A28" s="113"/>
      <c r="B28" s="94"/>
      <c r="C28" s="136"/>
      <c r="D28" s="128"/>
      <c r="E28" s="129"/>
      <c r="F28" s="129"/>
      <c r="G28" s="129"/>
      <c r="H28" s="129"/>
      <c r="I28" s="137"/>
      <c r="J28" s="131">
        <f t="shared" si="0"/>
        <v>0</v>
      </c>
      <c r="K28" s="138"/>
      <c r="L28" s="133"/>
      <c r="M28" s="98"/>
      <c r="P28" s="139"/>
      <c r="Q28" s="139"/>
      <c r="R28" s="139"/>
      <c r="S28" s="139"/>
      <c r="T28" s="135"/>
      <c r="V28" s="12"/>
      <c r="Z28" s="19"/>
    </row>
    <row r="29" spans="1:26" x14ac:dyDescent="0.55000000000000004">
      <c r="A29" s="113"/>
      <c r="B29" s="94"/>
      <c r="C29" s="136" t="s">
        <v>53</v>
      </c>
      <c r="D29" s="128"/>
      <c r="E29" s="129"/>
      <c r="F29" s="129"/>
      <c r="G29" s="129"/>
      <c r="H29" s="129"/>
      <c r="I29" s="137"/>
      <c r="J29" s="131">
        <f t="shared" si="0"/>
        <v>0</v>
      </c>
      <c r="K29" s="138"/>
      <c r="L29" s="133"/>
      <c r="M29" s="98"/>
      <c r="P29" s="139">
        <f>SUM(E$29:E$36)</f>
        <v>0</v>
      </c>
      <c r="Q29" s="139">
        <f t="shared" ref="Q29:S29" si="3">SUM(F$29:F$36)</f>
        <v>0</v>
      </c>
      <c r="R29" s="139">
        <f t="shared" si="3"/>
        <v>0</v>
      </c>
      <c r="S29" s="139">
        <f t="shared" si="3"/>
        <v>0</v>
      </c>
      <c r="T29" s="135">
        <f>SUM($L$29:$L$36)</f>
        <v>0</v>
      </c>
      <c r="V29" s="12"/>
      <c r="Z29" s="19"/>
    </row>
    <row r="30" spans="1:26" hidden="1" x14ac:dyDescent="0.55000000000000004">
      <c r="A30" s="113"/>
      <c r="B30" s="94"/>
      <c r="C30" s="136"/>
      <c r="D30" s="128"/>
      <c r="E30" s="129"/>
      <c r="F30" s="129"/>
      <c r="G30" s="129"/>
      <c r="H30" s="129"/>
      <c r="I30" s="137"/>
      <c r="J30" s="131">
        <f t="shared" si="0"/>
        <v>0</v>
      </c>
      <c r="K30" s="138"/>
      <c r="L30" s="133"/>
      <c r="M30" s="98"/>
      <c r="P30" s="139"/>
      <c r="Q30" s="139"/>
      <c r="R30" s="139"/>
      <c r="S30" s="139"/>
      <c r="T30" s="135"/>
      <c r="V30" s="12"/>
      <c r="Z30" s="19"/>
    </row>
    <row r="31" spans="1:26" x14ac:dyDescent="0.55000000000000004">
      <c r="A31" s="113"/>
      <c r="B31" s="94"/>
      <c r="C31" s="136"/>
      <c r="D31" s="128"/>
      <c r="E31" s="129"/>
      <c r="F31" s="129"/>
      <c r="G31" s="129"/>
      <c r="H31" s="129"/>
      <c r="I31" s="137"/>
      <c r="J31" s="131">
        <f t="shared" si="0"/>
        <v>0</v>
      </c>
      <c r="K31" s="138"/>
      <c r="L31" s="133"/>
      <c r="M31" s="98"/>
      <c r="P31" s="134"/>
      <c r="Q31" s="134"/>
      <c r="R31" s="134"/>
      <c r="S31" s="134"/>
      <c r="T31" s="135"/>
      <c r="V31" s="12"/>
      <c r="Z31" s="19"/>
    </row>
    <row r="32" spans="1:26" x14ac:dyDescent="0.55000000000000004">
      <c r="A32" s="113"/>
      <c r="B32" s="94"/>
      <c r="C32" s="136"/>
      <c r="D32" s="128"/>
      <c r="E32" s="129"/>
      <c r="F32" s="129"/>
      <c r="G32" s="129"/>
      <c r="H32" s="129"/>
      <c r="I32" s="137"/>
      <c r="J32" s="131">
        <f t="shared" si="0"/>
        <v>0</v>
      </c>
      <c r="K32" s="138"/>
      <c r="L32" s="133"/>
      <c r="M32" s="98"/>
      <c r="P32" s="134"/>
      <c r="Q32" s="134"/>
      <c r="R32" s="134"/>
      <c r="S32" s="134"/>
      <c r="T32" s="135"/>
      <c r="V32" s="12"/>
      <c r="Z32" s="19"/>
    </row>
    <row r="33" spans="1:26" x14ac:dyDescent="0.55000000000000004">
      <c r="A33" s="113"/>
      <c r="B33" s="94"/>
      <c r="C33" s="136"/>
      <c r="D33" s="128"/>
      <c r="E33" s="129"/>
      <c r="F33" s="129"/>
      <c r="G33" s="129"/>
      <c r="H33" s="129"/>
      <c r="I33" s="137"/>
      <c r="J33" s="131">
        <f t="shared" si="0"/>
        <v>0</v>
      </c>
      <c r="K33" s="138"/>
      <c r="L33" s="133"/>
      <c r="M33" s="98"/>
      <c r="P33" s="134"/>
      <c r="Q33" s="134"/>
      <c r="R33" s="134"/>
      <c r="S33" s="134"/>
      <c r="T33" s="135"/>
      <c r="V33" s="12"/>
      <c r="Z33" s="19"/>
    </row>
    <row r="34" spans="1:26" x14ac:dyDescent="0.55000000000000004">
      <c r="A34" s="113"/>
      <c r="B34" s="94"/>
      <c r="C34" s="136"/>
      <c r="D34" s="128"/>
      <c r="E34" s="129"/>
      <c r="F34" s="129"/>
      <c r="G34" s="129"/>
      <c r="H34" s="129"/>
      <c r="I34" s="137"/>
      <c r="J34" s="131">
        <f t="shared" si="0"/>
        <v>0</v>
      </c>
      <c r="K34" s="138"/>
      <c r="L34" s="133"/>
      <c r="M34" s="98"/>
      <c r="P34" s="134"/>
      <c r="Q34" s="134"/>
      <c r="R34" s="134"/>
      <c r="S34" s="134"/>
      <c r="T34" s="135"/>
      <c r="V34" s="12"/>
      <c r="Z34" s="19"/>
    </row>
    <row r="35" spans="1:26" x14ac:dyDescent="0.55000000000000004">
      <c r="A35" s="113"/>
      <c r="B35" s="94"/>
      <c r="C35" s="136"/>
      <c r="D35" s="128"/>
      <c r="E35" s="129"/>
      <c r="F35" s="129"/>
      <c r="G35" s="129"/>
      <c r="H35" s="129"/>
      <c r="I35" s="137"/>
      <c r="J35" s="131">
        <f t="shared" si="0"/>
        <v>0</v>
      </c>
      <c r="K35" s="138"/>
      <c r="L35" s="133"/>
      <c r="M35" s="98"/>
      <c r="P35" s="134"/>
      <c r="Q35" s="134"/>
      <c r="R35" s="134"/>
      <c r="S35" s="134"/>
      <c r="T35" s="135"/>
      <c r="V35" s="12"/>
      <c r="Z35" s="19"/>
    </row>
    <row r="36" spans="1:26" x14ac:dyDescent="0.55000000000000004">
      <c r="A36" s="113"/>
      <c r="B36" s="94"/>
      <c r="C36" s="136" t="s">
        <v>54</v>
      </c>
      <c r="D36" s="128"/>
      <c r="E36" s="129"/>
      <c r="F36" s="129"/>
      <c r="G36" s="129"/>
      <c r="H36" s="129"/>
      <c r="I36" s="137"/>
      <c r="J36" s="131">
        <f t="shared" si="0"/>
        <v>0</v>
      </c>
      <c r="K36" s="138"/>
      <c r="L36" s="133"/>
      <c r="M36" s="98"/>
      <c r="P36" s="134">
        <f>SUM(E$36:E$43)</f>
        <v>0</v>
      </c>
      <c r="Q36" s="134">
        <f t="shared" ref="Q36:S36" si="4">SUM(F$36:F$43)</f>
        <v>0</v>
      </c>
      <c r="R36" s="134">
        <f t="shared" si="4"/>
        <v>0</v>
      </c>
      <c r="S36" s="134">
        <f t="shared" si="4"/>
        <v>0</v>
      </c>
      <c r="T36" s="135">
        <f>SUM($L$36:$L$43)</f>
        <v>0</v>
      </c>
      <c r="V36" s="12"/>
      <c r="Z36" s="19"/>
    </row>
    <row r="37" spans="1:26" hidden="1" x14ac:dyDescent="0.55000000000000004">
      <c r="A37" s="113"/>
      <c r="B37" s="94"/>
      <c r="C37" s="136"/>
      <c r="D37" s="128"/>
      <c r="E37" s="129"/>
      <c r="F37" s="129"/>
      <c r="G37" s="129"/>
      <c r="H37" s="129"/>
      <c r="I37" s="137"/>
      <c r="J37" s="131">
        <f t="shared" si="0"/>
        <v>0</v>
      </c>
      <c r="K37" s="138"/>
      <c r="L37" s="133"/>
      <c r="M37" s="98"/>
      <c r="P37" s="134"/>
      <c r="Q37" s="134"/>
      <c r="R37" s="134"/>
      <c r="S37" s="134"/>
      <c r="T37" s="135"/>
      <c r="V37" s="12"/>
      <c r="Z37" s="19"/>
    </row>
    <row r="38" spans="1:26" x14ac:dyDescent="0.55000000000000004">
      <c r="A38" s="113"/>
      <c r="B38" s="94"/>
      <c r="C38" s="136"/>
      <c r="D38" s="128"/>
      <c r="E38" s="129"/>
      <c r="F38" s="129"/>
      <c r="G38" s="129"/>
      <c r="H38" s="129"/>
      <c r="I38" s="137"/>
      <c r="J38" s="131">
        <f t="shared" si="0"/>
        <v>0</v>
      </c>
      <c r="K38" s="138"/>
      <c r="L38" s="133"/>
      <c r="M38" s="98"/>
      <c r="P38" s="139"/>
      <c r="Q38" s="139"/>
      <c r="R38" s="139"/>
      <c r="S38" s="139"/>
      <c r="T38" s="135"/>
      <c r="V38" s="12"/>
      <c r="Z38" s="19"/>
    </row>
    <row r="39" spans="1:26" x14ac:dyDescent="0.55000000000000004">
      <c r="A39" s="113"/>
      <c r="B39" s="94"/>
      <c r="C39" s="136"/>
      <c r="D39" s="128"/>
      <c r="E39" s="129"/>
      <c r="F39" s="129"/>
      <c r="G39" s="129"/>
      <c r="H39" s="129"/>
      <c r="I39" s="137"/>
      <c r="J39" s="131">
        <f t="shared" si="0"/>
        <v>0</v>
      </c>
      <c r="K39" s="138"/>
      <c r="L39" s="133"/>
      <c r="M39" s="98"/>
      <c r="P39" s="139"/>
      <c r="Q39" s="139"/>
      <c r="R39" s="139"/>
      <c r="S39" s="139"/>
      <c r="T39" s="135"/>
      <c r="V39" s="12"/>
      <c r="Z39" s="19"/>
    </row>
    <row r="40" spans="1:26" x14ac:dyDescent="0.55000000000000004">
      <c r="A40" s="113"/>
      <c r="B40" s="94"/>
      <c r="C40" s="136"/>
      <c r="D40" s="128"/>
      <c r="E40" s="129"/>
      <c r="F40" s="129"/>
      <c r="G40" s="129"/>
      <c r="H40" s="129"/>
      <c r="I40" s="137"/>
      <c r="J40" s="131">
        <f t="shared" si="0"/>
        <v>0</v>
      </c>
      <c r="K40" s="138"/>
      <c r="L40" s="133"/>
      <c r="M40" s="98"/>
      <c r="P40" s="139"/>
      <c r="Q40" s="139"/>
      <c r="R40" s="139"/>
      <c r="S40" s="139"/>
      <c r="T40" s="135"/>
      <c r="V40" s="12"/>
      <c r="Z40" s="19"/>
    </row>
    <row r="41" spans="1:26" x14ac:dyDescent="0.55000000000000004">
      <c r="A41" s="113"/>
      <c r="B41" s="94"/>
      <c r="C41" s="136"/>
      <c r="D41" s="128"/>
      <c r="E41" s="129"/>
      <c r="F41" s="129"/>
      <c r="G41" s="129"/>
      <c r="H41" s="129"/>
      <c r="I41" s="137"/>
      <c r="J41" s="131">
        <f t="shared" si="0"/>
        <v>0</v>
      </c>
      <c r="K41" s="138"/>
      <c r="L41" s="133"/>
      <c r="M41" s="98"/>
      <c r="P41" s="139"/>
      <c r="Q41" s="139"/>
      <c r="R41" s="139"/>
      <c r="S41" s="139"/>
      <c r="T41" s="135"/>
      <c r="V41" s="12"/>
      <c r="Z41" s="19"/>
    </row>
    <row r="42" spans="1:26" x14ac:dyDescent="0.55000000000000004">
      <c r="A42" s="113"/>
      <c r="B42" s="94"/>
      <c r="C42" s="136"/>
      <c r="D42" s="128"/>
      <c r="E42" s="129"/>
      <c r="F42" s="129"/>
      <c r="G42" s="129"/>
      <c r="H42" s="129"/>
      <c r="I42" s="137"/>
      <c r="J42" s="131">
        <f t="shared" si="0"/>
        <v>0</v>
      </c>
      <c r="K42" s="138"/>
      <c r="L42" s="133"/>
      <c r="M42" s="98"/>
      <c r="P42" s="139"/>
      <c r="Q42" s="139"/>
      <c r="R42" s="139"/>
      <c r="S42" s="139"/>
      <c r="T42" s="135"/>
      <c r="V42" s="12"/>
      <c r="Z42" s="19"/>
    </row>
    <row r="43" spans="1:26" x14ac:dyDescent="0.55000000000000004">
      <c r="A43" s="113"/>
      <c r="B43" s="94"/>
      <c r="C43" s="136" t="s">
        <v>55</v>
      </c>
      <c r="D43" s="128"/>
      <c r="E43" s="129"/>
      <c r="F43" s="129"/>
      <c r="G43" s="129"/>
      <c r="H43" s="129"/>
      <c r="I43" s="137"/>
      <c r="J43" s="131">
        <f t="shared" si="0"/>
        <v>0</v>
      </c>
      <c r="K43" s="138"/>
      <c r="L43" s="133"/>
      <c r="M43" s="98"/>
      <c r="P43" s="139">
        <f>SUM(E$43:E$50)</f>
        <v>0</v>
      </c>
      <c r="Q43" s="139">
        <f t="shared" ref="Q43:S43" si="5">SUM(F$43:F$50)</f>
        <v>0</v>
      </c>
      <c r="R43" s="139">
        <f t="shared" si="5"/>
        <v>0</v>
      </c>
      <c r="S43" s="139">
        <f t="shared" si="5"/>
        <v>0</v>
      </c>
      <c r="T43" s="135">
        <f>SUM($L$43:$L$50)</f>
        <v>0</v>
      </c>
      <c r="V43" s="12"/>
      <c r="Z43" s="19"/>
    </row>
    <row r="44" spans="1:26" hidden="1" x14ac:dyDescent="0.55000000000000004">
      <c r="A44" s="113"/>
      <c r="B44" s="94"/>
      <c r="C44" s="136"/>
      <c r="D44" s="128"/>
      <c r="E44" s="129"/>
      <c r="F44" s="129"/>
      <c r="G44" s="129"/>
      <c r="H44" s="129"/>
      <c r="I44" s="137"/>
      <c r="J44" s="131">
        <f t="shared" si="0"/>
        <v>0</v>
      </c>
      <c r="K44" s="138"/>
      <c r="L44" s="133"/>
      <c r="M44" s="98"/>
      <c r="P44" s="139"/>
      <c r="Q44" s="139"/>
      <c r="R44" s="139"/>
      <c r="S44" s="139"/>
      <c r="T44" s="135"/>
      <c r="V44" s="12"/>
      <c r="Z44" s="19"/>
    </row>
    <row r="45" spans="1:26" x14ac:dyDescent="0.55000000000000004">
      <c r="A45" s="113"/>
      <c r="B45" s="94"/>
      <c r="C45" s="136"/>
      <c r="D45" s="128"/>
      <c r="E45" s="129"/>
      <c r="F45" s="129"/>
      <c r="G45" s="129"/>
      <c r="H45" s="129"/>
      <c r="I45" s="137"/>
      <c r="J45" s="131">
        <f t="shared" si="0"/>
        <v>0</v>
      </c>
      <c r="K45" s="138"/>
      <c r="L45" s="133"/>
      <c r="M45" s="98"/>
      <c r="P45" s="134"/>
      <c r="Q45" s="134"/>
      <c r="R45" s="134"/>
      <c r="S45" s="134"/>
      <c r="T45" s="135"/>
      <c r="V45" s="12"/>
      <c r="Z45" s="19"/>
    </row>
    <row r="46" spans="1:26" x14ac:dyDescent="0.55000000000000004">
      <c r="A46" s="113"/>
      <c r="B46" s="94"/>
      <c r="C46" s="136"/>
      <c r="D46" s="128"/>
      <c r="E46" s="129"/>
      <c r="F46" s="129"/>
      <c r="G46" s="129"/>
      <c r="H46" s="129"/>
      <c r="I46" s="137"/>
      <c r="J46" s="131">
        <f t="shared" si="0"/>
        <v>0</v>
      </c>
      <c r="K46" s="138"/>
      <c r="L46" s="133"/>
      <c r="M46" s="98"/>
      <c r="P46" s="134"/>
      <c r="Q46" s="134"/>
      <c r="R46" s="134"/>
      <c r="S46" s="134"/>
      <c r="T46" s="135"/>
      <c r="V46" s="12"/>
      <c r="Z46" s="19"/>
    </row>
    <row r="47" spans="1:26" x14ac:dyDescent="0.55000000000000004">
      <c r="A47" s="113"/>
      <c r="B47" s="94"/>
      <c r="C47" s="136"/>
      <c r="D47" s="128"/>
      <c r="E47" s="129"/>
      <c r="F47" s="129"/>
      <c r="G47" s="129"/>
      <c r="H47" s="129"/>
      <c r="I47" s="137"/>
      <c r="J47" s="131">
        <f t="shared" si="0"/>
        <v>0</v>
      </c>
      <c r="K47" s="138"/>
      <c r="L47" s="133"/>
      <c r="M47" s="98"/>
      <c r="P47" s="134"/>
      <c r="Q47" s="134"/>
      <c r="R47" s="134"/>
      <c r="S47" s="134"/>
      <c r="T47" s="135"/>
      <c r="V47" s="12"/>
      <c r="Z47" s="19"/>
    </row>
    <row r="48" spans="1:26" x14ac:dyDescent="0.55000000000000004">
      <c r="A48" s="113"/>
      <c r="B48" s="94"/>
      <c r="C48" s="136"/>
      <c r="D48" s="128"/>
      <c r="E48" s="129"/>
      <c r="F48" s="129"/>
      <c r="G48" s="129"/>
      <c r="H48" s="129"/>
      <c r="I48" s="137"/>
      <c r="J48" s="131">
        <f t="shared" si="0"/>
        <v>0</v>
      </c>
      <c r="K48" s="138"/>
      <c r="L48" s="133"/>
      <c r="M48" s="98"/>
      <c r="P48" s="134"/>
      <c r="Q48" s="134"/>
      <c r="R48" s="134"/>
      <c r="S48" s="134"/>
      <c r="T48" s="135"/>
      <c r="V48" s="12"/>
      <c r="Z48" s="19"/>
    </row>
    <row r="49" spans="1:26" x14ac:dyDescent="0.55000000000000004">
      <c r="A49" s="113"/>
      <c r="B49" s="94"/>
      <c r="C49" s="136"/>
      <c r="D49" s="128"/>
      <c r="E49" s="129"/>
      <c r="F49" s="129"/>
      <c r="G49" s="129"/>
      <c r="H49" s="129"/>
      <c r="I49" s="137"/>
      <c r="J49" s="131">
        <f t="shared" si="0"/>
        <v>0</v>
      </c>
      <c r="K49" s="138"/>
      <c r="L49" s="133"/>
      <c r="M49" s="98"/>
      <c r="P49" s="134"/>
      <c r="Q49" s="134"/>
      <c r="R49" s="134"/>
      <c r="S49" s="134"/>
      <c r="T49" s="135"/>
      <c r="V49" s="12"/>
      <c r="Z49" s="19"/>
    </row>
    <row r="50" spans="1:26" x14ac:dyDescent="0.55000000000000004">
      <c r="A50" s="113"/>
      <c r="B50" s="94"/>
      <c r="C50" s="136" t="s">
        <v>56</v>
      </c>
      <c r="D50" s="128"/>
      <c r="E50" s="129"/>
      <c r="F50" s="129"/>
      <c r="G50" s="129"/>
      <c r="H50" s="129"/>
      <c r="I50" s="137"/>
      <c r="J50" s="131">
        <f t="shared" si="0"/>
        <v>0</v>
      </c>
      <c r="K50" s="138"/>
      <c r="L50" s="133"/>
      <c r="M50" s="98"/>
      <c r="P50" s="139">
        <f>SUM(E$50:E$64)-E64</f>
        <v>0</v>
      </c>
      <c r="Q50" s="139">
        <f>SUM(F$50:F$64)-F64</f>
        <v>0</v>
      </c>
      <c r="R50" s="139">
        <f>SUM(G$50:G$64)-G64</f>
        <v>0</v>
      </c>
      <c r="S50" s="139">
        <f>SUM(H$50:H$64)-H64</f>
        <v>0</v>
      </c>
      <c r="T50" s="135">
        <f>SUM($L$50:$L$64)-L64</f>
        <v>0</v>
      </c>
      <c r="V50" s="12"/>
      <c r="Z50" s="19"/>
    </row>
    <row r="51" spans="1:26" hidden="1" x14ac:dyDescent="0.55000000000000004">
      <c r="A51" s="113"/>
      <c r="B51" s="94"/>
      <c r="C51" s="136"/>
      <c r="D51" s="128"/>
      <c r="E51" s="129"/>
      <c r="F51" s="129"/>
      <c r="G51" s="129"/>
      <c r="H51" s="129"/>
      <c r="I51" s="137"/>
      <c r="J51" s="131">
        <f t="shared" si="0"/>
        <v>0</v>
      </c>
      <c r="K51" s="138"/>
      <c r="L51" s="133"/>
      <c r="M51" s="98"/>
      <c r="P51" s="139"/>
      <c r="Q51" s="139"/>
      <c r="R51" s="139"/>
      <c r="S51" s="139"/>
      <c r="T51" s="135"/>
      <c r="V51" s="12"/>
      <c r="Z51" s="19"/>
    </row>
    <row r="52" spans="1:26" x14ac:dyDescent="0.55000000000000004">
      <c r="A52" s="113"/>
      <c r="B52" s="94"/>
      <c r="C52" s="136"/>
      <c r="D52" s="128"/>
      <c r="E52" s="129"/>
      <c r="F52" s="129"/>
      <c r="G52" s="129"/>
      <c r="H52" s="129"/>
      <c r="I52" s="137"/>
      <c r="J52" s="131">
        <f t="shared" si="0"/>
        <v>0</v>
      </c>
      <c r="K52" s="138"/>
      <c r="L52" s="133"/>
      <c r="M52" s="98"/>
      <c r="P52" s="139"/>
      <c r="Q52" s="139"/>
      <c r="R52" s="139"/>
      <c r="S52" s="139"/>
      <c r="T52" s="135"/>
      <c r="V52" s="12"/>
      <c r="Z52" s="19"/>
    </row>
    <row r="53" spans="1:26" x14ac:dyDescent="0.55000000000000004">
      <c r="A53" s="113"/>
      <c r="B53" s="94"/>
      <c r="C53" s="136"/>
      <c r="D53" s="128"/>
      <c r="E53" s="129"/>
      <c r="F53" s="129"/>
      <c r="G53" s="129"/>
      <c r="H53" s="129"/>
      <c r="I53" s="137"/>
      <c r="J53" s="131">
        <f t="shared" si="0"/>
        <v>0</v>
      </c>
      <c r="K53" s="138"/>
      <c r="L53" s="133"/>
      <c r="M53" s="98"/>
      <c r="P53" s="139"/>
      <c r="Q53" s="139"/>
      <c r="R53" s="139"/>
      <c r="S53" s="139"/>
      <c r="T53" s="135"/>
      <c r="V53" s="12"/>
      <c r="Z53" s="19"/>
    </row>
    <row r="54" spans="1:26" x14ac:dyDescent="0.55000000000000004">
      <c r="A54" s="113"/>
      <c r="B54" s="94"/>
      <c r="C54" s="136"/>
      <c r="D54" s="128"/>
      <c r="E54" s="129"/>
      <c r="F54" s="129"/>
      <c r="G54" s="129"/>
      <c r="H54" s="129"/>
      <c r="I54" s="137"/>
      <c r="J54" s="131">
        <f t="shared" si="0"/>
        <v>0</v>
      </c>
      <c r="K54" s="138"/>
      <c r="L54" s="133"/>
      <c r="M54" s="98"/>
      <c r="P54" s="139"/>
      <c r="Q54" s="139"/>
      <c r="R54" s="139"/>
      <c r="S54" s="139"/>
      <c r="T54" s="135"/>
      <c r="V54" s="12"/>
      <c r="Z54" s="19"/>
    </row>
    <row r="55" spans="1:26" x14ac:dyDescent="0.55000000000000004">
      <c r="A55" s="113"/>
      <c r="B55" s="94"/>
      <c r="C55" s="136"/>
      <c r="D55" s="128"/>
      <c r="E55" s="129"/>
      <c r="F55" s="129"/>
      <c r="G55" s="129"/>
      <c r="H55" s="129"/>
      <c r="I55" s="137"/>
      <c r="J55" s="131">
        <f t="shared" si="0"/>
        <v>0</v>
      </c>
      <c r="K55" s="138"/>
      <c r="L55" s="133"/>
      <c r="M55" s="98"/>
      <c r="P55" s="139"/>
      <c r="Q55" s="139"/>
      <c r="R55" s="139"/>
      <c r="S55" s="139"/>
      <c r="T55" s="135"/>
      <c r="V55" s="12"/>
      <c r="Z55" s="19"/>
    </row>
    <row r="56" spans="1:26" x14ac:dyDescent="0.55000000000000004">
      <c r="A56" s="113"/>
      <c r="B56" s="94"/>
      <c r="C56" s="136"/>
      <c r="D56" s="128"/>
      <c r="E56" s="129"/>
      <c r="F56" s="129"/>
      <c r="G56" s="129"/>
      <c r="H56" s="129"/>
      <c r="I56" s="137"/>
      <c r="J56" s="131">
        <f t="shared" si="0"/>
        <v>0</v>
      </c>
      <c r="K56" s="138"/>
      <c r="L56" s="133"/>
      <c r="M56" s="98"/>
      <c r="P56" s="139"/>
      <c r="Q56" s="139"/>
      <c r="R56" s="139"/>
      <c r="S56" s="139"/>
      <c r="T56" s="135"/>
      <c r="V56" s="12"/>
      <c r="Z56" s="19"/>
    </row>
    <row r="57" spans="1:26" x14ac:dyDescent="0.55000000000000004">
      <c r="A57" s="113"/>
      <c r="B57" s="94"/>
      <c r="C57" s="136" t="s">
        <v>28</v>
      </c>
      <c r="D57" s="128"/>
      <c r="E57" s="129"/>
      <c r="F57" s="129"/>
      <c r="G57" s="129"/>
      <c r="H57" s="129"/>
      <c r="I57" s="137"/>
      <c r="J57" s="131">
        <f t="shared" si="0"/>
        <v>0</v>
      </c>
      <c r="K57" s="138"/>
      <c r="L57" s="133"/>
      <c r="M57" s="98"/>
      <c r="P57" s="134"/>
      <c r="Q57" s="134"/>
      <c r="R57" s="134"/>
      <c r="S57" s="134"/>
      <c r="T57" s="135"/>
      <c r="V57" s="12"/>
      <c r="Z57" s="19"/>
    </row>
    <row r="58" spans="1:26" hidden="1" x14ac:dyDescent="0.55000000000000004">
      <c r="A58" s="113"/>
      <c r="B58" s="94"/>
      <c r="C58" s="136"/>
      <c r="D58" s="128"/>
      <c r="E58" s="129"/>
      <c r="F58" s="129"/>
      <c r="G58" s="129"/>
      <c r="H58" s="129"/>
      <c r="I58" s="137"/>
      <c r="J58" s="131">
        <f t="shared" si="0"/>
        <v>0</v>
      </c>
      <c r="K58" s="138"/>
      <c r="L58" s="133"/>
      <c r="M58" s="98"/>
      <c r="P58" s="134"/>
      <c r="Q58" s="134"/>
      <c r="R58" s="134"/>
      <c r="S58" s="134"/>
      <c r="T58" s="135"/>
      <c r="V58" s="12"/>
      <c r="Z58" s="19"/>
    </row>
    <row r="59" spans="1:26" x14ac:dyDescent="0.55000000000000004">
      <c r="A59" s="113"/>
      <c r="B59" s="94"/>
      <c r="C59" s="136"/>
      <c r="D59" s="128"/>
      <c r="E59" s="129"/>
      <c r="F59" s="129"/>
      <c r="G59" s="129"/>
      <c r="H59" s="129"/>
      <c r="I59" s="137"/>
      <c r="J59" s="131">
        <f t="shared" si="0"/>
        <v>0</v>
      </c>
      <c r="K59" s="138"/>
      <c r="L59" s="133"/>
      <c r="M59" s="98"/>
      <c r="P59" s="134"/>
      <c r="Q59" s="134"/>
      <c r="R59" s="134"/>
      <c r="S59" s="134"/>
      <c r="T59" s="135"/>
      <c r="V59" s="12"/>
      <c r="Z59" s="19"/>
    </row>
    <row r="60" spans="1:26" x14ac:dyDescent="0.55000000000000004">
      <c r="A60" s="113"/>
      <c r="B60" s="94"/>
      <c r="C60" s="136"/>
      <c r="D60" s="128"/>
      <c r="E60" s="129"/>
      <c r="F60" s="129"/>
      <c r="G60" s="129"/>
      <c r="H60" s="129"/>
      <c r="I60" s="137"/>
      <c r="J60" s="131">
        <f t="shared" si="0"/>
        <v>0</v>
      </c>
      <c r="K60" s="138"/>
      <c r="L60" s="133"/>
      <c r="M60" s="98"/>
      <c r="P60" s="134"/>
      <c r="Q60" s="134"/>
      <c r="R60" s="134"/>
      <c r="S60" s="134"/>
      <c r="T60" s="135"/>
      <c r="V60" s="12"/>
      <c r="Z60" s="19"/>
    </row>
    <row r="61" spans="1:26" x14ac:dyDescent="0.55000000000000004">
      <c r="A61" s="113"/>
      <c r="B61" s="94"/>
      <c r="C61" s="136"/>
      <c r="D61" s="128"/>
      <c r="E61" s="129"/>
      <c r="F61" s="129"/>
      <c r="G61" s="129"/>
      <c r="H61" s="129"/>
      <c r="I61" s="137"/>
      <c r="J61" s="131">
        <f t="shared" si="0"/>
        <v>0</v>
      </c>
      <c r="K61" s="138"/>
      <c r="L61" s="133"/>
      <c r="M61" s="98"/>
      <c r="P61" s="134"/>
      <c r="Q61" s="134"/>
      <c r="R61" s="134"/>
      <c r="S61" s="134"/>
      <c r="T61" s="135"/>
      <c r="V61" s="12"/>
      <c r="Z61" s="19"/>
    </row>
    <row r="62" spans="1:26" x14ac:dyDescent="0.55000000000000004">
      <c r="A62" s="113"/>
      <c r="B62" s="94"/>
      <c r="C62" s="136"/>
      <c r="D62" s="128"/>
      <c r="E62" s="129"/>
      <c r="F62" s="129"/>
      <c r="G62" s="129"/>
      <c r="H62" s="129"/>
      <c r="I62" s="137"/>
      <c r="J62" s="131">
        <f t="shared" si="0"/>
        <v>0</v>
      </c>
      <c r="K62" s="138"/>
      <c r="L62" s="133"/>
      <c r="M62" s="98"/>
      <c r="P62" s="134"/>
      <c r="Q62" s="134"/>
      <c r="R62" s="134"/>
      <c r="S62" s="134"/>
      <c r="T62" s="135"/>
      <c r="V62" s="12"/>
      <c r="Z62" s="19"/>
    </row>
    <row r="63" spans="1:26" ht="18.5" thickBot="1" x14ac:dyDescent="0.6">
      <c r="A63" s="113"/>
      <c r="B63" s="94"/>
      <c r="C63" s="136"/>
      <c r="D63" s="140"/>
      <c r="E63" s="141"/>
      <c r="F63" s="141"/>
      <c r="G63" s="141"/>
      <c r="H63" s="141"/>
      <c r="I63" s="142"/>
      <c r="J63" s="143">
        <f t="shared" si="0"/>
        <v>0</v>
      </c>
      <c r="K63" s="144"/>
      <c r="L63" s="145"/>
      <c r="M63" s="98"/>
      <c r="P63" s="134"/>
      <c r="Q63" s="134"/>
      <c r="R63" s="134"/>
      <c r="S63" s="134"/>
      <c r="T63" s="135"/>
      <c r="V63" s="12"/>
      <c r="Z63" s="19"/>
    </row>
    <row r="64" spans="1:26" ht="19" thickTop="1" thickBot="1" x14ac:dyDescent="0.6">
      <c r="A64" s="146"/>
      <c r="B64" s="147"/>
      <c r="C64" s="148" t="s">
        <v>33</v>
      </c>
      <c r="D64" s="149"/>
      <c r="E64" s="150">
        <f>SUM(E9:E63)</f>
        <v>0</v>
      </c>
      <c r="F64" s="150">
        <f>SUM(F9:F63)</f>
        <v>0</v>
      </c>
      <c r="G64" s="150">
        <f>SUM(G9:G63)</f>
        <v>0</v>
      </c>
      <c r="H64" s="150">
        <f>SUM(H9:H63)</f>
        <v>0</v>
      </c>
      <c r="I64" s="151"/>
      <c r="J64" s="152">
        <f>SUM(E10:H64)-SUM(E64:H64)</f>
        <v>0</v>
      </c>
      <c r="K64" s="153"/>
      <c r="L64" s="154">
        <f>SUM(L9:L63)</f>
        <v>0</v>
      </c>
      <c r="M64" s="98"/>
      <c r="P64" s="155"/>
      <c r="Q64" s="155"/>
      <c r="R64" s="155"/>
      <c r="S64" s="155"/>
      <c r="T64" s="156"/>
      <c r="U64" s="146"/>
      <c r="V64" s="6"/>
      <c r="W64" s="6"/>
    </row>
    <row r="65" spans="2:23" x14ac:dyDescent="0.55000000000000004">
      <c r="B65" s="157"/>
      <c r="C65" s="107"/>
      <c r="D65" s="158"/>
      <c r="E65" s="158"/>
      <c r="F65" s="158"/>
      <c r="G65" s="158"/>
      <c r="H65" s="158"/>
      <c r="I65" s="158"/>
      <c r="J65" s="158"/>
      <c r="K65" s="158"/>
      <c r="L65" s="107"/>
      <c r="M65" s="108"/>
      <c r="P65" s="146"/>
      <c r="Q65" s="146"/>
      <c r="R65" s="146"/>
      <c r="S65" s="146"/>
      <c r="U65" s="146"/>
      <c r="V65" s="6"/>
      <c r="W65" s="6"/>
    </row>
    <row r="67" spans="2:23" x14ac:dyDescent="0.55000000000000004">
      <c r="D67" s="159"/>
    </row>
    <row r="68" spans="2:23" ht="18.5" thickBot="1" x14ac:dyDescent="0.6">
      <c r="C68" s="89" t="s">
        <v>71</v>
      </c>
    </row>
    <row r="69" spans="2:23" ht="93" customHeight="1" thickBot="1" x14ac:dyDescent="0.6">
      <c r="C69" s="160"/>
      <c r="D69" s="161"/>
      <c r="E69" s="161"/>
      <c r="F69" s="161"/>
      <c r="G69" s="161"/>
      <c r="H69" s="161"/>
      <c r="I69" s="161"/>
      <c r="J69" s="161"/>
      <c r="K69" s="161"/>
      <c r="L69" s="162"/>
    </row>
  </sheetData>
  <sheetProtection formatCells="0" formatColumns="0" formatRows="0" insertColumns="0" insertRows="0" deleteColumns="0" deleteRows="0" sort="0" autoFilter="0" pivotTables="0"/>
  <mergeCells count="5">
    <mergeCell ref="J7:J8"/>
    <mergeCell ref="I7:I8"/>
    <mergeCell ref="K7:K8"/>
    <mergeCell ref="T7:T8"/>
    <mergeCell ref="L7:L8"/>
  </mergeCells>
  <phoneticPr fontId="1"/>
  <conditionalFormatting sqref="C8">
    <cfRule type="expression" dxfId="28" priority="6">
      <formula>$C$9=""</formula>
    </cfRule>
  </conditionalFormatting>
  <conditionalFormatting sqref="C9:C63">
    <cfRule type="containsBlanks" dxfId="27" priority="8">
      <formula>LEN(TRIM(C9))=0</formula>
    </cfRule>
    <cfRule type="notContainsBlanks" dxfId="26" priority="102">
      <formula>LEN(TRIM(C9))&gt;0</formula>
    </cfRule>
  </conditionalFormatting>
  <conditionalFormatting sqref="C64:L64">
    <cfRule type="expression" dxfId="25" priority="1">
      <formula>$C64="合計"</formula>
    </cfRule>
  </conditionalFormatting>
  <conditionalFormatting sqref="D9:D63">
    <cfRule type="expression" dxfId="24" priority="10">
      <formula>$C9="*"</formula>
    </cfRule>
  </conditionalFormatting>
  <conditionalFormatting sqref="D9:I63 K9:L63">
    <cfRule type="expression" dxfId="23" priority="9">
      <formula>$C9=""</formula>
    </cfRule>
  </conditionalFormatting>
  <conditionalFormatting sqref="D9:L63">
    <cfRule type="notContainsBlanks" dxfId="22" priority="5" stopIfTrue="1">
      <formula>LEN(TRIM(D9))&gt;0</formula>
    </cfRule>
  </conditionalFormatting>
  <conditionalFormatting sqref="E64:H64">
    <cfRule type="cellIs" dxfId="21" priority="97" operator="equal">
      <formula>0</formula>
    </cfRule>
  </conditionalFormatting>
  <conditionalFormatting sqref="E9:I63 K9:L63">
    <cfRule type="expression" dxfId="20" priority="104">
      <formula>$D9&lt;&gt;""</formula>
    </cfRule>
  </conditionalFormatting>
  <conditionalFormatting sqref="E9:I63 K63:L63">
    <cfRule type="expression" dxfId="19" priority="12">
      <formula>E9&lt;&gt;""</formula>
    </cfRule>
  </conditionalFormatting>
  <conditionalFormatting sqref="E9:L63">
    <cfRule type="expression" dxfId="18" priority="2">
      <formula>$C9&lt;&gt;""</formula>
    </cfRule>
  </conditionalFormatting>
  <conditionalFormatting sqref="J9:J63">
    <cfRule type="notContainsBlanks" dxfId="17" priority="4">
      <formula>LEN(TRIM(J9))&gt;0</formula>
    </cfRule>
  </conditionalFormatting>
  <conditionalFormatting sqref="L64">
    <cfRule type="cellIs" dxfId="16" priority="23" operator="equal">
      <formula>0</formula>
    </cfRule>
  </conditionalFormatting>
  <conditionalFormatting sqref="P9:T63">
    <cfRule type="expression" dxfId="15" priority="44">
      <formula>NOT($C9="")</formula>
    </cfRule>
  </conditionalFormatting>
  <conditionalFormatting sqref="P64:T64">
    <cfRule type="cellIs" dxfId="14" priority="94" operator="equal">
      <formula>0</formula>
    </cfRule>
  </conditionalFormatting>
  <pageMargins left="0.7" right="0.7" top="0.75" bottom="0.75" header="0.3" footer="0.3"/>
  <pageSetup paperSize="9" scale="21"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8CCD23A-931D-41B7-93C8-51E238DCBB50}">
          <x14:formula1>
            <xm:f>実質ゼロ分類!$B$2:$B$10</xm:f>
          </x14:formula1>
          <xm:sqref>C9:C63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451C-4123-4F7E-B681-6B14158C394B}">
  <sheetPr codeName="Sheet10">
    <tabColor rgb="FFFFFF00"/>
  </sheetPr>
  <dimension ref="A1:Z114"/>
  <sheetViews>
    <sheetView showGridLines="0" view="pageBreakPreview" topLeftCell="C7" zoomScale="55" zoomScaleNormal="70" zoomScaleSheetLayoutView="55" workbookViewId="0">
      <selection activeCell="J7" sqref="J7:J8"/>
    </sheetView>
  </sheetViews>
  <sheetFormatPr defaultRowHeight="18" outlineLevelCol="1" x14ac:dyDescent="0.55000000000000004"/>
  <cols>
    <col min="1" max="1" width="3.75" customWidth="1"/>
    <col min="2" max="2" width="3.08203125" customWidth="1"/>
    <col min="3" max="3" width="19.08203125" customWidth="1"/>
    <col min="4" max="4" width="25.58203125" customWidth="1"/>
    <col min="5" max="10" width="20.75" customWidth="1"/>
    <col min="11" max="11" width="30.75" customWidth="1"/>
    <col min="12" max="12" width="23" customWidth="1"/>
    <col min="13" max="13" width="2.33203125" customWidth="1"/>
    <col min="15" max="15" width="11.08203125" customWidth="1"/>
    <col min="16" max="20" width="20.75" hidden="1" customWidth="1" outlineLevel="1"/>
    <col min="21" max="21" width="21.08203125" customWidth="1" collapsed="1"/>
    <col min="22" max="22" width="10" customWidth="1"/>
    <col min="23" max="23" width="6.75" customWidth="1"/>
    <col min="24" max="24" width="14.75" customWidth="1"/>
    <col min="25" max="30" width="9" customWidth="1"/>
  </cols>
  <sheetData>
    <row r="1" spans="1:26" ht="24" customHeight="1" x14ac:dyDescent="0.55000000000000004">
      <c r="A1" s="4" t="s">
        <v>72</v>
      </c>
      <c r="L1" s="67" t="s">
        <v>11</v>
      </c>
    </row>
    <row r="2" spans="1:26" x14ac:dyDescent="0.55000000000000004">
      <c r="A2" s="939" t="s">
        <v>73</v>
      </c>
      <c r="B2" s="939"/>
      <c r="C2" s="939"/>
      <c r="D2" s="939"/>
      <c r="E2" s="939"/>
      <c r="F2" s="939"/>
      <c r="G2" s="939"/>
      <c r="H2" s="939"/>
      <c r="I2" s="939"/>
      <c r="J2" s="939"/>
      <c r="K2" s="939"/>
      <c r="L2" s="24" t="s">
        <v>12</v>
      </c>
    </row>
    <row r="3" spans="1:26" x14ac:dyDescent="0.55000000000000004">
      <c r="A3" t="s">
        <v>74</v>
      </c>
      <c r="B3" s="19"/>
      <c r="C3" s="14"/>
      <c r="H3" s="14"/>
      <c r="L3" s="64" t="s">
        <v>13</v>
      </c>
      <c r="O3" s="19"/>
    </row>
    <row r="4" spans="1:26" ht="6" customHeight="1" x14ac:dyDescent="0.55000000000000004">
      <c r="C4" s="14"/>
      <c r="H4" s="14"/>
      <c r="I4" s="14"/>
      <c r="J4" s="14"/>
      <c r="O4" s="19"/>
      <c r="P4" s="19"/>
    </row>
    <row r="5" spans="1:26" ht="10" customHeight="1" thickBot="1" x14ac:dyDescent="0.6">
      <c r="B5" s="51"/>
      <c r="C5" s="85"/>
      <c r="D5" s="29"/>
      <c r="E5" s="29"/>
      <c r="F5" s="29"/>
      <c r="G5" s="29"/>
      <c r="H5" s="85"/>
      <c r="I5" s="85"/>
      <c r="J5" s="85"/>
      <c r="K5" s="85"/>
      <c r="L5" s="29"/>
      <c r="M5" s="47"/>
      <c r="O5" s="19"/>
      <c r="P5" s="19"/>
    </row>
    <row r="6" spans="1:26" x14ac:dyDescent="0.55000000000000004">
      <c r="B6" s="48"/>
      <c r="C6" s="83"/>
      <c r="D6" s="44"/>
      <c r="E6" s="21" t="s">
        <v>64</v>
      </c>
      <c r="F6" s="21"/>
      <c r="G6" s="21"/>
      <c r="H6" s="21"/>
      <c r="I6" s="21"/>
      <c r="J6" s="21"/>
      <c r="K6" s="21" t="s">
        <v>65</v>
      </c>
      <c r="L6" s="21"/>
      <c r="M6" s="49"/>
      <c r="P6" s="25"/>
      <c r="Q6" s="25"/>
      <c r="R6" s="25"/>
      <c r="S6" s="25"/>
      <c r="T6" s="20"/>
    </row>
    <row r="7" spans="1:26" ht="21.75" customHeight="1" x14ac:dyDescent="0.55000000000000004">
      <c r="B7" s="48"/>
      <c r="C7" s="46" t="s">
        <v>38</v>
      </c>
      <c r="D7" s="26" t="s">
        <v>75</v>
      </c>
      <c r="E7" s="21" t="s">
        <v>37</v>
      </c>
      <c r="F7" s="21"/>
      <c r="G7" s="21"/>
      <c r="H7" s="21"/>
      <c r="I7" s="940" t="s">
        <v>66</v>
      </c>
      <c r="J7" s="940" t="s">
        <v>67</v>
      </c>
      <c r="K7" s="940" t="s">
        <v>68</v>
      </c>
      <c r="L7" s="940" t="s">
        <v>69</v>
      </c>
      <c r="M7" s="49"/>
      <c r="P7" s="21" t="s">
        <v>37</v>
      </c>
      <c r="Q7" s="21"/>
      <c r="R7" s="21"/>
      <c r="S7" s="21"/>
      <c r="T7" s="937" t="s">
        <v>70</v>
      </c>
    </row>
    <row r="8" spans="1:26" ht="23.25" customHeight="1" x14ac:dyDescent="0.55000000000000004">
      <c r="B8" s="48"/>
      <c r="C8" s="84"/>
      <c r="D8" s="41"/>
      <c r="E8" s="17" t="s">
        <v>41</v>
      </c>
      <c r="F8" s="17" t="s">
        <v>42</v>
      </c>
      <c r="G8" s="10" t="s">
        <v>43</v>
      </c>
      <c r="H8" s="17" t="s">
        <v>44</v>
      </c>
      <c r="I8" s="941"/>
      <c r="J8" s="942"/>
      <c r="K8" s="941"/>
      <c r="L8" s="941"/>
      <c r="M8" s="49"/>
      <c r="P8" s="30" t="s">
        <v>46</v>
      </c>
      <c r="Q8" s="30" t="s">
        <v>47</v>
      </c>
      <c r="R8" s="30" t="s">
        <v>48</v>
      </c>
      <c r="S8" s="30" t="s">
        <v>49</v>
      </c>
      <c r="T8" s="938"/>
    </row>
    <row r="9" spans="1:26" ht="18.75" customHeight="1" x14ac:dyDescent="0.55000000000000004">
      <c r="A9" s="12"/>
      <c r="B9" s="48"/>
      <c r="C9" s="52" t="s">
        <v>56</v>
      </c>
      <c r="D9" s="53"/>
      <c r="E9" s="54"/>
      <c r="F9" s="54"/>
      <c r="G9" s="54"/>
      <c r="H9" s="54"/>
      <c r="I9" s="68"/>
      <c r="J9" s="59">
        <f>SUM(E9:H16)</f>
        <v>1164</v>
      </c>
      <c r="K9" s="70"/>
      <c r="L9" s="55"/>
      <c r="M9" s="49"/>
      <c r="P9" s="31">
        <f>SUM(E$9:E$16)</f>
        <v>123</v>
      </c>
      <c r="Q9" s="31">
        <f>SUM(F$9:F$16)</f>
        <v>235</v>
      </c>
      <c r="R9" s="31">
        <f>SUM(G$9:G$16)</f>
        <v>347</v>
      </c>
      <c r="S9" s="31">
        <f>SUM(H$9:H$16)</f>
        <v>459</v>
      </c>
      <c r="T9" s="35">
        <f>SUM(L9:L16)</f>
        <v>0</v>
      </c>
      <c r="V9" s="12"/>
      <c r="Z9" s="19"/>
    </row>
    <row r="10" spans="1:26" x14ac:dyDescent="0.55000000000000004">
      <c r="A10" s="12"/>
      <c r="B10" s="48"/>
      <c r="C10" s="56"/>
      <c r="D10" s="53" t="s">
        <v>76</v>
      </c>
      <c r="E10" s="54">
        <v>12</v>
      </c>
      <c r="F10" s="54">
        <v>13</v>
      </c>
      <c r="G10" s="54">
        <v>14</v>
      </c>
      <c r="H10" s="54">
        <v>15</v>
      </c>
      <c r="I10" s="69"/>
      <c r="J10" s="73"/>
      <c r="K10" s="71"/>
      <c r="L10" s="55"/>
      <c r="M10" s="49"/>
      <c r="P10" s="31"/>
      <c r="Q10" s="31"/>
      <c r="R10" s="31"/>
      <c r="S10" s="31"/>
      <c r="T10" s="35"/>
      <c r="V10" s="12"/>
      <c r="Z10" s="19"/>
    </row>
    <row r="11" spans="1:26" x14ac:dyDescent="0.55000000000000004">
      <c r="A11" s="12"/>
      <c r="B11" s="48"/>
      <c r="C11" s="56"/>
      <c r="D11" s="53" t="s">
        <v>77</v>
      </c>
      <c r="E11" s="54">
        <v>111</v>
      </c>
      <c r="F11" s="54">
        <v>222</v>
      </c>
      <c r="G11" s="54">
        <v>333</v>
      </c>
      <c r="H11" s="54">
        <v>444</v>
      </c>
      <c r="I11" s="69"/>
      <c r="J11" s="73"/>
      <c r="K11" s="71"/>
      <c r="L11" s="55"/>
      <c r="M11" s="49"/>
      <c r="P11" s="32"/>
      <c r="Q11" s="32"/>
      <c r="R11" s="32"/>
      <c r="S11" s="32"/>
      <c r="T11" s="35"/>
      <c r="V11" s="12"/>
      <c r="Z11" s="19"/>
    </row>
    <row r="12" spans="1:26" x14ac:dyDescent="0.55000000000000004">
      <c r="A12" s="12"/>
      <c r="B12" s="48"/>
      <c r="C12" s="56"/>
      <c r="D12" s="53" t="s">
        <v>78</v>
      </c>
      <c r="E12" s="54"/>
      <c r="F12" s="54"/>
      <c r="G12" s="54"/>
      <c r="H12" s="54"/>
      <c r="I12" s="69"/>
      <c r="J12" s="73"/>
      <c r="K12" s="71"/>
      <c r="L12" s="55"/>
      <c r="M12" s="49"/>
      <c r="P12" s="32"/>
      <c r="Q12" s="32"/>
      <c r="R12" s="32"/>
      <c r="S12" s="32"/>
      <c r="T12" s="35"/>
      <c r="V12" s="12"/>
      <c r="Z12" s="19"/>
    </row>
    <row r="13" spans="1:26" x14ac:dyDescent="0.55000000000000004">
      <c r="A13" s="12"/>
      <c r="B13" s="48"/>
      <c r="C13" s="56"/>
      <c r="D13" s="53"/>
      <c r="E13" s="54"/>
      <c r="F13" s="54"/>
      <c r="G13" s="54"/>
      <c r="H13" s="54"/>
      <c r="I13" s="69"/>
      <c r="J13" s="73"/>
      <c r="K13" s="71"/>
      <c r="L13" s="55"/>
      <c r="M13" s="49"/>
      <c r="P13" s="32"/>
      <c r="Q13" s="32"/>
      <c r="R13" s="32"/>
      <c r="S13" s="32"/>
      <c r="T13" s="35"/>
      <c r="V13" s="12"/>
      <c r="Z13" s="19"/>
    </row>
    <row r="14" spans="1:26" x14ac:dyDescent="0.55000000000000004">
      <c r="A14" s="12"/>
      <c r="B14" s="48"/>
      <c r="C14" s="56"/>
      <c r="D14" s="53"/>
      <c r="E14" s="54"/>
      <c r="F14" s="54"/>
      <c r="G14" s="54"/>
      <c r="H14" s="54"/>
      <c r="I14" s="69"/>
      <c r="J14" s="73"/>
      <c r="K14" s="71"/>
      <c r="L14" s="55"/>
      <c r="M14" s="49"/>
      <c r="P14" s="32"/>
      <c r="Q14" s="32"/>
      <c r="R14" s="32"/>
      <c r="S14" s="32"/>
      <c r="T14" s="35"/>
      <c r="V14" s="12"/>
      <c r="Z14" s="19"/>
    </row>
    <row r="15" spans="1:26" x14ac:dyDescent="0.55000000000000004">
      <c r="A15" s="12"/>
      <c r="B15" s="48"/>
      <c r="C15" s="56"/>
      <c r="D15" s="53"/>
      <c r="E15" s="54"/>
      <c r="F15" s="54"/>
      <c r="G15" s="54"/>
      <c r="H15" s="54"/>
      <c r="I15" s="69"/>
      <c r="J15" s="72"/>
      <c r="K15" s="71"/>
      <c r="L15" s="55"/>
      <c r="M15" s="49"/>
      <c r="P15" s="32"/>
      <c r="Q15" s="32"/>
      <c r="R15" s="32"/>
      <c r="S15" s="32"/>
      <c r="T15" s="35"/>
      <c r="V15" s="12"/>
      <c r="Z15" s="19"/>
    </row>
    <row r="16" spans="1:26" x14ac:dyDescent="0.55000000000000004">
      <c r="A16" s="12"/>
      <c r="B16" s="48"/>
      <c r="C16" s="56" t="s">
        <v>28</v>
      </c>
      <c r="D16" s="53"/>
      <c r="E16" s="54"/>
      <c r="F16" s="54"/>
      <c r="G16" s="54"/>
      <c r="H16" s="54"/>
      <c r="I16" s="69"/>
      <c r="J16" s="74">
        <f>SUM(E16:H23)</f>
        <v>0</v>
      </c>
      <c r="K16" s="71"/>
      <c r="L16" s="55"/>
      <c r="M16" s="49"/>
      <c r="P16" s="32">
        <f>SUM(E$16:E$23)</f>
        <v>0</v>
      </c>
      <c r="Q16" s="32">
        <f t="shared" ref="Q16:S16" si="0">SUM(F$16:F$23)</f>
        <v>0</v>
      </c>
      <c r="R16" s="32">
        <f t="shared" si="0"/>
        <v>0</v>
      </c>
      <c r="S16" s="32">
        <f t="shared" si="0"/>
        <v>0</v>
      </c>
      <c r="T16" s="35">
        <f>SUM($L$16:$L$23)</f>
        <v>0</v>
      </c>
      <c r="V16" s="12"/>
      <c r="Z16" s="19"/>
    </row>
    <row r="17" spans="1:26" x14ac:dyDescent="0.55000000000000004">
      <c r="A17" s="12"/>
      <c r="B17" s="48"/>
      <c r="C17" s="56"/>
      <c r="D17" s="53"/>
      <c r="E17" s="54"/>
      <c r="F17" s="54"/>
      <c r="G17" s="54"/>
      <c r="H17" s="54"/>
      <c r="I17" s="69"/>
      <c r="J17" s="73"/>
      <c r="K17" s="71"/>
      <c r="L17" s="55"/>
      <c r="M17" s="49"/>
      <c r="P17" s="32"/>
      <c r="Q17" s="32"/>
      <c r="R17" s="32"/>
      <c r="S17" s="32"/>
      <c r="T17" s="35"/>
      <c r="V17" s="12"/>
      <c r="Z17" s="19"/>
    </row>
    <row r="18" spans="1:26" x14ac:dyDescent="0.55000000000000004">
      <c r="A18" s="12"/>
      <c r="B18" s="48"/>
      <c r="C18" s="56"/>
      <c r="D18" s="53"/>
      <c r="E18" s="54"/>
      <c r="F18" s="54"/>
      <c r="G18" s="54"/>
      <c r="H18" s="54"/>
      <c r="I18" s="69"/>
      <c r="J18" s="73"/>
      <c r="K18" s="71"/>
      <c r="L18" s="55"/>
      <c r="M18" s="49"/>
      <c r="P18" s="31"/>
      <c r="Q18" s="31"/>
      <c r="R18" s="31"/>
      <c r="S18" s="31"/>
      <c r="T18" s="35"/>
      <c r="V18" s="12"/>
      <c r="Z18" s="19"/>
    </row>
    <row r="19" spans="1:26" x14ac:dyDescent="0.55000000000000004">
      <c r="A19" s="12"/>
      <c r="B19" s="48"/>
      <c r="C19" s="56"/>
      <c r="D19" s="53"/>
      <c r="E19" s="54"/>
      <c r="F19" s="54"/>
      <c r="G19" s="54"/>
      <c r="H19" s="54"/>
      <c r="I19" s="69"/>
      <c r="J19" s="73"/>
      <c r="K19" s="71"/>
      <c r="L19" s="55"/>
      <c r="M19" s="49"/>
      <c r="P19" s="31"/>
      <c r="Q19" s="31"/>
      <c r="R19" s="31"/>
      <c r="S19" s="31"/>
      <c r="T19" s="35"/>
      <c r="V19" s="12"/>
      <c r="Z19" s="19"/>
    </row>
    <row r="20" spans="1:26" x14ac:dyDescent="0.55000000000000004">
      <c r="A20" s="12"/>
      <c r="B20" s="48"/>
      <c r="C20" s="56"/>
      <c r="D20" s="53"/>
      <c r="E20" s="54"/>
      <c r="F20" s="54"/>
      <c r="G20" s="54"/>
      <c r="H20" s="54"/>
      <c r="I20" s="69"/>
      <c r="J20" s="73"/>
      <c r="K20" s="71"/>
      <c r="L20" s="55"/>
      <c r="M20" s="49"/>
      <c r="P20" s="31"/>
      <c r="Q20" s="31"/>
      <c r="R20" s="31"/>
      <c r="S20" s="31"/>
      <c r="T20" s="35"/>
      <c r="V20" s="12"/>
      <c r="Z20" s="19"/>
    </row>
    <row r="21" spans="1:26" x14ac:dyDescent="0.55000000000000004">
      <c r="A21" s="12"/>
      <c r="B21" s="48"/>
      <c r="C21" s="56"/>
      <c r="D21" s="53"/>
      <c r="E21" s="54"/>
      <c r="F21" s="54"/>
      <c r="G21" s="54"/>
      <c r="H21" s="54"/>
      <c r="I21" s="69"/>
      <c r="J21" s="73"/>
      <c r="K21" s="71"/>
      <c r="L21" s="55"/>
      <c r="M21" s="49"/>
      <c r="P21" s="31"/>
      <c r="Q21" s="31"/>
      <c r="R21" s="31"/>
      <c r="S21" s="31"/>
      <c r="T21" s="35"/>
      <c r="V21" s="12"/>
      <c r="Z21" s="19"/>
    </row>
    <row r="22" spans="1:26" x14ac:dyDescent="0.55000000000000004">
      <c r="A22" s="12"/>
      <c r="B22" s="48"/>
      <c r="C22" s="56"/>
      <c r="D22" s="53"/>
      <c r="E22" s="54"/>
      <c r="F22" s="54"/>
      <c r="G22" s="54"/>
      <c r="H22" s="54"/>
      <c r="I22" s="69"/>
      <c r="J22" s="72"/>
      <c r="K22" s="71"/>
      <c r="L22" s="55"/>
      <c r="M22" s="49"/>
      <c r="P22" s="31"/>
      <c r="Q22" s="31"/>
      <c r="R22" s="31"/>
      <c r="S22" s="31"/>
      <c r="T22" s="35"/>
      <c r="V22" s="12"/>
      <c r="Z22" s="19"/>
    </row>
    <row r="23" spans="1:26" x14ac:dyDescent="0.55000000000000004">
      <c r="A23" s="12"/>
      <c r="B23" s="48"/>
      <c r="C23" s="56" t="s">
        <v>50</v>
      </c>
      <c r="D23" s="53"/>
      <c r="E23" s="54"/>
      <c r="F23" s="54"/>
      <c r="G23" s="54"/>
      <c r="H23" s="54"/>
      <c r="I23" s="69"/>
      <c r="J23" s="74">
        <f>SUM(E23:H30)</f>
        <v>0</v>
      </c>
      <c r="K23" s="71"/>
      <c r="L23" s="55"/>
      <c r="M23" s="49"/>
      <c r="P23" s="31">
        <f>SUM(E$23:E$30)</f>
        <v>0</v>
      </c>
      <c r="Q23" s="31">
        <f t="shared" ref="Q23:S23" si="1">SUM(F$23:F$30)</f>
        <v>0</v>
      </c>
      <c r="R23" s="31">
        <f t="shared" si="1"/>
        <v>0</v>
      </c>
      <c r="S23" s="31">
        <f t="shared" si="1"/>
        <v>0</v>
      </c>
      <c r="T23" s="35">
        <f>SUM($L$23:$L$30)</f>
        <v>0</v>
      </c>
      <c r="V23" s="12"/>
      <c r="Z23" s="19"/>
    </row>
    <row r="24" spans="1:26" x14ac:dyDescent="0.55000000000000004">
      <c r="A24" s="12"/>
      <c r="B24" s="48"/>
      <c r="C24" s="56"/>
      <c r="D24" s="53"/>
      <c r="E24" s="54"/>
      <c r="F24" s="54"/>
      <c r="G24" s="54"/>
      <c r="H24" s="54"/>
      <c r="I24" s="69"/>
      <c r="J24" s="73"/>
      <c r="K24" s="71"/>
      <c r="L24" s="55"/>
      <c r="M24" s="49"/>
      <c r="P24" s="31"/>
      <c r="Q24" s="31"/>
      <c r="R24" s="31"/>
      <c r="S24" s="31"/>
      <c r="T24" s="35"/>
      <c r="V24" s="12"/>
      <c r="Z24" s="19"/>
    </row>
    <row r="25" spans="1:26" x14ac:dyDescent="0.55000000000000004">
      <c r="A25" s="12"/>
      <c r="B25" s="48"/>
      <c r="C25" s="56"/>
      <c r="D25" s="53"/>
      <c r="E25" s="54"/>
      <c r="F25" s="54"/>
      <c r="G25" s="54"/>
      <c r="H25" s="54"/>
      <c r="I25" s="69"/>
      <c r="J25" s="73"/>
      <c r="K25" s="71"/>
      <c r="L25" s="55"/>
      <c r="M25" s="49"/>
      <c r="P25" s="32"/>
      <c r="Q25" s="32"/>
      <c r="R25" s="32"/>
      <c r="S25" s="32"/>
      <c r="T25" s="35"/>
      <c r="V25" s="12"/>
      <c r="Z25" s="19"/>
    </row>
    <row r="26" spans="1:26" x14ac:dyDescent="0.55000000000000004">
      <c r="A26" s="12"/>
      <c r="B26" s="48"/>
      <c r="C26" s="56"/>
      <c r="D26" s="53"/>
      <c r="E26" s="54"/>
      <c r="F26" s="54"/>
      <c r="G26" s="54"/>
      <c r="H26" s="54"/>
      <c r="I26" s="69"/>
      <c r="J26" s="73"/>
      <c r="K26" s="71"/>
      <c r="L26" s="55"/>
      <c r="M26" s="49"/>
      <c r="P26" s="32"/>
      <c r="Q26" s="32"/>
      <c r="R26" s="32"/>
      <c r="S26" s="32"/>
      <c r="T26" s="35"/>
      <c r="V26" s="12"/>
      <c r="Z26" s="19"/>
    </row>
    <row r="27" spans="1:26" x14ac:dyDescent="0.55000000000000004">
      <c r="A27" s="12"/>
      <c r="B27" s="48"/>
      <c r="C27" s="56"/>
      <c r="D27" s="53"/>
      <c r="E27" s="54"/>
      <c r="F27" s="54"/>
      <c r="G27" s="54"/>
      <c r="H27" s="54"/>
      <c r="I27" s="69"/>
      <c r="J27" s="73"/>
      <c r="K27" s="71"/>
      <c r="L27" s="55"/>
      <c r="M27" s="49"/>
      <c r="P27" s="32"/>
      <c r="Q27" s="32"/>
      <c r="R27" s="32"/>
      <c r="S27" s="32"/>
      <c r="T27" s="35"/>
      <c r="V27" s="12"/>
      <c r="Z27" s="19"/>
    </row>
    <row r="28" spans="1:26" x14ac:dyDescent="0.55000000000000004">
      <c r="A28" s="12"/>
      <c r="B28" s="48"/>
      <c r="C28" s="56"/>
      <c r="D28" s="53"/>
      <c r="E28" s="54"/>
      <c r="F28" s="54"/>
      <c r="G28" s="54"/>
      <c r="H28" s="54"/>
      <c r="I28" s="69"/>
      <c r="J28" s="73"/>
      <c r="K28" s="71"/>
      <c r="L28" s="55"/>
      <c r="M28" s="49"/>
      <c r="P28" s="32"/>
      <c r="Q28" s="32"/>
      <c r="R28" s="32"/>
      <c r="S28" s="32"/>
      <c r="T28" s="35"/>
      <c r="V28" s="12"/>
      <c r="Z28" s="19"/>
    </row>
    <row r="29" spans="1:26" x14ac:dyDescent="0.55000000000000004">
      <c r="A29" s="12"/>
      <c r="B29" s="48"/>
      <c r="C29" s="56"/>
      <c r="D29" s="53"/>
      <c r="E29" s="54"/>
      <c r="F29" s="54"/>
      <c r="G29" s="54"/>
      <c r="H29" s="54"/>
      <c r="I29" s="69"/>
      <c r="J29" s="72"/>
      <c r="K29" s="71"/>
      <c r="L29" s="55"/>
      <c r="M29" s="49"/>
      <c r="P29" s="32"/>
      <c r="Q29" s="32"/>
      <c r="R29" s="32"/>
      <c r="S29" s="32"/>
      <c r="T29" s="35"/>
      <c r="V29" s="12"/>
      <c r="Z29" s="19"/>
    </row>
    <row r="30" spans="1:26" x14ac:dyDescent="0.55000000000000004">
      <c r="A30" s="12"/>
      <c r="B30" s="48"/>
      <c r="C30" s="56" t="s">
        <v>51</v>
      </c>
      <c r="D30" s="53"/>
      <c r="E30" s="54"/>
      <c r="F30" s="54"/>
      <c r="G30" s="54"/>
      <c r="H30" s="54"/>
      <c r="I30" s="69"/>
      <c r="J30" s="74">
        <f>SUM(E30:H37)</f>
        <v>0</v>
      </c>
      <c r="K30" s="71"/>
      <c r="L30" s="55"/>
      <c r="M30" s="49"/>
      <c r="P30" s="32">
        <f>SUM(E$30:E$37)</f>
        <v>0</v>
      </c>
      <c r="Q30" s="32">
        <f t="shared" ref="Q30:S30" si="2">SUM(F$30:F$37)</f>
        <v>0</v>
      </c>
      <c r="R30" s="32">
        <f t="shared" si="2"/>
        <v>0</v>
      </c>
      <c r="S30" s="32">
        <f t="shared" si="2"/>
        <v>0</v>
      </c>
      <c r="T30" s="35">
        <f>SUM($L$30:$L$37)</f>
        <v>0</v>
      </c>
      <c r="V30" s="12"/>
      <c r="Z30" s="19"/>
    </row>
    <row r="31" spans="1:26" x14ac:dyDescent="0.55000000000000004">
      <c r="A31" s="12"/>
      <c r="B31" s="48"/>
      <c r="C31" s="56"/>
      <c r="D31" s="53"/>
      <c r="E31" s="54"/>
      <c r="F31" s="54"/>
      <c r="G31" s="54"/>
      <c r="H31" s="54"/>
      <c r="I31" s="69"/>
      <c r="J31" s="73"/>
      <c r="K31" s="71"/>
      <c r="L31" s="55"/>
      <c r="M31" s="49"/>
      <c r="P31" s="32"/>
      <c r="Q31" s="32"/>
      <c r="R31" s="32"/>
      <c r="S31" s="32"/>
      <c r="T31" s="35"/>
      <c r="V31" s="12"/>
      <c r="Z31" s="19"/>
    </row>
    <row r="32" spans="1:26" x14ac:dyDescent="0.55000000000000004">
      <c r="A32" s="12"/>
      <c r="B32" s="48"/>
      <c r="C32" s="56"/>
      <c r="D32" s="53"/>
      <c r="E32" s="54"/>
      <c r="F32" s="54"/>
      <c r="G32" s="54"/>
      <c r="H32" s="54"/>
      <c r="I32" s="69"/>
      <c r="J32" s="73"/>
      <c r="K32" s="71"/>
      <c r="L32" s="55"/>
      <c r="M32" s="49"/>
      <c r="P32" s="31"/>
      <c r="Q32" s="31"/>
      <c r="R32" s="31"/>
      <c r="S32" s="31"/>
      <c r="T32" s="35"/>
      <c r="V32" s="12"/>
      <c r="Z32" s="19"/>
    </row>
    <row r="33" spans="1:26" x14ac:dyDescent="0.55000000000000004">
      <c r="A33" s="12"/>
      <c r="B33" s="48"/>
      <c r="C33" s="56"/>
      <c r="D33" s="53"/>
      <c r="E33" s="54"/>
      <c r="F33" s="54"/>
      <c r="G33" s="54"/>
      <c r="H33" s="54"/>
      <c r="I33" s="69"/>
      <c r="J33" s="73"/>
      <c r="K33" s="71"/>
      <c r="L33" s="55"/>
      <c r="M33" s="49"/>
      <c r="P33" s="31"/>
      <c r="Q33" s="31"/>
      <c r="R33" s="31"/>
      <c r="S33" s="31"/>
      <c r="T33" s="35"/>
      <c r="V33" s="12"/>
      <c r="Z33" s="19"/>
    </row>
    <row r="34" spans="1:26" x14ac:dyDescent="0.55000000000000004">
      <c r="A34" s="12"/>
      <c r="B34" s="48"/>
      <c r="C34" s="56"/>
      <c r="D34" s="53"/>
      <c r="E34" s="54"/>
      <c r="F34" s="54"/>
      <c r="G34" s="54"/>
      <c r="H34" s="54"/>
      <c r="I34" s="69"/>
      <c r="J34" s="73"/>
      <c r="K34" s="71"/>
      <c r="L34" s="55"/>
      <c r="M34" s="49"/>
      <c r="P34" s="31"/>
      <c r="Q34" s="31"/>
      <c r="R34" s="31"/>
      <c r="S34" s="31"/>
      <c r="T34" s="35"/>
      <c r="V34" s="12"/>
      <c r="Z34" s="19"/>
    </row>
    <row r="35" spans="1:26" x14ac:dyDescent="0.55000000000000004">
      <c r="A35" s="12"/>
      <c r="B35" s="48"/>
      <c r="C35" s="56"/>
      <c r="D35" s="53"/>
      <c r="E35" s="54"/>
      <c r="F35" s="54"/>
      <c r="G35" s="54"/>
      <c r="H35" s="54"/>
      <c r="I35" s="69"/>
      <c r="J35" s="73"/>
      <c r="K35" s="71"/>
      <c r="L35" s="55"/>
      <c r="M35" s="49"/>
      <c r="P35" s="31"/>
      <c r="Q35" s="31"/>
      <c r="R35" s="31"/>
      <c r="S35" s="31"/>
      <c r="T35" s="35"/>
      <c r="V35" s="12"/>
      <c r="Z35" s="19"/>
    </row>
    <row r="36" spans="1:26" x14ac:dyDescent="0.55000000000000004">
      <c r="A36" s="12"/>
      <c r="B36" s="48"/>
      <c r="C36" s="56"/>
      <c r="D36" s="53"/>
      <c r="E36" s="54"/>
      <c r="F36" s="54"/>
      <c r="G36" s="54"/>
      <c r="H36" s="54"/>
      <c r="I36" s="69"/>
      <c r="J36" s="72"/>
      <c r="K36" s="71"/>
      <c r="L36" s="55"/>
      <c r="M36" s="49"/>
      <c r="P36" s="31"/>
      <c r="Q36" s="31"/>
      <c r="R36" s="31"/>
      <c r="S36" s="31"/>
      <c r="T36" s="35"/>
      <c r="V36" s="12"/>
      <c r="Z36" s="19"/>
    </row>
    <row r="37" spans="1:26" x14ac:dyDescent="0.55000000000000004">
      <c r="A37" s="12"/>
      <c r="B37" s="48"/>
      <c r="C37" s="56" t="s">
        <v>52</v>
      </c>
      <c r="D37" s="53"/>
      <c r="E37" s="54"/>
      <c r="F37" s="54"/>
      <c r="G37" s="54"/>
      <c r="H37" s="54"/>
      <c r="I37" s="69"/>
      <c r="J37" s="74">
        <f>SUM(E37:H44)</f>
        <v>0</v>
      </c>
      <c r="K37" s="71"/>
      <c r="L37" s="55"/>
      <c r="M37" s="49"/>
      <c r="P37" s="31">
        <f>SUM(E$37:E$44)</f>
        <v>0</v>
      </c>
      <c r="Q37" s="31">
        <f t="shared" ref="Q37:S37" si="3">SUM(F$37:F$44)</f>
        <v>0</v>
      </c>
      <c r="R37" s="31">
        <f t="shared" si="3"/>
        <v>0</v>
      </c>
      <c r="S37" s="31">
        <f t="shared" si="3"/>
        <v>0</v>
      </c>
      <c r="T37" s="35">
        <f>SUM($L$37:$L$44)</f>
        <v>0</v>
      </c>
      <c r="V37" s="12"/>
      <c r="Z37" s="19"/>
    </row>
    <row r="38" spans="1:26" x14ac:dyDescent="0.55000000000000004">
      <c r="A38" s="12"/>
      <c r="B38" s="48"/>
      <c r="C38" s="56"/>
      <c r="D38" s="53"/>
      <c r="E38" s="54"/>
      <c r="F38" s="54"/>
      <c r="G38" s="54"/>
      <c r="H38" s="54"/>
      <c r="I38" s="69"/>
      <c r="J38" s="73"/>
      <c r="K38" s="71"/>
      <c r="L38" s="55"/>
      <c r="M38" s="49"/>
      <c r="P38" s="31"/>
      <c r="Q38" s="31"/>
      <c r="R38" s="31"/>
      <c r="S38" s="31"/>
      <c r="T38" s="35"/>
      <c r="V38" s="12"/>
      <c r="Z38" s="19"/>
    </row>
    <row r="39" spans="1:26" x14ac:dyDescent="0.55000000000000004">
      <c r="A39" s="12"/>
      <c r="B39" s="48"/>
      <c r="C39" s="56"/>
      <c r="D39" s="53"/>
      <c r="E39" s="54"/>
      <c r="F39" s="54"/>
      <c r="G39" s="54"/>
      <c r="H39" s="54"/>
      <c r="I39" s="69"/>
      <c r="J39" s="73"/>
      <c r="K39" s="71"/>
      <c r="L39" s="55"/>
      <c r="M39" s="49"/>
      <c r="P39" s="32"/>
      <c r="Q39" s="32"/>
      <c r="R39" s="32"/>
      <c r="S39" s="32"/>
      <c r="T39" s="35"/>
      <c r="V39" s="12"/>
      <c r="Z39" s="19"/>
    </row>
    <row r="40" spans="1:26" x14ac:dyDescent="0.55000000000000004">
      <c r="A40" s="12"/>
      <c r="B40" s="48"/>
      <c r="C40" s="56"/>
      <c r="D40" s="53"/>
      <c r="E40" s="54"/>
      <c r="F40" s="54"/>
      <c r="G40" s="54"/>
      <c r="H40" s="54"/>
      <c r="I40" s="69"/>
      <c r="J40" s="73"/>
      <c r="K40" s="71"/>
      <c r="L40" s="55"/>
      <c r="M40" s="49"/>
      <c r="P40" s="32"/>
      <c r="Q40" s="32"/>
      <c r="R40" s="32"/>
      <c r="S40" s="32"/>
      <c r="T40" s="35"/>
      <c r="V40" s="12"/>
      <c r="Z40" s="19"/>
    </row>
    <row r="41" spans="1:26" x14ac:dyDescent="0.55000000000000004">
      <c r="A41" s="12"/>
      <c r="B41" s="48"/>
      <c r="C41" s="56"/>
      <c r="D41" s="53"/>
      <c r="E41" s="54"/>
      <c r="F41" s="54"/>
      <c r="G41" s="54"/>
      <c r="H41" s="54"/>
      <c r="I41" s="69"/>
      <c r="J41" s="73"/>
      <c r="K41" s="71"/>
      <c r="L41" s="55"/>
      <c r="M41" s="49"/>
      <c r="P41" s="32"/>
      <c r="Q41" s="32"/>
      <c r="R41" s="32"/>
      <c r="S41" s="32"/>
      <c r="T41" s="35"/>
      <c r="V41" s="12"/>
      <c r="Z41" s="19"/>
    </row>
    <row r="42" spans="1:26" x14ac:dyDescent="0.55000000000000004">
      <c r="A42" s="12"/>
      <c r="B42" s="48"/>
      <c r="C42" s="56"/>
      <c r="D42" s="53"/>
      <c r="E42" s="54"/>
      <c r="F42" s="54"/>
      <c r="G42" s="54"/>
      <c r="H42" s="54"/>
      <c r="I42" s="69"/>
      <c r="J42" s="73"/>
      <c r="K42" s="71"/>
      <c r="L42" s="55"/>
      <c r="M42" s="49"/>
      <c r="P42" s="32"/>
      <c r="Q42" s="32"/>
      <c r="R42" s="32"/>
      <c r="S42" s="32"/>
      <c r="T42" s="35"/>
      <c r="V42" s="12"/>
      <c r="Z42" s="19"/>
    </row>
    <row r="43" spans="1:26" x14ac:dyDescent="0.55000000000000004">
      <c r="A43" s="12"/>
      <c r="B43" s="48"/>
      <c r="C43" s="56"/>
      <c r="D43" s="53"/>
      <c r="E43" s="54"/>
      <c r="F43" s="54"/>
      <c r="G43" s="54"/>
      <c r="H43" s="54"/>
      <c r="I43" s="69"/>
      <c r="J43" s="72"/>
      <c r="K43" s="71"/>
      <c r="L43" s="55"/>
      <c r="M43" s="49"/>
      <c r="P43" s="32"/>
      <c r="Q43" s="32"/>
      <c r="R43" s="32"/>
      <c r="S43" s="32"/>
      <c r="T43" s="35"/>
      <c r="V43" s="12"/>
      <c r="Z43" s="19"/>
    </row>
    <row r="44" spans="1:26" x14ac:dyDescent="0.55000000000000004">
      <c r="A44" s="12"/>
      <c r="B44" s="48"/>
      <c r="C44" s="56" t="s">
        <v>53</v>
      </c>
      <c r="D44" s="53"/>
      <c r="E44" s="54"/>
      <c r="F44" s="54"/>
      <c r="G44" s="54"/>
      <c r="H44" s="54"/>
      <c r="I44" s="69"/>
      <c r="J44" s="74">
        <f>SUM(E44:H51)</f>
        <v>0</v>
      </c>
      <c r="K44" s="71"/>
      <c r="L44" s="55"/>
      <c r="M44" s="49"/>
      <c r="P44" s="32">
        <f>SUM(E$44:E$51)</f>
        <v>0</v>
      </c>
      <c r="Q44" s="32">
        <f t="shared" ref="Q44:S44" si="4">SUM(F$44:F$51)</f>
        <v>0</v>
      </c>
      <c r="R44" s="32">
        <f t="shared" si="4"/>
        <v>0</v>
      </c>
      <c r="S44" s="32">
        <f t="shared" si="4"/>
        <v>0</v>
      </c>
      <c r="T44" s="35">
        <f>SUM($L$44:$L$51)</f>
        <v>0</v>
      </c>
      <c r="V44" s="12"/>
      <c r="Z44" s="19"/>
    </row>
    <row r="45" spans="1:26" x14ac:dyDescent="0.55000000000000004">
      <c r="A45" s="12"/>
      <c r="B45" s="48"/>
      <c r="C45" s="56"/>
      <c r="D45" s="53"/>
      <c r="E45" s="54"/>
      <c r="F45" s="54"/>
      <c r="G45" s="54"/>
      <c r="H45" s="54"/>
      <c r="I45" s="69"/>
      <c r="J45" s="73"/>
      <c r="K45" s="71"/>
      <c r="L45" s="55"/>
      <c r="M45" s="49"/>
      <c r="P45" s="32"/>
      <c r="Q45" s="32"/>
      <c r="R45" s="32"/>
      <c r="S45" s="32"/>
      <c r="T45" s="35"/>
      <c r="V45" s="12"/>
      <c r="Z45" s="19"/>
    </row>
    <row r="46" spans="1:26" x14ac:dyDescent="0.55000000000000004">
      <c r="A46" s="12"/>
      <c r="B46" s="48"/>
      <c r="C46" s="56"/>
      <c r="D46" s="53"/>
      <c r="E46" s="54"/>
      <c r="F46" s="54"/>
      <c r="G46" s="54"/>
      <c r="H46" s="54"/>
      <c r="I46" s="69"/>
      <c r="J46" s="73"/>
      <c r="K46" s="71"/>
      <c r="L46" s="55"/>
      <c r="M46" s="49"/>
      <c r="P46" s="31"/>
      <c r="Q46" s="31"/>
      <c r="R46" s="31"/>
      <c r="S46" s="31"/>
      <c r="T46" s="35"/>
      <c r="V46" s="12"/>
      <c r="Z46" s="19"/>
    </row>
    <row r="47" spans="1:26" x14ac:dyDescent="0.55000000000000004">
      <c r="A47" s="12"/>
      <c r="B47" s="48"/>
      <c r="C47" s="56"/>
      <c r="D47" s="53"/>
      <c r="E47" s="54"/>
      <c r="F47" s="54"/>
      <c r="G47" s="54"/>
      <c r="H47" s="54"/>
      <c r="I47" s="69"/>
      <c r="J47" s="73"/>
      <c r="K47" s="71"/>
      <c r="L47" s="55"/>
      <c r="M47" s="49"/>
      <c r="P47" s="31"/>
      <c r="Q47" s="31"/>
      <c r="R47" s="31"/>
      <c r="S47" s="31"/>
      <c r="T47" s="35"/>
      <c r="V47" s="12"/>
      <c r="Z47" s="19"/>
    </row>
    <row r="48" spans="1:26" x14ac:dyDescent="0.55000000000000004">
      <c r="A48" s="12"/>
      <c r="B48" s="48"/>
      <c r="C48" s="56"/>
      <c r="D48" s="53"/>
      <c r="E48" s="54"/>
      <c r="F48" s="54"/>
      <c r="G48" s="54"/>
      <c r="H48" s="54"/>
      <c r="I48" s="69"/>
      <c r="J48" s="73"/>
      <c r="K48" s="71"/>
      <c r="L48" s="55"/>
      <c r="M48" s="49"/>
      <c r="P48" s="31"/>
      <c r="Q48" s="31"/>
      <c r="R48" s="31"/>
      <c r="S48" s="31"/>
      <c r="T48" s="35"/>
      <c r="V48" s="12"/>
      <c r="Z48" s="19"/>
    </row>
    <row r="49" spans="1:26" x14ac:dyDescent="0.55000000000000004">
      <c r="A49" s="12"/>
      <c r="B49" s="48"/>
      <c r="C49" s="56"/>
      <c r="D49" s="53"/>
      <c r="E49" s="54"/>
      <c r="F49" s="54"/>
      <c r="G49" s="54"/>
      <c r="H49" s="54"/>
      <c r="I49" s="69"/>
      <c r="J49" s="73"/>
      <c r="K49" s="71"/>
      <c r="L49" s="55"/>
      <c r="M49" s="49"/>
      <c r="P49" s="31"/>
      <c r="Q49" s="31"/>
      <c r="R49" s="31"/>
      <c r="S49" s="31"/>
      <c r="T49" s="35"/>
      <c r="V49" s="12"/>
      <c r="Z49" s="19"/>
    </row>
    <row r="50" spans="1:26" x14ac:dyDescent="0.55000000000000004">
      <c r="A50" s="12"/>
      <c r="B50" s="48"/>
      <c r="C50" s="56"/>
      <c r="D50" s="53"/>
      <c r="E50" s="54"/>
      <c r="F50" s="54"/>
      <c r="G50" s="54"/>
      <c r="H50" s="54"/>
      <c r="I50" s="69"/>
      <c r="J50" s="72"/>
      <c r="K50" s="71"/>
      <c r="L50" s="55"/>
      <c r="M50" s="49"/>
      <c r="P50" s="31"/>
      <c r="Q50" s="31"/>
      <c r="R50" s="31"/>
      <c r="S50" s="31"/>
      <c r="T50" s="35"/>
      <c r="V50" s="12"/>
      <c r="Z50" s="19"/>
    </row>
    <row r="51" spans="1:26" x14ac:dyDescent="0.55000000000000004">
      <c r="A51" s="12"/>
      <c r="B51" s="48"/>
      <c r="C51" s="56" t="s">
        <v>54</v>
      </c>
      <c r="D51" s="53"/>
      <c r="E51" s="54"/>
      <c r="F51" s="54"/>
      <c r="G51" s="54"/>
      <c r="H51" s="54"/>
      <c r="I51" s="69"/>
      <c r="J51" s="74">
        <f>SUM(E51:H109)-SUM(E109:H109)</f>
        <v>0</v>
      </c>
      <c r="K51" s="71"/>
      <c r="L51" s="55"/>
      <c r="M51" s="49"/>
      <c r="P51" s="32">
        <f>SUM(E$51:E$109)-E109</f>
        <v>0</v>
      </c>
      <c r="Q51" s="32">
        <f t="shared" ref="Q51:S51" si="5">SUM(F$51:F$109)-F109</f>
        <v>0</v>
      </c>
      <c r="R51" s="32">
        <f t="shared" si="5"/>
        <v>0</v>
      </c>
      <c r="S51" s="32">
        <f t="shared" si="5"/>
        <v>0</v>
      </c>
      <c r="T51" s="35">
        <f>SUM($L$51:$L$109)-L109</f>
        <v>0</v>
      </c>
      <c r="V51" s="12"/>
      <c r="Z51" s="19"/>
    </row>
    <row r="52" spans="1:26" x14ac:dyDescent="0.55000000000000004">
      <c r="A52" s="12"/>
      <c r="B52" s="48"/>
      <c r="C52" s="56"/>
      <c r="D52" s="53"/>
      <c r="E52" s="54"/>
      <c r="F52" s="54"/>
      <c r="G52" s="54"/>
      <c r="H52" s="54"/>
      <c r="I52" s="69"/>
      <c r="J52" s="73"/>
      <c r="K52" s="71"/>
      <c r="L52" s="55"/>
      <c r="M52" s="49"/>
      <c r="P52" s="32"/>
      <c r="Q52" s="32"/>
      <c r="R52" s="32"/>
      <c r="S52" s="32"/>
      <c r="T52" s="35"/>
      <c r="V52" s="12"/>
      <c r="Z52" s="19"/>
    </row>
    <row r="53" spans="1:26" x14ac:dyDescent="0.55000000000000004">
      <c r="A53" s="12"/>
      <c r="B53" s="48"/>
      <c r="C53" s="56"/>
      <c r="D53" s="53"/>
      <c r="E53" s="54"/>
      <c r="F53" s="54"/>
      <c r="G53" s="54"/>
      <c r="H53" s="54"/>
      <c r="I53" s="69"/>
      <c r="J53" s="73"/>
      <c r="K53" s="71"/>
      <c r="L53" s="55"/>
      <c r="M53" s="49"/>
      <c r="P53" s="32"/>
      <c r="Q53" s="32"/>
      <c r="R53" s="32"/>
      <c r="S53" s="32"/>
      <c r="T53" s="35"/>
      <c r="V53" s="12"/>
      <c r="Z53" s="19"/>
    </row>
    <row r="54" spans="1:26" x14ac:dyDescent="0.55000000000000004">
      <c r="A54" s="12"/>
      <c r="B54" s="48"/>
      <c r="C54" s="56"/>
      <c r="D54" s="53"/>
      <c r="E54" s="54"/>
      <c r="F54" s="54"/>
      <c r="G54" s="54"/>
      <c r="H54" s="54"/>
      <c r="I54" s="69"/>
      <c r="J54" s="73"/>
      <c r="K54" s="71"/>
      <c r="L54" s="55"/>
      <c r="M54" s="49"/>
      <c r="P54" s="32"/>
      <c r="Q54" s="32"/>
      <c r="R54" s="32"/>
      <c r="S54" s="32"/>
      <c r="T54" s="35"/>
      <c r="V54" s="12"/>
      <c r="Z54" s="19"/>
    </row>
    <row r="55" spans="1:26" x14ac:dyDescent="0.55000000000000004">
      <c r="A55" s="12"/>
      <c r="B55" s="48"/>
      <c r="C55" s="56"/>
      <c r="D55" s="53"/>
      <c r="E55" s="54"/>
      <c r="F55" s="54"/>
      <c r="G55" s="54"/>
      <c r="H55" s="54"/>
      <c r="I55" s="69"/>
      <c r="J55" s="73"/>
      <c r="K55" s="71"/>
      <c r="L55" s="55"/>
      <c r="M55" s="49"/>
      <c r="P55" s="32"/>
      <c r="Q55" s="32"/>
      <c r="R55" s="32"/>
      <c r="S55" s="32"/>
      <c r="T55" s="35"/>
      <c r="V55" s="12"/>
      <c r="Z55" s="19"/>
    </row>
    <row r="56" spans="1:26" x14ac:dyDescent="0.55000000000000004">
      <c r="A56" s="12"/>
      <c r="B56" s="48"/>
      <c r="C56" s="56"/>
      <c r="D56" s="53"/>
      <c r="E56" s="54"/>
      <c r="F56" s="54"/>
      <c r="G56" s="54"/>
      <c r="H56" s="54"/>
      <c r="I56" s="69"/>
      <c r="J56" s="73"/>
      <c r="K56" s="71"/>
      <c r="L56" s="55"/>
      <c r="M56" s="49"/>
      <c r="P56" s="32"/>
      <c r="Q56" s="32"/>
      <c r="R56" s="32"/>
      <c r="S56" s="32"/>
      <c r="T56" s="35"/>
      <c r="V56" s="12"/>
      <c r="Z56" s="19"/>
    </row>
    <row r="57" spans="1:26" x14ac:dyDescent="0.55000000000000004">
      <c r="A57" s="12"/>
      <c r="B57" s="48"/>
      <c r="C57" s="56"/>
      <c r="D57" s="53"/>
      <c r="E57" s="54"/>
      <c r="F57" s="54"/>
      <c r="G57" s="54"/>
      <c r="H57" s="54"/>
      <c r="I57" s="69"/>
      <c r="J57" s="73"/>
      <c r="K57" s="71"/>
      <c r="L57" s="55"/>
      <c r="M57" s="49"/>
      <c r="P57" s="32"/>
      <c r="Q57" s="32"/>
      <c r="R57" s="32"/>
      <c r="S57" s="32"/>
      <c r="T57" s="35"/>
      <c r="V57" s="12"/>
      <c r="Z57" s="19"/>
    </row>
    <row r="58" spans="1:26" x14ac:dyDescent="0.55000000000000004">
      <c r="A58" s="12"/>
      <c r="B58" s="48"/>
      <c r="C58" s="56"/>
      <c r="D58" s="53"/>
      <c r="E58" s="54"/>
      <c r="F58" s="54"/>
      <c r="G58" s="54"/>
      <c r="H58" s="54"/>
      <c r="I58" s="69"/>
      <c r="J58" s="73"/>
      <c r="K58" s="71"/>
      <c r="L58" s="55"/>
      <c r="M58" s="49"/>
      <c r="P58" s="31"/>
      <c r="Q58" s="31"/>
      <c r="R58" s="31"/>
      <c r="S58" s="31"/>
      <c r="T58" s="35"/>
      <c r="V58" s="12"/>
      <c r="Z58" s="19"/>
    </row>
    <row r="59" spans="1:26" x14ac:dyDescent="0.55000000000000004">
      <c r="A59" s="12"/>
      <c r="B59" s="48"/>
      <c r="C59" s="56"/>
      <c r="D59" s="53"/>
      <c r="E59" s="54"/>
      <c r="F59" s="54"/>
      <c r="G59" s="54"/>
      <c r="H59" s="54"/>
      <c r="I59" s="69"/>
      <c r="J59" s="73"/>
      <c r="K59" s="71"/>
      <c r="L59" s="55"/>
      <c r="M59" s="49"/>
      <c r="P59" s="31"/>
      <c r="Q59" s="31"/>
      <c r="R59" s="31"/>
      <c r="S59" s="31"/>
      <c r="T59" s="35"/>
      <c r="V59" s="12"/>
      <c r="Z59" s="19"/>
    </row>
    <row r="60" spans="1:26" x14ac:dyDescent="0.55000000000000004">
      <c r="A60" s="12"/>
      <c r="B60" s="48"/>
      <c r="C60" s="56"/>
      <c r="D60" s="53"/>
      <c r="E60" s="54"/>
      <c r="F60" s="54"/>
      <c r="G60" s="54"/>
      <c r="H60" s="54"/>
      <c r="I60" s="69"/>
      <c r="J60" s="73"/>
      <c r="K60" s="71"/>
      <c r="L60" s="55"/>
      <c r="M60" s="49"/>
      <c r="P60" s="31"/>
      <c r="Q60" s="31"/>
      <c r="R60" s="31"/>
      <c r="S60" s="31"/>
      <c r="T60" s="35"/>
      <c r="V60" s="12"/>
      <c r="Z60" s="19"/>
    </row>
    <row r="61" spans="1:26" x14ac:dyDescent="0.55000000000000004">
      <c r="A61" s="12"/>
      <c r="B61" s="48"/>
      <c r="C61" s="56"/>
      <c r="D61" s="53"/>
      <c r="E61" s="54"/>
      <c r="F61" s="54"/>
      <c r="G61" s="54"/>
      <c r="H61" s="54"/>
      <c r="I61" s="69"/>
      <c r="J61" s="73"/>
      <c r="K61" s="71"/>
      <c r="L61" s="55"/>
      <c r="M61" s="49"/>
      <c r="P61" s="31"/>
      <c r="Q61" s="31"/>
      <c r="R61" s="31"/>
      <c r="S61" s="31"/>
      <c r="T61" s="35"/>
      <c r="V61" s="12"/>
      <c r="Z61" s="19"/>
    </row>
    <row r="62" spans="1:26" x14ac:dyDescent="0.55000000000000004">
      <c r="A62" s="12"/>
      <c r="B62" s="48"/>
      <c r="C62" s="56"/>
      <c r="D62" s="53"/>
      <c r="E62" s="54"/>
      <c r="F62" s="54"/>
      <c r="G62" s="54"/>
      <c r="H62" s="54"/>
      <c r="I62" s="69"/>
      <c r="J62" s="73"/>
      <c r="K62" s="71"/>
      <c r="L62" s="55"/>
      <c r="M62" s="49"/>
      <c r="P62" s="31"/>
      <c r="Q62" s="31"/>
      <c r="R62" s="31"/>
      <c r="S62" s="31"/>
      <c r="T62" s="35"/>
      <c r="V62" s="12"/>
      <c r="Z62" s="19"/>
    </row>
    <row r="63" spans="1:26" x14ac:dyDescent="0.55000000000000004">
      <c r="A63" s="12"/>
      <c r="B63" s="48"/>
      <c r="C63" s="56"/>
      <c r="D63" s="53"/>
      <c r="E63" s="54"/>
      <c r="F63" s="54"/>
      <c r="G63" s="54"/>
      <c r="H63" s="54"/>
      <c r="I63" s="69"/>
      <c r="J63" s="73"/>
      <c r="K63" s="71"/>
      <c r="L63" s="55"/>
      <c r="M63" s="49"/>
      <c r="P63" s="31"/>
      <c r="Q63" s="31"/>
      <c r="R63" s="31"/>
      <c r="S63" s="31"/>
      <c r="T63" s="35"/>
      <c r="V63" s="12"/>
      <c r="Z63" s="19"/>
    </row>
    <row r="64" spans="1:26" x14ac:dyDescent="0.55000000000000004">
      <c r="A64" s="12"/>
      <c r="B64" s="48"/>
      <c r="C64" s="56"/>
      <c r="D64" s="53"/>
      <c r="E64" s="54"/>
      <c r="F64" s="54"/>
      <c r="G64" s="54"/>
      <c r="H64" s="54"/>
      <c r="I64" s="69"/>
      <c r="J64" s="73"/>
      <c r="K64" s="71"/>
      <c r="L64" s="55"/>
      <c r="M64" s="49"/>
      <c r="P64" s="31"/>
      <c r="Q64" s="31"/>
      <c r="R64" s="31"/>
      <c r="S64" s="31"/>
      <c r="T64" s="35"/>
      <c r="V64" s="12"/>
      <c r="Z64" s="19"/>
    </row>
    <row r="65" spans="1:26" x14ac:dyDescent="0.55000000000000004">
      <c r="A65" s="12"/>
      <c r="B65" s="48"/>
      <c r="C65" s="56"/>
      <c r="D65" s="53"/>
      <c r="E65" s="54"/>
      <c r="F65" s="54"/>
      <c r="G65" s="54"/>
      <c r="H65" s="54"/>
      <c r="I65" s="69"/>
      <c r="J65" s="73"/>
      <c r="K65" s="71"/>
      <c r="L65" s="55"/>
      <c r="M65" s="49"/>
      <c r="P65" s="32"/>
      <c r="Q65" s="32"/>
      <c r="R65" s="32"/>
      <c r="S65" s="32"/>
      <c r="T65" s="35"/>
      <c r="V65" s="12"/>
      <c r="Z65" s="19"/>
    </row>
    <row r="66" spans="1:26" x14ac:dyDescent="0.55000000000000004">
      <c r="A66" s="12"/>
      <c r="B66" s="48"/>
      <c r="C66" s="56"/>
      <c r="D66" s="53"/>
      <c r="E66" s="54"/>
      <c r="F66" s="54"/>
      <c r="G66" s="54"/>
      <c r="H66" s="54"/>
      <c r="I66" s="69"/>
      <c r="J66" s="73"/>
      <c r="K66" s="71"/>
      <c r="L66" s="55"/>
      <c r="M66" s="49"/>
      <c r="P66" s="32"/>
      <c r="Q66" s="32"/>
      <c r="R66" s="32"/>
      <c r="S66" s="32"/>
      <c r="T66" s="35"/>
      <c r="V66" s="12"/>
      <c r="Z66" s="19"/>
    </row>
    <row r="67" spans="1:26" x14ac:dyDescent="0.55000000000000004">
      <c r="A67" s="12"/>
      <c r="B67" s="48"/>
      <c r="C67" s="56"/>
      <c r="D67" s="53"/>
      <c r="E67" s="54"/>
      <c r="F67" s="54"/>
      <c r="G67" s="54"/>
      <c r="H67" s="54"/>
      <c r="I67" s="69"/>
      <c r="J67" s="73"/>
      <c r="K67" s="71"/>
      <c r="L67" s="55"/>
      <c r="M67" s="49"/>
      <c r="P67" s="32"/>
      <c r="Q67" s="32"/>
      <c r="R67" s="32"/>
      <c r="S67" s="32"/>
      <c r="T67" s="35"/>
      <c r="V67" s="12"/>
      <c r="Z67" s="19"/>
    </row>
    <row r="68" spans="1:26" x14ac:dyDescent="0.55000000000000004">
      <c r="A68" s="12"/>
      <c r="B68" s="48"/>
      <c r="C68" s="56"/>
      <c r="D68" s="53"/>
      <c r="E68" s="54"/>
      <c r="F68" s="54"/>
      <c r="G68" s="54"/>
      <c r="H68" s="54"/>
      <c r="I68" s="69"/>
      <c r="J68" s="73"/>
      <c r="K68" s="71"/>
      <c r="L68" s="55"/>
      <c r="M68" s="49"/>
      <c r="P68" s="32"/>
      <c r="Q68" s="32"/>
      <c r="R68" s="32"/>
      <c r="S68" s="32"/>
      <c r="T68" s="35"/>
      <c r="V68" s="12"/>
      <c r="Z68" s="19"/>
    </row>
    <row r="69" spans="1:26" x14ac:dyDescent="0.55000000000000004">
      <c r="A69" s="12"/>
      <c r="B69" s="48"/>
      <c r="C69" s="56"/>
      <c r="D69" s="53"/>
      <c r="E69" s="54"/>
      <c r="F69" s="54"/>
      <c r="G69" s="54"/>
      <c r="H69" s="54"/>
      <c r="I69" s="69"/>
      <c r="J69" s="73"/>
      <c r="K69" s="71"/>
      <c r="L69" s="55"/>
      <c r="M69" s="49"/>
      <c r="P69" s="32"/>
      <c r="Q69" s="32"/>
      <c r="R69" s="32"/>
      <c r="S69" s="32"/>
      <c r="T69" s="35"/>
      <c r="V69" s="12"/>
      <c r="Z69" s="19"/>
    </row>
    <row r="70" spans="1:26" x14ac:dyDescent="0.55000000000000004">
      <c r="A70" s="12"/>
      <c r="B70" s="48"/>
      <c r="C70" s="56"/>
      <c r="D70" s="53"/>
      <c r="E70" s="54"/>
      <c r="F70" s="54"/>
      <c r="G70" s="54"/>
      <c r="H70" s="54"/>
      <c r="I70" s="69"/>
      <c r="J70" s="73"/>
      <c r="K70" s="71"/>
      <c r="L70" s="55"/>
      <c r="M70" s="49"/>
      <c r="P70" s="32"/>
      <c r="Q70" s="32"/>
      <c r="R70" s="32"/>
      <c r="S70" s="32"/>
      <c r="T70" s="35"/>
      <c r="V70" s="12"/>
      <c r="Z70" s="19"/>
    </row>
    <row r="71" spans="1:26" x14ac:dyDescent="0.55000000000000004">
      <c r="A71" s="12"/>
      <c r="B71" s="48"/>
      <c r="C71" s="56"/>
      <c r="D71" s="53"/>
      <c r="E71" s="54"/>
      <c r="F71" s="54"/>
      <c r="G71" s="54"/>
      <c r="H71" s="54"/>
      <c r="I71" s="69"/>
      <c r="J71" s="73"/>
      <c r="K71" s="71"/>
      <c r="L71" s="55"/>
      <c r="M71" s="49"/>
      <c r="P71" s="32"/>
      <c r="Q71" s="32"/>
      <c r="R71" s="32"/>
      <c r="S71" s="32"/>
      <c r="T71" s="35"/>
      <c r="V71" s="12"/>
      <c r="Z71" s="19"/>
    </row>
    <row r="72" spans="1:26" x14ac:dyDescent="0.55000000000000004">
      <c r="A72" s="12"/>
      <c r="B72" s="48"/>
      <c r="C72" s="56"/>
      <c r="D72" s="53"/>
      <c r="E72" s="54"/>
      <c r="F72" s="54"/>
      <c r="G72" s="54"/>
      <c r="H72" s="54"/>
      <c r="I72" s="69"/>
      <c r="J72" s="73"/>
      <c r="K72" s="71"/>
      <c r="L72" s="55"/>
      <c r="M72" s="49"/>
      <c r="P72" s="31"/>
      <c r="Q72" s="31"/>
      <c r="R72" s="31"/>
      <c r="S72" s="31"/>
      <c r="T72" s="35"/>
      <c r="V72" s="12"/>
      <c r="Z72" s="19"/>
    </row>
    <row r="73" spans="1:26" x14ac:dyDescent="0.55000000000000004">
      <c r="A73" s="12"/>
      <c r="B73" s="48"/>
      <c r="C73" s="56"/>
      <c r="D73" s="53"/>
      <c r="E73" s="54"/>
      <c r="F73" s="54"/>
      <c r="G73" s="54"/>
      <c r="H73" s="54"/>
      <c r="I73" s="69"/>
      <c r="J73" s="73"/>
      <c r="K73" s="71"/>
      <c r="L73" s="55"/>
      <c r="M73" s="49"/>
      <c r="P73" s="31"/>
      <c r="Q73" s="31"/>
      <c r="R73" s="31"/>
      <c r="S73" s="31"/>
      <c r="T73" s="35"/>
      <c r="V73" s="12"/>
      <c r="Z73" s="19"/>
    </row>
    <row r="74" spans="1:26" x14ac:dyDescent="0.55000000000000004">
      <c r="A74" s="12"/>
      <c r="B74" s="48"/>
      <c r="C74" s="56"/>
      <c r="D74" s="53"/>
      <c r="E74" s="54"/>
      <c r="F74" s="54"/>
      <c r="G74" s="54"/>
      <c r="H74" s="54"/>
      <c r="I74" s="69"/>
      <c r="J74" s="73"/>
      <c r="K74" s="71"/>
      <c r="L74" s="55"/>
      <c r="M74" s="49"/>
      <c r="P74" s="31"/>
      <c r="Q74" s="31"/>
      <c r="R74" s="31"/>
      <c r="S74" s="31"/>
      <c r="T74" s="35"/>
      <c r="V74" s="12"/>
      <c r="Z74" s="19"/>
    </row>
    <row r="75" spans="1:26" x14ac:dyDescent="0.55000000000000004">
      <c r="A75" s="12"/>
      <c r="B75" s="48"/>
      <c r="C75" s="56"/>
      <c r="D75" s="53"/>
      <c r="E75" s="54"/>
      <c r="F75" s="54"/>
      <c r="G75" s="54"/>
      <c r="H75" s="54"/>
      <c r="I75" s="69"/>
      <c r="J75" s="73"/>
      <c r="K75" s="71"/>
      <c r="L75" s="55"/>
      <c r="M75" s="49"/>
      <c r="P75" s="31"/>
      <c r="Q75" s="31"/>
      <c r="R75" s="31"/>
      <c r="S75" s="31"/>
      <c r="T75" s="35"/>
      <c r="V75" s="12"/>
      <c r="Z75" s="19"/>
    </row>
    <row r="76" spans="1:26" x14ac:dyDescent="0.55000000000000004">
      <c r="A76" s="12"/>
      <c r="B76" s="48"/>
      <c r="C76" s="56"/>
      <c r="D76" s="53"/>
      <c r="E76" s="54"/>
      <c r="F76" s="54"/>
      <c r="G76" s="54"/>
      <c r="H76" s="54"/>
      <c r="I76" s="69"/>
      <c r="J76" s="73"/>
      <c r="K76" s="71"/>
      <c r="L76" s="55"/>
      <c r="M76" s="49"/>
      <c r="P76" s="31"/>
      <c r="Q76" s="31"/>
      <c r="R76" s="31"/>
      <c r="S76" s="31"/>
      <c r="T76" s="35"/>
      <c r="V76" s="12"/>
      <c r="Z76" s="19"/>
    </row>
    <row r="77" spans="1:26" x14ac:dyDescent="0.55000000000000004">
      <c r="A77" s="12"/>
      <c r="B77" s="48"/>
      <c r="C77" s="56"/>
      <c r="D77" s="53"/>
      <c r="E77" s="54"/>
      <c r="F77" s="54"/>
      <c r="G77" s="54"/>
      <c r="H77" s="54"/>
      <c r="I77" s="69"/>
      <c r="J77" s="73"/>
      <c r="K77" s="71"/>
      <c r="L77" s="55"/>
      <c r="M77" s="49"/>
      <c r="P77" s="31"/>
      <c r="Q77" s="31"/>
      <c r="R77" s="31"/>
      <c r="S77" s="31"/>
      <c r="T77" s="35"/>
      <c r="V77" s="12"/>
      <c r="Z77" s="19"/>
    </row>
    <row r="78" spans="1:26" x14ac:dyDescent="0.55000000000000004">
      <c r="A78" s="12"/>
      <c r="B78" s="48"/>
      <c r="C78" s="56"/>
      <c r="D78" s="53"/>
      <c r="E78" s="54"/>
      <c r="F78" s="54"/>
      <c r="G78" s="54"/>
      <c r="H78" s="54"/>
      <c r="I78" s="69"/>
      <c r="J78" s="73"/>
      <c r="K78" s="71"/>
      <c r="L78" s="55"/>
      <c r="M78" s="49"/>
      <c r="P78" s="31"/>
      <c r="Q78" s="31"/>
      <c r="R78" s="31"/>
      <c r="S78" s="31"/>
      <c r="T78" s="35"/>
      <c r="V78" s="12"/>
      <c r="Z78" s="19"/>
    </row>
    <row r="79" spans="1:26" x14ac:dyDescent="0.55000000000000004">
      <c r="A79" s="12"/>
      <c r="B79" s="48"/>
      <c r="C79" s="56"/>
      <c r="D79" s="53"/>
      <c r="E79" s="54"/>
      <c r="F79" s="54"/>
      <c r="G79" s="54"/>
      <c r="H79" s="54"/>
      <c r="I79" s="69"/>
      <c r="J79" s="73"/>
      <c r="K79" s="71"/>
      <c r="L79" s="55"/>
      <c r="M79" s="49"/>
      <c r="P79" s="31"/>
      <c r="Q79" s="31"/>
      <c r="R79" s="31"/>
      <c r="S79" s="31"/>
      <c r="T79" s="35"/>
      <c r="V79" s="12"/>
      <c r="Z79" s="19"/>
    </row>
    <row r="80" spans="1:26" x14ac:dyDescent="0.55000000000000004">
      <c r="A80" s="12"/>
      <c r="B80" s="48"/>
      <c r="C80" s="56"/>
      <c r="D80" s="53"/>
      <c r="E80" s="54"/>
      <c r="F80" s="54"/>
      <c r="G80" s="54"/>
      <c r="H80" s="54"/>
      <c r="I80" s="69"/>
      <c r="J80" s="73"/>
      <c r="K80" s="71"/>
      <c r="L80" s="55"/>
      <c r="M80" s="49"/>
      <c r="P80" s="32"/>
      <c r="Q80" s="32"/>
      <c r="R80" s="32"/>
      <c r="S80" s="32"/>
      <c r="T80" s="35"/>
      <c r="V80" s="12"/>
      <c r="Z80" s="19"/>
    </row>
    <row r="81" spans="1:26" x14ac:dyDescent="0.55000000000000004">
      <c r="A81" s="12"/>
      <c r="B81" s="48"/>
      <c r="C81" s="56"/>
      <c r="D81" s="53"/>
      <c r="E81" s="54"/>
      <c r="F81" s="54"/>
      <c r="G81" s="54"/>
      <c r="H81" s="54"/>
      <c r="I81" s="69"/>
      <c r="J81" s="73"/>
      <c r="K81" s="71"/>
      <c r="L81" s="55"/>
      <c r="M81" s="49"/>
      <c r="P81" s="32"/>
      <c r="Q81" s="32"/>
      <c r="R81" s="32"/>
      <c r="S81" s="32"/>
      <c r="T81" s="35"/>
      <c r="V81" s="12"/>
      <c r="Z81" s="19"/>
    </row>
    <row r="82" spans="1:26" x14ac:dyDescent="0.55000000000000004">
      <c r="A82" s="12"/>
      <c r="B82" s="48"/>
      <c r="C82" s="56"/>
      <c r="D82" s="53"/>
      <c r="E82" s="54"/>
      <c r="F82" s="54"/>
      <c r="G82" s="54"/>
      <c r="H82" s="54"/>
      <c r="I82" s="69"/>
      <c r="J82" s="73"/>
      <c r="K82" s="71"/>
      <c r="L82" s="55"/>
      <c r="M82" s="49"/>
      <c r="P82" s="32"/>
      <c r="Q82" s="32"/>
      <c r="R82" s="32"/>
      <c r="S82" s="32"/>
      <c r="T82" s="35"/>
      <c r="V82" s="12"/>
      <c r="Z82" s="19"/>
    </row>
    <row r="83" spans="1:26" x14ac:dyDescent="0.55000000000000004">
      <c r="A83" s="12"/>
      <c r="B83" s="48"/>
      <c r="C83" s="56"/>
      <c r="D83" s="53"/>
      <c r="E83" s="54"/>
      <c r="F83" s="54"/>
      <c r="G83" s="54"/>
      <c r="H83" s="54"/>
      <c r="I83" s="69"/>
      <c r="J83" s="73"/>
      <c r="K83" s="71"/>
      <c r="L83" s="55"/>
      <c r="M83" s="49"/>
      <c r="P83" s="32"/>
      <c r="Q83" s="32"/>
      <c r="R83" s="32"/>
      <c r="S83" s="32"/>
      <c r="T83" s="35"/>
      <c r="V83" s="12"/>
      <c r="Z83" s="19"/>
    </row>
    <row r="84" spans="1:26" x14ac:dyDescent="0.55000000000000004">
      <c r="A84" s="12"/>
      <c r="B84" s="48"/>
      <c r="C84" s="56"/>
      <c r="D84" s="53"/>
      <c r="E84" s="54"/>
      <c r="F84" s="54"/>
      <c r="G84" s="54"/>
      <c r="H84" s="54"/>
      <c r="I84" s="69"/>
      <c r="J84" s="73"/>
      <c r="K84" s="71"/>
      <c r="L84" s="55"/>
      <c r="M84" s="49"/>
      <c r="P84" s="32"/>
      <c r="Q84" s="32"/>
      <c r="R84" s="32"/>
      <c r="S84" s="32"/>
      <c r="T84" s="35"/>
      <c r="V84" s="12"/>
      <c r="Z84" s="19"/>
    </row>
    <row r="85" spans="1:26" x14ac:dyDescent="0.55000000000000004">
      <c r="A85" s="12"/>
      <c r="B85" s="48"/>
      <c r="C85" s="56"/>
      <c r="D85" s="53"/>
      <c r="E85" s="54"/>
      <c r="F85" s="54"/>
      <c r="G85" s="54"/>
      <c r="H85" s="54"/>
      <c r="I85" s="69"/>
      <c r="J85" s="73"/>
      <c r="K85" s="71"/>
      <c r="L85" s="55"/>
      <c r="M85" s="49"/>
      <c r="P85" s="32"/>
      <c r="Q85" s="32"/>
      <c r="R85" s="32"/>
      <c r="S85" s="32"/>
      <c r="T85" s="35"/>
      <c r="V85" s="12"/>
      <c r="Z85" s="19"/>
    </row>
    <row r="86" spans="1:26" x14ac:dyDescent="0.55000000000000004">
      <c r="A86" s="12"/>
      <c r="B86" s="48"/>
      <c r="C86" s="56"/>
      <c r="D86" s="53"/>
      <c r="E86" s="54"/>
      <c r="F86" s="54"/>
      <c r="G86" s="54"/>
      <c r="H86" s="54"/>
      <c r="I86" s="69"/>
      <c r="J86" s="73"/>
      <c r="K86" s="71"/>
      <c r="L86" s="55"/>
      <c r="M86" s="49"/>
      <c r="P86" s="32"/>
      <c r="Q86" s="32"/>
      <c r="R86" s="32"/>
      <c r="S86" s="32"/>
      <c r="T86" s="35"/>
      <c r="V86" s="12"/>
      <c r="Z86" s="19"/>
    </row>
    <row r="87" spans="1:26" x14ac:dyDescent="0.55000000000000004">
      <c r="A87" s="12"/>
      <c r="B87" s="48"/>
      <c r="C87" s="56"/>
      <c r="D87" s="53"/>
      <c r="E87" s="54"/>
      <c r="F87" s="54"/>
      <c r="G87" s="54"/>
      <c r="H87" s="54"/>
      <c r="I87" s="69"/>
      <c r="J87" s="73"/>
      <c r="K87" s="71"/>
      <c r="L87" s="55"/>
      <c r="M87" s="49"/>
      <c r="P87" s="31"/>
      <c r="Q87" s="31"/>
      <c r="R87" s="31"/>
      <c r="S87" s="31"/>
      <c r="T87" s="35"/>
      <c r="V87" s="12"/>
      <c r="Z87" s="19"/>
    </row>
    <row r="88" spans="1:26" x14ac:dyDescent="0.55000000000000004">
      <c r="A88" s="12"/>
      <c r="B88" s="48"/>
      <c r="C88" s="56"/>
      <c r="D88" s="53"/>
      <c r="E88" s="54"/>
      <c r="F88" s="54"/>
      <c r="G88" s="54"/>
      <c r="H88" s="54"/>
      <c r="I88" s="69"/>
      <c r="J88" s="73"/>
      <c r="K88" s="71"/>
      <c r="L88" s="55"/>
      <c r="M88" s="49"/>
      <c r="P88" s="31"/>
      <c r="Q88" s="31"/>
      <c r="R88" s="31"/>
      <c r="S88" s="31"/>
      <c r="T88" s="35"/>
      <c r="V88" s="12"/>
      <c r="Z88" s="19"/>
    </row>
    <row r="89" spans="1:26" x14ac:dyDescent="0.55000000000000004">
      <c r="A89" s="12"/>
      <c r="B89" s="48"/>
      <c r="C89" s="56"/>
      <c r="D89" s="53"/>
      <c r="E89" s="54"/>
      <c r="F89" s="54"/>
      <c r="G89" s="54"/>
      <c r="H89" s="54"/>
      <c r="I89" s="69"/>
      <c r="J89" s="73"/>
      <c r="K89" s="71"/>
      <c r="L89" s="55"/>
      <c r="M89" s="49"/>
      <c r="P89" s="31"/>
      <c r="Q89" s="31"/>
      <c r="R89" s="31"/>
      <c r="S89" s="31"/>
      <c r="T89" s="35"/>
      <c r="V89" s="12"/>
      <c r="Z89" s="19"/>
    </row>
    <row r="90" spans="1:26" x14ac:dyDescent="0.55000000000000004">
      <c r="A90" s="12"/>
      <c r="B90" s="48"/>
      <c r="C90" s="56"/>
      <c r="D90" s="53"/>
      <c r="E90" s="54"/>
      <c r="F90" s="54"/>
      <c r="G90" s="54"/>
      <c r="H90" s="54"/>
      <c r="I90" s="69"/>
      <c r="J90" s="73"/>
      <c r="K90" s="71"/>
      <c r="L90" s="55"/>
      <c r="M90" s="49"/>
      <c r="P90" s="31"/>
      <c r="Q90" s="31"/>
      <c r="R90" s="31"/>
      <c r="S90" s="31"/>
      <c r="T90" s="35"/>
      <c r="V90" s="12"/>
      <c r="Z90" s="19"/>
    </row>
    <row r="91" spans="1:26" x14ac:dyDescent="0.55000000000000004">
      <c r="A91" s="12"/>
      <c r="B91" s="48"/>
      <c r="C91" s="56"/>
      <c r="D91" s="53"/>
      <c r="E91" s="54"/>
      <c r="F91" s="54"/>
      <c r="G91" s="54"/>
      <c r="H91" s="54"/>
      <c r="I91" s="69"/>
      <c r="J91" s="73"/>
      <c r="K91" s="71"/>
      <c r="L91" s="55"/>
      <c r="M91" s="49"/>
      <c r="P91" s="31"/>
      <c r="Q91" s="31"/>
      <c r="R91" s="31"/>
      <c r="S91" s="31"/>
      <c r="T91" s="35"/>
      <c r="V91" s="12"/>
      <c r="Z91" s="19"/>
    </row>
    <row r="92" spans="1:26" x14ac:dyDescent="0.55000000000000004">
      <c r="A92" s="12"/>
      <c r="B92" s="48"/>
      <c r="C92" s="56"/>
      <c r="D92" s="53"/>
      <c r="E92" s="54"/>
      <c r="F92" s="54"/>
      <c r="G92" s="54"/>
      <c r="H92" s="54"/>
      <c r="I92" s="69"/>
      <c r="J92" s="73"/>
      <c r="K92" s="71"/>
      <c r="L92" s="55"/>
      <c r="M92" s="49"/>
      <c r="P92" s="31"/>
      <c r="Q92" s="31"/>
      <c r="R92" s="31"/>
      <c r="S92" s="31"/>
      <c r="T92" s="35"/>
      <c r="V92" s="12"/>
      <c r="Z92" s="19"/>
    </row>
    <row r="93" spans="1:26" x14ac:dyDescent="0.55000000000000004">
      <c r="A93" s="12"/>
      <c r="B93" s="48"/>
      <c r="C93" s="56"/>
      <c r="D93" s="53"/>
      <c r="E93" s="54"/>
      <c r="F93" s="54"/>
      <c r="G93" s="54"/>
      <c r="H93" s="54"/>
      <c r="I93" s="69"/>
      <c r="J93" s="73"/>
      <c r="K93" s="71"/>
      <c r="L93" s="55"/>
      <c r="M93" s="49"/>
      <c r="P93" s="31"/>
      <c r="Q93" s="31"/>
      <c r="R93" s="31"/>
      <c r="S93" s="31"/>
      <c r="T93" s="35"/>
      <c r="V93" s="12"/>
      <c r="Z93" s="19"/>
    </row>
    <row r="94" spans="1:26" x14ac:dyDescent="0.55000000000000004">
      <c r="A94" s="12"/>
      <c r="B94" s="48"/>
      <c r="C94" s="56"/>
      <c r="D94" s="53"/>
      <c r="E94" s="54"/>
      <c r="F94" s="54"/>
      <c r="G94" s="54"/>
      <c r="H94" s="54"/>
      <c r="I94" s="69"/>
      <c r="J94" s="73"/>
      <c r="K94" s="71"/>
      <c r="L94" s="55"/>
      <c r="M94" s="49"/>
      <c r="P94" s="32"/>
      <c r="Q94" s="32"/>
      <c r="R94" s="32"/>
      <c r="S94" s="32"/>
      <c r="T94" s="35"/>
      <c r="V94" s="12"/>
      <c r="Z94" s="19"/>
    </row>
    <row r="95" spans="1:26" x14ac:dyDescent="0.55000000000000004">
      <c r="A95" s="12"/>
      <c r="B95" s="48"/>
      <c r="C95" s="56"/>
      <c r="D95" s="53"/>
      <c r="E95" s="54"/>
      <c r="F95" s="54"/>
      <c r="G95" s="54"/>
      <c r="H95" s="54"/>
      <c r="I95" s="69"/>
      <c r="J95" s="73"/>
      <c r="K95" s="71"/>
      <c r="L95" s="55"/>
      <c r="M95" s="49"/>
      <c r="P95" s="32"/>
      <c r="Q95" s="32"/>
      <c r="R95" s="32"/>
      <c r="S95" s="32"/>
      <c r="T95" s="35"/>
      <c r="V95" s="12"/>
      <c r="Z95" s="19"/>
    </row>
    <row r="96" spans="1:26" x14ac:dyDescent="0.55000000000000004">
      <c r="A96" s="12"/>
      <c r="B96" s="48"/>
      <c r="C96" s="56"/>
      <c r="D96" s="53"/>
      <c r="E96" s="54"/>
      <c r="F96" s="54"/>
      <c r="G96" s="54"/>
      <c r="H96" s="54"/>
      <c r="I96" s="69"/>
      <c r="J96" s="73"/>
      <c r="K96" s="71"/>
      <c r="L96" s="55"/>
      <c r="M96" s="49"/>
      <c r="P96" s="32"/>
      <c r="Q96" s="32"/>
      <c r="R96" s="32"/>
      <c r="S96" s="32"/>
      <c r="T96" s="35"/>
      <c r="V96" s="12"/>
      <c r="Z96" s="19"/>
    </row>
    <row r="97" spans="1:26" x14ac:dyDescent="0.55000000000000004">
      <c r="A97" s="12"/>
      <c r="B97" s="48"/>
      <c r="C97" s="56"/>
      <c r="D97" s="53"/>
      <c r="E97" s="54"/>
      <c r="F97" s="54"/>
      <c r="G97" s="54"/>
      <c r="H97" s="54"/>
      <c r="I97" s="69"/>
      <c r="J97" s="73"/>
      <c r="K97" s="71"/>
      <c r="L97" s="55"/>
      <c r="M97" s="49"/>
      <c r="P97" s="32"/>
      <c r="Q97" s="32"/>
      <c r="R97" s="32"/>
      <c r="S97" s="32"/>
      <c r="T97" s="35"/>
      <c r="V97" s="12"/>
      <c r="Z97" s="19"/>
    </row>
    <row r="98" spans="1:26" x14ac:dyDescent="0.55000000000000004">
      <c r="A98" s="12"/>
      <c r="B98" s="48"/>
      <c r="C98" s="56"/>
      <c r="D98" s="53"/>
      <c r="E98" s="54"/>
      <c r="F98" s="54"/>
      <c r="G98" s="54"/>
      <c r="H98" s="54"/>
      <c r="I98" s="69"/>
      <c r="J98" s="73"/>
      <c r="K98" s="71"/>
      <c r="L98" s="55"/>
      <c r="M98" s="49"/>
      <c r="P98" s="32"/>
      <c r="Q98" s="32"/>
      <c r="R98" s="32"/>
      <c r="S98" s="32"/>
      <c r="T98" s="35"/>
      <c r="V98" s="12"/>
      <c r="Z98" s="19"/>
    </row>
    <row r="99" spans="1:26" x14ac:dyDescent="0.55000000000000004">
      <c r="A99" s="12"/>
      <c r="B99" s="48"/>
      <c r="C99" s="56"/>
      <c r="D99" s="53"/>
      <c r="E99" s="54"/>
      <c r="F99" s="54"/>
      <c r="G99" s="54"/>
      <c r="H99" s="54"/>
      <c r="I99" s="69"/>
      <c r="J99" s="73"/>
      <c r="K99" s="71"/>
      <c r="L99" s="55"/>
      <c r="M99" s="49"/>
      <c r="P99" s="32"/>
      <c r="Q99" s="32"/>
      <c r="R99" s="32"/>
      <c r="S99" s="32"/>
      <c r="T99" s="35"/>
      <c r="V99" s="12"/>
      <c r="Z99" s="19"/>
    </row>
    <row r="100" spans="1:26" x14ac:dyDescent="0.55000000000000004">
      <c r="A100" s="12"/>
      <c r="B100" s="48"/>
      <c r="C100" s="56"/>
      <c r="D100" s="53"/>
      <c r="E100" s="54"/>
      <c r="F100" s="54"/>
      <c r="G100" s="54"/>
      <c r="H100" s="54"/>
      <c r="I100" s="69"/>
      <c r="J100" s="73"/>
      <c r="K100" s="71"/>
      <c r="L100" s="55"/>
      <c r="M100" s="49"/>
      <c r="P100" s="32"/>
      <c r="Q100" s="32"/>
      <c r="R100" s="32"/>
      <c r="S100" s="32"/>
      <c r="T100" s="35"/>
      <c r="V100" s="12"/>
      <c r="Z100" s="19"/>
    </row>
    <row r="101" spans="1:26" x14ac:dyDescent="0.55000000000000004">
      <c r="A101" s="12"/>
      <c r="B101" s="48"/>
      <c r="C101" s="56"/>
      <c r="D101" s="53"/>
      <c r="E101" s="54"/>
      <c r="F101" s="54"/>
      <c r="G101" s="54"/>
      <c r="H101" s="54"/>
      <c r="I101" s="69"/>
      <c r="J101" s="73"/>
      <c r="K101" s="71"/>
      <c r="L101" s="55"/>
      <c r="M101" s="49"/>
      <c r="P101" s="31"/>
      <c r="Q101" s="31"/>
      <c r="R101" s="31"/>
      <c r="S101" s="31"/>
      <c r="T101" s="35"/>
      <c r="V101" s="12"/>
      <c r="Z101" s="19"/>
    </row>
    <row r="102" spans="1:26" x14ac:dyDescent="0.55000000000000004">
      <c r="A102" s="12"/>
      <c r="B102" s="48"/>
      <c r="C102" s="56"/>
      <c r="D102" s="53"/>
      <c r="E102" s="54"/>
      <c r="F102" s="54"/>
      <c r="G102" s="54"/>
      <c r="H102" s="54"/>
      <c r="I102" s="69"/>
      <c r="J102" s="73"/>
      <c r="K102" s="71"/>
      <c r="L102" s="55"/>
      <c r="M102" s="49"/>
      <c r="P102" s="31"/>
      <c r="Q102" s="31"/>
      <c r="R102" s="31"/>
      <c r="S102" s="31"/>
      <c r="T102" s="35"/>
      <c r="V102" s="12"/>
      <c r="Z102" s="19"/>
    </row>
    <row r="103" spans="1:26" x14ac:dyDescent="0.55000000000000004">
      <c r="A103" s="12"/>
      <c r="B103" s="48"/>
      <c r="C103" s="56"/>
      <c r="D103" s="53"/>
      <c r="E103" s="54"/>
      <c r="F103" s="54"/>
      <c r="G103" s="54"/>
      <c r="H103" s="54"/>
      <c r="I103" s="69"/>
      <c r="J103" s="73"/>
      <c r="K103" s="71"/>
      <c r="L103" s="55"/>
      <c r="M103" s="49"/>
      <c r="P103" s="31"/>
      <c r="Q103" s="31"/>
      <c r="R103" s="31"/>
      <c r="S103" s="31"/>
      <c r="T103" s="35"/>
      <c r="V103" s="12"/>
      <c r="Z103" s="19"/>
    </row>
    <row r="104" spans="1:26" x14ac:dyDescent="0.55000000000000004">
      <c r="A104" s="12"/>
      <c r="B104" s="48"/>
      <c r="C104" s="56"/>
      <c r="D104" s="53"/>
      <c r="E104" s="54"/>
      <c r="F104" s="54"/>
      <c r="G104" s="54"/>
      <c r="H104" s="54"/>
      <c r="I104" s="69"/>
      <c r="J104" s="73"/>
      <c r="K104" s="71"/>
      <c r="L104" s="55"/>
      <c r="M104" s="49"/>
      <c r="P104" s="31"/>
      <c r="Q104" s="31"/>
      <c r="R104" s="31"/>
      <c r="S104" s="31"/>
      <c r="T104" s="35"/>
      <c r="V104" s="12"/>
      <c r="Z104" s="19"/>
    </row>
    <row r="105" spans="1:26" x14ac:dyDescent="0.55000000000000004">
      <c r="A105" s="12"/>
      <c r="B105" s="48"/>
      <c r="C105" s="56"/>
      <c r="D105" s="53"/>
      <c r="E105" s="54"/>
      <c r="F105" s="54"/>
      <c r="G105" s="54"/>
      <c r="H105" s="54"/>
      <c r="I105" s="69"/>
      <c r="J105" s="73"/>
      <c r="K105" s="71"/>
      <c r="L105" s="55"/>
      <c r="M105" s="49"/>
      <c r="P105" s="31"/>
      <c r="Q105" s="31"/>
      <c r="R105" s="31"/>
      <c r="S105" s="31"/>
      <c r="T105" s="35"/>
      <c r="V105" s="12"/>
      <c r="Z105" s="19"/>
    </row>
    <row r="106" spans="1:26" x14ac:dyDescent="0.55000000000000004">
      <c r="A106" s="12"/>
      <c r="B106" s="48"/>
      <c r="C106" s="56"/>
      <c r="D106" s="53"/>
      <c r="E106" s="54"/>
      <c r="F106" s="54"/>
      <c r="G106" s="54"/>
      <c r="H106" s="54"/>
      <c r="I106" s="69"/>
      <c r="J106" s="73"/>
      <c r="K106" s="71"/>
      <c r="L106" s="55"/>
      <c r="M106" s="49"/>
      <c r="P106" s="31"/>
      <c r="Q106" s="31"/>
      <c r="R106" s="31"/>
      <c r="S106" s="31"/>
      <c r="T106" s="35"/>
      <c r="V106" s="12"/>
      <c r="Z106" s="19"/>
    </row>
    <row r="107" spans="1:26" x14ac:dyDescent="0.55000000000000004">
      <c r="A107" s="12"/>
      <c r="B107" s="48"/>
      <c r="C107" s="57"/>
      <c r="D107" s="53"/>
      <c r="E107" s="54"/>
      <c r="F107" s="54"/>
      <c r="G107" s="54"/>
      <c r="H107" s="54"/>
      <c r="I107" s="69"/>
      <c r="J107" s="73"/>
      <c r="K107" s="71"/>
      <c r="L107" s="55"/>
      <c r="M107" s="49"/>
      <c r="P107" s="31"/>
      <c r="Q107" s="31"/>
      <c r="R107" s="31"/>
      <c r="S107" s="31"/>
      <c r="T107" s="35"/>
      <c r="V107" s="12"/>
      <c r="Z107" s="19"/>
    </row>
    <row r="108" spans="1:26" ht="18.5" thickBot="1" x14ac:dyDescent="0.6">
      <c r="A108" s="12"/>
      <c r="B108" s="48"/>
      <c r="C108" s="58"/>
      <c r="D108" s="53"/>
      <c r="E108" s="54"/>
      <c r="F108" s="54"/>
      <c r="G108" s="54"/>
      <c r="H108" s="54"/>
      <c r="I108" s="69"/>
      <c r="J108" s="72"/>
      <c r="K108" s="71"/>
      <c r="L108" s="55"/>
      <c r="M108" s="49"/>
      <c r="P108" s="33"/>
      <c r="Q108" s="33"/>
      <c r="R108" s="33"/>
      <c r="S108" s="33"/>
      <c r="T108" s="35"/>
      <c r="V108" s="12"/>
    </row>
    <row r="109" spans="1:26" ht="19" thickTop="1" thickBot="1" x14ac:dyDescent="0.6">
      <c r="A109" s="6"/>
      <c r="B109" s="86"/>
      <c r="C109" s="39" t="s">
        <v>33</v>
      </c>
      <c r="D109" s="43"/>
      <c r="E109" s="40">
        <f>SUM(E9:E108)</f>
        <v>123</v>
      </c>
      <c r="F109" s="40">
        <f>SUM(F9:F108)</f>
        <v>235</v>
      </c>
      <c r="G109" s="40">
        <f>SUM(G9:G108)</f>
        <v>347</v>
      </c>
      <c r="H109" s="40">
        <f>SUM(H9:H108)</f>
        <v>459</v>
      </c>
      <c r="I109" s="60"/>
      <c r="J109" s="75">
        <f>SUM(J10:J108)</f>
        <v>0</v>
      </c>
      <c r="K109" s="45"/>
      <c r="L109" s="40">
        <f>SUM(L9:L108)</f>
        <v>0</v>
      </c>
      <c r="M109" s="49"/>
      <c r="P109" s="34"/>
      <c r="Q109" s="34"/>
      <c r="R109" s="34"/>
      <c r="S109" s="34"/>
      <c r="T109" s="7"/>
      <c r="U109" s="6"/>
      <c r="V109" s="6"/>
      <c r="W109" s="6"/>
    </row>
    <row r="110" spans="1:26" x14ac:dyDescent="0.55000000000000004">
      <c r="B110" s="87"/>
      <c r="C110" s="28"/>
      <c r="D110" s="88"/>
      <c r="E110" s="88"/>
      <c r="F110" s="88"/>
      <c r="G110" s="88"/>
      <c r="H110" s="88"/>
      <c r="I110" s="88"/>
      <c r="J110" s="88"/>
      <c r="K110" s="88"/>
      <c r="L110" s="28"/>
      <c r="M110" s="50"/>
      <c r="P110" s="6"/>
      <c r="Q110" s="6"/>
      <c r="R110" s="6"/>
      <c r="S110" s="6"/>
      <c r="U110" s="6"/>
      <c r="V110" s="6"/>
      <c r="W110" s="6"/>
    </row>
    <row r="112" spans="1:26" x14ac:dyDescent="0.55000000000000004">
      <c r="D112" s="11"/>
    </row>
    <row r="113" spans="3:12" ht="18.5" thickBot="1" x14ac:dyDescent="0.6">
      <c r="C113" t="s">
        <v>71</v>
      </c>
    </row>
    <row r="114" spans="3:12" ht="93" customHeight="1" thickBot="1" x14ac:dyDescent="0.6">
      <c r="C114" s="36"/>
      <c r="D114" s="37"/>
      <c r="E114" s="37"/>
      <c r="F114" s="37"/>
      <c r="G114" s="37"/>
      <c r="H114" s="37"/>
      <c r="I114" s="37"/>
      <c r="J114" s="37"/>
      <c r="K114" s="37"/>
      <c r="L114" s="38"/>
    </row>
  </sheetData>
  <sheetProtection formatCells="0" formatColumns="0" formatRows="0" insertColumns="0" insertRows="0" deleteColumns="0" deleteRows="0" sort="0" autoFilter="0" pivotTables="0"/>
  <mergeCells count="6">
    <mergeCell ref="T7:T8"/>
    <mergeCell ref="A2:K2"/>
    <mergeCell ref="I7:I8"/>
    <mergeCell ref="J7:J8"/>
    <mergeCell ref="K7:K8"/>
    <mergeCell ref="L7:L8"/>
  </mergeCells>
  <phoneticPr fontId="1"/>
  <conditionalFormatting sqref="C8">
    <cfRule type="expression" dxfId="13" priority="2">
      <formula>$C$9=""</formula>
    </cfRule>
  </conditionalFormatting>
  <conditionalFormatting sqref="C9:C107">
    <cfRule type="containsBlanks" dxfId="12" priority="3">
      <formula>LEN(TRIM(C9))=0</formula>
    </cfRule>
  </conditionalFormatting>
  <conditionalFormatting sqref="C9:C108">
    <cfRule type="notContainsBlanks" dxfId="11" priority="15">
      <formula>LEN(TRIM(C9))&gt;0</formula>
    </cfRule>
  </conditionalFormatting>
  <conditionalFormatting sqref="C10:L108">
    <cfRule type="expression" dxfId="10" priority="14">
      <formula>COUNTA($D10:$D$105)+COUNTA($C9:$C$105)=0</formula>
    </cfRule>
  </conditionalFormatting>
  <conditionalFormatting sqref="D9:D108">
    <cfRule type="expression" dxfId="9" priority="4">
      <formula>$C9="*"</formula>
    </cfRule>
  </conditionalFormatting>
  <conditionalFormatting sqref="E109:H109">
    <cfRule type="cellIs" dxfId="8" priority="13" operator="equal">
      <formula>0</formula>
    </cfRule>
  </conditionalFormatting>
  <conditionalFormatting sqref="E9:I108 K9:L108">
    <cfRule type="expression" dxfId="7" priority="1">
      <formula>$C9&lt;&gt;""</formula>
    </cfRule>
    <cfRule type="expression" dxfId="6" priority="5">
      <formula>E9&lt;&gt;""</formula>
    </cfRule>
    <cfRule type="expression" dxfId="5" priority="6">
      <formula>$D9&lt;&gt;""</formula>
    </cfRule>
  </conditionalFormatting>
  <conditionalFormatting sqref="L109">
    <cfRule type="cellIs" dxfId="4" priority="7" operator="equal">
      <formula>0</formula>
    </cfRule>
  </conditionalFormatting>
  <conditionalFormatting sqref="P9:T108">
    <cfRule type="expression" dxfId="3" priority="8">
      <formula>NOT($C9="")</formula>
    </cfRule>
  </conditionalFormatting>
  <conditionalFormatting sqref="P109:T109">
    <cfRule type="cellIs" dxfId="2" priority="12" operator="equal">
      <formula>0</formula>
    </cfRule>
  </conditionalFormatting>
  <pageMargins left="0.7" right="0.7" top="0.75" bottom="0.75" header="0.3" footer="0.3"/>
  <pageSetup paperSize="9" scale="21"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695D254-A292-40EF-A846-6D758A4ACB3A}">
          <x14:formula1>
            <xm:f>実質ゼロ分類!$B$2:$B$10</xm:f>
          </x14:formula1>
          <xm:sqref>C9:C108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EC93-F14F-4144-8FC7-95CDC0444801}">
  <sheetPr codeName="Sheet24">
    <tabColor rgb="FFFFC000"/>
  </sheetPr>
  <dimension ref="A1:I48"/>
  <sheetViews>
    <sheetView showGridLines="0" view="pageBreakPreview" zoomScale="85" zoomScaleNormal="70" zoomScaleSheetLayoutView="85" workbookViewId="0">
      <selection activeCell="E12" sqref="E12"/>
    </sheetView>
  </sheetViews>
  <sheetFormatPr defaultRowHeight="18" x14ac:dyDescent="0.55000000000000004"/>
  <cols>
    <col min="1" max="1" width="5.08203125" customWidth="1"/>
    <col min="2" max="2" width="15.5" customWidth="1"/>
    <col min="4" max="4" width="50.75" customWidth="1"/>
    <col min="5" max="5" width="27.5" customWidth="1"/>
    <col min="6" max="6" width="39.5" customWidth="1"/>
    <col min="7" max="8" width="28.58203125" customWidth="1"/>
    <col min="9" max="9" width="22.25" customWidth="1"/>
    <col min="10" max="10" width="4.58203125" customWidth="1"/>
  </cols>
  <sheetData>
    <row r="1" spans="1:9" x14ac:dyDescent="0.55000000000000004">
      <c r="I1" s="67" t="s">
        <v>11</v>
      </c>
    </row>
    <row r="2" spans="1:9" x14ac:dyDescent="0.55000000000000004">
      <c r="A2" s="1" t="s">
        <v>115</v>
      </c>
      <c r="B2" s="1"/>
      <c r="I2" s="24" t="s">
        <v>12</v>
      </c>
    </row>
    <row r="3" spans="1:9" ht="27" customHeight="1" x14ac:dyDescent="0.55000000000000004">
      <c r="A3" s="901" t="s">
        <v>116</v>
      </c>
      <c r="B3" s="901"/>
      <c r="C3" s="901"/>
      <c r="D3" s="901"/>
      <c r="E3" s="901"/>
      <c r="F3" s="901"/>
      <c r="G3" s="901"/>
      <c r="H3" s="901"/>
    </row>
    <row r="4" spans="1:9" ht="18.5" thickBot="1" x14ac:dyDescent="0.6"/>
    <row r="5" spans="1:9" ht="43.5" customHeight="1" x14ac:dyDescent="0.55000000000000004">
      <c r="B5" s="18" t="s">
        <v>117</v>
      </c>
      <c r="C5" s="13" t="s">
        <v>118</v>
      </c>
      <c r="D5" s="13" t="s">
        <v>119</v>
      </c>
      <c r="E5" s="15" t="s">
        <v>120</v>
      </c>
      <c r="F5" s="15" t="s">
        <v>121</v>
      </c>
      <c r="G5" s="13" t="s">
        <v>122</v>
      </c>
      <c r="H5" s="13" t="s">
        <v>123</v>
      </c>
      <c r="I5" s="16" t="s">
        <v>124</v>
      </c>
    </row>
    <row r="6" spans="1:9" ht="54" x14ac:dyDescent="0.55000000000000004">
      <c r="B6" s="8" t="s">
        <v>125</v>
      </c>
      <c r="C6" s="65">
        <v>1</v>
      </c>
      <c r="D6" s="79" t="s">
        <v>126</v>
      </c>
      <c r="E6" s="61">
        <v>42000</v>
      </c>
      <c r="F6" s="2" t="s">
        <v>106</v>
      </c>
      <c r="G6" s="2" t="s">
        <v>127</v>
      </c>
      <c r="H6" s="81"/>
      <c r="I6" s="22"/>
    </row>
    <row r="7" spans="1:9" ht="36" x14ac:dyDescent="0.55000000000000004">
      <c r="B7" s="8" t="s">
        <v>125</v>
      </c>
      <c r="C7" s="65">
        <v>2</v>
      </c>
      <c r="D7" s="79" t="s">
        <v>128</v>
      </c>
      <c r="E7" s="61">
        <v>8400</v>
      </c>
      <c r="F7" s="2" t="s">
        <v>106</v>
      </c>
      <c r="G7" s="2" t="s">
        <v>129</v>
      </c>
      <c r="H7" s="81"/>
      <c r="I7" s="22"/>
    </row>
    <row r="8" spans="1:9" ht="36" x14ac:dyDescent="0.55000000000000004">
      <c r="B8" s="8" t="s">
        <v>125</v>
      </c>
      <c r="C8" s="65">
        <v>3</v>
      </c>
      <c r="D8" s="79" t="s">
        <v>130</v>
      </c>
      <c r="E8" s="61">
        <v>17010</v>
      </c>
      <c r="F8" s="2" t="s">
        <v>106</v>
      </c>
      <c r="G8" s="2" t="s">
        <v>129</v>
      </c>
      <c r="H8" s="81"/>
      <c r="I8" s="22"/>
    </row>
    <row r="9" spans="1:9" ht="54" x14ac:dyDescent="0.55000000000000004">
      <c r="B9" s="8" t="s">
        <v>131</v>
      </c>
      <c r="C9" s="65">
        <v>1</v>
      </c>
      <c r="D9" s="79" t="s">
        <v>132</v>
      </c>
      <c r="E9" s="61">
        <v>300000</v>
      </c>
      <c r="F9" s="2" t="s">
        <v>133</v>
      </c>
      <c r="G9" s="2" t="s">
        <v>127</v>
      </c>
      <c r="H9" s="81">
        <f>I9/E9</f>
        <v>0.66666666666666663</v>
      </c>
      <c r="I9" s="22">
        <v>200000</v>
      </c>
    </row>
    <row r="10" spans="1:9" ht="36" x14ac:dyDescent="0.55000000000000004">
      <c r="B10" s="8" t="s">
        <v>131</v>
      </c>
      <c r="C10" s="65">
        <v>2</v>
      </c>
      <c r="D10" s="79" t="s">
        <v>134</v>
      </c>
      <c r="E10" s="61">
        <v>60000</v>
      </c>
      <c r="F10" s="2" t="s">
        <v>133</v>
      </c>
      <c r="G10" s="2" t="s">
        <v>127</v>
      </c>
      <c r="H10" s="81">
        <f t="shared" ref="H10:H11" si="0">I10/E10</f>
        <v>0.66666666666666663</v>
      </c>
      <c r="I10" s="22">
        <v>40000</v>
      </c>
    </row>
    <row r="11" spans="1:9" ht="36" x14ac:dyDescent="0.55000000000000004">
      <c r="B11" s="8" t="s">
        <v>131</v>
      </c>
      <c r="C11" s="65">
        <v>3</v>
      </c>
      <c r="D11" s="79" t="s">
        <v>135</v>
      </c>
      <c r="E11" s="61">
        <v>128250</v>
      </c>
      <c r="F11" s="2" t="s">
        <v>133</v>
      </c>
      <c r="G11" s="2" t="s">
        <v>127</v>
      </c>
      <c r="H11" s="81">
        <f t="shared" si="0"/>
        <v>0.64327485380116955</v>
      </c>
      <c r="I11" s="22">
        <v>82500</v>
      </c>
    </row>
    <row r="12" spans="1:9" ht="36" x14ac:dyDescent="0.55000000000000004">
      <c r="B12" s="8" t="s">
        <v>131</v>
      </c>
      <c r="C12" s="65">
        <v>4</v>
      </c>
      <c r="D12" s="79" t="s">
        <v>136</v>
      </c>
      <c r="E12" s="61">
        <v>205000</v>
      </c>
      <c r="F12" s="2" t="s">
        <v>133</v>
      </c>
      <c r="G12" s="2" t="s">
        <v>127</v>
      </c>
      <c r="H12" s="81">
        <f>I12/E12</f>
        <v>0.66666341463414636</v>
      </c>
      <c r="I12" s="22">
        <v>136666</v>
      </c>
    </row>
    <row r="13" spans="1:9" ht="72" x14ac:dyDescent="0.55000000000000004">
      <c r="B13" s="8" t="s">
        <v>131</v>
      </c>
      <c r="C13" s="65">
        <v>5</v>
      </c>
      <c r="D13" s="79" t="s">
        <v>137</v>
      </c>
      <c r="E13" s="61">
        <v>316000</v>
      </c>
      <c r="F13" s="2" t="s">
        <v>138</v>
      </c>
      <c r="G13" s="2" t="s">
        <v>139</v>
      </c>
      <c r="H13" s="81">
        <f t="shared" ref="H13:H14" si="1">I13/E13</f>
        <v>0.71518987341772156</v>
      </c>
      <c r="I13" s="22">
        <v>226000</v>
      </c>
    </row>
    <row r="14" spans="1:9" ht="54" x14ac:dyDescent="0.55000000000000004">
      <c r="B14" s="8" t="s">
        <v>131</v>
      </c>
      <c r="C14" s="65">
        <v>6</v>
      </c>
      <c r="D14" s="79" t="s">
        <v>140</v>
      </c>
      <c r="E14" s="61">
        <v>310000</v>
      </c>
      <c r="F14" s="2" t="s">
        <v>141</v>
      </c>
      <c r="G14" s="2" t="s">
        <v>142</v>
      </c>
      <c r="H14" s="81">
        <f t="shared" si="1"/>
        <v>0.45161290322580644</v>
      </c>
      <c r="I14" s="22">
        <v>140000</v>
      </c>
    </row>
    <row r="15" spans="1:9" x14ac:dyDescent="0.55000000000000004">
      <c r="B15" s="8"/>
      <c r="C15" s="65"/>
      <c r="D15" s="79"/>
      <c r="E15" s="61"/>
      <c r="F15" s="2"/>
      <c r="G15" s="2"/>
      <c r="H15" s="81"/>
      <c r="I15" s="22"/>
    </row>
    <row r="16" spans="1:9" x14ac:dyDescent="0.55000000000000004">
      <c r="B16" s="8"/>
      <c r="C16" s="65"/>
      <c r="D16" s="79"/>
      <c r="E16" s="61"/>
      <c r="F16" s="2"/>
      <c r="G16" s="2"/>
      <c r="H16" s="81"/>
      <c r="I16" s="22"/>
    </row>
    <row r="17" spans="2:9" x14ac:dyDescent="0.55000000000000004">
      <c r="B17" s="8"/>
      <c r="C17" s="65"/>
      <c r="D17" s="79"/>
      <c r="E17" s="61"/>
      <c r="F17" s="2"/>
      <c r="G17" s="2"/>
      <c r="H17" s="81"/>
      <c r="I17" s="22"/>
    </row>
    <row r="18" spans="2:9" x14ac:dyDescent="0.55000000000000004">
      <c r="B18" s="8"/>
      <c r="C18" s="65"/>
      <c r="D18" s="79"/>
      <c r="E18" s="61"/>
      <c r="F18" s="2"/>
      <c r="G18" s="2"/>
      <c r="H18" s="81"/>
      <c r="I18" s="22"/>
    </row>
    <row r="19" spans="2:9" x14ac:dyDescent="0.55000000000000004">
      <c r="B19" s="8"/>
      <c r="C19" s="65"/>
      <c r="D19" s="79"/>
      <c r="E19" s="61"/>
      <c r="F19" s="2"/>
      <c r="G19" s="2"/>
      <c r="H19" s="81"/>
      <c r="I19" s="22"/>
    </row>
    <row r="20" spans="2:9" x14ac:dyDescent="0.55000000000000004">
      <c r="B20" s="8"/>
      <c r="C20" s="65"/>
      <c r="D20" s="79"/>
      <c r="E20" s="61"/>
      <c r="F20" s="2"/>
      <c r="G20" s="2"/>
      <c r="H20" s="81"/>
      <c r="I20" s="22"/>
    </row>
    <row r="21" spans="2:9" x14ac:dyDescent="0.55000000000000004">
      <c r="B21" s="8"/>
      <c r="C21" s="65"/>
      <c r="D21" s="79"/>
      <c r="E21" s="61"/>
      <c r="F21" s="2"/>
      <c r="G21" s="2"/>
      <c r="H21" s="81"/>
      <c r="I21" s="22"/>
    </row>
    <row r="22" spans="2:9" x14ac:dyDescent="0.55000000000000004">
      <c r="B22" s="8"/>
      <c r="C22" s="65"/>
      <c r="D22" s="79"/>
      <c r="E22" s="61"/>
      <c r="F22" s="2"/>
      <c r="G22" s="2"/>
      <c r="H22" s="81"/>
      <c r="I22" s="22"/>
    </row>
    <row r="23" spans="2:9" x14ac:dyDescent="0.55000000000000004">
      <c r="B23" s="8"/>
      <c r="C23" s="65"/>
      <c r="D23" s="79"/>
      <c r="E23" s="61"/>
      <c r="F23" s="2"/>
      <c r="G23" s="2"/>
      <c r="H23" s="81"/>
      <c r="I23" s="22"/>
    </row>
    <row r="24" spans="2:9" x14ac:dyDescent="0.55000000000000004">
      <c r="B24" s="8"/>
      <c r="C24" s="65"/>
      <c r="D24" s="79"/>
      <c r="E24" s="61"/>
      <c r="F24" s="2"/>
      <c r="G24" s="2"/>
      <c r="H24" s="81"/>
      <c r="I24" s="22"/>
    </row>
    <row r="25" spans="2:9" x14ac:dyDescent="0.55000000000000004">
      <c r="B25" s="8"/>
      <c r="C25" s="65"/>
      <c r="D25" s="79"/>
      <c r="E25" s="61"/>
      <c r="F25" s="2"/>
      <c r="G25" s="2"/>
      <c r="H25" s="81"/>
      <c r="I25" s="22"/>
    </row>
    <row r="26" spans="2:9" x14ac:dyDescent="0.55000000000000004">
      <c r="B26" s="8"/>
      <c r="C26" s="65"/>
      <c r="D26" s="79"/>
      <c r="E26" s="61"/>
      <c r="F26" s="2"/>
      <c r="G26" s="2"/>
      <c r="H26" s="81"/>
      <c r="I26" s="22"/>
    </row>
    <row r="27" spans="2:9" x14ac:dyDescent="0.55000000000000004">
      <c r="B27" s="8"/>
      <c r="C27" s="65"/>
      <c r="D27" s="79"/>
      <c r="E27" s="61"/>
      <c r="F27" s="2"/>
      <c r="G27" s="2"/>
      <c r="H27" s="81"/>
      <c r="I27" s="22"/>
    </row>
    <row r="28" spans="2:9" x14ac:dyDescent="0.55000000000000004">
      <c r="B28" s="8"/>
      <c r="C28" s="65"/>
      <c r="D28" s="79"/>
      <c r="E28" s="61"/>
      <c r="F28" s="2"/>
      <c r="G28" s="2"/>
      <c r="H28" s="81"/>
      <c r="I28" s="22"/>
    </row>
    <row r="29" spans="2:9" x14ac:dyDescent="0.55000000000000004">
      <c r="B29" s="8"/>
      <c r="C29" s="65"/>
      <c r="D29" s="79"/>
      <c r="E29" s="61"/>
      <c r="F29" s="2"/>
      <c r="G29" s="2"/>
      <c r="H29" s="81"/>
      <c r="I29" s="22"/>
    </row>
    <row r="30" spans="2:9" x14ac:dyDescent="0.55000000000000004">
      <c r="B30" s="8"/>
      <c r="C30" s="65"/>
      <c r="D30" s="79"/>
      <c r="E30" s="61"/>
      <c r="F30" s="2"/>
      <c r="G30" s="2"/>
      <c r="H30" s="81"/>
      <c r="I30" s="22"/>
    </row>
    <row r="31" spans="2:9" x14ac:dyDescent="0.55000000000000004">
      <c r="B31" s="8"/>
      <c r="C31" s="65"/>
      <c r="D31" s="79"/>
      <c r="E31" s="61"/>
      <c r="F31" s="2"/>
      <c r="G31" s="2"/>
      <c r="H31" s="81"/>
      <c r="I31" s="22"/>
    </row>
    <row r="32" spans="2:9" x14ac:dyDescent="0.55000000000000004">
      <c r="B32" s="8"/>
      <c r="C32" s="65"/>
      <c r="D32" s="79"/>
      <c r="E32" s="61"/>
      <c r="F32" s="2"/>
      <c r="G32" s="2"/>
      <c r="H32" s="81"/>
      <c r="I32" s="22"/>
    </row>
    <row r="33" spans="1:9" x14ac:dyDescent="0.55000000000000004">
      <c r="B33" s="8"/>
      <c r="C33" s="65"/>
      <c r="D33" s="79"/>
      <c r="E33" s="61"/>
      <c r="F33" s="2"/>
      <c r="G33" s="2"/>
      <c r="H33" s="81"/>
      <c r="I33" s="22"/>
    </row>
    <row r="34" spans="1:9" x14ac:dyDescent="0.55000000000000004">
      <c r="B34" s="8"/>
      <c r="C34" s="65"/>
      <c r="D34" s="79"/>
      <c r="E34" s="61"/>
      <c r="F34" s="2"/>
      <c r="G34" s="2"/>
      <c r="H34" s="81"/>
      <c r="I34" s="22"/>
    </row>
    <row r="35" spans="1:9" x14ac:dyDescent="0.55000000000000004">
      <c r="B35" s="8"/>
      <c r="C35" s="65"/>
      <c r="D35" s="79"/>
      <c r="E35" s="61"/>
      <c r="F35" s="2"/>
      <c r="G35" s="2"/>
      <c r="H35" s="81"/>
      <c r="I35" s="22"/>
    </row>
    <row r="36" spans="1:9" x14ac:dyDescent="0.55000000000000004">
      <c r="B36" s="8"/>
      <c r="C36" s="65"/>
      <c r="D36" s="79"/>
      <c r="E36" s="61"/>
      <c r="F36" s="2"/>
      <c r="G36" s="2"/>
      <c r="H36" s="81"/>
      <c r="I36" s="22"/>
    </row>
    <row r="37" spans="1:9" x14ac:dyDescent="0.55000000000000004">
      <c r="B37" s="8"/>
      <c r="C37" s="65"/>
      <c r="D37" s="79"/>
      <c r="E37" s="61"/>
      <c r="F37" s="2"/>
      <c r="G37" s="2"/>
      <c r="H37" s="81"/>
      <c r="I37" s="22"/>
    </row>
    <row r="38" spans="1:9" x14ac:dyDescent="0.55000000000000004">
      <c r="B38" s="8"/>
      <c r="C38" s="65"/>
      <c r="D38" s="79"/>
      <c r="E38" s="61"/>
      <c r="F38" s="2"/>
      <c r="G38" s="2"/>
      <c r="H38" s="81"/>
      <c r="I38" s="22"/>
    </row>
    <row r="39" spans="1:9" x14ac:dyDescent="0.55000000000000004">
      <c r="B39" s="8"/>
      <c r="C39" s="65"/>
      <c r="D39" s="79"/>
      <c r="E39" s="61"/>
      <c r="F39" s="2"/>
      <c r="G39" s="2"/>
      <c r="H39" s="81"/>
      <c r="I39" s="22"/>
    </row>
    <row r="40" spans="1:9" x14ac:dyDescent="0.55000000000000004">
      <c r="B40" s="8"/>
      <c r="C40" s="65"/>
      <c r="D40" s="79"/>
      <c r="E40" s="61"/>
      <c r="F40" s="2"/>
      <c r="G40" s="2"/>
      <c r="H40" s="81"/>
      <c r="I40" s="22"/>
    </row>
    <row r="41" spans="1:9" x14ac:dyDescent="0.55000000000000004">
      <c r="B41" s="8"/>
      <c r="C41" s="65"/>
      <c r="D41" s="79"/>
      <c r="E41" s="61"/>
      <c r="F41" s="2"/>
      <c r="G41" s="2"/>
      <c r="H41" s="81"/>
      <c r="I41" s="22"/>
    </row>
    <row r="42" spans="1:9" x14ac:dyDescent="0.55000000000000004">
      <c r="B42" s="8"/>
      <c r="C42" s="65"/>
      <c r="D42" s="79"/>
      <c r="E42" s="61"/>
      <c r="F42" s="2"/>
      <c r="G42" s="2"/>
      <c r="H42" s="81"/>
      <c r="I42" s="22"/>
    </row>
    <row r="43" spans="1:9" x14ac:dyDescent="0.55000000000000004">
      <c r="B43" s="8"/>
      <c r="C43" s="65"/>
      <c r="D43" s="79"/>
      <c r="E43" s="61"/>
      <c r="F43" s="2"/>
      <c r="G43" s="2"/>
      <c r="H43" s="81"/>
      <c r="I43" s="22"/>
    </row>
    <row r="44" spans="1:9" x14ac:dyDescent="0.55000000000000004">
      <c r="B44" s="8"/>
      <c r="C44" s="65"/>
      <c r="D44" s="79"/>
      <c r="E44" s="61"/>
      <c r="F44" s="2"/>
      <c r="G44" s="2"/>
      <c r="H44" s="81"/>
      <c r="I44" s="22"/>
    </row>
    <row r="45" spans="1:9" ht="18.5" thickBot="1" x14ac:dyDescent="0.6">
      <c r="B45" s="9"/>
      <c r="C45" s="66"/>
      <c r="D45" s="80"/>
      <c r="E45" s="63"/>
      <c r="F45" s="62"/>
      <c r="G45" s="62"/>
      <c r="H45" s="82"/>
      <c r="I45" s="23"/>
    </row>
    <row r="46" spans="1:9" x14ac:dyDescent="0.55000000000000004">
      <c r="B46" s="11"/>
      <c r="D46" s="3"/>
    </row>
    <row r="47" spans="1:9" ht="18.5" thickBot="1" x14ac:dyDescent="0.6">
      <c r="A47" t="s">
        <v>71</v>
      </c>
    </row>
    <row r="48" spans="1:9" ht="105.75" customHeight="1" thickBot="1" x14ac:dyDescent="0.6">
      <c r="B48" s="943"/>
      <c r="C48" s="944"/>
      <c r="D48" s="944"/>
      <c r="E48" s="944"/>
      <c r="F48" s="944"/>
      <c r="G48" s="944"/>
      <c r="H48" s="944"/>
      <c r="I48" s="945"/>
    </row>
  </sheetData>
  <mergeCells count="2">
    <mergeCell ref="A3:H3"/>
    <mergeCell ref="B48:I48"/>
  </mergeCells>
  <phoneticPr fontId="1"/>
  <conditionalFormatting sqref="B6:H45">
    <cfRule type="cellIs" dxfId="1" priority="1" operator="equal">
      <formula>0</formula>
    </cfRule>
  </conditionalFormatting>
  <conditionalFormatting sqref="I6:I45">
    <cfRule type="containsBlanks" dxfId="0" priority="2">
      <formula>LEN(TRIM(I6))=0</formula>
    </cfRule>
  </conditionalFormatting>
  <dataValidations count="1">
    <dataValidation type="list" operator="greaterThan" allowBlank="1" showInputMessage="1" showErrorMessage="1" error="数値4桁(西暦)で入力してください。" sqref="B6:B45" xr:uid="{C1DD1448-E157-4C33-A44B-3956DFA25B7D}">
      <formula1>"令和4年度,令和5年度,令和6年度,令和7年度,令和8年度,令和9年度,令和10年度,令和11年度,令和12年度"</formula1>
    </dataValidation>
  </dataValidations>
  <pageMargins left="0.7" right="0.7" top="0.75" bottom="0.75" header="0.3" footer="0.3"/>
  <pageSetup paperSize="9" scale="33" orientation="portrait" horizontalDpi="90" verticalDpi="9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AEB9E-413A-4923-9914-2F595D0DC743}">
  <sheetPr codeName="Sheet26"/>
  <dimension ref="A1:G10"/>
  <sheetViews>
    <sheetView view="pageBreakPreview" zoomScale="60" zoomScaleNormal="85" workbookViewId="0"/>
  </sheetViews>
  <sheetFormatPr defaultRowHeight="18" x14ac:dyDescent="0.55000000000000004"/>
  <cols>
    <col min="1" max="1" width="5" customWidth="1"/>
    <col min="2" max="2" width="22" customWidth="1"/>
    <col min="3" max="3" width="20.25" customWidth="1"/>
    <col min="4" max="4" width="21" customWidth="1"/>
    <col min="5" max="7" width="16.08203125" customWidth="1"/>
  </cols>
  <sheetData>
    <row r="1" spans="1:7" x14ac:dyDescent="0.55000000000000004">
      <c r="A1" s="27" t="s">
        <v>0</v>
      </c>
      <c r="B1" s="27" t="s">
        <v>38</v>
      </c>
      <c r="C1" s="27" t="s">
        <v>86</v>
      </c>
      <c r="D1" s="27" t="s">
        <v>143</v>
      </c>
      <c r="E1" s="27" t="s">
        <v>144</v>
      </c>
      <c r="F1" s="27" t="s">
        <v>145</v>
      </c>
      <c r="G1" s="27" t="s">
        <v>146</v>
      </c>
    </row>
    <row r="2" spans="1:7" x14ac:dyDescent="0.55000000000000004">
      <c r="A2" s="5">
        <v>1</v>
      </c>
      <c r="B2" s="5" t="s">
        <v>50</v>
      </c>
      <c r="C2" s="5" t="s">
        <v>91</v>
      </c>
      <c r="D2" s="5" t="s">
        <v>6</v>
      </c>
      <c r="E2" s="5" t="s">
        <v>147</v>
      </c>
      <c r="F2" s="5" t="s">
        <v>148</v>
      </c>
      <c r="G2" s="5"/>
    </row>
    <row r="3" spans="1:7" x14ac:dyDescent="0.55000000000000004">
      <c r="A3" s="5">
        <v>2</v>
      </c>
      <c r="B3" s="5" t="s">
        <v>51</v>
      </c>
      <c r="C3" s="5" t="s">
        <v>91</v>
      </c>
      <c r="D3" s="5" t="s">
        <v>6</v>
      </c>
      <c r="E3" s="5" t="s">
        <v>147</v>
      </c>
      <c r="F3" s="5" t="s">
        <v>148</v>
      </c>
      <c r="G3" s="5"/>
    </row>
    <row r="4" spans="1:7" x14ac:dyDescent="0.55000000000000004">
      <c r="A4" s="5">
        <v>3</v>
      </c>
      <c r="B4" s="5" t="s">
        <v>52</v>
      </c>
      <c r="C4" s="5" t="s">
        <v>93</v>
      </c>
      <c r="D4" s="5" t="s">
        <v>149</v>
      </c>
      <c r="E4" s="5" t="s">
        <v>150</v>
      </c>
      <c r="F4" s="5" t="s">
        <v>151</v>
      </c>
      <c r="G4" s="5" t="s">
        <v>152</v>
      </c>
    </row>
    <row r="5" spans="1:7" x14ac:dyDescent="0.55000000000000004">
      <c r="A5" s="5">
        <v>4</v>
      </c>
      <c r="B5" s="5" t="s">
        <v>53</v>
      </c>
      <c r="C5" s="5" t="s">
        <v>93</v>
      </c>
      <c r="D5" s="5" t="s">
        <v>149</v>
      </c>
      <c r="E5" s="5" t="s">
        <v>150</v>
      </c>
      <c r="F5" s="5" t="s">
        <v>151</v>
      </c>
      <c r="G5" s="5" t="s">
        <v>152</v>
      </c>
    </row>
    <row r="6" spans="1:7" x14ac:dyDescent="0.55000000000000004">
      <c r="A6" s="5">
        <v>5</v>
      </c>
      <c r="B6" s="5" t="s">
        <v>54</v>
      </c>
      <c r="C6" s="5" t="s">
        <v>93</v>
      </c>
      <c r="D6" s="5" t="s">
        <v>149</v>
      </c>
      <c r="E6" s="5" t="s">
        <v>150</v>
      </c>
      <c r="F6" s="5" t="s">
        <v>151</v>
      </c>
      <c r="G6" s="5" t="s">
        <v>152</v>
      </c>
    </row>
    <row r="7" spans="1:7" x14ac:dyDescent="0.55000000000000004">
      <c r="A7" s="5">
        <v>6</v>
      </c>
      <c r="B7" s="5" t="s">
        <v>55</v>
      </c>
      <c r="C7" s="5" t="s">
        <v>93</v>
      </c>
      <c r="D7" s="5" t="s">
        <v>149</v>
      </c>
      <c r="E7" s="5" t="s">
        <v>150</v>
      </c>
      <c r="F7" s="5" t="s">
        <v>151</v>
      </c>
      <c r="G7" s="5" t="s">
        <v>152</v>
      </c>
    </row>
    <row r="8" spans="1:7" x14ac:dyDescent="0.55000000000000004">
      <c r="A8" s="5">
        <v>7</v>
      </c>
      <c r="B8" s="5" t="s">
        <v>56</v>
      </c>
      <c r="C8" s="5" t="s">
        <v>95</v>
      </c>
      <c r="D8" s="5" t="s">
        <v>7</v>
      </c>
      <c r="E8" s="5" t="s">
        <v>150</v>
      </c>
      <c r="F8" s="5" t="s">
        <v>151</v>
      </c>
      <c r="G8" s="5" t="s">
        <v>152</v>
      </c>
    </row>
    <row r="9" spans="1:7" x14ac:dyDescent="0.55000000000000004">
      <c r="A9" s="5">
        <v>8</v>
      </c>
      <c r="B9" s="5" t="s">
        <v>28</v>
      </c>
      <c r="C9" s="5" t="s">
        <v>95</v>
      </c>
      <c r="D9" s="5" t="s">
        <v>7</v>
      </c>
      <c r="E9" s="5" t="s">
        <v>150</v>
      </c>
      <c r="F9" s="5" t="s">
        <v>151</v>
      </c>
      <c r="G9" s="5" t="s">
        <v>152</v>
      </c>
    </row>
    <row r="10" spans="1:7" x14ac:dyDescent="0.55000000000000004">
      <c r="A10" s="5"/>
      <c r="B10" s="5"/>
      <c r="C10" s="5"/>
      <c r="D10" s="5"/>
      <c r="E10" s="5"/>
      <c r="F10" s="5"/>
      <c r="G10" s="5"/>
    </row>
  </sheetData>
  <phoneticPr fontId="1"/>
  <pageMargins left="0.7" right="0.7" top="0.75" bottom="0.75" header="0.3" footer="0.3"/>
  <pageSetup scale="3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68B37-18E6-4982-937D-7A7E8FF39334}">
  <sheetPr codeName="Sheet2">
    <tabColor rgb="FF00B0F0"/>
    <pageSetUpPr fitToPage="1"/>
  </sheetPr>
  <dimension ref="A1:I34"/>
  <sheetViews>
    <sheetView showGridLines="0" zoomScale="70" zoomScaleNormal="70" zoomScaleSheetLayoutView="85" workbookViewId="0"/>
  </sheetViews>
  <sheetFormatPr defaultColWidth="9" defaultRowHeight="18" x14ac:dyDescent="0.55000000000000004"/>
  <cols>
    <col min="1" max="1" width="3.08203125" customWidth="1"/>
    <col min="2" max="2" width="0.83203125" customWidth="1"/>
    <col min="3" max="3" width="4.83203125" customWidth="1"/>
    <col min="4" max="4" width="9" customWidth="1"/>
    <col min="5" max="5" width="14.33203125" customWidth="1"/>
    <col min="6" max="8" width="19.08203125" customWidth="1"/>
    <col min="9" max="9" width="0.83203125" customWidth="1"/>
    <col min="10" max="10" width="2.58203125" customWidth="1"/>
    <col min="11" max="11" width="41.83203125" customWidth="1"/>
    <col min="12" max="12" width="40.58203125" customWidth="1"/>
  </cols>
  <sheetData>
    <row r="1" spans="1:9" x14ac:dyDescent="0.55000000000000004">
      <c r="A1" s="172" t="s">
        <v>9</v>
      </c>
      <c r="C1" s="89"/>
      <c r="D1" s="197"/>
      <c r="E1" s="172"/>
      <c r="F1" s="197"/>
      <c r="G1" s="197"/>
    </row>
    <row r="2" spans="1:9" ht="21" customHeight="1" x14ac:dyDescent="0.55000000000000004">
      <c r="A2" s="803" t="s">
        <v>2</v>
      </c>
      <c r="B2" s="803"/>
      <c r="C2" s="803"/>
      <c r="D2" s="803"/>
      <c r="E2" s="803"/>
      <c r="F2" s="803"/>
      <c r="G2" s="803"/>
      <c r="H2" s="803"/>
      <c r="I2" s="803"/>
    </row>
    <row r="3" spans="1:9" ht="8.25" customHeight="1" x14ac:dyDescent="0.55000000000000004">
      <c r="B3" s="89"/>
      <c r="C3" s="89"/>
      <c r="D3" s="89"/>
      <c r="E3" s="89"/>
      <c r="F3" s="89"/>
      <c r="G3" s="89"/>
    </row>
    <row r="4" spans="1:9" x14ac:dyDescent="0.55000000000000004">
      <c r="B4" s="89"/>
      <c r="C4" s="89"/>
      <c r="D4" s="89"/>
      <c r="E4" s="89"/>
      <c r="F4" s="89"/>
      <c r="G4" s="89"/>
    </row>
    <row r="5" spans="1:9" x14ac:dyDescent="0.55000000000000004">
      <c r="B5" s="89"/>
      <c r="C5" s="89"/>
      <c r="D5" s="89"/>
      <c r="E5" s="89"/>
      <c r="F5" s="89"/>
      <c r="G5" s="89"/>
    </row>
    <row r="6" spans="1:9" x14ac:dyDescent="0.55000000000000004">
      <c r="B6" s="89"/>
      <c r="C6" s="89"/>
      <c r="D6" s="89"/>
      <c r="E6" s="89"/>
      <c r="F6" s="89"/>
      <c r="G6" s="89"/>
    </row>
    <row r="7" spans="1:9" ht="35.15" customHeight="1" x14ac:dyDescent="0.55000000000000004">
      <c r="B7" s="804" t="s">
        <v>158</v>
      </c>
      <c r="C7" s="805"/>
      <c r="D7" s="805"/>
      <c r="E7" s="805"/>
      <c r="F7" s="805"/>
      <c r="G7" s="805"/>
      <c r="H7" s="805"/>
      <c r="I7" s="805"/>
    </row>
    <row r="8" spans="1:9" ht="7.5" customHeight="1" x14ac:dyDescent="0.55000000000000004">
      <c r="B8" s="92"/>
      <c r="C8" s="198"/>
      <c r="D8" s="93"/>
      <c r="E8" s="198"/>
      <c r="F8" s="93"/>
      <c r="G8" s="93"/>
      <c r="H8" s="93"/>
      <c r="I8" s="47"/>
    </row>
    <row r="9" spans="1:9" ht="45" customHeight="1" x14ac:dyDescent="0.55000000000000004">
      <c r="B9" s="94"/>
      <c r="C9" s="806"/>
      <c r="D9" s="807"/>
      <c r="E9" s="808"/>
      <c r="F9" s="188" t="s">
        <v>10</v>
      </c>
      <c r="G9" s="186" t="s">
        <v>3</v>
      </c>
      <c r="H9" s="186" t="s">
        <v>4</v>
      </c>
      <c r="I9" s="49"/>
    </row>
    <row r="10" spans="1:9" ht="25.5" customHeight="1" x14ac:dyDescent="0.55000000000000004">
      <c r="B10" s="94"/>
      <c r="C10" s="809" t="s">
        <v>293</v>
      </c>
      <c r="D10" s="810"/>
      <c r="E10" s="811"/>
      <c r="F10" s="225"/>
      <c r="G10" s="199" t="str">
        <f t="shared" ref="G10:G15" si="0">IFERROR(F10/H10,"")</f>
        <v/>
      </c>
      <c r="H10" s="226"/>
      <c r="I10" s="49"/>
    </row>
    <row r="11" spans="1:9" s="76" customFormat="1" ht="38.25" customHeight="1" x14ac:dyDescent="0.55000000000000004">
      <c r="B11" s="101"/>
      <c r="C11" s="800" t="s">
        <v>5</v>
      </c>
      <c r="D11" s="795" t="s">
        <v>285</v>
      </c>
      <c r="E11" s="796"/>
      <c r="F11" s="225"/>
      <c r="G11" s="674" t="str">
        <f t="shared" si="0"/>
        <v/>
      </c>
      <c r="H11" s="226"/>
      <c r="I11" s="385"/>
    </row>
    <row r="12" spans="1:9" s="76" customFormat="1" ht="38.25" customHeight="1" x14ac:dyDescent="0.55000000000000004">
      <c r="B12" s="101"/>
      <c r="C12" s="801"/>
      <c r="D12" s="795" t="s">
        <v>287</v>
      </c>
      <c r="E12" s="796"/>
      <c r="F12" s="225"/>
      <c r="G12" s="674" t="str">
        <f t="shared" si="0"/>
        <v/>
      </c>
      <c r="H12" s="226"/>
      <c r="I12" s="385"/>
    </row>
    <row r="13" spans="1:9" s="76" customFormat="1" ht="38.25" customHeight="1" x14ac:dyDescent="0.55000000000000004">
      <c r="B13" s="101"/>
      <c r="C13" s="801"/>
      <c r="D13" s="795" t="s">
        <v>286</v>
      </c>
      <c r="E13" s="796"/>
      <c r="F13" s="225"/>
      <c r="G13" s="674" t="str">
        <f t="shared" si="0"/>
        <v/>
      </c>
      <c r="H13" s="226"/>
      <c r="I13" s="385"/>
    </row>
    <row r="14" spans="1:9" s="76" customFormat="1" ht="38.25" customHeight="1" x14ac:dyDescent="0.55000000000000004">
      <c r="B14" s="101"/>
      <c r="C14" s="802"/>
      <c r="D14" s="795" t="s">
        <v>288</v>
      </c>
      <c r="E14" s="796"/>
      <c r="F14" s="225"/>
      <c r="G14" s="674" t="str">
        <f t="shared" si="0"/>
        <v/>
      </c>
      <c r="H14" s="226"/>
      <c r="I14" s="385"/>
    </row>
    <row r="15" spans="1:9" ht="25.5" customHeight="1" x14ac:dyDescent="0.55000000000000004">
      <c r="B15" s="94"/>
      <c r="C15" s="819" t="s">
        <v>404</v>
      </c>
      <c r="D15" s="819"/>
      <c r="E15" s="819"/>
      <c r="F15" s="225"/>
      <c r="G15" s="199" t="str">
        <f t="shared" si="0"/>
        <v/>
      </c>
      <c r="H15" s="226"/>
      <c r="I15" s="49"/>
    </row>
    <row r="16" spans="1:9" ht="7.5" customHeight="1" x14ac:dyDescent="0.55000000000000004">
      <c r="B16" s="174"/>
      <c r="C16" s="107"/>
      <c r="D16" s="107"/>
      <c r="E16" s="107"/>
      <c r="F16" s="107"/>
      <c r="G16" s="107"/>
      <c r="H16" s="107"/>
      <c r="I16" s="50"/>
    </row>
    <row r="17" spans="2:9" ht="25.5" customHeight="1" x14ac:dyDescent="0.55000000000000004">
      <c r="B17" s="175"/>
      <c r="C17" s="175"/>
      <c r="D17" s="175"/>
      <c r="E17" s="175"/>
      <c r="F17" s="175"/>
      <c r="G17" s="175"/>
      <c r="H17" s="175"/>
    </row>
    <row r="18" spans="2:9" ht="35.15" customHeight="1" x14ac:dyDescent="0.55000000000000004">
      <c r="B18" s="804" t="s">
        <v>159</v>
      </c>
      <c r="C18" s="804"/>
      <c r="D18" s="804"/>
      <c r="E18" s="804"/>
      <c r="F18" s="804"/>
      <c r="G18" s="804"/>
      <c r="H18" s="804"/>
      <c r="I18" s="804"/>
    </row>
    <row r="19" spans="2:9" ht="6.65" customHeight="1" x14ac:dyDescent="0.55000000000000004">
      <c r="B19" s="92"/>
      <c r="C19" s="198"/>
      <c r="D19" s="93"/>
      <c r="E19" s="198"/>
      <c r="F19" s="93"/>
      <c r="G19" s="93"/>
      <c r="H19" s="93"/>
      <c r="I19" s="47"/>
    </row>
    <row r="20" spans="2:9" ht="39" x14ac:dyDescent="0.55000000000000004">
      <c r="B20" s="94"/>
      <c r="C20" s="806"/>
      <c r="D20" s="807"/>
      <c r="E20" s="808"/>
      <c r="F20" s="200" t="s">
        <v>10</v>
      </c>
      <c r="G20" s="186" t="s">
        <v>3</v>
      </c>
      <c r="H20" s="186" t="s">
        <v>4</v>
      </c>
      <c r="I20" s="49"/>
    </row>
    <row r="21" spans="2:9" ht="27" customHeight="1" x14ac:dyDescent="0.55000000000000004">
      <c r="B21" s="94"/>
      <c r="C21" s="809" t="s">
        <v>293</v>
      </c>
      <c r="D21" s="810"/>
      <c r="E21" s="811"/>
      <c r="F21" s="227"/>
      <c r="G21" s="199" t="str">
        <f>IFERROR(F21/H21,"")</f>
        <v/>
      </c>
      <c r="H21" s="228"/>
      <c r="I21" s="49"/>
    </row>
    <row r="22" spans="2:9" s="76" customFormat="1" ht="27" customHeight="1" x14ac:dyDescent="0.55000000000000004">
      <c r="B22" s="101"/>
      <c r="C22" s="800" t="s">
        <v>5</v>
      </c>
      <c r="D22" s="797" t="s">
        <v>289</v>
      </c>
      <c r="E22" s="99" t="s">
        <v>160</v>
      </c>
      <c r="F22" s="227"/>
      <c r="G22" s="674" t="str">
        <f>IFERROR(F22/H22,"")</f>
        <v/>
      </c>
      <c r="H22" s="799"/>
      <c r="I22" s="385"/>
    </row>
    <row r="23" spans="2:9" s="76" customFormat="1" ht="27" customHeight="1" x14ac:dyDescent="0.55000000000000004">
      <c r="B23" s="101"/>
      <c r="C23" s="801"/>
      <c r="D23" s="798"/>
      <c r="E23" s="99" t="s">
        <v>8</v>
      </c>
      <c r="F23" s="227"/>
      <c r="G23" s="674" t="str">
        <f>IFERROR(F23/H22,"")</f>
        <v/>
      </c>
      <c r="H23" s="799"/>
      <c r="I23" s="385"/>
    </row>
    <row r="24" spans="2:9" s="76" customFormat="1" ht="27" customHeight="1" x14ac:dyDescent="0.55000000000000004">
      <c r="B24" s="101"/>
      <c r="C24" s="801"/>
      <c r="D24" s="797" t="s">
        <v>291</v>
      </c>
      <c r="E24" s="99" t="s">
        <v>160</v>
      </c>
      <c r="F24" s="227"/>
      <c r="G24" s="674" t="str">
        <f>IFERROR(F24/H24,"")</f>
        <v/>
      </c>
      <c r="H24" s="799"/>
      <c r="I24" s="385"/>
    </row>
    <row r="25" spans="2:9" s="76" customFormat="1" ht="27" customHeight="1" x14ac:dyDescent="0.55000000000000004">
      <c r="B25" s="101"/>
      <c r="C25" s="801"/>
      <c r="D25" s="798"/>
      <c r="E25" s="99" t="s">
        <v>8</v>
      </c>
      <c r="F25" s="227"/>
      <c r="G25" s="674" t="str">
        <f>IFERROR(F25/H24,"")</f>
        <v/>
      </c>
      <c r="H25" s="799"/>
      <c r="I25" s="385"/>
    </row>
    <row r="26" spans="2:9" s="76" customFormat="1" ht="27" customHeight="1" x14ac:dyDescent="0.55000000000000004">
      <c r="B26" s="101"/>
      <c r="C26" s="801"/>
      <c r="D26" s="797" t="s">
        <v>290</v>
      </c>
      <c r="E26" s="99" t="s">
        <v>160</v>
      </c>
      <c r="F26" s="227"/>
      <c r="G26" s="674" t="str">
        <f>IFERROR(F26/H26,"")</f>
        <v/>
      </c>
      <c r="H26" s="799"/>
      <c r="I26" s="385"/>
    </row>
    <row r="27" spans="2:9" s="76" customFormat="1" ht="27" customHeight="1" x14ac:dyDescent="0.55000000000000004">
      <c r="B27" s="101"/>
      <c r="C27" s="801"/>
      <c r="D27" s="798"/>
      <c r="E27" s="99" t="s">
        <v>8</v>
      </c>
      <c r="F27" s="227"/>
      <c r="G27" s="674" t="str">
        <f>IFERROR(F27/H26,"")</f>
        <v/>
      </c>
      <c r="H27" s="799"/>
      <c r="I27" s="385"/>
    </row>
    <row r="28" spans="2:9" s="76" customFormat="1" ht="27" customHeight="1" x14ac:dyDescent="0.55000000000000004">
      <c r="B28" s="101"/>
      <c r="C28" s="801"/>
      <c r="D28" s="797" t="s">
        <v>292</v>
      </c>
      <c r="E28" s="99" t="s">
        <v>160</v>
      </c>
      <c r="F28" s="227"/>
      <c r="G28" s="674" t="str">
        <f>IFERROR(F28/H28,"")</f>
        <v/>
      </c>
      <c r="H28" s="799"/>
      <c r="I28" s="385"/>
    </row>
    <row r="29" spans="2:9" s="76" customFormat="1" ht="27" customHeight="1" x14ac:dyDescent="0.55000000000000004">
      <c r="B29" s="101"/>
      <c r="C29" s="802"/>
      <c r="D29" s="798"/>
      <c r="E29" s="99" t="s">
        <v>8</v>
      </c>
      <c r="F29" s="227"/>
      <c r="G29" s="674" t="str">
        <f>IFERROR(F29/H28,"")</f>
        <v/>
      </c>
      <c r="H29" s="799"/>
      <c r="I29" s="385"/>
    </row>
    <row r="30" spans="2:9" ht="27" customHeight="1" x14ac:dyDescent="0.55000000000000004">
      <c r="B30" s="94"/>
      <c r="C30" s="812" t="s">
        <v>405</v>
      </c>
      <c r="D30" s="813"/>
      <c r="E30" s="173" t="s">
        <v>160</v>
      </c>
      <c r="F30" s="227"/>
      <c r="G30" s="199" t="str">
        <f>IFERROR(F30/H30,"")</f>
        <v/>
      </c>
      <c r="H30" s="816"/>
      <c r="I30" s="49"/>
    </row>
    <row r="31" spans="2:9" ht="27" customHeight="1" x14ac:dyDescent="0.55000000000000004">
      <c r="B31" s="94"/>
      <c r="C31" s="814"/>
      <c r="D31" s="815"/>
      <c r="E31" s="173" t="s">
        <v>8</v>
      </c>
      <c r="F31" s="227"/>
      <c r="G31" s="199" t="str">
        <f>IFERROR(F31/H30,"")</f>
        <v/>
      </c>
      <c r="H31" s="817"/>
      <c r="I31" s="49"/>
    </row>
    <row r="32" spans="2:9" ht="6.65" customHeight="1" x14ac:dyDescent="0.55000000000000004">
      <c r="B32" s="174"/>
      <c r="C32" s="107"/>
      <c r="D32" s="107"/>
      <c r="E32" s="107"/>
      <c r="F32" s="107"/>
      <c r="G32" s="107"/>
      <c r="H32" s="107"/>
      <c r="I32" s="50"/>
    </row>
    <row r="33" spans="2:8" x14ac:dyDescent="0.55000000000000004">
      <c r="B33" s="89"/>
      <c r="C33" s="89"/>
      <c r="D33" s="89"/>
      <c r="E33" s="89"/>
      <c r="F33" s="89"/>
      <c r="G33" s="89"/>
      <c r="H33" s="89"/>
    </row>
    <row r="34" spans="2:8" ht="65.25" customHeight="1" x14ac:dyDescent="0.55000000000000004">
      <c r="B34" s="89"/>
      <c r="C34" s="818"/>
      <c r="D34" s="818"/>
      <c r="E34" s="818"/>
      <c r="F34" s="818"/>
      <c r="G34" s="818"/>
      <c r="H34" s="818"/>
    </row>
  </sheetData>
  <sheetProtection algorithmName="SHA-512" hashValue="ec9WX7NgnymnMjnCAAATOYKJ4D+DARWUn96sP4TXGwey9hpxxs7bHcGYVj+9VWBWp5l6UKRFDF4u/MXM0v0v2A==" saltValue="KNtI04XAXbU0cuJb2ykwMw==" spinCount="100000" sheet="1" formatCells="0" insertRows="0" deleteRows="0"/>
  <mergeCells count="25">
    <mergeCell ref="C30:D31"/>
    <mergeCell ref="H30:H31"/>
    <mergeCell ref="C34:H34"/>
    <mergeCell ref="C15:E15"/>
    <mergeCell ref="B18:I18"/>
    <mergeCell ref="C20:E20"/>
    <mergeCell ref="C21:E21"/>
    <mergeCell ref="D22:D23"/>
    <mergeCell ref="H22:H23"/>
    <mergeCell ref="D24:D25"/>
    <mergeCell ref="H24:H25"/>
    <mergeCell ref="D26:D27"/>
    <mergeCell ref="A2:I2"/>
    <mergeCell ref="B7:I7"/>
    <mergeCell ref="C9:E9"/>
    <mergeCell ref="C10:E10"/>
    <mergeCell ref="D11:E11"/>
    <mergeCell ref="D14:E14"/>
    <mergeCell ref="D28:D29"/>
    <mergeCell ref="H28:H29"/>
    <mergeCell ref="C11:C14"/>
    <mergeCell ref="C22:C29"/>
    <mergeCell ref="D12:E12"/>
    <mergeCell ref="D13:E13"/>
    <mergeCell ref="H26:H27"/>
  </mergeCells>
  <phoneticPr fontId="1"/>
  <conditionalFormatting sqref="D10 F10:F15 H10:H15 D15">
    <cfRule type="notContainsBlanks" dxfId="2673" priority="17" stopIfTrue="1">
      <formula>LEN(TRIM(D10))&gt;0</formula>
    </cfRule>
    <cfRule type="containsBlanks" dxfId="2672" priority="18">
      <formula>LEN(TRIM(D10))=0</formula>
    </cfRule>
    <cfRule type="cellIs" dxfId="2671" priority="19" operator="greaterThan">
      <formula>0</formula>
    </cfRule>
  </conditionalFormatting>
  <conditionalFormatting sqref="D21">
    <cfRule type="notContainsBlanks" dxfId="2670" priority="1" stopIfTrue="1">
      <formula>LEN(TRIM(D21))&gt;0</formula>
    </cfRule>
    <cfRule type="containsBlanks" dxfId="2669" priority="2">
      <formula>LEN(TRIM(D21))=0</formula>
    </cfRule>
    <cfRule type="cellIs" dxfId="2668" priority="3" operator="greaterThan">
      <formula>0</formula>
    </cfRule>
  </conditionalFormatting>
  <conditionalFormatting sqref="F21:F31">
    <cfRule type="notContainsBlanks" dxfId="2667" priority="4" stopIfTrue="1">
      <formula>LEN(TRIM(F21))&gt;0</formula>
    </cfRule>
    <cfRule type="containsBlanks" dxfId="2666" priority="5">
      <formula>LEN(TRIM(F21))=0</formula>
    </cfRule>
    <cfRule type="cellIs" dxfId="2665" priority="6" operator="greaterThan">
      <formula>0</formula>
    </cfRule>
  </conditionalFormatting>
  <conditionalFormatting sqref="G10:G15">
    <cfRule type="cellIs" dxfId="2664" priority="29" operator="equal">
      <formula>""</formula>
    </cfRule>
  </conditionalFormatting>
  <conditionalFormatting sqref="G21:G31">
    <cfRule type="cellIs" dxfId="2663" priority="10" operator="equal">
      <formula>""</formula>
    </cfRule>
  </conditionalFormatting>
  <conditionalFormatting sqref="H21:H22">
    <cfRule type="notContainsBlanks" dxfId="2662" priority="26" stopIfTrue="1">
      <formula>LEN(TRIM(H21))&gt;0</formula>
    </cfRule>
    <cfRule type="containsBlanks" dxfId="2661" priority="27">
      <formula>LEN(TRIM(H21))=0</formula>
    </cfRule>
    <cfRule type="cellIs" dxfId="2660" priority="28" operator="greaterThan">
      <formula>0</formula>
    </cfRule>
  </conditionalFormatting>
  <conditionalFormatting sqref="H24">
    <cfRule type="notContainsBlanks" dxfId="2659" priority="23" stopIfTrue="1">
      <formula>LEN(TRIM(H24))&gt;0</formula>
    </cfRule>
    <cfRule type="containsBlanks" dxfId="2658" priority="24">
      <formula>LEN(TRIM(H24))=0</formula>
    </cfRule>
    <cfRule type="cellIs" dxfId="2657" priority="25" operator="greaterThan">
      <formula>0</formula>
    </cfRule>
  </conditionalFormatting>
  <conditionalFormatting sqref="H26">
    <cfRule type="notContainsBlanks" dxfId="2656" priority="20" stopIfTrue="1">
      <formula>LEN(TRIM(H26))&gt;0</formula>
    </cfRule>
    <cfRule type="containsBlanks" dxfId="2655" priority="21">
      <formula>LEN(TRIM(H26))=0</formula>
    </cfRule>
    <cfRule type="cellIs" dxfId="2654" priority="22" operator="greaterThan">
      <formula>0</formula>
    </cfRule>
  </conditionalFormatting>
  <conditionalFormatting sqref="H28">
    <cfRule type="notContainsBlanks" dxfId="2653" priority="7" stopIfTrue="1">
      <formula>LEN(TRIM(H28))&gt;0</formula>
    </cfRule>
    <cfRule type="containsBlanks" dxfId="2652" priority="8">
      <formula>LEN(TRIM(H28))=0</formula>
    </cfRule>
    <cfRule type="cellIs" dxfId="2651" priority="9" operator="greaterThan">
      <formula>0</formula>
    </cfRule>
  </conditionalFormatting>
  <conditionalFormatting sqref="H30">
    <cfRule type="notContainsBlanks" dxfId="2650" priority="14" stopIfTrue="1">
      <formula>LEN(TRIM(H30))&gt;0</formula>
    </cfRule>
    <cfRule type="containsBlanks" dxfId="2649" priority="15">
      <formula>LEN(TRIM(H30))=0</formula>
    </cfRule>
    <cfRule type="cellIs" dxfId="2648" priority="16" operator="greaterThan">
      <formula>0</formula>
    </cfRule>
  </conditionalFormatting>
  <dataValidations count="1">
    <dataValidation type="decimal" operator="greaterThanOrEqual" allowBlank="1" showInputMessage="1" showErrorMessage="1" error="数値で入力してください" sqref="H21:H22 H24 H26 D10 H30 D15 H28 H10:H15 F10:F15 F21:F31 D21" xr:uid="{E05E8CF4-B55F-4EE9-8314-ADEBA2235828}">
      <formula1>0</formula1>
    </dataValidation>
  </dataValidations>
  <pageMargins left="0.7" right="0.7" top="0.75" bottom="0.75" header="0.3" footer="0.3"/>
  <pageSetup paperSize="8" scale="8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184B-AA6B-4050-863E-2F1116135452}">
  <sheetPr codeName="Sheet4">
    <tabColor rgb="FF00B0F0"/>
    <pageSetUpPr fitToPage="1"/>
  </sheetPr>
  <dimension ref="A1:N22"/>
  <sheetViews>
    <sheetView showGridLines="0" zoomScale="70" zoomScaleNormal="70" zoomScaleSheetLayoutView="100" workbookViewId="0"/>
  </sheetViews>
  <sheetFormatPr defaultColWidth="9" defaultRowHeight="18" x14ac:dyDescent="0.55000000000000004"/>
  <cols>
    <col min="1" max="2" width="2.58203125" style="89" customWidth="1"/>
    <col min="3" max="3" width="2.33203125" style="89" customWidth="1"/>
    <col min="4" max="4" width="21.5" style="89" customWidth="1"/>
    <col min="5" max="5" width="20.83203125" style="89" customWidth="1"/>
    <col min="6" max="6" width="12.33203125" style="89" customWidth="1"/>
    <col min="7" max="7" width="59.08203125" style="89" customWidth="1"/>
    <col min="8" max="8" width="17.83203125" style="89" customWidth="1"/>
    <col min="9" max="9" width="59.08203125" style="89" customWidth="1"/>
    <col min="10" max="10" width="12.58203125" style="89" customWidth="1"/>
    <col min="11" max="11" width="2.33203125" style="89" customWidth="1"/>
    <col min="12" max="12" width="9" style="89" customWidth="1"/>
    <col min="13" max="16" width="9" customWidth="1"/>
  </cols>
  <sheetData>
    <row r="1" spans="1:14" ht="24" customHeight="1" x14ac:dyDescent="0.55000000000000004">
      <c r="A1" s="109" t="s">
        <v>174</v>
      </c>
      <c r="C1"/>
    </row>
    <row r="2" spans="1:14" ht="48" customHeight="1" x14ac:dyDescent="0.55000000000000004">
      <c r="B2" s="803" t="s">
        <v>389</v>
      </c>
      <c r="C2" s="803"/>
      <c r="D2" s="803"/>
      <c r="E2" s="803"/>
      <c r="F2" s="803"/>
      <c r="G2" s="803"/>
      <c r="H2" s="803"/>
      <c r="I2" s="803"/>
      <c r="J2" s="803"/>
    </row>
    <row r="3" spans="1:14" ht="17.25" customHeight="1" x14ac:dyDescent="0.55000000000000004">
      <c r="C3" s="307"/>
      <c r="D3" s="307"/>
      <c r="E3" s="307"/>
      <c r="F3" s="307"/>
      <c r="G3" s="307"/>
      <c r="H3" s="307"/>
      <c r="I3" s="307"/>
      <c r="J3" s="307"/>
      <c r="K3" s="307"/>
    </row>
    <row r="4" spans="1:14" ht="17.25" customHeight="1" x14ac:dyDescent="0.55000000000000004">
      <c r="C4" s="307"/>
      <c r="D4" s="307"/>
      <c r="E4" s="307"/>
      <c r="F4" s="307"/>
      <c r="G4" s="307"/>
      <c r="H4" s="307"/>
      <c r="I4" s="307"/>
      <c r="J4"/>
      <c r="K4"/>
    </row>
    <row r="5" spans="1:14" ht="17.25" customHeight="1" x14ac:dyDescent="0.55000000000000004">
      <c r="C5" s="307"/>
      <c r="D5" s="307"/>
      <c r="E5" s="307"/>
      <c r="F5" s="307"/>
      <c r="G5" s="307"/>
      <c r="H5" s="307"/>
      <c r="I5" s="307"/>
      <c r="J5" s="307"/>
      <c r="K5" s="307"/>
    </row>
    <row r="6" spans="1:14" ht="17.25" customHeight="1" x14ac:dyDescent="0.55000000000000004">
      <c r="C6" s="308"/>
      <c r="D6" s="308"/>
      <c r="E6" s="308"/>
      <c r="F6" s="308"/>
      <c r="G6" s="308"/>
      <c r="H6" s="308"/>
      <c r="I6" s="308"/>
      <c r="J6" s="308"/>
    </row>
    <row r="7" spans="1:14" ht="14.25" customHeight="1" x14ac:dyDescent="0.55000000000000004">
      <c r="C7" s="309"/>
      <c r="D7" s="93"/>
      <c r="E7" s="93"/>
      <c r="F7" s="93"/>
      <c r="G7" s="93"/>
      <c r="H7" s="93"/>
      <c r="I7" s="93"/>
      <c r="J7" s="93"/>
      <c r="K7" s="115"/>
    </row>
    <row r="8" spans="1:14" ht="5.25" customHeight="1" x14ac:dyDescent="0.55000000000000004">
      <c r="C8" s="310"/>
      <c r="K8" s="98"/>
    </row>
    <row r="9" spans="1:14" ht="42" customHeight="1" x14ac:dyDescent="0.55000000000000004">
      <c r="C9" s="94"/>
      <c r="D9" s="820" t="s">
        <v>185</v>
      </c>
      <c r="E9" s="820" t="s">
        <v>247</v>
      </c>
      <c r="F9" s="311" t="s">
        <v>190</v>
      </c>
      <c r="G9" s="312"/>
      <c r="H9" s="311" t="s">
        <v>248</v>
      </c>
      <c r="I9" s="313"/>
      <c r="J9" s="820" t="s">
        <v>249</v>
      </c>
      <c r="K9" s="98"/>
    </row>
    <row r="10" spans="1:14" ht="36.75" customHeight="1" x14ac:dyDescent="0.55000000000000004">
      <c r="C10" s="94"/>
      <c r="D10" s="821"/>
      <c r="E10" s="821"/>
      <c r="F10" s="314" t="s">
        <v>175</v>
      </c>
      <c r="G10" s="186" t="s">
        <v>176</v>
      </c>
      <c r="H10" s="315" t="s">
        <v>184</v>
      </c>
      <c r="I10" s="315" t="s">
        <v>183</v>
      </c>
      <c r="J10" s="821"/>
      <c r="K10" s="98"/>
    </row>
    <row r="11" spans="1:14" s="76" customFormat="1" ht="18.75" hidden="1" customHeight="1" x14ac:dyDescent="0.55000000000000004">
      <c r="A11" s="100"/>
      <c r="B11" s="100"/>
      <c r="C11" s="164"/>
      <c r="D11" s="202"/>
      <c r="E11" s="201"/>
      <c r="F11" s="201"/>
      <c r="G11" s="202"/>
      <c r="H11" s="202"/>
      <c r="I11" s="202"/>
      <c r="J11" s="207">
        <f>E11-H11</f>
        <v>0</v>
      </c>
      <c r="K11" s="104"/>
      <c r="L11" s="100"/>
      <c r="N11" s="77"/>
    </row>
    <row r="12" spans="1:14" s="76" customFormat="1" x14ac:dyDescent="0.55000000000000004">
      <c r="A12" s="100"/>
      <c r="B12" s="100"/>
      <c r="C12" s="164"/>
      <c r="D12" s="260"/>
      <c r="E12" s="207"/>
      <c r="F12" s="252"/>
      <c r="G12" s="201"/>
      <c r="H12" s="206"/>
      <c r="I12" s="201"/>
      <c r="J12" s="207">
        <f>E12-H12</f>
        <v>0</v>
      </c>
      <c r="K12" s="104"/>
      <c r="L12" s="100"/>
      <c r="N12" s="77"/>
    </row>
    <row r="13" spans="1:14" s="76" customFormat="1" x14ac:dyDescent="0.55000000000000004">
      <c r="A13" s="100"/>
      <c r="B13" s="100"/>
      <c r="C13" s="164"/>
      <c r="D13" s="202"/>
      <c r="E13" s="207"/>
      <c r="F13" s="252"/>
      <c r="G13" s="201"/>
      <c r="H13" s="206"/>
      <c r="I13" s="201"/>
      <c r="J13" s="207">
        <f t="shared" ref="J13:J15" si="0">E13-H13</f>
        <v>0</v>
      </c>
      <c r="K13" s="104"/>
      <c r="L13" s="100"/>
      <c r="N13" s="77"/>
    </row>
    <row r="14" spans="1:14" s="76" customFormat="1" x14ac:dyDescent="0.55000000000000004">
      <c r="A14" s="100"/>
      <c r="B14" s="100"/>
      <c r="C14" s="164"/>
      <c r="D14" s="202"/>
      <c r="E14" s="207"/>
      <c r="F14" s="252"/>
      <c r="G14" s="201"/>
      <c r="H14" s="206"/>
      <c r="I14" s="201"/>
      <c r="J14" s="207">
        <f t="shared" si="0"/>
        <v>0</v>
      </c>
      <c r="K14" s="104"/>
      <c r="L14" s="100"/>
      <c r="N14" s="77"/>
    </row>
    <row r="15" spans="1:14" s="76" customFormat="1" x14ac:dyDescent="0.55000000000000004">
      <c r="A15" s="100"/>
      <c r="B15" s="100"/>
      <c r="C15" s="164"/>
      <c r="D15" s="202"/>
      <c r="E15" s="207"/>
      <c r="F15" s="252"/>
      <c r="G15" s="201"/>
      <c r="H15" s="206"/>
      <c r="I15" s="201"/>
      <c r="J15" s="207">
        <f t="shared" si="0"/>
        <v>0</v>
      </c>
      <c r="K15" s="104"/>
      <c r="L15" s="100"/>
      <c r="N15" s="77"/>
    </row>
    <row r="16" spans="1:14" s="76" customFormat="1" x14ac:dyDescent="0.55000000000000004">
      <c r="A16" s="100"/>
      <c r="B16" s="100"/>
      <c r="C16" s="164"/>
      <c r="D16" s="202"/>
      <c r="E16" s="207"/>
      <c r="F16" s="252"/>
      <c r="G16" s="201"/>
      <c r="H16" s="206"/>
      <c r="I16" s="201"/>
      <c r="J16" s="207">
        <f t="shared" ref="J16:J20" si="1">E16-H16</f>
        <v>0</v>
      </c>
      <c r="K16" s="104"/>
      <c r="L16" s="100"/>
      <c r="N16" s="77"/>
    </row>
    <row r="17" spans="1:14" s="76" customFormat="1" x14ac:dyDescent="0.55000000000000004">
      <c r="A17" s="100"/>
      <c r="B17" s="100"/>
      <c r="C17" s="164"/>
      <c r="D17" s="202"/>
      <c r="E17" s="207"/>
      <c r="F17" s="252"/>
      <c r="G17" s="201"/>
      <c r="H17" s="206"/>
      <c r="I17" s="201"/>
      <c r="J17" s="207">
        <f t="shared" si="1"/>
        <v>0</v>
      </c>
      <c r="K17" s="104"/>
      <c r="L17" s="100"/>
      <c r="N17" s="77"/>
    </row>
    <row r="18" spans="1:14" s="76" customFormat="1" x14ac:dyDescent="0.55000000000000004">
      <c r="A18" s="100"/>
      <c r="B18" s="100"/>
      <c r="C18" s="164"/>
      <c r="D18" s="202"/>
      <c r="E18" s="207"/>
      <c r="F18" s="252"/>
      <c r="G18" s="201"/>
      <c r="H18" s="206"/>
      <c r="I18" s="201"/>
      <c r="J18" s="207">
        <f t="shared" si="1"/>
        <v>0</v>
      </c>
      <c r="K18" s="104"/>
      <c r="L18" s="100"/>
      <c r="N18" s="77"/>
    </row>
    <row r="19" spans="1:14" s="76" customFormat="1" x14ac:dyDescent="0.55000000000000004">
      <c r="A19" s="100"/>
      <c r="B19" s="100"/>
      <c r="C19" s="164"/>
      <c r="D19" s="202"/>
      <c r="E19" s="207"/>
      <c r="F19" s="252"/>
      <c r="G19" s="201"/>
      <c r="H19" s="206"/>
      <c r="I19" s="201"/>
      <c r="J19" s="207">
        <f t="shared" si="1"/>
        <v>0</v>
      </c>
      <c r="K19" s="104"/>
      <c r="L19" s="100"/>
      <c r="N19" s="77"/>
    </row>
    <row r="20" spans="1:14" s="76" customFormat="1" x14ac:dyDescent="0.55000000000000004">
      <c r="A20" s="100"/>
      <c r="B20" s="100"/>
      <c r="C20" s="164"/>
      <c r="D20" s="202"/>
      <c r="E20" s="207"/>
      <c r="F20" s="252"/>
      <c r="G20" s="201"/>
      <c r="H20" s="206"/>
      <c r="I20" s="201"/>
      <c r="J20" s="207">
        <f t="shared" si="1"/>
        <v>0</v>
      </c>
      <c r="K20" s="104"/>
      <c r="L20" s="100"/>
      <c r="N20" s="77"/>
    </row>
    <row r="21" spans="1:14" x14ac:dyDescent="0.55000000000000004">
      <c r="C21" s="147"/>
      <c r="D21" s="316" t="s">
        <v>33</v>
      </c>
      <c r="E21" s="263">
        <f ca="1">SUM(OFFSET(E11,0,0,ROW()-ROW(E11),1))</f>
        <v>0</v>
      </c>
      <c r="F21" s="317"/>
      <c r="G21" s="318"/>
      <c r="H21" s="263">
        <f ca="1">SUM(OFFSET(H11,0,0,ROW()-ROW(H11),1))</f>
        <v>0</v>
      </c>
      <c r="I21" s="317"/>
      <c r="J21" s="263">
        <f ca="1">SUM(OFFSET(J11,0,0,ROW()-ROW(J11),1))</f>
        <v>0</v>
      </c>
      <c r="K21" s="319"/>
    </row>
    <row r="22" spans="1:14" ht="15" customHeight="1" x14ac:dyDescent="0.55000000000000004">
      <c r="C22" s="174"/>
      <c r="D22" s="107"/>
      <c r="E22" s="158"/>
      <c r="F22" s="158"/>
      <c r="G22" s="158"/>
      <c r="H22" s="158"/>
      <c r="I22" s="158"/>
      <c r="J22" s="107"/>
      <c r="K22" s="108"/>
    </row>
  </sheetData>
  <sheetProtection algorithmName="SHA-512" hashValue="1eUA9cG/ooouWZoI/j6aY9VpbW2nWNEukFTeD1BzIdGiQ1RV/yKeYk7c+f2+iNwHTLOed/KY+JnGvPjrZz2R6g==" saltValue="fZPXlHtCHXVSZZgsViN0ew==" spinCount="100000" sheet="1" formatCells="0" insertRows="0" deleteRows="0"/>
  <mergeCells count="4">
    <mergeCell ref="B2:J2"/>
    <mergeCell ref="D9:D10"/>
    <mergeCell ref="E9:E10"/>
    <mergeCell ref="J9:J10"/>
  </mergeCells>
  <phoneticPr fontId="1"/>
  <conditionalFormatting sqref="D11:I20">
    <cfRule type="containsBlanks" dxfId="2647" priority="1">
      <formula>LEN(TRIM(D11))=0</formula>
    </cfRule>
  </conditionalFormatting>
  <conditionalFormatting sqref="J11:J21 E21 H21">
    <cfRule type="cellIs" dxfId="2646" priority="19" operator="equal">
      <formula>0</formula>
    </cfRule>
  </conditionalFormatting>
  <dataValidations count="4">
    <dataValidation type="list" allowBlank="1" showInputMessage="1" showErrorMessage="1" sqref="D11" xr:uid="{A65E60EF-97FD-43B0-8F9C-EE36D5201886}">
      <formula1>"太陽光発電,中小水力発電,木質バイオマス発電,バイオガス発電,風力発電,地熱発電,その他発電"</formula1>
    </dataValidation>
    <dataValidation type="list" allowBlank="1" showInputMessage="1" showErrorMessage="1" sqref="F11:F20" xr:uid="{614318CA-FB74-4415-A074-A8832837C22B}">
      <formula1>"済,一部済"</formula1>
    </dataValidation>
    <dataValidation type="decimal" operator="greaterThanOrEqual" allowBlank="1" showInputMessage="1" showErrorMessage="1" error="数値で入力してください" sqref="E11:E20 H11:H20" xr:uid="{AF2C31DF-90F6-4D4E-8028-56214C8CF831}">
      <formula1>0</formula1>
    </dataValidation>
    <dataValidation type="list" allowBlank="1" showInputMessage="1" showErrorMessage="1" sqref="D12:D20" xr:uid="{08D7EF79-3AF0-42A4-92B4-849DC636A9C5}">
      <formula1>"太陽光発電,小水力発電,風力発電,地熱発電,木質バイオマス発電,バイオマス発電,バイオガス発電,廃棄物発電,波力発電,潮力発電,その他発電"</formula1>
    </dataValidation>
  </dataValidations>
  <pageMargins left="0.7" right="0.7" top="0.75" bottom="0.75" header="0.3" footer="0.3"/>
  <pageSetup paperSize="8" scale="3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EB45D-4C5A-4C65-BACC-2563F45CAD4C}">
  <sheetPr codeName="Sheet7">
    <tabColor rgb="FF00B0F0"/>
    <pageSetUpPr fitToPage="1"/>
  </sheetPr>
  <dimension ref="A1:AH201"/>
  <sheetViews>
    <sheetView showGridLines="0" zoomScale="70" zoomScaleNormal="70" zoomScaleSheetLayoutView="85" workbookViewId="0"/>
  </sheetViews>
  <sheetFormatPr defaultColWidth="9" defaultRowHeight="18" x14ac:dyDescent="0.55000000000000004"/>
  <cols>
    <col min="1" max="1" width="2.33203125" customWidth="1"/>
    <col min="2" max="3" width="2.58203125" style="89" customWidth="1"/>
    <col min="4" max="4" width="2.33203125" style="89" customWidth="1"/>
    <col min="5" max="5" width="6.83203125" style="89" customWidth="1"/>
    <col min="6" max="6" width="20.83203125" style="89" customWidth="1"/>
    <col min="7" max="7" width="13.83203125" style="89" bestFit="1" customWidth="1"/>
    <col min="8" max="8" width="12.33203125" style="89" customWidth="1"/>
    <col min="9" max="9" width="16.75" style="89" customWidth="1"/>
    <col min="10" max="10" width="14.08203125" style="89" customWidth="1"/>
    <col min="11" max="11" width="12.33203125" style="89" customWidth="1"/>
    <col min="12" max="12" width="11.58203125" style="435" customWidth="1"/>
    <col min="13" max="13" width="11.75" style="89" customWidth="1"/>
    <col min="14" max="14" width="11.75" style="429" customWidth="1"/>
    <col min="15" max="15" width="11.75" style="180" customWidth="1"/>
    <col min="16" max="16" width="14.08203125" style="89" bestFit="1" customWidth="1"/>
    <col min="17" max="17" width="14.08203125" style="429" bestFit="1" customWidth="1"/>
    <col min="18" max="19" width="11.75" style="180" customWidth="1"/>
    <col min="20" max="20" width="3.58203125" style="89" customWidth="1"/>
    <col min="21" max="21" width="1.75" style="89" customWidth="1"/>
    <col min="22" max="22" width="9" customWidth="1"/>
    <col min="24" max="24" width="9" style="19" customWidth="1"/>
    <col min="25" max="25" width="9" style="19" hidden="1" customWidth="1"/>
    <col min="26" max="29" width="9" style="436" hidden="1" customWidth="1"/>
    <col min="30" max="31" width="13.08203125" style="436" hidden="1" customWidth="1"/>
    <col min="32" max="33" width="9" style="436" hidden="1" customWidth="1"/>
    <col min="34" max="34" width="9" style="19"/>
  </cols>
  <sheetData>
    <row r="1" spans="1:34" ht="24" customHeight="1" x14ac:dyDescent="0.55000000000000004">
      <c r="A1" s="109" t="s">
        <v>153</v>
      </c>
      <c r="C1"/>
    </row>
    <row r="2" spans="1:34" ht="48" customHeight="1" x14ac:dyDescent="0.55000000000000004">
      <c r="A2" s="803" t="s">
        <v>362</v>
      </c>
      <c r="B2" s="803"/>
      <c r="C2" s="803"/>
      <c r="D2" s="803"/>
      <c r="E2" s="803"/>
      <c r="F2" s="803"/>
      <c r="G2" s="803"/>
      <c r="H2" s="803"/>
      <c r="I2" s="803"/>
      <c r="J2" s="803"/>
      <c r="K2" s="803"/>
      <c r="L2" s="803"/>
      <c r="M2" s="803"/>
      <c r="N2" s="803"/>
      <c r="O2" s="803"/>
      <c r="P2" s="803"/>
      <c r="Q2" s="803"/>
      <c r="R2" s="803"/>
      <c r="S2" s="803"/>
    </row>
    <row r="3" spans="1:34" ht="17.25" customHeight="1" x14ac:dyDescent="0.55000000000000004">
      <c r="D3" s="308"/>
      <c r="E3" s="308"/>
      <c r="F3" s="308"/>
      <c r="G3" s="308"/>
      <c r="H3" s="308"/>
      <c r="I3" s="308"/>
      <c r="J3" s="308"/>
      <c r="K3" s="308"/>
      <c r="L3" s="437"/>
      <c r="M3" s="307"/>
      <c r="N3" s="438"/>
      <c r="O3" s="334"/>
      <c r="P3" s="307"/>
      <c r="Q3" s="438"/>
      <c r="R3" s="302"/>
      <c r="S3" s="302"/>
    </row>
    <row r="4" spans="1:34" ht="9.75" customHeight="1" x14ac:dyDescent="0.55000000000000004">
      <c r="D4" s="309"/>
      <c r="E4" s="93"/>
      <c r="F4" s="93"/>
      <c r="G4" s="93"/>
      <c r="H4" s="93"/>
      <c r="I4" s="93"/>
      <c r="J4" s="93"/>
      <c r="K4" s="93"/>
      <c r="L4" s="439"/>
      <c r="M4" s="93"/>
      <c r="N4" s="440"/>
      <c r="O4" s="320"/>
      <c r="P4" s="93"/>
      <c r="Q4" s="440"/>
      <c r="R4" s="320"/>
      <c r="S4" s="320"/>
      <c r="T4" s="115"/>
    </row>
    <row r="5" spans="1:34" ht="24.75" customHeight="1" x14ac:dyDescent="0.55000000000000004">
      <c r="D5" s="310" t="s">
        <v>14</v>
      </c>
      <c r="R5" s="3"/>
      <c r="S5" s="3"/>
      <c r="T5" s="98"/>
      <c r="Y5" s="436" t="s">
        <v>371</v>
      </c>
    </row>
    <row r="6" spans="1:34" ht="42.5" x14ac:dyDescent="0.55000000000000004">
      <c r="D6" s="94"/>
      <c r="E6" s="824" t="s">
        <v>15</v>
      </c>
      <c r="F6" s="825"/>
      <c r="G6" s="314" t="s">
        <v>427</v>
      </c>
      <c r="H6" s="314" t="s">
        <v>303</v>
      </c>
      <c r="I6" s="314" t="s">
        <v>16</v>
      </c>
      <c r="J6" s="186" t="s">
        <v>17</v>
      </c>
      <c r="K6" s="315" t="s">
        <v>18</v>
      </c>
      <c r="L6" s="441" t="s">
        <v>40</v>
      </c>
      <c r="M6" s="314" t="s">
        <v>20</v>
      </c>
      <c r="N6" s="442" t="s">
        <v>166</v>
      </c>
      <c r="O6" s="186" t="s">
        <v>309</v>
      </c>
      <c r="P6" s="314" t="s">
        <v>165</v>
      </c>
      <c r="Q6" s="443" t="s">
        <v>167</v>
      </c>
      <c r="R6" s="315" t="s">
        <v>21</v>
      </c>
      <c r="S6" s="314" t="s">
        <v>310</v>
      </c>
      <c r="T6" s="98"/>
      <c r="V6" s="444" t="s">
        <v>320</v>
      </c>
      <c r="Y6" s="445" t="s">
        <v>346</v>
      </c>
      <c r="AD6" s="436" t="s">
        <v>347</v>
      </c>
      <c r="AE6" s="436" t="s">
        <v>348</v>
      </c>
      <c r="AF6" s="436" t="s">
        <v>347</v>
      </c>
      <c r="AG6" s="436" t="s">
        <v>348</v>
      </c>
    </row>
    <row r="7" spans="1:34" ht="18" customHeight="1" x14ac:dyDescent="0.55000000000000004">
      <c r="D7" s="446"/>
      <c r="E7" s="447" t="s">
        <v>22</v>
      </c>
      <c r="F7" s="448"/>
      <c r="G7" s="449"/>
      <c r="H7" s="450"/>
      <c r="I7" s="450"/>
      <c r="J7" s="450"/>
      <c r="K7" s="450"/>
      <c r="L7" s="451"/>
      <c r="M7" s="452"/>
      <c r="N7" s="453" t="str">
        <f>IF(AND(COUNTBLANK(M7:M18)&lt;=3,COUNTA(M7:M18)=0),0,IF(SUM(M7:M18)=0,"",SUM(M7:M18)))</f>
        <v/>
      </c>
      <c r="O7" s="675"/>
      <c r="P7" s="455"/>
      <c r="Q7" s="453" t="str">
        <f>IF(AND(COUNTBLANK(P7:P18)&lt;=3,COUNTA(P7:P18)=0),0,IF(SUM(P7:P18)=0,"",SUM(P7:P18)))</f>
        <v/>
      </c>
      <c r="R7" s="456"/>
      <c r="S7" s="457"/>
      <c r="T7" s="98"/>
      <c r="V7" s="458" t="str">
        <f>IF(AND(H7&lt;&gt;"",OR(S7="A",S7="B"),OR(O7="特別高圧",O7="高圧")),1,"")</f>
        <v/>
      </c>
      <c r="Y7" s="436"/>
      <c r="Z7" s="436" t="s">
        <v>181</v>
      </c>
      <c r="AA7" s="436">
        <f>COUNTA($E$7:E7)</f>
        <v>1</v>
      </c>
      <c r="AB7" s="436" t="str">
        <f t="shared" ref="AB7:AB38" ca="1" si="0">OFFSET($E$6,MATCH(AA7,$AA$7:$AA$343,0),0)</f>
        <v>戸建住宅</v>
      </c>
      <c r="AC7" s="436" t="str" cm="1">
        <f t="array" ref="AC7">IFERROR(INDEX($F$7:$F$343, SMALL(IF($F$7:$F$343&lt;&gt;"", ROW($F$7:$F$343)-ROW($F$7)+1), ROW()-ROW($F$7)+1)), "")</f>
        <v>設置場所</v>
      </c>
      <c r="AD7" s="436" t="str" cm="1">
        <f t="array" aca="1" ref="AD7" ca="1">IF(COUNTIF('2.3(2)新規再エネ導入予定（FS調査、系統接続検討状況）'!$G$8:$G$271,IFERROR(INDEX($G$7:$G$344, SMALL(IF($G$7:$G$344&lt;&gt;"", ROW($G$7:$G$344)-ROW($G$7)+1), ROW()-ROW($G$7)+1)), ""))=1,"",IFERROR(INDEX($G$7:$G$344, SMALL(IF($G$7:$G$344&lt;&gt;"", ROW($G$7:$G$344)-ROW($G$7)+1), ROW()-ROW($G$7)+1)), ""))</f>
        <v>施設番号
「小水力-1」のように、電源種と数値で記載ください</v>
      </c>
      <c r="AE7" s="436" t="str" cm="1">
        <f t="array" aca="1" ref="AE7" ca="1">IF(COUNTIF('2.3(2)新規再エネ導入予定（合意形成)'!$G$8:$G$313,IFERROR(INDEX($G$7:$G$344, SMALL(IF($G$7:$G$344&lt;&gt;"", ROW($G$7:$G$344)-ROW($G$7)+1), ROW()-ROW($G$7)+1)), ""))=1,"",IFERROR(INDEX($G$7:$G$344, SMALL(IF($G$7:$G$344&lt;&gt;"", ROW($G$7:$G$344)-ROW($G$7)+1), ROW()-ROW($G$7)+1)), ""))</f>
        <v>施設番号
「小水力-1」のように、電源種と数値で記載ください</v>
      </c>
      <c r="AF7" s="436" t="str">
        <f ca="1">IF(COUNTIF('2.3(2)新規再エネ導入予定（FS調査、系統接続検討状況）'!$G:$G,G7)=1,"",G7)&amp;""</f>
        <v/>
      </c>
      <c r="AG7" s="436" t="str">
        <f ca="1">IF(COUNTIF('2.3(2)新規再エネ導入予定（合意形成)'!$G:$G,G7)=1,"",G7)&amp;""</f>
        <v/>
      </c>
    </row>
    <row r="8" spans="1:34" s="76" customFormat="1" ht="21.75" hidden="1" customHeight="1" x14ac:dyDescent="0.55000000000000004">
      <c r="B8" s="100"/>
      <c r="C8" s="100"/>
      <c r="D8" s="164"/>
      <c r="E8" s="513"/>
      <c r="F8" s="201"/>
      <c r="G8" s="433"/>
      <c r="H8" s="252"/>
      <c r="I8" s="252"/>
      <c r="J8" s="229"/>
      <c r="K8" s="229"/>
      <c r="L8" s="522"/>
      <c r="M8" s="515"/>
      <c r="N8" s="516"/>
      <c r="O8" s="679"/>
      <c r="P8" s="515"/>
      <c r="Q8" s="516"/>
      <c r="R8" s="517"/>
      <c r="S8" s="252"/>
      <c r="T8" s="104"/>
      <c r="U8" s="100"/>
      <c r="V8" s="518" t="str">
        <f t="shared" ref="V8:V75" si="1">IF(AND(H8&lt;&gt;"",OR(S8="A",S8="B"),OR(O8="特別高圧",O8="高圧")),1,"")</f>
        <v/>
      </c>
      <c r="X8" s="77"/>
      <c r="Y8" s="519" t="str">
        <f>IF(AND(H8&lt;&gt;"",OR(S8="A",S8="B"),OR(O8="特別高圧",O8="高圧")),1,"")</f>
        <v/>
      </c>
      <c r="Z8" s="519" t="s">
        <v>181</v>
      </c>
      <c r="AA8" s="519">
        <f>COUNTA($E$7:E8)</f>
        <v>1</v>
      </c>
      <c r="AB8" s="519" t="str">
        <f t="shared" ca="1" si="0"/>
        <v>戸建住宅</v>
      </c>
      <c r="AC8" s="519" t="str" cm="1">
        <f t="array" ref="AC8">IFERROR(INDEX($F$7:$F$343, SMALL(IF($F$7:$F$343&lt;&gt;"", ROW($F$7:$F$343)-ROW($F$7)+1), ROW()-ROW($F$7)+1)), "")</f>
        <v>合計</v>
      </c>
      <c r="AD8" s="519" t="str" cm="1">
        <f t="array" aca="1" ref="AD8" ca="1">IF(COUNTIF('2.3(2)新規再エネ導入予定（FS調査、系統接続検討状況）'!$G$8:$G$271,IFERROR(INDEX($G$7:$G$344, SMALL(IF($G$7:$G$344&lt;&gt;"", ROW($G$7:$G$344)-ROW($G$7)+1), ROW()-ROW($G$7)+1)), ""))=1,"",IFERROR(INDEX($G$7:$G$344, SMALL(IF($G$7:$G$344&lt;&gt;"", ROW($G$7:$G$344)-ROW($G$7)+1), ROW()-ROW($G$7)+1)), ""))</f>
        <v>施設番号
「風力-1」のように、電源種と数値で記載ください</v>
      </c>
      <c r="AE8" s="519" t="str" cm="1">
        <f t="array" aca="1" ref="AE8" ca="1">IF(COUNTIF('2.3(2)新規再エネ導入予定（合意形成)'!$G$8:$G$313,IFERROR(INDEX($G$7:$G$344, SMALL(IF($G$7:$G$344&lt;&gt;"", ROW($G$7:$G$344)-ROW($G$7)+1), ROW()-ROW($G$7)+1)), ""))=1,"",IFERROR(INDEX($G$7:$G$344, SMALL(IF($G$7:$G$344&lt;&gt;"", ROW($G$7:$G$344)-ROW($G$7)+1), ROW()-ROW($G$7)+1)), ""))</f>
        <v>施設番号
「風力-1」のように、電源種と数値で記載ください</v>
      </c>
      <c r="AF8" s="519" t="str">
        <f ca="1">IF(COUNTIF('2.3(2)新規再エネ導入予定（FS調査、系統接続検討状況）'!$G:$G,G8)=1,"",G8)&amp;""</f>
        <v/>
      </c>
      <c r="AG8" s="519" t="str">
        <f ca="1">IF(COUNTIF('2.3(2)新規再エネ導入予定（合意形成)'!$G:$G,G8)=1,"",G8)&amp;""</f>
        <v/>
      </c>
      <c r="AH8" s="77"/>
    </row>
    <row r="9" spans="1:34" s="76" customFormat="1" x14ac:dyDescent="0.55000000000000004">
      <c r="B9" s="100"/>
      <c r="C9" s="100"/>
      <c r="D9" s="164"/>
      <c r="E9" s="513"/>
      <c r="F9" s="201"/>
      <c r="G9" s="433"/>
      <c r="H9" s="252"/>
      <c r="I9" s="252"/>
      <c r="J9" s="229"/>
      <c r="K9" s="229"/>
      <c r="L9" s="522"/>
      <c r="M9" s="515"/>
      <c r="N9" s="516"/>
      <c r="O9" s="679"/>
      <c r="P9" s="515"/>
      <c r="Q9" s="516"/>
      <c r="R9" s="517"/>
      <c r="S9" s="252"/>
      <c r="T9" s="104"/>
      <c r="U9" s="100"/>
      <c r="V9" s="518" t="str">
        <f t="shared" si="1"/>
        <v/>
      </c>
      <c r="X9" s="77"/>
      <c r="Y9" s="519" t="str">
        <f>IF(AND(H9&lt;&gt;"",OR(S9="A",S9="B"),OR(O9="特別高圧",O9="高圧")),MAX($Y$7:Y8)+1,"")</f>
        <v/>
      </c>
      <c r="Z9" s="519" t="s">
        <v>181</v>
      </c>
      <c r="AA9" s="519">
        <f>COUNTA($E$7:E9)</f>
        <v>1</v>
      </c>
      <c r="AB9" s="519" t="str">
        <f t="shared" ca="1" si="0"/>
        <v>戸建住宅</v>
      </c>
      <c r="AC9" s="519" t="str" cm="1">
        <f t="array" ref="AC9">IFERROR(INDEX($F$7:$F$343, SMALL(IF($F$7:$F$343&lt;&gt;"", ROW($F$7:$F$343)-ROW($F$7)+1), ROW()-ROW($F$7)+1)), "")</f>
        <v>設置場所</v>
      </c>
      <c r="AD9" s="519" t="str" cm="1">
        <f t="array" aca="1" ref="AD9" ca="1">IF(COUNTIF('2.3(2)新規再エネ導入予定（FS調査、系統接続検討状況）'!$G$8:$G$271,IFERROR(INDEX($G$7:$G$344, SMALL(IF($G$7:$G$344&lt;&gt;"", ROW($G$7:$G$344)-ROW($G$7)+1), ROW()-ROW($G$7)+1)), ""))=1,"",IFERROR(INDEX($G$7:$G$344, SMALL(IF($G$7:$G$344&lt;&gt;"", ROW($G$7:$G$344)-ROW($G$7)+1), ROW()-ROW($G$7)+1)), ""))</f>
        <v>施設番号
「地熱-1」のように、電源種と数値で記載ください</v>
      </c>
      <c r="AE9" s="519" t="str" cm="1">
        <f t="array" aca="1" ref="AE9" ca="1">IF(COUNTIF('2.3(2)新規再エネ導入予定（合意形成)'!$G$8:$G$313,IFERROR(INDEX($G$7:$G$344, SMALL(IF($G$7:$G$344&lt;&gt;"", ROW($G$7:$G$344)-ROW($G$7)+1), ROW()-ROW($G$7)+1)), ""))=1,"",IFERROR(INDEX($G$7:$G$344, SMALL(IF($G$7:$G$344&lt;&gt;"", ROW($G$7:$G$344)-ROW($G$7)+1), ROW()-ROW($G$7)+1)), ""))</f>
        <v>施設番号
「地熱-1」のように、電源種と数値で記載ください</v>
      </c>
      <c r="AF9" s="519" t="str">
        <f ca="1">IF(COUNTIF('2.3(2)新規再エネ導入予定（FS調査、系統接続検討状況）'!$G:$G,G9)=1,"",G9)&amp;""</f>
        <v/>
      </c>
      <c r="AG9" s="519" t="str">
        <f ca="1">IF(COUNTIF('2.3(2)新規再エネ導入予定（合意形成)'!$G:$G,G9)=1,"",G9)&amp;""</f>
        <v/>
      </c>
      <c r="AH9" s="77"/>
    </row>
    <row r="10" spans="1:34" s="76" customFormat="1" x14ac:dyDescent="0.55000000000000004">
      <c r="B10" s="100"/>
      <c r="C10" s="100"/>
      <c r="D10" s="164"/>
      <c r="E10" s="513"/>
      <c r="F10" s="201"/>
      <c r="G10" s="433"/>
      <c r="H10" s="252"/>
      <c r="I10" s="252"/>
      <c r="J10" s="229"/>
      <c r="K10" s="229"/>
      <c r="L10" s="522"/>
      <c r="M10" s="515"/>
      <c r="N10" s="516"/>
      <c r="O10" s="679"/>
      <c r="P10" s="515"/>
      <c r="Q10" s="516"/>
      <c r="R10" s="517"/>
      <c r="S10" s="252"/>
      <c r="T10" s="104"/>
      <c r="U10" s="100"/>
      <c r="V10" s="518" t="str">
        <f t="shared" ref="V10:V16" si="2">IF(AND(H10&lt;&gt;"",OR(S10="A",S10="B"),OR(O10="特別高圧",O10="高圧")),1,"")</f>
        <v/>
      </c>
      <c r="X10" s="77"/>
      <c r="Y10" s="519" t="str">
        <f>IF(AND(H10&lt;&gt;"",OR(S10="A",S10="B"),OR(O10="特別高圧",O10="高圧")),MAX($Y$7:Y9)+1,"")</f>
        <v/>
      </c>
      <c r="Z10" s="519" t="s">
        <v>181</v>
      </c>
      <c r="AA10" s="519">
        <f>COUNTA($E$7:E10)</f>
        <v>1</v>
      </c>
      <c r="AB10" s="519" t="str">
        <f t="shared" ca="1" si="0"/>
        <v>戸建住宅</v>
      </c>
      <c r="AC10" s="519" t="str" cm="1">
        <f t="array" ref="AC10">IFERROR(INDEX($F$7:$F$343, SMALL(IF($F$7:$F$343&lt;&gt;"", ROW($F$7:$F$343)-ROW($F$7)+1), ROW()-ROW($F$7)+1)), "")</f>
        <v>合計</v>
      </c>
      <c r="AD10" s="519" t="str" cm="1">
        <f t="array" aca="1" ref="AD10" ca="1">IF(COUNTIF('2.3(2)新規再エネ導入予定（FS調査、系統接続検討状況）'!$G$8:$G$271,IFERROR(INDEX($G$7:$G$344, SMALL(IF($G$7:$G$344&lt;&gt;"", ROW($G$7:$G$344)-ROW($G$7)+1), ROW()-ROW($G$7)+1)), ""))=1,"",IFERROR(INDEX($G$7:$G$344, SMALL(IF($G$7:$G$344&lt;&gt;"", ROW($G$7:$G$344)-ROW($G$7)+1), ROW()-ROW($G$7)+1)), ""))</f>
        <v>施設番号
「バイオマス-1」のように、電源種と数値で記載ください</v>
      </c>
      <c r="AE10" s="519" t="str" cm="1">
        <f t="array" aca="1" ref="AE10" ca="1">IF(COUNTIF('2.3(2)新規再エネ導入予定（合意形成)'!$G$8:$G$313,IFERROR(INDEX($G$7:$G$344, SMALL(IF($G$7:$G$344&lt;&gt;"", ROW($G$7:$G$344)-ROW($G$7)+1), ROW()-ROW($G$7)+1)), ""))=1,"",IFERROR(INDEX($G$7:$G$344, SMALL(IF($G$7:$G$344&lt;&gt;"", ROW($G$7:$G$344)-ROW($G$7)+1), ROW()-ROW($G$7)+1)), ""))</f>
        <v>施設番号
「バイオマス-1」のように、電源種と数値で記載ください</v>
      </c>
      <c r="AF10" s="519" t="str">
        <f ca="1">IF(COUNTIF('2.3(2)新規再エネ導入予定（FS調査、系統接続検討状況）'!$G:$G,G10)=1,"",G10)&amp;""</f>
        <v/>
      </c>
      <c r="AG10" s="519" t="str">
        <f ca="1">IF(COUNTIF('2.3(2)新規再エネ導入予定（合意形成)'!$G:$G,G10)=1,"",G10)&amp;""</f>
        <v/>
      </c>
      <c r="AH10" s="77"/>
    </row>
    <row r="11" spans="1:34" s="76" customFormat="1" x14ac:dyDescent="0.55000000000000004">
      <c r="B11" s="100"/>
      <c r="C11" s="100"/>
      <c r="D11" s="164"/>
      <c r="E11" s="513"/>
      <c r="F11" s="201"/>
      <c r="G11" s="433"/>
      <c r="H11" s="252"/>
      <c r="I11" s="252"/>
      <c r="J11" s="229"/>
      <c r="K11" s="229"/>
      <c r="L11" s="522"/>
      <c r="M11" s="515"/>
      <c r="N11" s="516"/>
      <c r="O11" s="679"/>
      <c r="P11" s="515"/>
      <c r="Q11" s="516"/>
      <c r="R11" s="517"/>
      <c r="S11" s="252"/>
      <c r="T11" s="104"/>
      <c r="U11" s="100"/>
      <c r="V11" s="518" t="str">
        <f t="shared" ref="V11:V13" si="3">IF(AND(H11&lt;&gt;"",OR(S11="A",S11="B"),OR(O11="特別高圧",O11="高圧")),1,"")</f>
        <v/>
      </c>
      <c r="X11" s="77"/>
      <c r="Y11" s="519" t="str">
        <f>IF(AND(H11&lt;&gt;"",OR(S11="A",S11="B"),OR(O11="特別高圧",O11="高圧")),MAX($Y$7:Y10)+1,"")</f>
        <v/>
      </c>
      <c r="Z11" s="519" t="s">
        <v>181</v>
      </c>
      <c r="AA11" s="519">
        <f>COUNTA($E$7:E11)</f>
        <v>1</v>
      </c>
      <c r="AB11" s="519" t="str">
        <f t="shared" ca="1" si="0"/>
        <v>戸建住宅</v>
      </c>
      <c r="AC11" s="519" t="str" cm="1">
        <f t="array" ref="AC11">IFERROR(INDEX($F$7:$F$343, SMALL(IF($F$7:$F$343&lt;&gt;"", ROW($F$7:$F$343)-ROW($F$7)+1), ROW()-ROW($F$7)+1)), "")</f>
        <v>設置場所</v>
      </c>
      <c r="AD11" s="519" t="str" cm="1">
        <f t="array" aca="1" ref="AD11" ca="1">IF(COUNTIF('2.3(2)新規再エネ導入予定（FS調査、系統接続検討状況）'!$G$8:$G$271,IFERROR(INDEX($G$7:$G$344, SMALL(IF($G$7:$G$344&lt;&gt;"", ROW($G$7:$G$344)-ROW($G$7)+1), ROW()-ROW($G$7)+1)), ""))=1,"",IFERROR(INDEX($G$7:$G$344, SMALL(IF($G$7:$G$344&lt;&gt;"", ROW($G$7:$G$344)-ROW($G$7)+1), ROW()-ROW($G$7)+1)), ""))</f>
        <v>施設番号
「廃棄物-1」のように、電源種と数値で記載ください</v>
      </c>
      <c r="AE11" s="519" t="str" cm="1">
        <f t="array" aca="1" ref="AE11" ca="1">IF(COUNTIF('2.3(2)新規再エネ導入予定（合意形成)'!$G$8:$G$313,IFERROR(INDEX($G$7:$G$344, SMALL(IF($G$7:$G$344&lt;&gt;"", ROW($G$7:$G$344)-ROW($G$7)+1), ROW()-ROW($G$7)+1)), ""))=1,"",IFERROR(INDEX($G$7:$G$344, SMALL(IF($G$7:$G$344&lt;&gt;"", ROW($G$7:$G$344)-ROW($G$7)+1), ROW()-ROW($G$7)+1)), ""))</f>
        <v>施設番号
「廃棄物-1」のように、電源種と数値で記載ください</v>
      </c>
      <c r="AF11" s="519" t="str">
        <f ca="1">IF(COUNTIF('2.3(2)新規再エネ導入予定（FS調査、系統接続検討状況）'!$G:$G,G11)=1,"",G11)&amp;""</f>
        <v/>
      </c>
      <c r="AG11" s="519" t="str">
        <f ca="1">IF(COUNTIF('2.3(2)新規再エネ導入予定（合意形成)'!$G:$G,G11)=1,"",G11)&amp;""</f>
        <v/>
      </c>
      <c r="AH11" s="77"/>
    </row>
    <row r="12" spans="1:34" s="76" customFormat="1" x14ac:dyDescent="0.55000000000000004">
      <c r="B12" s="100"/>
      <c r="C12" s="100"/>
      <c r="D12" s="164"/>
      <c r="E12" s="513"/>
      <c r="F12" s="201"/>
      <c r="G12" s="433"/>
      <c r="H12" s="252"/>
      <c r="I12" s="252"/>
      <c r="J12" s="229"/>
      <c r="K12" s="229"/>
      <c r="L12" s="522"/>
      <c r="M12" s="515"/>
      <c r="N12" s="516"/>
      <c r="O12" s="679"/>
      <c r="P12" s="515"/>
      <c r="Q12" s="516"/>
      <c r="R12" s="517"/>
      <c r="S12" s="252"/>
      <c r="T12" s="104"/>
      <c r="U12" s="100"/>
      <c r="V12" s="518" t="str">
        <f t="shared" si="3"/>
        <v/>
      </c>
      <c r="X12" s="77"/>
      <c r="Y12" s="519" t="str">
        <f>IF(AND(H12&lt;&gt;"",OR(S12="A",S12="B"),OR(O12="特別高圧",O12="高圧")),MAX($Y$7:Y11)+1,"")</f>
        <v/>
      </c>
      <c r="Z12" s="519" t="s">
        <v>181</v>
      </c>
      <c r="AA12" s="519">
        <f>COUNTA($E$7:E12)</f>
        <v>1</v>
      </c>
      <c r="AB12" s="519" t="str">
        <f t="shared" ca="1" si="0"/>
        <v>戸建住宅</v>
      </c>
      <c r="AC12" s="519" t="str" cm="1">
        <f t="array" ref="AC12">IFERROR(INDEX($F$7:$F$343, SMALL(IF($F$7:$F$343&lt;&gt;"", ROW($F$7:$F$343)-ROW($F$7)+1), ROW()-ROW($F$7)+1)), "")</f>
        <v>合計</v>
      </c>
      <c r="AD12" s="519" t="str" cm="1">
        <f t="array" aca="1" ref="AD12" ca="1">IF(COUNTIF('2.3(2)新規再エネ導入予定（FS調査、系統接続検討状況）'!$G$8:$G$271,IFERROR(INDEX($G$7:$G$344, SMALL(IF($G$7:$G$344&lt;&gt;"", ROW($G$7:$G$344)-ROW($G$7)+1), ROW()-ROW($G$7)+1)), ""))=1,"",IFERROR(INDEX($G$7:$G$344, SMALL(IF($G$7:$G$344&lt;&gt;"", ROW($G$7:$G$344)-ROW($G$7)+1), ROW()-ROW($G$7)+1)), ""))</f>
        <v>施設番号
「〇〇-1」のように、電源種と数値で記載ください</v>
      </c>
      <c r="AE12" s="519" t="str" cm="1">
        <f t="array" aca="1" ref="AE12" ca="1">IF(COUNTIF('2.3(2)新規再エネ導入予定（合意形成)'!$G$8:$G$313,IFERROR(INDEX($G$7:$G$344, SMALL(IF($G$7:$G$344&lt;&gt;"", ROW($G$7:$G$344)-ROW($G$7)+1), ROW()-ROW($G$7)+1)), ""))=1,"",IFERROR(INDEX($G$7:$G$344, SMALL(IF($G$7:$G$344&lt;&gt;"", ROW($G$7:$G$344)-ROW($G$7)+1), ROW()-ROW($G$7)+1)), ""))</f>
        <v>施設番号
「〇〇-1」のように、電源種と数値で記載ください</v>
      </c>
      <c r="AF12" s="519" t="str">
        <f ca="1">IF(COUNTIF('2.3(2)新規再エネ導入予定（FS調査、系統接続検討状況）'!$G:$G,G12)=1,"",G12)&amp;""</f>
        <v/>
      </c>
      <c r="AG12" s="519" t="str">
        <f ca="1">IF(COUNTIF('2.3(2)新規再エネ導入予定（合意形成)'!$G:$G,G12)=1,"",G12)&amp;""</f>
        <v/>
      </c>
      <c r="AH12" s="77"/>
    </row>
    <row r="13" spans="1:34" s="76" customFormat="1" x14ac:dyDescent="0.55000000000000004">
      <c r="B13" s="100"/>
      <c r="C13" s="100"/>
      <c r="D13" s="164"/>
      <c r="E13" s="513"/>
      <c r="F13" s="201"/>
      <c r="G13" s="433"/>
      <c r="H13" s="252"/>
      <c r="I13" s="252"/>
      <c r="J13" s="229"/>
      <c r="K13" s="229"/>
      <c r="L13" s="522"/>
      <c r="M13" s="515"/>
      <c r="N13" s="516"/>
      <c r="O13" s="679"/>
      <c r="P13" s="515"/>
      <c r="Q13" s="516"/>
      <c r="R13" s="517"/>
      <c r="S13" s="252"/>
      <c r="T13" s="104"/>
      <c r="U13" s="100"/>
      <c r="V13" s="518" t="str">
        <f t="shared" si="3"/>
        <v/>
      </c>
      <c r="X13" s="77"/>
      <c r="Y13" s="519" t="str">
        <f>IF(AND(H13&lt;&gt;"",OR(S13="A",S13="B"),OR(O13="特別高圧",O13="高圧")),MAX($Y$7:Y12)+1,"")</f>
        <v/>
      </c>
      <c r="Z13" s="519" t="s">
        <v>181</v>
      </c>
      <c r="AA13" s="519">
        <f>COUNTA($E$7:E13)</f>
        <v>1</v>
      </c>
      <c r="AB13" s="519" t="str">
        <f t="shared" ca="1" si="0"/>
        <v>戸建住宅</v>
      </c>
      <c r="AC13" s="519" t="str" cm="1">
        <f t="array" ref="AC13">IFERROR(INDEX($F$7:$F$343, SMALL(IF($F$7:$F$343&lt;&gt;"", ROW($F$7:$F$343)-ROW($F$7)+1), ROW()-ROW($F$7)+1)), "")</f>
        <v>設置場所</v>
      </c>
      <c r="AD13" s="519" t="str" cm="1">
        <f t="array" aca="1" ref="AD13" ca="1">IF(COUNTIF('2.3(2)新規再エネ導入予定（FS調査、系統接続検討状況）'!$G$8:$G$271,IFERROR(INDEX($G$7:$G$344, SMALL(IF($G$7:$G$344&lt;&gt;"", ROW($G$7:$G$344)-ROW($G$7)+1), ROW()-ROW($G$7)+1)), ""))=1,"",IFERROR(INDEX($G$7:$G$344, SMALL(IF($G$7:$G$344&lt;&gt;"", ROW($G$7:$G$344)-ROW($G$7)+1), ROW()-ROW($G$7)+1)), ""))</f>
        <v/>
      </c>
      <c r="AE13" s="519" t="str" cm="1">
        <f t="array" aca="1" ref="AE13" ca="1">IF(COUNTIF('2.3(2)新規再エネ導入予定（合意形成)'!$G$8:$G$313,IFERROR(INDEX($G$7:$G$344, SMALL(IF($G$7:$G$344&lt;&gt;"", ROW($G$7:$G$344)-ROW($G$7)+1), ROW()-ROW($G$7)+1)), ""))=1,"",IFERROR(INDEX($G$7:$G$344, SMALL(IF($G$7:$G$344&lt;&gt;"", ROW($G$7:$G$344)-ROW($G$7)+1), ROW()-ROW($G$7)+1)), ""))</f>
        <v/>
      </c>
      <c r="AF13" s="519" t="str">
        <f ca="1">IF(COUNTIF('2.3(2)新規再エネ導入予定（FS調査、系統接続検討状況）'!$G:$G,G13)=1,"",G13)&amp;""</f>
        <v/>
      </c>
      <c r="AG13" s="519" t="str">
        <f ca="1">IF(COUNTIF('2.3(2)新規再エネ導入予定（合意形成)'!$G:$G,G13)=1,"",G13)&amp;""</f>
        <v/>
      </c>
      <c r="AH13" s="77"/>
    </row>
    <row r="14" spans="1:34" s="76" customFormat="1" x14ac:dyDescent="0.55000000000000004">
      <c r="B14" s="100"/>
      <c r="C14" s="100"/>
      <c r="D14" s="164"/>
      <c r="E14" s="513"/>
      <c r="F14" s="201"/>
      <c r="G14" s="433"/>
      <c r="H14" s="252"/>
      <c r="I14" s="252"/>
      <c r="J14" s="229"/>
      <c r="K14" s="229"/>
      <c r="L14" s="522"/>
      <c r="M14" s="515"/>
      <c r="N14" s="516"/>
      <c r="O14" s="679"/>
      <c r="P14" s="515"/>
      <c r="Q14" s="516"/>
      <c r="R14" s="517"/>
      <c r="S14" s="252"/>
      <c r="T14" s="104"/>
      <c r="U14" s="100"/>
      <c r="V14" s="518" t="str">
        <f t="shared" si="2"/>
        <v/>
      </c>
      <c r="X14" s="77"/>
      <c r="Y14" s="519" t="str">
        <f>IF(AND(H14&lt;&gt;"",OR(S14="A",S14="B"),OR(O14="特別高圧",O14="高圧")),MAX($Y$7:Y13)+1,"")</f>
        <v/>
      </c>
      <c r="Z14" s="519" t="s">
        <v>181</v>
      </c>
      <c r="AA14" s="519">
        <f>COUNTA($E$7:E14)</f>
        <v>1</v>
      </c>
      <c r="AB14" s="519" t="str">
        <f t="shared" ca="1" si="0"/>
        <v>戸建住宅</v>
      </c>
      <c r="AC14" s="519" t="str" cm="1">
        <f t="array" ref="AC14">IFERROR(INDEX($F$7:$F$343, SMALL(IF($F$7:$F$343&lt;&gt;"", ROW($F$7:$F$343)-ROW($F$7)+1), ROW()-ROW($F$7)+1)), "")</f>
        <v>合計</v>
      </c>
      <c r="AD14" s="519" t="str" cm="1">
        <f t="array" aca="1" ref="AD14" ca="1">IF(COUNTIF('2.3(2)新規再エネ導入予定（FS調査、系統接続検討状況）'!$G$8:$G$271,IFERROR(INDEX($G$7:$G$344, SMALL(IF($G$7:$G$344&lt;&gt;"", ROW($G$7:$G$344)-ROW($G$7)+1), ROW()-ROW($G$7)+1)), ""))=1,"",IFERROR(INDEX($G$7:$G$344, SMALL(IF($G$7:$G$344&lt;&gt;"", ROW($G$7:$G$344)-ROW($G$7)+1), ROW()-ROW($G$7)+1)), ""))</f>
        <v/>
      </c>
      <c r="AE14" s="519" t="str" cm="1">
        <f t="array" aca="1" ref="AE14" ca="1">IF(COUNTIF('2.3(2)新規再エネ導入予定（合意形成)'!$G$8:$G$313,IFERROR(INDEX($G$7:$G$344, SMALL(IF($G$7:$G$344&lt;&gt;"", ROW($G$7:$G$344)-ROW($G$7)+1), ROW()-ROW($G$7)+1)), ""))=1,"",IFERROR(INDEX($G$7:$G$344, SMALL(IF($G$7:$G$344&lt;&gt;"", ROW($G$7:$G$344)-ROW($G$7)+1), ROW()-ROW($G$7)+1)), ""))</f>
        <v/>
      </c>
      <c r="AF14" s="519" t="str">
        <f ca="1">IF(COUNTIF('2.3(2)新規再エネ導入予定（FS調査、系統接続検討状況）'!$G:$G,G14)=1,"",G14)&amp;""</f>
        <v/>
      </c>
      <c r="AG14" s="519" t="str">
        <f ca="1">IF(COUNTIF('2.3(2)新規再エネ導入予定（合意形成)'!$G:$G,G14)=1,"",G14)&amp;""</f>
        <v/>
      </c>
      <c r="AH14" s="77"/>
    </row>
    <row r="15" spans="1:34" s="76" customFormat="1" x14ac:dyDescent="0.55000000000000004">
      <c r="B15" s="100"/>
      <c r="C15" s="100"/>
      <c r="D15" s="164"/>
      <c r="E15" s="513"/>
      <c r="F15" s="201"/>
      <c r="G15" s="433"/>
      <c r="H15" s="252"/>
      <c r="I15" s="252"/>
      <c r="J15" s="229"/>
      <c r="K15" s="229"/>
      <c r="L15" s="522"/>
      <c r="M15" s="515"/>
      <c r="N15" s="516"/>
      <c r="O15" s="679"/>
      <c r="P15" s="515"/>
      <c r="Q15" s="516"/>
      <c r="R15" s="517"/>
      <c r="S15" s="252"/>
      <c r="T15" s="104"/>
      <c r="U15" s="100"/>
      <c r="V15" s="518" t="str">
        <f t="shared" si="2"/>
        <v/>
      </c>
      <c r="X15" s="77"/>
      <c r="Y15" s="519" t="str">
        <f>IF(AND(H15&lt;&gt;"",OR(S15="A",S15="B"),OR(O15="特別高圧",O15="高圧")),MAX($Y$7:Y14)+1,"")</f>
        <v/>
      </c>
      <c r="Z15" s="519" t="s">
        <v>181</v>
      </c>
      <c r="AA15" s="519">
        <f>COUNTA($E$7:E15)</f>
        <v>1</v>
      </c>
      <c r="AB15" s="519" t="str">
        <f t="shared" ca="1" si="0"/>
        <v>戸建住宅</v>
      </c>
      <c r="AC15" s="519" t="str" cm="1">
        <f t="array" ref="AC15">IFERROR(INDEX($F$7:$F$343, SMALL(IF($F$7:$F$343&lt;&gt;"", ROW($F$7:$F$343)-ROW($F$7)+1), ROW()-ROW($F$7)+1)), "")</f>
        <v>設置場所</v>
      </c>
      <c r="AD15" s="519" t="str" cm="1">
        <f t="array" aca="1" ref="AD15" ca="1">IF(COUNTIF('2.3(2)新規再エネ導入予定（FS調査、系統接続検討状況）'!$G$8:$G$271,IFERROR(INDEX($G$7:$G$344, SMALL(IF($G$7:$G$344&lt;&gt;"", ROW($G$7:$G$344)-ROW($G$7)+1), ROW()-ROW($G$7)+1)), ""))=1,"",IFERROR(INDEX($G$7:$G$344, SMALL(IF($G$7:$G$344&lt;&gt;"", ROW($G$7:$G$344)-ROW($G$7)+1), ROW()-ROW($G$7)+1)), ""))</f>
        <v/>
      </c>
      <c r="AE15" s="519" t="str" cm="1">
        <f t="array" aca="1" ref="AE15" ca="1">IF(COUNTIF('2.3(2)新規再エネ導入予定（合意形成)'!$G$8:$G$313,IFERROR(INDEX($G$7:$G$344, SMALL(IF($G$7:$G$344&lt;&gt;"", ROW($G$7:$G$344)-ROW($G$7)+1), ROW()-ROW($G$7)+1)), ""))=1,"",IFERROR(INDEX($G$7:$G$344, SMALL(IF($G$7:$G$344&lt;&gt;"", ROW($G$7:$G$344)-ROW($G$7)+1), ROW()-ROW($G$7)+1)), ""))</f>
        <v/>
      </c>
      <c r="AF15" s="519" t="str">
        <f ca="1">IF(COUNTIF('2.3(2)新規再エネ導入予定（FS調査、系統接続検討状況）'!$G:$G,G15)=1,"",G15)&amp;""</f>
        <v/>
      </c>
      <c r="AG15" s="519" t="str">
        <f ca="1">IF(COUNTIF('2.3(2)新規再エネ導入予定（合意形成)'!$G:$G,G15)=1,"",G15)&amp;""</f>
        <v/>
      </c>
      <c r="AH15" s="77"/>
    </row>
    <row r="16" spans="1:34" s="76" customFormat="1" x14ac:dyDescent="0.55000000000000004">
      <c r="B16" s="100"/>
      <c r="C16" s="100"/>
      <c r="D16" s="164"/>
      <c r="E16" s="513"/>
      <c r="F16" s="201"/>
      <c r="G16" s="433"/>
      <c r="H16" s="252"/>
      <c r="I16" s="252"/>
      <c r="J16" s="229"/>
      <c r="K16" s="229"/>
      <c r="L16" s="522"/>
      <c r="M16" s="515"/>
      <c r="N16" s="516"/>
      <c r="O16" s="679"/>
      <c r="P16" s="515"/>
      <c r="Q16" s="516"/>
      <c r="R16" s="517"/>
      <c r="S16" s="252"/>
      <c r="T16" s="104"/>
      <c r="U16" s="100"/>
      <c r="V16" s="518" t="str">
        <f t="shared" si="2"/>
        <v/>
      </c>
      <c r="X16" s="77"/>
      <c r="Y16" s="519" t="str">
        <f>IF(AND(H16&lt;&gt;"",OR(S16="A",S16="B"),OR(O16="特別高圧",O16="高圧")),MAX($Y$7:Y15)+1,"")</f>
        <v/>
      </c>
      <c r="Z16" s="519" t="s">
        <v>181</v>
      </c>
      <c r="AA16" s="519">
        <f>COUNTA($E$7:E16)</f>
        <v>1</v>
      </c>
      <c r="AB16" s="519" t="str">
        <f t="shared" ca="1" si="0"/>
        <v>戸建住宅</v>
      </c>
      <c r="AC16" s="519" t="str" cm="1">
        <f t="array" ref="AC16">IFERROR(INDEX($F$7:$F$343, SMALL(IF($F$7:$F$343&lt;&gt;"", ROW($F$7:$F$343)-ROW($F$7)+1), ROW()-ROW($F$7)+1)), "")</f>
        <v>合計</v>
      </c>
      <c r="AD16" s="519" t="str" cm="1">
        <f t="array" aca="1" ref="AD16" ca="1">IF(COUNTIF('2.3(2)新規再エネ導入予定（FS調査、系統接続検討状況）'!$G$8:$G$271,IFERROR(INDEX($G$7:$G$344, SMALL(IF($G$7:$G$344&lt;&gt;"", ROW($G$7:$G$344)-ROW($G$7)+1), ROW()-ROW($G$7)+1)), ""))=1,"",IFERROR(INDEX($G$7:$G$344, SMALL(IF($G$7:$G$344&lt;&gt;"", ROW($G$7:$G$344)-ROW($G$7)+1), ROW()-ROW($G$7)+1)), ""))</f>
        <v/>
      </c>
      <c r="AE16" s="519" t="str" cm="1">
        <f t="array" aca="1" ref="AE16" ca="1">IF(COUNTIF('2.3(2)新規再エネ導入予定（合意形成)'!$G$8:$G$313,IFERROR(INDEX($G$7:$G$344, SMALL(IF($G$7:$G$344&lt;&gt;"", ROW($G$7:$G$344)-ROW($G$7)+1), ROW()-ROW($G$7)+1)), ""))=1,"",IFERROR(INDEX($G$7:$G$344, SMALL(IF($G$7:$G$344&lt;&gt;"", ROW($G$7:$G$344)-ROW($G$7)+1), ROW()-ROW($G$7)+1)), ""))</f>
        <v/>
      </c>
      <c r="AF16" s="519" t="str">
        <f ca="1">IF(COUNTIF('2.3(2)新規再エネ導入予定（FS調査、系統接続検討状況）'!$G:$G,G16)=1,"",G16)&amp;""</f>
        <v/>
      </c>
      <c r="AG16" s="519" t="str">
        <f ca="1">IF(COUNTIF('2.3(2)新規再エネ導入予定（合意形成)'!$G:$G,G16)=1,"",G16)&amp;""</f>
        <v/>
      </c>
      <c r="AH16" s="77"/>
    </row>
    <row r="17" spans="2:34" s="76" customFormat="1" x14ac:dyDescent="0.55000000000000004">
      <c r="B17" s="100"/>
      <c r="C17" s="100"/>
      <c r="D17" s="164"/>
      <c r="E17" s="513"/>
      <c r="F17" s="201"/>
      <c r="G17" s="433"/>
      <c r="H17" s="252"/>
      <c r="I17" s="252"/>
      <c r="J17" s="229"/>
      <c r="K17" s="229"/>
      <c r="L17" s="522"/>
      <c r="M17" s="515"/>
      <c r="N17" s="516"/>
      <c r="O17" s="679"/>
      <c r="P17" s="515"/>
      <c r="Q17" s="516"/>
      <c r="R17" s="517"/>
      <c r="S17" s="252"/>
      <c r="T17" s="104"/>
      <c r="U17" s="100"/>
      <c r="V17" s="518" t="str">
        <f t="shared" ref="V17" si="4">IF(AND(H17&lt;&gt;"",OR(S17="A",S17="B"),OR(O17="特別高圧",O17="高圧")),1,"")</f>
        <v/>
      </c>
      <c r="X17" s="77"/>
      <c r="Y17" s="519" t="str">
        <f>IF(AND(H17&lt;&gt;"",OR(S17="A",S17="B"),OR(O17="特別高圧",O17="高圧")),MAX($Y$7:Y16)+1,"")</f>
        <v/>
      </c>
      <c r="Z17" s="519" t="s">
        <v>181</v>
      </c>
      <c r="AA17" s="519">
        <f>COUNTA($E$7:E17)</f>
        <v>1</v>
      </c>
      <c r="AB17" s="519" t="str">
        <f t="shared" ca="1" si="0"/>
        <v>戸建住宅</v>
      </c>
      <c r="AC17" s="519" t="str" cm="1">
        <f t="array" ref="AC17">IFERROR(INDEX($F$7:$F$343, SMALL(IF($F$7:$F$343&lt;&gt;"", ROW($F$7:$F$343)-ROW($F$7)+1), ROW()-ROW($F$7)+1)), "")</f>
        <v>設置場所</v>
      </c>
      <c r="AD17" s="519" t="str" cm="1">
        <f t="array" aca="1" ref="AD17" ca="1">IF(COUNTIF('2.3(2)新規再エネ導入予定（FS調査、系統接続検討状況）'!$G$8:$G$271,IFERROR(INDEX($G$7:$G$344, SMALL(IF($G$7:$G$344&lt;&gt;"", ROW($G$7:$G$344)-ROW($G$7)+1), ROW()-ROW($G$7)+1)), ""))=1,"",IFERROR(INDEX($G$7:$G$344, SMALL(IF($G$7:$G$344&lt;&gt;"", ROW($G$7:$G$344)-ROW($G$7)+1), ROW()-ROW($G$7)+1)), ""))</f>
        <v/>
      </c>
      <c r="AE17" s="519" t="str" cm="1">
        <f t="array" aca="1" ref="AE17" ca="1">IF(COUNTIF('2.3(2)新規再エネ導入予定（合意形成)'!$G$8:$G$313,IFERROR(INDEX($G$7:$G$344, SMALL(IF($G$7:$G$344&lt;&gt;"", ROW($G$7:$G$344)-ROW($G$7)+1), ROW()-ROW($G$7)+1)), ""))=1,"",IFERROR(INDEX($G$7:$G$344, SMALL(IF($G$7:$G$344&lt;&gt;"", ROW($G$7:$G$344)-ROW($G$7)+1), ROW()-ROW($G$7)+1)), ""))</f>
        <v/>
      </c>
      <c r="AF17" s="519" t="str">
        <f ca="1">IF(COUNTIF('2.3(2)新規再エネ導入予定（FS調査、系統接続検討状況）'!$G:$G,G17)=1,"",G17)&amp;""</f>
        <v/>
      </c>
      <c r="AG17" s="519" t="str">
        <f ca="1">IF(COUNTIF('2.3(2)新規再エネ導入予定（合意形成)'!$G:$G,G17)=1,"",G17)&amp;""</f>
        <v/>
      </c>
      <c r="AH17" s="77"/>
    </row>
    <row r="18" spans="2:34" x14ac:dyDescent="0.55000000000000004">
      <c r="D18" s="446"/>
      <c r="E18" s="459" t="s">
        <v>23</v>
      </c>
      <c r="F18" s="460"/>
      <c r="G18" s="449"/>
      <c r="H18" s="450"/>
      <c r="I18" s="450"/>
      <c r="J18" s="450"/>
      <c r="K18" s="450"/>
      <c r="L18" s="451"/>
      <c r="M18" s="452"/>
      <c r="N18" s="453" t="str">
        <f>IF(AND(COUNTBLANK(M18:M25)&lt;=3,COUNTA(M18:M25)=0),0,IF(SUM(M18:M25)=0,"",SUM(M18:M25)))</f>
        <v/>
      </c>
      <c r="O18" s="676"/>
      <c r="P18" s="461"/>
      <c r="Q18" s="453" t="str">
        <f>IF(AND(COUNTBLANK(P18:P25)&lt;=3,COUNTA(P18:P25)=0),0,IF(SUM(P18:P25)=0,"",SUM(P18:P25)))</f>
        <v/>
      </c>
      <c r="R18" s="456"/>
      <c r="S18" s="457"/>
      <c r="T18" s="98"/>
      <c r="V18" s="458" t="str">
        <f t="shared" si="1"/>
        <v/>
      </c>
      <c r="Y18" s="436" t="str">
        <f>IF(AND(H18&lt;&gt;"",OR(S18="A",S18="B"),OR(O18="特別高圧",O18="高圧")),MAX($Y$7:Y17)+1,"")</f>
        <v/>
      </c>
      <c r="Z18" s="436" t="s">
        <v>181</v>
      </c>
      <c r="AA18" s="436">
        <f>COUNTA($E$7:E18)</f>
        <v>2</v>
      </c>
      <c r="AB18" s="436" t="str">
        <f t="shared" ca="1" si="0"/>
        <v>家庭(その他)</v>
      </c>
      <c r="AC18" s="436" t="str" cm="1">
        <f t="array" ref="AC18">IFERROR(INDEX($F$7:$F$343, SMALL(IF($F$7:$F$343&lt;&gt;"", ROW($F$7:$F$343)-ROW($F$7)+1), ROW()-ROW($F$7)+1)), "")</f>
        <v>合計</v>
      </c>
      <c r="AD18" s="436" t="str" cm="1">
        <f t="array" aca="1" ref="AD18" ca="1">IF(COUNTIF('2.3(2)新規再エネ導入予定（FS調査、系統接続検討状況）'!$G$8:$G$271,IFERROR(INDEX($G$7:$G$344, SMALL(IF($G$7:$G$344&lt;&gt;"", ROW($G$7:$G$344)-ROW($G$7)+1), ROW()-ROW($G$7)+1)), ""))=1,"",IFERROR(INDEX($G$7:$G$344, SMALL(IF($G$7:$G$344&lt;&gt;"", ROW($G$7:$G$344)-ROW($G$7)+1), ROW()-ROW($G$7)+1)), ""))</f>
        <v/>
      </c>
      <c r="AE18" s="436" t="str" cm="1">
        <f t="array" aca="1" ref="AE18" ca="1">IF(COUNTIF('2.3(2)新規再エネ導入予定（合意形成)'!$G$8:$G$313,IFERROR(INDEX($G$7:$G$344, SMALL(IF($G$7:$G$344&lt;&gt;"", ROW($G$7:$G$344)-ROW($G$7)+1), ROW()-ROW($G$7)+1)), ""))=1,"",IFERROR(INDEX($G$7:$G$344, SMALL(IF($G$7:$G$344&lt;&gt;"", ROW($G$7:$G$344)-ROW($G$7)+1), ROW()-ROW($G$7)+1)), ""))</f>
        <v/>
      </c>
      <c r="AF18" s="436" t="str">
        <f ca="1">IF(COUNTIF('2.3(2)新規再エネ導入予定（FS調査、系統接続検討状況）'!$G:$G,G18)=1,"",G18)&amp;""</f>
        <v/>
      </c>
      <c r="AG18" s="436" t="str">
        <f ca="1">IF(COUNTIF('2.3(2)新規再エネ導入予定（合意形成)'!$G:$G,G18)=1,"",G18)&amp;""</f>
        <v/>
      </c>
    </row>
    <row r="19" spans="2:34" s="76" customFormat="1" hidden="1" x14ac:dyDescent="0.55000000000000004">
      <c r="B19" s="100"/>
      <c r="C19" s="100"/>
      <c r="D19" s="164"/>
      <c r="E19" s="513"/>
      <c r="F19" s="201"/>
      <c r="G19" s="433"/>
      <c r="H19" s="252"/>
      <c r="I19" s="252"/>
      <c r="J19" s="229"/>
      <c r="K19" s="229"/>
      <c r="L19" s="523"/>
      <c r="M19" s="515"/>
      <c r="N19" s="516"/>
      <c r="O19" s="679"/>
      <c r="P19" s="515"/>
      <c r="Q19" s="516"/>
      <c r="R19" s="517"/>
      <c r="S19" s="252"/>
      <c r="T19" s="104"/>
      <c r="U19" s="100"/>
      <c r="V19" s="518" t="str">
        <f t="shared" si="1"/>
        <v/>
      </c>
      <c r="X19" s="77"/>
      <c r="Y19" s="519" t="str">
        <f>IF(AND(H19&lt;&gt;"",OR(S19="A",S19="B"),OR(O19="特別高圧",O19="高圧")),MAX($Y$7:Y18)+1,"")</f>
        <v/>
      </c>
      <c r="Z19" s="519" t="s">
        <v>181</v>
      </c>
      <c r="AA19" s="519">
        <f>COUNTA($E$7:E19)</f>
        <v>2</v>
      </c>
      <c r="AB19" s="519" t="str">
        <f t="shared" ca="1" si="0"/>
        <v>家庭(その他)</v>
      </c>
      <c r="AC19" s="519" t="str" cm="1">
        <f t="array" ref="AC19">IFERROR(INDEX($F$7:$F$343, SMALL(IF($F$7:$F$343&lt;&gt;"", ROW($F$7:$F$343)-ROW($F$7)+1), ROW()-ROW($F$7)+1)), "")</f>
        <v/>
      </c>
      <c r="AD19" s="519" t="str" cm="1">
        <f t="array" aca="1" ref="AD19" ca="1">IF(COUNTIF('2.3(2)新規再エネ導入予定（FS調査、系統接続検討状況）'!$G$8:$G$271,IFERROR(INDEX($G$7:$G$344, SMALL(IF($G$7:$G$344&lt;&gt;"", ROW($G$7:$G$344)-ROW($G$7)+1), ROW()-ROW($G$7)+1)), ""))=1,"",IFERROR(INDEX($G$7:$G$344, SMALL(IF($G$7:$G$344&lt;&gt;"", ROW($G$7:$G$344)-ROW($G$7)+1), ROW()-ROW($G$7)+1)), ""))</f>
        <v/>
      </c>
      <c r="AE19" s="519" t="str" cm="1">
        <f t="array" aca="1" ref="AE19" ca="1">IF(COUNTIF('2.3(2)新規再エネ導入予定（合意形成)'!$G$8:$G$313,IFERROR(INDEX($G$7:$G$344, SMALL(IF($G$7:$G$344&lt;&gt;"", ROW($G$7:$G$344)-ROW($G$7)+1), ROW()-ROW($G$7)+1)), ""))=1,"",IFERROR(INDEX($G$7:$G$344, SMALL(IF($G$7:$G$344&lt;&gt;"", ROW($G$7:$G$344)-ROW($G$7)+1), ROW()-ROW($G$7)+1)), ""))</f>
        <v/>
      </c>
      <c r="AF19" s="519" t="str">
        <f ca="1">IF(COUNTIF('2.3(2)新規再エネ導入予定（FS調査、系統接続検討状況）'!$G:$G,G19)=1,"",G19)&amp;""</f>
        <v/>
      </c>
      <c r="AG19" s="519" t="str">
        <f ca="1">IF(COUNTIF('2.3(2)新規再エネ導入予定（合意形成)'!$G:$G,G19)=1,"",G19)&amp;""</f>
        <v/>
      </c>
      <c r="AH19" s="77"/>
    </row>
    <row r="20" spans="2:34" s="76" customFormat="1" x14ac:dyDescent="0.55000000000000004">
      <c r="B20" s="100"/>
      <c r="C20" s="100"/>
      <c r="D20" s="164"/>
      <c r="E20" s="513"/>
      <c r="F20" s="201"/>
      <c r="G20" s="433"/>
      <c r="H20" s="252"/>
      <c r="I20" s="252"/>
      <c r="J20" s="229"/>
      <c r="K20" s="229"/>
      <c r="L20" s="523"/>
      <c r="M20" s="515"/>
      <c r="N20" s="516"/>
      <c r="O20" s="679"/>
      <c r="P20" s="515"/>
      <c r="Q20" s="516"/>
      <c r="R20" s="517"/>
      <c r="S20" s="252"/>
      <c r="T20" s="104"/>
      <c r="U20" s="100"/>
      <c r="V20" s="518" t="str">
        <f t="shared" si="1"/>
        <v/>
      </c>
      <c r="X20" s="77"/>
      <c r="Y20" s="519" t="str">
        <f>IF(AND(H20&lt;&gt;"",OR(S20="A",S20="B"),OR(O20="特別高圧",O20="高圧")),MAX($Y$7:Y19)+1,"")</f>
        <v/>
      </c>
      <c r="Z20" s="519" t="s">
        <v>181</v>
      </c>
      <c r="AA20" s="519">
        <f>COUNTA($E$7:E20)</f>
        <v>2</v>
      </c>
      <c r="AB20" s="519" t="str">
        <f t="shared" ca="1" si="0"/>
        <v>家庭(その他)</v>
      </c>
      <c r="AC20" s="519" t="str" cm="1">
        <f t="array" ref="AC20">IFERROR(INDEX($F$7:$F$343, SMALL(IF($F$7:$F$343&lt;&gt;"", ROW($F$7:$F$343)-ROW($F$7)+1), ROW()-ROW($F$7)+1)), "")</f>
        <v/>
      </c>
      <c r="AD20" s="519" t="str" cm="1">
        <f t="array" aca="1" ref="AD20" ca="1">IF(COUNTIF('2.3(2)新規再エネ導入予定（FS調査、系統接続検討状況）'!$G$8:$G$271,IFERROR(INDEX($G$7:$G$344, SMALL(IF($G$7:$G$344&lt;&gt;"", ROW($G$7:$G$344)-ROW($G$7)+1), ROW()-ROW($G$7)+1)), ""))=1,"",IFERROR(INDEX($G$7:$G$344, SMALL(IF($G$7:$G$344&lt;&gt;"", ROW($G$7:$G$344)-ROW($G$7)+1), ROW()-ROW($G$7)+1)), ""))</f>
        <v/>
      </c>
      <c r="AE20" s="519" t="str" cm="1">
        <f t="array" aca="1" ref="AE20" ca="1">IF(COUNTIF('2.3(2)新規再エネ導入予定（合意形成)'!$G$8:$G$313,IFERROR(INDEX($G$7:$G$344, SMALL(IF($G$7:$G$344&lt;&gt;"", ROW($G$7:$G$344)-ROW($G$7)+1), ROW()-ROW($G$7)+1)), ""))=1,"",IFERROR(INDEX($G$7:$G$344, SMALL(IF($G$7:$G$344&lt;&gt;"", ROW($G$7:$G$344)-ROW($G$7)+1), ROW()-ROW($G$7)+1)), ""))</f>
        <v/>
      </c>
      <c r="AF20" s="519" t="str">
        <f ca="1">IF(COUNTIF('2.3(2)新規再エネ導入予定（FS調査、系統接続検討状況）'!$G:$G,G20)=1,"",G20)&amp;""</f>
        <v/>
      </c>
      <c r="AG20" s="519" t="str">
        <f ca="1">IF(COUNTIF('2.3(2)新規再エネ導入予定（合意形成)'!$G:$G,G20)=1,"",G20)&amp;""</f>
        <v/>
      </c>
      <c r="AH20" s="77"/>
    </row>
    <row r="21" spans="2:34" s="76" customFormat="1" x14ac:dyDescent="0.55000000000000004">
      <c r="B21" s="100"/>
      <c r="C21" s="100"/>
      <c r="D21" s="164"/>
      <c r="E21" s="513"/>
      <c r="F21" s="201"/>
      <c r="G21" s="433"/>
      <c r="H21" s="252"/>
      <c r="I21" s="252"/>
      <c r="J21" s="229"/>
      <c r="K21" s="229"/>
      <c r="L21" s="523"/>
      <c r="M21" s="515"/>
      <c r="N21" s="516"/>
      <c r="O21" s="679"/>
      <c r="P21" s="515"/>
      <c r="Q21" s="516"/>
      <c r="R21" s="517"/>
      <c r="S21" s="252"/>
      <c r="T21" s="104"/>
      <c r="U21" s="100"/>
      <c r="V21" s="518" t="str">
        <f t="shared" si="1"/>
        <v/>
      </c>
      <c r="X21" s="77"/>
      <c r="Y21" s="519" t="str">
        <f>IF(AND(H21&lt;&gt;"",OR(S21="A",S21="B"),OR(O21="特別高圧",O21="高圧")),MAX($Y$7:Y20)+1,"")</f>
        <v/>
      </c>
      <c r="Z21" s="519" t="s">
        <v>181</v>
      </c>
      <c r="AA21" s="519">
        <f>COUNTA($E$7:E21)</f>
        <v>2</v>
      </c>
      <c r="AB21" s="519" t="str">
        <f t="shared" ca="1" si="0"/>
        <v>家庭(その他)</v>
      </c>
      <c r="AC21" s="519" t="str" cm="1">
        <f t="array" ref="AC21">IFERROR(INDEX($F$7:$F$343, SMALL(IF($F$7:$F$343&lt;&gt;"", ROW($F$7:$F$343)-ROW($F$7)+1), ROW()-ROW($F$7)+1)), "")</f>
        <v/>
      </c>
      <c r="AD21" s="519" t="str" cm="1">
        <f t="array" aca="1" ref="AD21" ca="1">IF(COUNTIF('2.3(2)新規再エネ導入予定（FS調査、系統接続検討状況）'!$G$8:$G$271,IFERROR(INDEX($G$7:$G$344, SMALL(IF($G$7:$G$344&lt;&gt;"", ROW($G$7:$G$344)-ROW($G$7)+1), ROW()-ROW($G$7)+1)), ""))=1,"",IFERROR(INDEX($G$7:$G$344, SMALL(IF($G$7:$G$344&lt;&gt;"", ROW($G$7:$G$344)-ROW($G$7)+1), ROW()-ROW($G$7)+1)), ""))</f>
        <v/>
      </c>
      <c r="AE21" s="519" t="str" cm="1">
        <f t="array" aca="1" ref="AE21" ca="1">IF(COUNTIF('2.3(2)新規再エネ導入予定（合意形成)'!$G$8:$G$313,IFERROR(INDEX($G$7:$G$344, SMALL(IF($G$7:$G$344&lt;&gt;"", ROW($G$7:$G$344)-ROW($G$7)+1), ROW()-ROW($G$7)+1)), ""))=1,"",IFERROR(INDEX($G$7:$G$344, SMALL(IF($G$7:$G$344&lt;&gt;"", ROW($G$7:$G$344)-ROW($G$7)+1), ROW()-ROW($G$7)+1)), ""))</f>
        <v/>
      </c>
      <c r="AF21" s="519" t="str">
        <f ca="1">IF(COUNTIF('2.3(2)新規再エネ導入予定（FS調査、系統接続検討状況）'!$G:$G,G21)=1,"",G21)&amp;""</f>
        <v/>
      </c>
      <c r="AG21" s="519" t="str">
        <f ca="1">IF(COUNTIF('2.3(2)新規再エネ導入予定（合意形成)'!$G:$G,G21)=1,"",G21)&amp;""</f>
        <v/>
      </c>
      <c r="AH21" s="77"/>
    </row>
    <row r="22" spans="2:34" s="76" customFormat="1" x14ac:dyDescent="0.55000000000000004">
      <c r="B22" s="100"/>
      <c r="C22" s="100"/>
      <c r="D22" s="164"/>
      <c r="E22" s="513"/>
      <c r="F22" s="201"/>
      <c r="G22" s="433"/>
      <c r="H22" s="252"/>
      <c r="I22" s="252"/>
      <c r="J22" s="229"/>
      <c r="K22" s="229"/>
      <c r="L22" s="523"/>
      <c r="M22" s="515"/>
      <c r="N22" s="516"/>
      <c r="O22" s="679"/>
      <c r="P22" s="515"/>
      <c r="Q22" s="516"/>
      <c r="R22" s="517"/>
      <c r="S22" s="252"/>
      <c r="T22" s="104"/>
      <c r="U22" s="100"/>
      <c r="V22" s="518" t="str">
        <f t="shared" si="1"/>
        <v/>
      </c>
      <c r="X22" s="77"/>
      <c r="Y22" s="519" t="str">
        <f>IF(AND(H22&lt;&gt;"",OR(S22="A",S22="B"),OR(O22="特別高圧",O22="高圧")),MAX($Y$7:Y21)+1,"")</f>
        <v/>
      </c>
      <c r="Z22" s="519" t="s">
        <v>181</v>
      </c>
      <c r="AA22" s="519">
        <f>COUNTA($E$7:E22)</f>
        <v>2</v>
      </c>
      <c r="AB22" s="519" t="str">
        <f t="shared" ca="1" si="0"/>
        <v>家庭(その他)</v>
      </c>
      <c r="AC22" s="519" t="str" cm="1">
        <f t="array" ref="AC22">IFERROR(INDEX($F$7:$F$343, SMALL(IF($F$7:$F$343&lt;&gt;"", ROW($F$7:$F$343)-ROW($F$7)+1), ROW()-ROW($F$7)+1)), "")</f>
        <v/>
      </c>
      <c r="AD22" s="519" t="str" cm="1">
        <f t="array" aca="1" ref="AD22" ca="1">IF(COUNTIF('2.3(2)新規再エネ導入予定（FS調査、系統接続検討状況）'!$G$8:$G$271,IFERROR(INDEX($G$7:$G$344, SMALL(IF($G$7:$G$344&lt;&gt;"", ROW($G$7:$G$344)-ROW($G$7)+1), ROW()-ROW($G$7)+1)), ""))=1,"",IFERROR(INDEX($G$7:$G$344, SMALL(IF($G$7:$G$344&lt;&gt;"", ROW($G$7:$G$344)-ROW($G$7)+1), ROW()-ROW($G$7)+1)), ""))</f>
        <v/>
      </c>
      <c r="AE22" s="519" t="str" cm="1">
        <f t="array" aca="1" ref="AE22" ca="1">IF(COUNTIF('2.3(2)新規再エネ導入予定（合意形成)'!$G$8:$G$313,IFERROR(INDEX($G$7:$G$344, SMALL(IF($G$7:$G$344&lt;&gt;"", ROW($G$7:$G$344)-ROW($G$7)+1), ROW()-ROW($G$7)+1)), ""))=1,"",IFERROR(INDEX($G$7:$G$344, SMALL(IF($G$7:$G$344&lt;&gt;"", ROW($G$7:$G$344)-ROW($G$7)+1), ROW()-ROW($G$7)+1)), ""))</f>
        <v/>
      </c>
      <c r="AF22" s="519" t="str">
        <f ca="1">IF(COUNTIF('2.3(2)新規再エネ導入予定（FS調査、系統接続検討状況）'!$G:$G,G22)=1,"",G22)&amp;""</f>
        <v/>
      </c>
      <c r="AG22" s="519" t="str">
        <f ca="1">IF(COUNTIF('2.3(2)新規再エネ導入予定（合意形成)'!$G:$G,G22)=1,"",G22)&amp;""</f>
        <v/>
      </c>
      <c r="AH22" s="77"/>
    </row>
    <row r="23" spans="2:34" s="76" customFormat="1" x14ac:dyDescent="0.55000000000000004">
      <c r="B23" s="100"/>
      <c r="C23" s="100"/>
      <c r="D23" s="164"/>
      <c r="E23" s="513"/>
      <c r="F23" s="201"/>
      <c r="G23" s="433"/>
      <c r="H23" s="252"/>
      <c r="I23" s="252"/>
      <c r="J23" s="229"/>
      <c r="K23" s="229"/>
      <c r="L23" s="523"/>
      <c r="M23" s="515"/>
      <c r="N23" s="516"/>
      <c r="O23" s="679"/>
      <c r="P23" s="515"/>
      <c r="Q23" s="516"/>
      <c r="R23" s="517"/>
      <c r="S23" s="252"/>
      <c r="T23" s="104"/>
      <c r="U23" s="100"/>
      <c r="V23" s="518" t="str">
        <f t="shared" si="1"/>
        <v/>
      </c>
      <c r="X23" s="77"/>
      <c r="Y23" s="519" t="str">
        <f>IF(AND(H23&lt;&gt;"",OR(S23="A",S23="B"),OR(O23="特別高圧",O23="高圧")),MAX($Y$7:Y22)+1,"")</f>
        <v/>
      </c>
      <c r="Z23" s="519" t="s">
        <v>181</v>
      </c>
      <c r="AA23" s="519">
        <f>COUNTA($E$7:E23)</f>
        <v>2</v>
      </c>
      <c r="AB23" s="519" t="str">
        <f t="shared" ca="1" si="0"/>
        <v>家庭(その他)</v>
      </c>
      <c r="AC23" s="519" t="str" cm="1">
        <f t="array" ref="AC23">IFERROR(INDEX($F$7:$F$343, SMALL(IF($F$7:$F$343&lt;&gt;"", ROW($F$7:$F$343)-ROW($F$7)+1), ROW()-ROW($F$7)+1)), "")</f>
        <v/>
      </c>
      <c r="AD23" s="519" t="str" cm="1">
        <f t="array" aca="1" ref="AD23" ca="1">IF(COUNTIF('2.3(2)新規再エネ導入予定（FS調査、系統接続検討状況）'!$G$8:$G$271,IFERROR(INDEX($G$7:$G$344, SMALL(IF($G$7:$G$344&lt;&gt;"", ROW($G$7:$G$344)-ROW($G$7)+1), ROW()-ROW($G$7)+1)), ""))=1,"",IFERROR(INDEX($G$7:$G$344, SMALL(IF($G$7:$G$344&lt;&gt;"", ROW($G$7:$G$344)-ROW($G$7)+1), ROW()-ROW($G$7)+1)), ""))</f>
        <v/>
      </c>
      <c r="AE23" s="519" t="str" cm="1">
        <f t="array" aca="1" ref="AE23" ca="1">IF(COUNTIF('2.3(2)新規再エネ導入予定（合意形成)'!$G$8:$G$313,IFERROR(INDEX($G$7:$G$344, SMALL(IF($G$7:$G$344&lt;&gt;"", ROW($G$7:$G$344)-ROW($G$7)+1), ROW()-ROW($G$7)+1)), ""))=1,"",IFERROR(INDEX($G$7:$G$344, SMALL(IF($G$7:$G$344&lt;&gt;"", ROW($G$7:$G$344)-ROW($G$7)+1), ROW()-ROW($G$7)+1)), ""))</f>
        <v/>
      </c>
      <c r="AF23" s="519" t="str">
        <f ca="1">IF(COUNTIF('2.3(2)新規再エネ導入予定（FS調査、系統接続検討状況）'!$G:$G,G23)=1,"",G23)&amp;""</f>
        <v/>
      </c>
      <c r="AG23" s="519" t="str">
        <f ca="1">IF(COUNTIF('2.3(2)新規再エネ導入予定（合意形成)'!$G:$G,G23)=1,"",G23)&amp;""</f>
        <v/>
      </c>
      <c r="AH23" s="77"/>
    </row>
    <row r="24" spans="2:34" s="76" customFormat="1" x14ac:dyDescent="0.55000000000000004">
      <c r="B24" s="100"/>
      <c r="C24" s="100"/>
      <c r="D24" s="164"/>
      <c r="E24" s="513"/>
      <c r="F24" s="201"/>
      <c r="G24" s="433"/>
      <c r="H24" s="252"/>
      <c r="I24" s="252"/>
      <c r="J24" s="229"/>
      <c r="K24" s="229"/>
      <c r="L24" s="523"/>
      <c r="M24" s="515"/>
      <c r="N24" s="516"/>
      <c r="O24" s="679"/>
      <c r="P24" s="515"/>
      <c r="Q24" s="516"/>
      <c r="R24" s="517"/>
      <c r="S24" s="252"/>
      <c r="T24" s="104"/>
      <c r="U24" s="100"/>
      <c r="V24" s="518" t="str">
        <f t="shared" si="1"/>
        <v/>
      </c>
      <c r="X24" s="77"/>
      <c r="Y24" s="519" t="str">
        <f>IF(AND(H24&lt;&gt;"",OR(S24="A",S24="B"),OR(O24="特別高圧",O24="高圧")),MAX($Y$7:Y23)+1,"")</f>
        <v/>
      </c>
      <c r="Z24" s="519" t="s">
        <v>181</v>
      </c>
      <c r="AA24" s="519">
        <f>COUNTA($E$7:E24)</f>
        <v>2</v>
      </c>
      <c r="AB24" s="519" t="str">
        <f t="shared" ca="1" si="0"/>
        <v>家庭(その他)</v>
      </c>
      <c r="AC24" s="519" t="str" cm="1">
        <f t="array" ref="AC24">IFERROR(INDEX($F$7:$F$343, SMALL(IF($F$7:$F$343&lt;&gt;"", ROW($F$7:$F$343)-ROW($F$7)+1), ROW()-ROW($F$7)+1)), "")</f>
        <v/>
      </c>
      <c r="AD24" s="519" t="str" cm="1">
        <f t="array" aca="1" ref="AD24" ca="1">IF(COUNTIF('2.3(2)新規再エネ導入予定（FS調査、系統接続検討状況）'!$G$8:$G$271,IFERROR(INDEX($G$7:$G$344, SMALL(IF($G$7:$G$344&lt;&gt;"", ROW($G$7:$G$344)-ROW($G$7)+1), ROW()-ROW($G$7)+1)), ""))=1,"",IFERROR(INDEX($G$7:$G$344, SMALL(IF($G$7:$G$344&lt;&gt;"", ROW($G$7:$G$344)-ROW($G$7)+1), ROW()-ROW($G$7)+1)), ""))</f>
        <v/>
      </c>
      <c r="AE24" s="519" t="str" cm="1">
        <f t="array" aca="1" ref="AE24" ca="1">IF(COUNTIF('2.3(2)新規再エネ導入予定（合意形成)'!$G$8:$G$313,IFERROR(INDEX($G$7:$G$344, SMALL(IF($G$7:$G$344&lt;&gt;"", ROW($G$7:$G$344)-ROW($G$7)+1), ROW()-ROW($G$7)+1)), ""))=1,"",IFERROR(INDEX($G$7:$G$344, SMALL(IF($G$7:$G$344&lt;&gt;"", ROW($G$7:$G$344)-ROW($G$7)+1), ROW()-ROW($G$7)+1)), ""))</f>
        <v/>
      </c>
      <c r="AF24" s="519" t="str">
        <f ca="1">IF(COUNTIF('2.3(2)新規再エネ導入予定（FS調査、系統接続検討状況）'!$G:$G,G24)=1,"",G24)&amp;""</f>
        <v/>
      </c>
      <c r="AG24" s="519" t="str">
        <f ca="1">IF(COUNTIF('2.3(2)新規再エネ導入予定（合意形成)'!$G:$G,G24)=1,"",G24)&amp;""</f>
        <v/>
      </c>
      <c r="AH24" s="77"/>
    </row>
    <row r="25" spans="2:34" ht="18" customHeight="1" x14ac:dyDescent="0.55000000000000004">
      <c r="D25" s="446"/>
      <c r="E25" s="459" t="s">
        <v>24</v>
      </c>
      <c r="F25" s="460"/>
      <c r="G25" s="449"/>
      <c r="H25" s="450"/>
      <c r="I25" s="450"/>
      <c r="J25" s="450"/>
      <c r="K25" s="450"/>
      <c r="L25" s="451"/>
      <c r="M25" s="452"/>
      <c r="N25" s="453" t="str">
        <f>IF(AND(COUNTBLANK(M25:M32)&lt;=3,COUNTA(M25:M32)=0),0,IF(SUM(M25:M32)=0,"",SUM(M25:M32)))</f>
        <v/>
      </c>
      <c r="O25" s="676"/>
      <c r="P25" s="461"/>
      <c r="Q25" s="453" t="str">
        <f>IF(AND(COUNTBLANK(P25:P32)&lt;=3,COUNTA(P25:P32)=0),0,IF(SUM(P25:P32)=0,"",SUM(P25:P32)))</f>
        <v/>
      </c>
      <c r="R25" s="462"/>
      <c r="S25" s="463"/>
      <c r="T25" s="98"/>
      <c r="V25" s="458" t="str">
        <f t="shared" si="1"/>
        <v/>
      </c>
      <c r="Y25" s="436" t="str">
        <f>IF(AND(H25&lt;&gt;"",OR(S25="A",S25="B"),OR(O25="特別高圧",O25="高圧")),MAX($Y$7:Y24)+1,"")</f>
        <v/>
      </c>
      <c r="Z25" s="436" t="s">
        <v>181</v>
      </c>
      <c r="AA25" s="436">
        <f>COUNTA($E$7:E25)</f>
        <v>3</v>
      </c>
      <c r="AB25" s="436" t="str">
        <f t="shared" ca="1" si="0"/>
        <v>オフィスビル</v>
      </c>
      <c r="AC25" s="436" t="str" cm="1">
        <f t="array" ref="AC25">IFERROR(INDEX($F$7:$F$343, SMALL(IF($F$7:$F$343&lt;&gt;"", ROW($F$7:$F$343)-ROW($F$7)+1), ROW()-ROW($F$7)+1)), "")</f>
        <v/>
      </c>
      <c r="AD25" s="436" t="str" cm="1">
        <f t="array" aca="1" ref="AD25" ca="1">IF(COUNTIF('2.3(2)新規再エネ導入予定（FS調査、系統接続検討状況）'!$G$8:$G$271,IFERROR(INDEX($G$7:$G$344, SMALL(IF($G$7:$G$344&lt;&gt;"", ROW($G$7:$G$344)-ROW($G$7)+1), ROW()-ROW($G$7)+1)), ""))=1,"",IFERROR(INDEX($G$7:$G$344, SMALL(IF($G$7:$G$344&lt;&gt;"", ROW($G$7:$G$344)-ROW($G$7)+1), ROW()-ROW($G$7)+1)), ""))</f>
        <v/>
      </c>
      <c r="AE25" s="436" t="str" cm="1">
        <f t="array" aca="1" ref="AE25" ca="1">IF(COUNTIF('2.3(2)新規再エネ導入予定（合意形成)'!$G$8:$G$313,IFERROR(INDEX($G$7:$G$344, SMALL(IF($G$7:$G$344&lt;&gt;"", ROW($G$7:$G$344)-ROW($G$7)+1), ROW()-ROW($G$7)+1)), ""))=1,"",IFERROR(INDEX($G$7:$G$344, SMALL(IF($G$7:$G$344&lt;&gt;"", ROW($G$7:$G$344)-ROW($G$7)+1), ROW()-ROW($G$7)+1)), ""))</f>
        <v/>
      </c>
      <c r="AF25" s="436" t="str">
        <f ca="1">IF(COUNTIF('2.3(2)新規再エネ導入予定（FS調査、系統接続検討状況）'!$G:$G,G25)=1,"",G25)&amp;""</f>
        <v/>
      </c>
      <c r="AG25" s="436" t="str">
        <f ca="1">IF(COUNTIF('2.3(2)新規再エネ導入予定（合意形成)'!$G:$G,G25)=1,"",G25)&amp;""</f>
        <v/>
      </c>
    </row>
    <row r="26" spans="2:34" s="76" customFormat="1" hidden="1" x14ac:dyDescent="0.55000000000000004">
      <c r="B26" s="100"/>
      <c r="C26" s="100"/>
      <c r="D26" s="164"/>
      <c r="E26" s="513"/>
      <c r="F26" s="201"/>
      <c r="G26" s="433"/>
      <c r="H26" s="252"/>
      <c r="I26" s="252"/>
      <c r="J26" s="229"/>
      <c r="K26" s="229"/>
      <c r="L26" s="523"/>
      <c r="M26" s="515"/>
      <c r="N26" s="516"/>
      <c r="O26" s="679"/>
      <c r="P26" s="515"/>
      <c r="Q26" s="516"/>
      <c r="R26" s="517"/>
      <c r="S26" s="252"/>
      <c r="T26" s="104"/>
      <c r="U26" s="100"/>
      <c r="V26" s="518" t="str">
        <f t="shared" si="1"/>
        <v/>
      </c>
      <c r="X26" s="77"/>
      <c r="Y26" s="519" t="str">
        <f>IF(AND(H26&lt;&gt;"",OR(S26="A",S26="B"),OR(O26="特別高圧",O26="高圧")),MAX($Y$7:Y25)+1,"")</f>
        <v/>
      </c>
      <c r="Z26" s="519" t="s">
        <v>181</v>
      </c>
      <c r="AA26" s="519">
        <f>COUNTA($E$7:E26)</f>
        <v>3</v>
      </c>
      <c r="AB26" s="519" t="str">
        <f t="shared" ca="1" si="0"/>
        <v>オフィスビル</v>
      </c>
      <c r="AC26" s="519" t="str" cm="1">
        <f t="array" ref="AC26">IFERROR(INDEX($F$7:$F$343, SMALL(IF($F$7:$F$343&lt;&gt;"", ROW($F$7:$F$343)-ROW($F$7)+1), ROW()-ROW($F$7)+1)), "")</f>
        <v/>
      </c>
      <c r="AD26" s="519" t="str" cm="1">
        <f t="array" aca="1" ref="AD26" ca="1">IF(COUNTIF('2.3(2)新規再エネ導入予定（FS調査、系統接続検討状況）'!$G$8:$G$271,IFERROR(INDEX($G$7:$G$344, SMALL(IF($G$7:$G$344&lt;&gt;"", ROW($G$7:$G$344)-ROW($G$7)+1), ROW()-ROW($G$7)+1)), ""))=1,"",IFERROR(INDEX($G$7:$G$344, SMALL(IF($G$7:$G$344&lt;&gt;"", ROW($G$7:$G$344)-ROW($G$7)+1), ROW()-ROW($G$7)+1)), ""))</f>
        <v/>
      </c>
      <c r="AE26" s="519" t="str" cm="1">
        <f t="array" aca="1" ref="AE26" ca="1">IF(COUNTIF('2.3(2)新規再エネ導入予定（合意形成)'!$G$8:$G$313,IFERROR(INDEX($G$7:$G$344, SMALL(IF($G$7:$G$344&lt;&gt;"", ROW($G$7:$G$344)-ROW($G$7)+1), ROW()-ROW($G$7)+1)), ""))=1,"",IFERROR(INDEX($G$7:$G$344, SMALL(IF($G$7:$G$344&lt;&gt;"", ROW($G$7:$G$344)-ROW($G$7)+1), ROW()-ROW($G$7)+1)), ""))</f>
        <v/>
      </c>
      <c r="AF26" s="519" t="str">
        <f ca="1">IF(COUNTIF('2.3(2)新規再エネ導入予定（FS調査、系統接続検討状況）'!$G:$G,G26)=1,"",G26)&amp;""</f>
        <v/>
      </c>
      <c r="AG26" s="519" t="str">
        <f ca="1">IF(COUNTIF('2.3(2)新規再エネ導入予定（合意形成)'!$G:$G,G26)=1,"",G26)&amp;""</f>
        <v/>
      </c>
      <c r="AH26" s="77"/>
    </row>
    <row r="27" spans="2:34" s="76" customFormat="1" x14ac:dyDescent="0.55000000000000004">
      <c r="B27" s="100"/>
      <c r="C27" s="100"/>
      <c r="D27" s="164"/>
      <c r="E27" s="513"/>
      <c r="F27" s="201"/>
      <c r="G27" s="433"/>
      <c r="H27" s="252"/>
      <c r="I27" s="252"/>
      <c r="J27" s="229"/>
      <c r="K27" s="229"/>
      <c r="L27" s="523"/>
      <c r="M27" s="515"/>
      <c r="N27" s="516"/>
      <c r="O27" s="679"/>
      <c r="P27" s="515"/>
      <c r="Q27" s="516"/>
      <c r="R27" s="517"/>
      <c r="S27" s="252"/>
      <c r="T27" s="104"/>
      <c r="U27" s="100"/>
      <c r="V27" s="518" t="str">
        <f t="shared" si="1"/>
        <v/>
      </c>
      <c r="X27" s="77"/>
      <c r="Y27" s="519" t="str">
        <f>IF(AND(H27&lt;&gt;"",OR(S27="A",S27="B"),OR(O27="特別高圧",O27="高圧")),MAX($Y$7:Y26)+1,"")</f>
        <v/>
      </c>
      <c r="Z27" s="519" t="s">
        <v>181</v>
      </c>
      <c r="AA27" s="519">
        <f>COUNTA($E$7:E27)</f>
        <v>3</v>
      </c>
      <c r="AB27" s="519" t="str">
        <f t="shared" ca="1" si="0"/>
        <v>オフィスビル</v>
      </c>
      <c r="AC27" s="519" t="str" cm="1">
        <f t="array" ref="AC27">IFERROR(INDEX($F$7:$F$343, SMALL(IF($F$7:$F$343&lt;&gt;"", ROW($F$7:$F$343)-ROW($F$7)+1), ROW()-ROW($F$7)+1)), "")</f>
        <v/>
      </c>
      <c r="AD27" s="519" t="str" cm="1">
        <f t="array" aca="1" ref="AD27" ca="1">IF(COUNTIF('2.3(2)新規再エネ導入予定（FS調査、系統接続検討状況）'!$G$8:$G$271,IFERROR(INDEX($G$7:$G$344, SMALL(IF($G$7:$G$344&lt;&gt;"", ROW($G$7:$G$344)-ROW($G$7)+1), ROW()-ROW($G$7)+1)), ""))=1,"",IFERROR(INDEX($G$7:$G$344, SMALL(IF($G$7:$G$344&lt;&gt;"", ROW($G$7:$G$344)-ROW($G$7)+1), ROW()-ROW($G$7)+1)), ""))</f>
        <v/>
      </c>
      <c r="AE27" s="519" t="str" cm="1">
        <f t="array" aca="1" ref="AE27" ca="1">IF(COUNTIF('2.3(2)新規再エネ導入予定（合意形成)'!$G$8:$G$313,IFERROR(INDEX($G$7:$G$344, SMALL(IF($G$7:$G$344&lt;&gt;"", ROW($G$7:$G$344)-ROW($G$7)+1), ROW()-ROW($G$7)+1)), ""))=1,"",IFERROR(INDEX($G$7:$G$344, SMALL(IF($G$7:$G$344&lt;&gt;"", ROW($G$7:$G$344)-ROW($G$7)+1), ROW()-ROW($G$7)+1)), ""))</f>
        <v/>
      </c>
      <c r="AF27" s="519" t="str">
        <f ca="1">IF(COUNTIF('2.3(2)新規再エネ導入予定（FS調査、系統接続検討状況）'!$G:$G,G27)=1,"",G27)&amp;""</f>
        <v/>
      </c>
      <c r="AG27" s="519" t="str">
        <f ca="1">IF(COUNTIF('2.3(2)新規再エネ導入予定（合意形成)'!$G:$G,G27)=1,"",G27)&amp;""</f>
        <v/>
      </c>
      <c r="AH27" s="77"/>
    </row>
    <row r="28" spans="2:34" s="76" customFormat="1" x14ac:dyDescent="0.55000000000000004">
      <c r="B28" s="100"/>
      <c r="C28" s="100"/>
      <c r="D28" s="164"/>
      <c r="E28" s="513"/>
      <c r="F28" s="201"/>
      <c r="G28" s="433"/>
      <c r="H28" s="252"/>
      <c r="I28" s="252"/>
      <c r="J28" s="229"/>
      <c r="K28" s="229"/>
      <c r="L28" s="523"/>
      <c r="M28" s="515"/>
      <c r="N28" s="516"/>
      <c r="O28" s="679"/>
      <c r="P28" s="515"/>
      <c r="Q28" s="516"/>
      <c r="R28" s="517"/>
      <c r="S28" s="252"/>
      <c r="T28" s="104"/>
      <c r="U28" s="100"/>
      <c r="V28" s="518" t="str">
        <f t="shared" si="1"/>
        <v/>
      </c>
      <c r="X28" s="77"/>
      <c r="Y28" s="519" t="str">
        <f>IF(AND(H28&lt;&gt;"",OR(S28="A",S28="B"),OR(O28="特別高圧",O28="高圧")),MAX($Y$7:Y27)+1,"")</f>
        <v/>
      </c>
      <c r="Z28" s="519" t="s">
        <v>181</v>
      </c>
      <c r="AA28" s="519">
        <f>COUNTA($E$7:E28)</f>
        <v>3</v>
      </c>
      <c r="AB28" s="519" t="str">
        <f t="shared" ca="1" si="0"/>
        <v>オフィスビル</v>
      </c>
      <c r="AC28" s="519" t="str" cm="1">
        <f t="array" ref="AC28">IFERROR(INDEX($F$7:$F$343, SMALL(IF($F$7:$F$343&lt;&gt;"", ROW($F$7:$F$343)-ROW($F$7)+1), ROW()-ROW($F$7)+1)), "")</f>
        <v/>
      </c>
      <c r="AD28" s="519" t="str" cm="1">
        <f t="array" aca="1" ref="AD28" ca="1">IF(COUNTIF('2.3(2)新規再エネ導入予定（FS調査、系統接続検討状況）'!$G$8:$G$271,IFERROR(INDEX($G$7:$G$344, SMALL(IF($G$7:$G$344&lt;&gt;"", ROW($G$7:$G$344)-ROW($G$7)+1), ROW()-ROW($G$7)+1)), ""))=1,"",IFERROR(INDEX($G$7:$G$344, SMALL(IF($G$7:$G$344&lt;&gt;"", ROW($G$7:$G$344)-ROW($G$7)+1), ROW()-ROW($G$7)+1)), ""))</f>
        <v/>
      </c>
      <c r="AE28" s="519" t="str" cm="1">
        <f t="array" aca="1" ref="AE28" ca="1">IF(COUNTIF('2.3(2)新規再エネ導入予定（合意形成)'!$G$8:$G$313,IFERROR(INDEX($G$7:$G$344, SMALL(IF($G$7:$G$344&lt;&gt;"", ROW($G$7:$G$344)-ROW($G$7)+1), ROW()-ROW($G$7)+1)), ""))=1,"",IFERROR(INDEX($G$7:$G$344, SMALL(IF($G$7:$G$344&lt;&gt;"", ROW($G$7:$G$344)-ROW($G$7)+1), ROW()-ROW($G$7)+1)), ""))</f>
        <v/>
      </c>
      <c r="AF28" s="519" t="str">
        <f ca="1">IF(COUNTIF('2.3(2)新規再エネ導入予定（FS調査、系統接続検討状況）'!$G:$G,G28)=1,"",G28)&amp;""</f>
        <v/>
      </c>
      <c r="AG28" s="519" t="str">
        <f ca="1">IF(COUNTIF('2.3(2)新規再エネ導入予定（合意形成)'!$G:$G,G28)=1,"",G28)&amp;""</f>
        <v/>
      </c>
      <c r="AH28" s="77"/>
    </row>
    <row r="29" spans="2:34" s="76" customFormat="1" x14ac:dyDescent="0.55000000000000004">
      <c r="B29" s="100"/>
      <c r="C29" s="100"/>
      <c r="D29" s="164"/>
      <c r="E29" s="513"/>
      <c r="F29" s="201"/>
      <c r="G29" s="433"/>
      <c r="H29" s="252"/>
      <c r="I29" s="252"/>
      <c r="J29" s="229"/>
      <c r="K29" s="229"/>
      <c r="L29" s="523"/>
      <c r="M29" s="515"/>
      <c r="N29" s="516"/>
      <c r="O29" s="679"/>
      <c r="P29" s="515"/>
      <c r="Q29" s="516"/>
      <c r="R29" s="517"/>
      <c r="S29" s="252"/>
      <c r="T29" s="104"/>
      <c r="U29" s="100"/>
      <c r="V29" s="518" t="str">
        <f t="shared" si="1"/>
        <v/>
      </c>
      <c r="X29" s="77"/>
      <c r="Y29" s="519" t="str">
        <f>IF(AND(H29&lt;&gt;"",OR(S29="A",S29="B"),OR(O29="特別高圧",O29="高圧")),MAX($Y$7:Y28)+1,"")</f>
        <v/>
      </c>
      <c r="Z29" s="519" t="s">
        <v>181</v>
      </c>
      <c r="AA29" s="519">
        <f>COUNTA($E$7:E29)</f>
        <v>3</v>
      </c>
      <c r="AB29" s="519" t="str">
        <f t="shared" ca="1" si="0"/>
        <v>オフィスビル</v>
      </c>
      <c r="AC29" s="519" t="str" cm="1">
        <f t="array" ref="AC29">IFERROR(INDEX($F$7:$F$343, SMALL(IF($F$7:$F$343&lt;&gt;"", ROW($F$7:$F$343)-ROW($F$7)+1), ROW()-ROW($F$7)+1)), "")</f>
        <v/>
      </c>
      <c r="AD29" s="519" t="str" cm="1">
        <f t="array" aca="1" ref="AD29" ca="1">IF(COUNTIF('2.3(2)新規再エネ導入予定（FS調査、系統接続検討状況）'!$G$8:$G$271,IFERROR(INDEX($G$7:$G$344, SMALL(IF($G$7:$G$344&lt;&gt;"", ROW($G$7:$G$344)-ROW($G$7)+1), ROW()-ROW($G$7)+1)), ""))=1,"",IFERROR(INDEX($G$7:$G$344, SMALL(IF($G$7:$G$344&lt;&gt;"", ROW($G$7:$G$344)-ROW($G$7)+1), ROW()-ROW($G$7)+1)), ""))</f>
        <v/>
      </c>
      <c r="AE29" s="519" t="str" cm="1">
        <f t="array" aca="1" ref="AE29" ca="1">IF(COUNTIF('2.3(2)新規再エネ導入予定（合意形成)'!$G$8:$G$313,IFERROR(INDEX($G$7:$G$344, SMALL(IF($G$7:$G$344&lt;&gt;"", ROW($G$7:$G$344)-ROW($G$7)+1), ROW()-ROW($G$7)+1)), ""))=1,"",IFERROR(INDEX($G$7:$G$344, SMALL(IF($G$7:$G$344&lt;&gt;"", ROW($G$7:$G$344)-ROW($G$7)+1), ROW()-ROW($G$7)+1)), ""))</f>
        <v/>
      </c>
      <c r="AF29" s="519" t="str">
        <f ca="1">IF(COUNTIF('2.3(2)新規再エネ導入予定（FS調査、系統接続検討状況）'!$G:$G,G29)=1,"",G29)&amp;""</f>
        <v/>
      </c>
      <c r="AG29" s="519" t="str">
        <f ca="1">IF(COUNTIF('2.3(2)新規再エネ導入予定（合意形成)'!$G:$G,G29)=1,"",G29)&amp;""</f>
        <v/>
      </c>
      <c r="AH29" s="77"/>
    </row>
    <row r="30" spans="2:34" s="76" customFormat="1" x14ac:dyDescent="0.55000000000000004">
      <c r="B30" s="100"/>
      <c r="C30" s="100"/>
      <c r="D30" s="164"/>
      <c r="E30" s="513"/>
      <c r="F30" s="201"/>
      <c r="G30" s="433"/>
      <c r="H30" s="252"/>
      <c r="I30" s="252"/>
      <c r="J30" s="229"/>
      <c r="K30" s="229"/>
      <c r="L30" s="523"/>
      <c r="M30" s="515"/>
      <c r="N30" s="516"/>
      <c r="O30" s="679"/>
      <c r="P30" s="515"/>
      <c r="Q30" s="516"/>
      <c r="R30" s="517"/>
      <c r="S30" s="252"/>
      <c r="T30" s="104"/>
      <c r="U30" s="100"/>
      <c r="V30" s="518" t="str">
        <f t="shared" si="1"/>
        <v/>
      </c>
      <c r="X30" s="77"/>
      <c r="Y30" s="519" t="str">
        <f>IF(AND(H30&lt;&gt;"",OR(S30="A",S30="B"),OR(O30="特別高圧",O30="高圧")),MAX($Y$7:Y29)+1,"")</f>
        <v/>
      </c>
      <c r="Z30" s="519" t="s">
        <v>181</v>
      </c>
      <c r="AA30" s="519">
        <f>COUNTA($E$7:E30)</f>
        <v>3</v>
      </c>
      <c r="AB30" s="519" t="str">
        <f t="shared" ca="1" si="0"/>
        <v>オフィスビル</v>
      </c>
      <c r="AC30" s="519" t="str" cm="1">
        <f t="array" ref="AC30">IFERROR(INDEX($F$7:$F$343, SMALL(IF($F$7:$F$343&lt;&gt;"", ROW($F$7:$F$343)-ROW($F$7)+1), ROW()-ROW($F$7)+1)), "")</f>
        <v/>
      </c>
      <c r="AD30" s="519" t="str" cm="1">
        <f t="array" aca="1" ref="AD30" ca="1">IF(COUNTIF('2.3(2)新規再エネ導入予定（FS調査、系統接続検討状況）'!$G$8:$G$271,IFERROR(INDEX($G$7:$G$344, SMALL(IF($G$7:$G$344&lt;&gt;"", ROW($G$7:$G$344)-ROW($G$7)+1), ROW()-ROW($G$7)+1)), ""))=1,"",IFERROR(INDEX($G$7:$G$344, SMALL(IF($G$7:$G$344&lt;&gt;"", ROW($G$7:$G$344)-ROW($G$7)+1), ROW()-ROW($G$7)+1)), ""))</f>
        <v/>
      </c>
      <c r="AE30" s="519" t="str" cm="1">
        <f t="array" aca="1" ref="AE30" ca="1">IF(COUNTIF('2.3(2)新規再エネ導入予定（合意形成)'!$G$8:$G$313,IFERROR(INDEX($G$7:$G$344, SMALL(IF($G$7:$G$344&lt;&gt;"", ROW($G$7:$G$344)-ROW($G$7)+1), ROW()-ROW($G$7)+1)), ""))=1,"",IFERROR(INDEX($G$7:$G$344, SMALL(IF($G$7:$G$344&lt;&gt;"", ROW($G$7:$G$344)-ROW($G$7)+1), ROW()-ROW($G$7)+1)), ""))</f>
        <v/>
      </c>
      <c r="AF30" s="519" t="str">
        <f ca="1">IF(COUNTIF('2.3(2)新規再エネ導入予定（FS調査、系統接続検討状況）'!$G:$G,G30)=1,"",G30)&amp;""</f>
        <v/>
      </c>
      <c r="AG30" s="519" t="str">
        <f ca="1">IF(COUNTIF('2.3(2)新規再エネ導入予定（合意形成)'!$G:$G,G30)=1,"",G30)&amp;""</f>
        <v/>
      </c>
      <c r="AH30" s="77"/>
    </row>
    <row r="31" spans="2:34" s="76" customFormat="1" x14ac:dyDescent="0.55000000000000004">
      <c r="B31" s="100"/>
      <c r="C31" s="100"/>
      <c r="D31" s="164"/>
      <c r="E31" s="513"/>
      <c r="F31" s="201"/>
      <c r="G31" s="433"/>
      <c r="H31" s="252"/>
      <c r="I31" s="252"/>
      <c r="J31" s="229"/>
      <c r="K31" s="229"/>
      <c r="L31" s="523"/>
      <c r="M31" s="515"/>
      <c r="N31" s="516"/>
      <c r="O31" s="679"/>
      <c r="P31" s="515"/>
      <c r="Q31" s="516"/>
      <c r="R31" s="517"/>
      <c r="S31" s="252"/>
      <c r="T31" s="104"/>
      <c r="U31" s="100"/>
      <c r="V31" s="518" t="str">
        <f t="shared" si="1"/>
        <v/>
      </c>
      <c r="X31" s="77"/>
      <c r="Y31" s="519" t="str">
        <f>IF(AND(H31&lt;&gt;"",OR(S31="A",S31="B"),OR(O31="特別高圧",O31="高圧")),MAX($Y$7:Y30)+1,"")</f>
        <v/>
      </c>
      <c r="Z31" s="519" t="s">
        <v>181</v>
      </c>
      <c r="AA31" s="519">
        <f>COUNTA($E$7:E31)</f>
        <v>3</v>
      </c>
      <c r="AB31" s="519" t="str">
        <f t="shared" ca="1" si="0"/>
        <v>オフィスビル</v>
      </c>
      <c r="AC31" s="519" t="str" cm="1">
        <f t="array" ref="AC31">IFERROR(INDEX($F$7:$F$343, SMALL(IF($F$7:$F$343&lt;&gt;"", ROW($F$7:$F$343)-ROW($F$7)+1), ROW()-ROW($F$7)+1)), "")</f>
        <v/>
      </c>
      <c r="AD31" s="519" t="str" cm="1">
        <f t="array" aca="1" ref="AD31" ca="1">IF(COUNTIF('2.3(2)新規再エネ導入予定（FS調査、系統接続検討状況）'!$G$8:$G$271,IFERROR(INDEX($G$7:$G$344, SMALL(IF($G$7:$G$344&lt;&gt;"", ROW($G$7:$G$344)-ROW($G$7)+1), ROW()-ROW($G$7)+1)), ""))=1,"",IFERROR(INDEX($G$7:$G$344, SMALL(IF($G$7:$G$344&lt;&gt;"", ROW($G$7:$G$344)-ROW($G$7)+1), ROW()-ROW($G$7)+1)), ""))</f>
        <v/>
      </c>
      <c r="AE31" s="519" t="str" cm="1">
        <f t="array" aca="1" ref="AE31" ca="1">IF(COUNTIF('2.3(2)新規再エネ導入予定（合意形成)'!$G$8:$G$313,IFERROR(INDEX($G$7:$G$344, SMALL(IF($G$7:$G$344&lt;&gt;"", ROW($G$7:$G$344)-ROW($G$7)+1), ROW()-ROW($G$7)+1)), ""))=1,"",IFERROR(INDEX($G$7:$G$344, SMALL(IF($G$7:$G$344&lt;&gt;"", ROW($G$7:$G$344)-ROW($G$7)+1), ROW()-ROW($G$7)+1)), ""))</f>
        <v/>
      </c>
      <c r="AF31" s="519" t="str">
        <f ca="1">IF(COUNTIF('2.3(2)新規再エネ導入予定（FS調査、系統接続検討状況）'!$G:$G,G31)=1,"",G31)&amp;""</f>
        <v/>
      </c>
      <c r="AG31" s="519" t="str">
        <f ca="1">IF(COUNTIF('2.3(2)新規再エネ導入予定（合意形成)'!$G:$G,G31)=1,"",G31)&amp;""</f>
        <v/>
      </c>
      <c r="AH31" s="77"/>
    </row>
    <row r="32" spans="2:34" ht="18" customHeight="1" x14ac:dyDescent="0.55000000000000004">
      <c r="D32" s="446"/>
      <c r="E32" s="459" t="s">
        <v>25</v>
      </c>
      <c r="F32" s="460"/>
      <c r="G32" s="449"/>
      <c r="H32" s="450"/>
      <c r="I32" s="450"/>
      <c r="J32" s="450"/>
      <c r="K32" s="450"/>
      <c r="L32" s="451"/>
      <c r="M32" s="452"/>
      <c r="N32" s="453" t="str">
        <f>IF(AND(COUNTBLANK(M32:M39)&lt;=3,COUNTA(M32:M39)=0),0,IF(SUM(M32:M39)=0,"",SUM(M32:M39)))</f>
        <v/>
      </c>
      <c r="O32" s="676"/>
      <c r="P32" s="461"/>
      <c r="Q32" s="453" t="str">
        <f>IF(AND(COUNTBLANK(P32:P39)&lt;=3,COUNTA(P32:P39)=0),0,IF(SUM(P32:P39)=0,"",SUM(P32:P39)))</f>
        <v/>
      </c>
      <c r="R32" s="456"/>
      <c r="S32" s="457"/>
      <c r="T32" s="98"/>
      <c r="V32" s="458" t="str">
        <f t="shared" si="1"/>
        <v/>
      </c>
      <c r="Y32" s="436" t="str">
        <f>IF(AND(H32&lt;&gt;"",OR(S32="A",S32="B"),OR(O32="特別高圧",O32="高圧")),MAX($Y$7:Y31)+1,"")</f>
        <v/>
      </c>
      <c r="Z32" s="436" t="s">
        <v>181</v>
      </c>
      <c r="AA32" s="436">
        <f>COUNTA($E$7:E32)</f>
        <v>4</v>
      </c>
      <c r="AB32" s="436" t="str">
        <f t="shared" ca="1" si="0"/>
        <v>商業施設</v>
      </c>
      <c r="AC32" s="436" t="str" cm="1">
        <f t="array" ref="AC32">IFERROR(INDEX($F$7:$F$343, SMALL(IF($F$7:$F$343&lt;&gt;"", ROW($F$7:$F$343)-ROW($F$7)+1), ROW()-ROW($F$7)+1)), "")</f>
        <v/>
      </c>
      <c r="AD32" s="436" t="str" cm="1">
        <f t="array" aca="1" ref="AD32" ca="1">IF(COUNTIF('2.3(2)新規再エネ導入予定（FS調査、系統接続検討状況）'!$G$8:$G$271,IFERROR(INDEX($G$7:$G$344, SMALL(IF($G$7:$G$344&lt;&gt;"", ROW($G$7:$G$344)-ROW($G$7)+1), ROW()-ROW($G$7)+1)), ""))=1,"",IFERROR(INDEX($G$7:$G$344, SMALL(IF($G$7:$G$344&lt;&gt;"", ROW($G$7:$G$344)-ROW($G$7)+1), ROW()-ROW($G$7)+1)), ""))</f>
        <v/>
      </c>
      <c r="AE32" s="436" t="str" cm="1">
        <f t="array" aca="1" ref="AE32" ca="1">IF(COUNTIF('2.3(2)新規再エネ導入予定（合意形成)'!$G$8:$G$313,IFERROR(INDEX($G$7:$G$344, SMALL(IF($G$7:$G$344&lt;&gt;"", ROW($G$7:$G$344)-ROW($G$7)+1), ROW()-ROW($G$7)+1)), ""))=1,"",IFERROR(INDEX($G$7:$G$344, SMALL(IF($G$7:$G$344&lt;&gt;"", ROW($G$7:$G$344)-ROW($G$7)+1), ROW()-ROW($G$7)+1)), ""))</f>
        <v/>
      </c>
      <c r="AF32" s="436" t="str">
        <f ca="1">IF(COUNTIF('2.3(2)新規再エネ導入予定（FS調査、系統接続検討状況）'!$G:$G,G32)=1,"",G32)&amp;""</f>
        <v/>
      </c>
      <c r="AG32" s="436" t="str">
        <f ca="1">IF(COUNTIF('2.3(2)新規再エネ導入予定（合意形成)'!$G:$G,G32)=1,"",G32)&amp;""</f>
        <v/>
      </c>
    </row>
    <row r="33" spans="2:34" s="76" customFormat="1" hidden="1" x14ac:dyDescent="0.55000000000000004">
      <c r="B33" s="100"/>
      <c r="C33" s="100"/>
      <c r="D33" s="164"/>
      <c r="E33" s="513"/>
      <c r="F33" s="201"/>
      <c r="G33" s="433"/>
      <c r="H33" s="252"/>
      <c r="I33" s="252"/>
      <c r="J33" s="229"/>
      <c r="K33" s="229"/>
      <c r="L33" s="522"/>
      <c r="M33" s="515"/>
      <c r="N33" s="516"/>
      <c r="O33" s="679"/>
      <c r="P33" s="515"/>
      <c r="Q33" s="516"/>
      <c r="R33" s="517"/>
      <c r="S33" s="252"/>
      <c r="T33" s="104"/>
      <c r="U33" s="100"/>
      <c r="V33" s="518" t="str">
        <f t="shared" si="1"/>
        <v/>
      </c>
      <c r="X33" s="77"/>
      <c r="Y33" s="519" t="str">
        <f>IF(AND(H33&lt;&gt;"",OR(S33="A",S33="B"),OR(O33="特別高圧",O33="高圧")),MAX($Y$7:Y32)+1,"")</f>
        <v/>
      </c>
      <c r="Z33" s="519" t="s">
        <v>181</v>
      </c>
      <c r="AA33" s="519">
        <f>COUNTA($E$7:E33)</f>
        <v>4</v>
      </c>
      <c r="AB33" s="519" t="str">
        <f t="shared" ca="1" si="0"/>
        <v>商業施設</v>
      </c>
      <c r="AC33" s="519" t="str" cm="1">
        <f t="array" ref="AC33">IFERROR(INDEX($F$7:$F$343, SMALL(IF($F$7:$F$343&lt;&gt;"", ROW($F$7:$F$343)-ROW($F$7)+1), ROW()-ROW($F$7)+1)), "")</f>
        <v/>
      </c>
      <c r="AD33" s="519" t="str" cm="1">
        <f t="array" aca="1" ref="AD33" ca="1">IF(COUNTIF('2.3(2)新規再エネ導入予定（FS調査、系統接続検討状況）'!$G$8:$G$271,IFERROR(INDEX($G$7:$G$344, SMALL(IF($G$7:$G$344&lt;&gt;"", ROW($G$7:$G$344)-ROW($G$7)+1), ROW()-ROW($G$7)+1)), ""))=1,"",IFERROR(INDEX($G$7:$G$344, SMALL(IF($G$7:$G$344&lt;&gt;"", ROW($G$7:$G$344)-ROW($G$7)+1), ROW()-ROW($G$7)+1)), ""))</f>
        <v/>
      </c>
      <c r="AE33" s="519" t="str" cm="1">
        <f t="array" aca="1" ref="AE33" ca="1">IF(COUNTIF('2.3(2)新規再エネ導入予定（合意形成)'!$G$8:$G$313,IFERROR(INDEX($G$7:$G$344, SMALL(IF($G$7:$G$344&lt;&gt;"", ROW($G$7:$G$344)-ROW($G$7)+1), ROW()-ROW($G$7)+1)), ""))=1,"",IFERROR(INDEX($G$7:$G$344, SMALL(IF($G$7:$G$344&lt;&gt;"", ROW($G$7:$G$344)-ROW($G$7)+1), ROW()-ROW($G$7)+1)), ""))</f>
        <v/>
      </c>
      <c r="AF33" s="519" t="str">
        <f ca="1">IF(COUNTIF('2.3(2)新規再エネ導入予定（FS調査、系統接続検討状況）'!$G:$G,G33)=1,"",G33)&amp;""</f>
        <v/>
      </c>
      <c r="AG33" s="519" t="str">
        <f ca="1">IF(COUNTIF('2.3(2)新規再エネ導入予定（合意形成)'!$G:$G,G33)=1,"",G33)&amp;""</f>
        <v/>
      </c>
      <c r="AH33" s="77"/>
    </row>
    <row r="34" spans="2:34" s="76" customFormat="1" x14ac:dyDescent="0.55000000000000004">
      <c r="B34" s="100"/>
      <c r="C34" s="100"/>
      <c r="D34" s="164"/>
      <c r="E34" s="513"/>
      <c r="F34" s="201"/>
      <c r="G34" s="433"/>
      <c r="H34" s="252"/>
      <c r="I34" s="252"/>
      <c r="J34" s="229"/>
      <c r="K34" s="229"/>
      <c r="L34" s="522"/>
      <c r="M34" s="515"/>
      <c r="N34" s="516"/>
      <c r="O34" s="679"/>
      <c r="P34" s="515"/>
      <c r="Q34" s="516"/>
      <c r="R34" s="517"/>
      <c r="S34" s="252"/>
      <c r="T34" s="104"/>
      <c r="U34" s="100"/>
      <c r="V34" s="518" t="str">
        <f t="shared" si="1"/>
        <v/>
      </c>
      <c r="X34" s="77"/>
      <c r="Y34" s="519" t="str">
        <f>IF(AND(H34&lt;&gt;"",OR(S34="A",S34="B"),OR(O34="特別高圧",O34="高圧")),MAX($Y$7:Y33)+1,"")</f>
        <v/>
      </c>
      <c r="Z34" s="519" t="s">
        <v>181</v>
      </c>
      <c r="AA34" s="519">
        <f>COUNTA($E$7:E34)</f>
        <v>4</v>
      </c>
      <c r="AB34" s="519" t="str">
        <f t="shared" ca="1" si="0"/>
        <v>商業施設</v>
      </c>
      <c r="AC34" s="519" t="str" cm="1">
        <f t="array" ref="AC34">IFERROR(INDEX($F$7:$F$343, SMALL(IF($F$7:$F$343&lt;&gt;"", ROW($F$7:$F$343)-ROW($F$7)+1), ROW()-ROW($F$7)+1)), "")</f>
        <v/>
      </c>
      <c r="AD34" s="519" t="str" cm="1">
        <f t="array" aca="1" ref="AD34" ca="1">IF(COUNTIF('2.3(2)新規再エネ導入予定（FS調査、系統接続検討状況）'!$G$8:$G$271,IFERROR(INDEX($G$7:$G$344, SMALL(IF($G$7:$G$344&lt;&gt;"", ROW($G$7:$G$344)-ROW($G$7)+1), ROW()-ROW($G$7)+1)), ""))=1,"",IFERROR(INDEX($G$7:$G$344, SMALL(IF($G$7:$G$344&lt;&gt;"", ROW($G$7:$G$344)-ROW($G$7)+1), ROW()-ROW($G$7)+1)), ""))</f>
        <v/>
      </c>
      <c r="AE34" s="519" t="str" cm="1">
        <f t="array" aca="1" ref="AE34" ca="1">IF(COUNTIF('2.3(2)新規再エネ導入予定（合意形成)'!$G$8:$G$313,IFERROR(INDEX($G$7:$G$344, SMALL(IF($G$7:$G$344&lt;&gt;"", ROW($G$7:$G$344)-ROW($G$7)+1), ROW()-ROW($G$7)+1)), ""))=1,"",IFERROR(INDEX($G$7:$G$344, SMALL(IF($G$7:$G$344&lt;&gt;"", ROW($G$7:$G$344)-ROW($G$7)+1), ROW()-ROW($G$7)+1)), ""))</f>
        <v/>
      </c>
      <c r="AF34" s="519" t="str">
        <f ca="1">IF(COUNTIF('2.3(2)新規再エネ導入予定（FS調査、系統接続検討状況）'!$G:$G,G34)=1,"",G34)&amp;""</f>
        <v/>
      </c>
      <c r="AG34" s="519" t="str">
        <f ca="1">IF(COUNTIF('2.3(2)新規再エネ導入予定（合意形成)'!$G:$G,G34)=1,"",G34)&amp;""</f>
        <v/>
      </c>
      <c r="AH34" s="77"/>
    </row>
    <row r="35" spans="2:34" s="76" customFormat="1" x14ac:dyDescent="0.55000000000000004">
      <c r="B35" s="100"/>
      <c r="C35" s="100"/>
      <c r="D35" s="164"/>
      <c r="E35" s="513"/>
      <c r="F35" s="201"/>
      <c r="G35" s="433"/>
      <c r="H35" s="252"/>
      <c r="I35" s="252"/>
      <c r="J35" s="229"/>
      <c r="K35" s="229"/>
      <c r="L35" s="522"/>
      <c r="M35" s="515"/>
      <c r="N35" s="516"/>
      <c r="O35" s="679"/>
      <c r="P35" s="515"/>
      <c r="Q35" s="516"/>
      <c r="R35" s="517"/>
      <c r="S35" s="252"/>
      <c r="T35" s="104"/>
      <c r="U35" s="100"/>
      <c r="V35" s="518" t="str">
        <f t="shared" si="1"/>
        <v/>
      </c>
      <c r="X35" s="77"/>
      <c r="Y35" s="519" t="str">
        <f>IF(AND(H35&lt;&gt;"",OR(S35="A",S35="B"),OR(O35="特別高圧",O35="高圧")),MAX($Y$7:Y34)+1,"")</f>
        <v/>
      </c>
      <c r="Z35" s="519" t="s">
        <v>181</v>
      </c>
      <c r="AA35" s="519">
        <f>COUNTA($E$7:E35)</f>
        <v>4</v>
      </c>
      <c r="AB35" s="519" t="str">
        <f t="shared" ca="1" si="0"/>
        <v>商業施設</v>
      </c>
      <c r="AC35" s="519" t="str" cm="1">
        <f t="array" ref="AC35">IFERROR(INDEX($F$7:$F$343, SMALL(IF($F$7:$F$343&lt;&gt;"", ROW($F$7:$F$343)-ROW($F$7)+1), ROW()-ROW($F$7)+1)), "")</f>
        <v/>
      </c>
      <c r="AD35" s="519" t="str" cm="1">
        <f t="array" aca="1" ref="AD35" ca="1">IF(COUNTIF('2.3(2)新規再エネ導入予定（FS調査、系統接続検討状況）'!$G$8:$G$271,IFERROR(INDEX($G$7:$G$344, SMALL(IF($G$7:$G$344&lt;&gt;"", ROW($G$7:$G$344)-ROW($G$7)+1), ROW()-ROW($G$7)+1)), ""))=1,"",IFERROR(INDEX($G$7:$G$344, SMALL(IF($G$7:$G$344&lt;&gt;"", ROW($G$7:$G$344)-ROW($G$7)+1), ROW()-ROW($G$7)+1)), ""))</f>
        <v/>
      </c>
      <c r="AE35" s="519" t="str" cm="1">
        <f t="array" aca="1" ref="AE35" ca="1">IF(COUNTIF('2.3(2)新規再エネ導入予定（合意形成)'!$G$8:$G$313,IFERROR(INDEX($G$7:$G$344, SMALL(IF($G$7:$G$344&lt;&gt;"", ROW($G$7:$G$344)-ROW($G$7)+1), ROW()-ROW($G$7)+1)), ""))=1,"",IFERROR(INDEX($G$7:$G$344, SMALL(IF($G$7:$G$344&lt;&gt;"", ROW($G$7:$G$344)-ROW($G$7)+1), ROW()-ROW($G$7)+1)), ""))</f>
        <v/>
      </c>
      <c r="AF35" s="519" t="str">
        <f ca="1">IF(COUNTIF('2.3(2)新規再エネ導入予定（FS調査、系統接続検討状況）'!$G:$G,G35)=1,"",G35)&amp;""</f>
        <v/>
      </c>
      <c r="AG35" s="519" t="str">
        <f ca="1">IF(COUNTIF('2.3(2)新規再エネ導入予定（合意形成)'!$G:$G,G35)=1,"",G35)&amp;""</f>
        <v/>
      </c>
      <c r="AH35" s="77"/>
    </row>
    <row r="36" spans="2:34" s="76" customFormat="1" x14ac:dyDescent="0.55000000000000004">
      <c r="B36" s="100"/>
      <c r="C36" s="100"/>
      <c r="D36" s="164"/>
      <c r="E36" s="513"/>
      <c r="F36" s="201"/>
      <c r="G36" s="433"/>
      <c r="H36" s="252"/>
      <c r="I36" s="252"/>
      <c r="J36" s="229"/>
      <c r="K36" s="229"/>
      <c r="L36" s="522"/>
      <c r="M36" s="515"/>
      <c r="N36" s="516"/>
      <c r="O36" s="679"/>
      <c r="P36" s="515"/>
      <c r="Q36" s="516"/>
      <c r="R36" s="517"/>
      <c r="S36" s="252"/>
      <c r="T36" s="104"/>
      <c r="U36" s="100"/>
      <c r="V36" s="518" t="str">
        <f t="shared" si="1"/>
        <v/>
      </c>
      <c r="X36" s="77"/>
      <c r="Y36" s="519" t="str">
        <f>IF(AND(H36&lt;&gt;"",OR(S36="A",S36="B"),OR(O36="特別高圧",O36="高圧")),MAX($Y$7:Y35)+1,"")</f>
        <v/>
      </c>
      <c r="Z36" s="519" t="s">
        <v>181</v>
      </c>
      <c r="AA36" s="519">
        <f>COUNTA($E$7:E36)</f>
        <v>4</v>
      </c>
      <c r="AB36" s="519" t="str">
        <f t="shared" ca="1" si="0"/>
        <v>商業施設</v>
      </c>
      <c r="AC36" s="519" t="str" cm="1">
        <f t="array" ref="AC36">IFERROR(INDEX($F$7:$F$343, SMALL(IF($F$7:$F$343&lt;&gt;"", ROW($F$7:$F$343)-ROW($F$7)+1), ROW()-ROW($F$7)+1)), "")</f>
        <v/>
      </c>
      <c r="AD36" s="519" t="str" cm="1">
        <f t="array" aca="1" ref="AD36" ca="1">IF(COUNTIF('2.3(2)新規再エネ導入予定（FS調査、系統接続検討状況）'!$G$8:$G$271,IFERROR(INDEX($G$7:$G$344, SMALL(IF($G$7:$G$344&lt;&gt;"", ROW($G$7:$G$344)-ROW($G$7)+1), ROW()-ROW($G$7)+1)), ""))=1,"",IFERROR(INDEX($G$7:$G$344, SMALL(IF($G$7:$G$344&lt;&gt;"", ROW($G$7:$G$344)-ROW($G$7)+1), ROW()-ROW($G$7)+1)), ""))</f>
        <v/>
      </c>
      <c r="AE36" s="519" t="str" cm="1">
        <f t="array" aca="1" ref="AE36" ca="1">IF(COUNTIF('2.3(2)新規再エネ導入予定（合意形成)'!$G$8:$G$313,IFERROR(INDEX($G$7:$G$344, SMALL(IF($G$7:$G$344&lt;&gt;"", ROW($G$7:$G$344)-ROW($G$7)+1), ROW()-ROW($G$7)+1)), ""))=1,"",IFERROR(INDEX($G$7:$G$344, SMALL(IF($G$7:$G$344&lt;&gt;"", ROW($G$7:$G$344)-ROW($G$7)+1), ROW()-ROW($G$7)+1)), ""))</f>
        <v/>
      </c>
      <c r="AF36" s="519" t="str">
        <f ca="1">IF(COUNTIF('2.3(2)新規再エネ導入予定（FS調査、系統接続検討状況）'!$G:$G,G36)=1,"",G36)&amp;""</f>
        <v/>
      </c>
      <c r="AG36" s="519" t="str">
        <f ca="1">IF(COUNTIF('2.3(2)新規再エネ導入予定（合意形成)'!$G:$G,G36)=1,"",G36)&amp;""</f>
        <v/>
      </c>
      <c r="AH36" s="77"/>
    </row>
    <row r="37" spans="2:34" s="76" customFormat="1" x14ac:dyDescent="0.55000000000000004">
      <c r="B37" s="100"/>
      <c r="C37" s="100"/>
      <c r="D37" s="164"/>
      <c r="E37" s="513"/>
      <c r="F37" s="201"/>
      <c r="G37" s="433"/>
      <c r="H37" s="252"/>
      <c r="I37" s="252"/>
      <c r="J37" s="229"/>
      <c r="K37" s="229"/>
      <c r="L37" s="522"/>
      <c r="M37" s="515"/>
      <c r="N37" s="516"/>
      <c r="O37" s="679"/>
      <c r="P37" s="515"/>
      <c r="Q37" s="516"/>
      <c r="R37" s="517"/>
      <c r="S37" s="252"/>
      <c r="T37" s="104"/>
      <c r="U37" s="100"/>
      <c r="V37" s="518" t="str">
        <f t="shared" si="1"/>
        <v/>
      </c>
      <c r="X37" s="77"/>
      <c r="Y37" s="519" t="str">
        <f>IF(AND(H37&lt;&gt;"",OR(S37="A",S37="B"),OR(O37="特別高圧",O37="高圧")),MAX($Y$7:Y36)+1,"")</f>
        <v/>
      </c>
      <c r="Z37" s="519" t="s">
        <v>181</v>
      </c>
      <c r="AA37" s="519">
        <f>COUNTA($E$7:E37)</f>
        <v>4</v>
      </c>
      <c r="AB37" s="519" t="str">
        <f t="shared" ca="1" si="0"/>
        <v>商業施設</v>
      </c>
      <c r="AC37" s="519" t="str" cm="1">
        <f t="array" ref="AC37">IFERROR(INDEX($F$7:$F$343, SMALL(IF($F$7:$F$343&lt;&gt;"", ROW($F$7:$F$343)-ROW($F$7)+1), ROW()-ROW($F$7)+1)), "")</f>
        <v/>
      </c>
      <c r="AD37" s="519" t="str" cm="1">
        <f t="array" aca="1" ref="AD37" ca="1">IF(COUNTIF('2.3(2)新規再エネ導入予定（FS調査、系統接続検討状況）'!$G$8:$G$271,IFERROR(INDEX($G$7:$G$344, SMALL(IF($G$7:$G$344&lt;&gt;"", ROW($G$7:$G$344)-ROW($G$7)+1), ROW()-ROW($G$7)+1)), ""))=1,"",IFERROR(INDEX($G$7:$G$344, SMALL(IF($G$7:$G$344&lt;&gt;"", ROW($G$7:$G$344)-ROW($G$7)+1), ROW()-ROW($G$7)+1)), ""))</f>
        <v/>
      </c>
      <c r="AE37" s="519" t="str" cm="1">
        <f t="array" aca="1" ref="AE37" ca="1">IF(COUNTIF('2.3(2)新規再エネ導入予定（合意形成)'!$G$8:$G$313,IFERROR(INDEX($G$7:$G$344, SMALL(IF($G$7:$G$344&lt;&gt;"", ROW($G$7:$G$344)-ROW($G$7)+1), ROW()-ROW($G$7)+1)), ""))=1,"",IFERROR(INDEX($G$7:$G$344, SMALL(IF($G$7:$G$344&lt;&gt;"", ROW($G$7:$G$344)-ROW($G$7)+1), ROW()-ROW($G$7)+1)), ""))</f>
        <v/>
      </c>
      <c r="AF37" s="519" t="str">
        <f ca="1">IF(COUNTIF('2.3(2)新規再エネ導入予定（FS調査、系統接続検討状況）'!$G:$G,G37)=1,"",G37)&amp;""</f>
        <v/>
      </c>
      <c r="AG37" s="519" t="str">
        <f ca="1">IF(COUNTIF('2.3(2)新規再エネ導入予定（合意形成)'!$G:$G,G37)=1,"",G37)&amp;""</f>
        <v/>
      </c>
      <c r="AH37" s="77"/>
    </row>
    <row r="38" spans="2:34" s="76" customFormat="1" x14ac:dyDescent="0.55000000000000004">
      <c r="B38" s="100"/>
      <c r="C38" s="100"/>
      <c r="D38" s="164"/>
      <c r="E38" s="513"/>
      <c r="F38" s="201"/>
      <c r="G38" s="433"/>
      <c r="H38" s="252"/>
      <c r="I38" s="252"/>
      <c r="J38" s="229"/>
      <c r="K38" s="229"/>
      <c r="L38" s="522"/>
      <c r="M38" s="515"/>
      <c r="N38" s="516"/>
      <c r="O38" s="679"/>
      <c r="P38" s="515"/>
      <c r="Q38" s="516"/>
      <c r="R38" s="517"/>
      <c r="S38" s="252"/>
      <c r="T38" s="104"/>
      <c r="U38" s="100"/>
      <c r="V38" s="518" t="str">
        <f t="shared" si="1"/>
        <v/>
      </c>
      <c r="X38" s="77"/>
      <c r="Y38" s="519" t="str">
        <f>IF(AND(H38&lt;&gt;"",OR(S38="A",S38="B"),OR(O38="特別高圧",O38="高圧")),MAX($Y$7:Y37)+1,"")</f>
        <v/>
      </c>
      <c r="Z38" s="519" t="s">
        <v>181</v>
      </c>
      <c r="AA38" s="519">
        <f>COUNTA($E$7:E38)</f>
        <v>4</v>
      </c>
      <c r="AB38" s="519" t="str">
        <f t="shared" ca="1" si="0"/>
        <v>商業施設</v>
      </c>
      <c r="AC38" s="519" t="str" cm="1">
        <f t="array" ref="AC38">IFERROR(INDEX($F$7:$F$343, SMALL(IF($F$7:$F$343&lt;&gt;"", ROW($F$7:$F$343)-ROW($F$7)+1), ROW()-ROW($F$7)+1)), "")</f>
        <v/>
      </c>
      <c r="AD38" s="519" t="str" cm="1">
        <f t="array" aca="1" ref="AD38" ca="1">IF(COUNTIF('2.3(2)新規再エネ導入予定（FS調査、系統接続検討状況）'!$G$8:$G$271,IFERROR(INDEX($G$7:$G$344, SMALL(IF($G$7:$G$344&lt;&gt;"", ROW($G$7:$G$344)-ROW($G$7)+1), ROW()-ROW($G$7)+1)), ""))=1,"",IFERROR(INDEX($G$7:$G$344, SMALL(IF($G$7:$G$344&lt;&gt;"", ROW($G$7:$G$344)-ROW($G$7)+1), ROW()-ROW($G$7)+1)), ""))</f>
        <v/>
      </c>
      <c r="AE38" s="519" t="str" cm="1">
        <f t="array" aca="1" ref="AE38" ca="1">IF(COUNTIF('2.3(2)新規再エネ導入予定（合意形成)'!$G$8:$G$313,IFERROR(INDEX($G$7:$G$344, SMALL(IF($G$7:$G$344&lt;&gt;"", ROW($G$7:$G$344)-ROW($G$7)+1), ROW()-ROW($G$7)+1)), ""))=1,"",IFERROR(INDEX($G$7:$G$344, SMALL(IF($G$7:$G$344&lt;&gt;"", ROW($G$7:$G$344)-ROW($G$7)+1), ROW()-ROW($G$7)+1)), ""))</f>
        <v/>
      </c>
      <c r="AF38" s="519" t="str">
        <f ca="1">IF(COUNTIF('2.3(2)新規再エネ導入予定（FS調査、系統接続検討状況）'!$G:$G,G38)=1,"",G38)&amp;""</f>
        <v/>
      </c>
      <c r="AG38" s="519" t="str">
        <f ca="1">IF(COUNTIF('2.3(2)新規再エネ導入予定（合意形成)'!$G:$G,G38)=1,"",G38)&amp;""</f>
        <v/>
      </c>
      <c r="AH38" s="77"/>
    </row>
    <row r="39" spans="2:34" x14ac:dyDescent="0.55000000000000004">
      <c r="D39" s="446"/>
      <c r="E39" s="459" t="s">
        <v>26</v>
      </c>
      <c r="F39" s="460"/>
      <c r="G39" s="449"/>
      <c r="H39" s="450"/>
      <c r="I39" s="450"/>
      <c r="J39" s="450"/>
      <c r="K39" s="450"/>
      <c r="L39" s="451"/>
      <c r="M39" s="452"/>
      <c r="N39" s="453" t="str">
        <f>IF(AND(COUNTBLANK(M39:M46)&lt;=3,COUNTA(M39:M46)=0),0,IF(SUM(M39:M46)=0,"",SUM(M39:M46)))</f>
        <v/>
      </c>
      <c r="O39" s="676"/>
      <c r="P39" s="461"/>
      <c r="Q39" s="453" t="str">
        <f>IF(AND(COUNTBLANK(P39:P46)&lt;=3,COUNTA(P39:P46)=0),0,IF(SUM(P39:P46)=0,"",SUM(P39:P46)))</f>
        <v/>
      </c>
      <c r="R39" s="456"/>
      <c r="S39" s="457"/>
      <c r="T39" s="98"/>
      <c r="V39" s="458" t="str">
        <f t="shared" si="1"/>
        <v/>
      </c>
      <c r="Y39" s="436" t="str">
        <f>IF(AND(H39&lt;&gt;"",OR(S39="A",S39="B"),OR(O39="特別高圧",O39="高圧")),MAX($Y$7:Y38)+1,"")</f>
        <v/>
      </c>
      <c r="Z39" s="436" t="s">
        <v>181</v>
      </c>
      <c r="AA39" s="436">
        <f>COUNTA($E$7:E39)</f>
        <v>5</v>
      </c>
      <c r="AB39" s="436" t="str">
        <f t="shared" ref="AB39:AB70" ca="1" si="5">OFFSET($E$6,MATCH(AA39,$AA$7:$AA$343,0),0)</f>
        <v>宿泊施設</v>
      </c>
      <c r="AC39" s="436" t="str" cm="1">
        <f t="array" ref="AC39">IFERROR(INDEX($F$7:$F$343, SMALL(IF($F$7:$F$343&lt;&gt;"", ROW($F$7:$F$343)-ROW($F$7)+1), ROW()-ROW($F$7)+1)), "")</f>
        <v/>
      </c>
      <c r="AD39" s="436" t="str" cm="1">
        <f t="array" aca="1" ref="AD39" ca="1">IF(COUNTIF('2.3(2)新規再エネ導入予定（FS調査、系統接続検討状況）'!$G$8:$G$271,IFERROR(INDEX($G$7:$G$344, SMALL(IF($G$7:$G$344&lt;&gt;"", ROW($G$7:$G$344)-ROW($G$7)+1), ROW()-ROW($G$7)+1)), ""))=1,"",IFERROR(INDEX($G$7:$G$344, SMALL(IF($G$7:$G$344&lt;&gt;"", ROW($G$7:$G$344)-ROW($G$7)+1), ROW()-ROW($G$7)+1)), ""))</f>
        <v/>
      </c>
      <c r="AE39" s="436" t="str" cm="1">
        <f t="array" aca="1" ref="AE39" ca="1">IF(COUNTIF('2.3(2)新規再エネ導入予定（合意形成)'!$G$8:$G$313,IFERROR(INDEX($G$7:$G$344, SMALL(IF($G$7:$G$344&lt;&gt;"", ROW($G$7:$G$344)-ROW($G$7)+1), ROW()-ROW($G$7)+1)), ""))=1,"",IFERROR(INDEX($G$7:$G$344, SMALL(IF($G$7:$G$344&lt;&gt;"", ROW($G$7:$G$344)-ROW($G$7)+1), ROW()-ROW($G$7)+1)), ""))</f>
        <v/>
      </c>
      <c r="AF39" s="436" t="str">
        <f ca="1">IF(COUNTIF('2.3(2)新規再エネ導入予定（FS調査、系統接続検討状況）'!$G:$G,G39)=1,"",G39)&amp;""</f>
        <v/>
      </c>
      <c r="AG39" s="436" t="str">
        <f ca="1">IF(COUNTIF('2.3(2)新規再エネ導入予定（合意形成)'!$G:$G,G39)=1,"",G39)&amp;""</f>
        <v/>
      </c>
    </row>
    <row r="40" spans="2:34" s="76" customFormat="1" hidden="1" x14ac:dyDescent="0.55000000000000004">
      <c r="B40" s="100"/>
      <c r="C40" s="100"/>
      <c r="D40" s="164"/>
      <c r="E40" s="513"/>
      <c r="F40" s="201"/>
      <c r="G40" s="433"/>
      <c r="H40" s="252"/>
      <c r="I40" s="252"/>
      <c r="J40" s="229"/>
      <c r="K40" s="229"/>
      <c r="L40" s="522"/>
      <c r="M40" s="515"/>
      <c r="N40" s="516"/>
      <c r="O40" s="679"/>
      <c r="P40" s="515"/>
      <c r="Q40" s="516"/>
      <c r="R40" s="517"/>
      <c r="S40" s="252"/>
      <c r="T40" s="104"/>
      <c r="U40" s="100"/>
      <c r="V40" s="518" t="str">
        <f t="shared" si="1"/>
        <v/>
      </c>
      <c r="X40" s="77"/>
      <c r="Y40" s="519" t="str">
        <f>IF(AND(H40&lt;&gt;"",OR(S40="A",S40="B"),OR(O40="特別高圧",O40="高圧")),MAX($Y$7:Y39)+1,"")</f>
        <v/>
      </c>
      <c r="Z40" s="519" t="s">
        <v>181</v>
      </c>
      <c r="AA40" s="519">
        <f>COUNTA($E$7:E40)</f>
        <v>5</v>
      </c>
      <c r="AB40" s="519" t="str">
        <f t="shared" ca="1" si="5"/>
        <v>宿泊施設</v>
      </c>
      <c r="AC40" s="519" t="str" cm="1">
        <f t="array" ref="AC40">IFERROR(INDEX($F$7:$F$343, SMALL(IF($F$7:$F$343&lt;&gt;"", ROW($F$7:$F$343)-ROW($F$7)+1), ROW()-ROW($F$7)+1)), "")</f>
        <v/>
      </c>
      <c r="AD40" s="519" t="str" cm="1">
        <f t="array" aca="1" ref="AD40" ca="1">IF(COUNTIF('2.3(2)新規再エネ導入予定（FS調査、系統接続検討状況）'!$G$8:$G$271,IFERROR(INDEX($G$7:$G$344, SMALL(IF($G$7:$G$344&lt;&gt;"", ROW($G$7:$G$344)-ROW($G$7)+1), ROW()-ROW($G$7)+1)), ""))=1,"",IFERROR(INDEX($G$7:$G$344, SMALL(IF($G$7:$G$344&lt;&gt;"", ROW($G$7:$G$344)-ROW($G$7)+1), ROW()-ROW($G$7)+1)), ""))</f>
        <v/>
      </c>
      <c r="AE40" s="519" t="str" cm="1">
        <f t="array" aca="1" ref="AE40" ca="1">IF(COUNTIF('2.3(2)新規再エネ導入予定（合意形成)'!$G$8:$G$313,IFERROR(INDEX($G$7:$G$344, SMALL(IF($G$7:$G$344&lt;&gt;"", ROW($G$7:$G$344)-ROW($G$7)+1), ROW()-ROW($G$7)+1)), ""))=1,"",IFERROR(INDEX($G$7:$G$344, SMALL(IF($G$7:$G$344&lt;&gt;"", ROW($G$7:$G$344)-ROW($G$7)+1), ROW()-ROW($G$7)+1)), ""))</f>
        <v/>
      </c>
      <c r="AF40" s="519" t="str">
        <f ca="1">IF(COUNTIF('2.3(2)新規再エネ導入予定（FS調査、系統接続検討状況）'!$G:$G,G40)=1,"",G40)&amp;""</f>
        <v/>
      </c>
      <c r="AG40" s="519" t="str">
        <f ca="1">IF(COUNTIF('2.3(2)新規再エネ導入予定（合意形成)'!$G:$G,G40)=1,"",G40)&amp;""</f>
        <v/>
      </c>
      <c r="AH40" s="77"/>
    </row>
    <row r="41" spans="2:34" s="76" customFormat="1" x14ac:dyDescent="0.55000000000000004">
      <c r="B41" s="100"/>
      <c r="C41" s="100"/>
      <c r="D41" s="164"/>
      <c r="E41" s="513"/>
      <c r="F41" s="201"/>
      <c r="G41" s="433"/>
      <c r="H41" s="252"/>
      <c r="I41" s="252"/>
      <c r="J41" s="229"/>
      <c r="K41" s="229"/>
      <c r="L41" s="522"/>
      <c r="M41" s="515"/>
      <c r="N41" s="516"/>
      <c r="O41" s="679"/>
      <c r="P41" s="515"/>
      <c r="Q41" s="516"/>
      <c r="R41" s="517"/>
      <c r="S41" s="252"/>
      <c r="T41" s="104"/>
      <c r="U41" s="100"/>
      <c r="V41" s="518" t="str">
        <f t="shared" si="1"/>
        <v/>
      </c>
      <c r="X41" s="77"/>
      <c r="Y41" s="519" t="str">
        <f>IF(AND(H41&lt;&gt;"",OR(S41="A",S41="B"),OR(O41="特別高圧",O41="高圧")),MAX($Y$7:Y40)+1,"")</f>
        <v/>
      </c>
      <c r="Z41" s="519" t="s">
        <v>181</v>
      </c>
      <c r="AA41" s="519">
        <f>COUNTA($E$7:E41)</f>
        <v>5</v>
      </c>
      <c r="AB41" s="519" t="str">
        <f t="shared" ca="1" si="5"/>
        <v>宿泊施設</v>
      </c>
      <c r="AC41" s="519" t="str" cm="1">
        <f t="array" ref="AC41">IFERROR(INDEX($F$7:$F$343, SMALL(IF($F$7:$F$343&lt;&gt;"", ROW($F$7:$F$343)-ROW($F$7)+1), ROW()-ROW($F$7)+1)), "")</f>
        <v/>
      </c>
      <c r="AD41" s="519" t="str" cm="1">
        <f t="array" aca="1" ref="AD41" ca="1">IF(COUNTIF('2.3(2)新規再エネ導入予定（FS調査、系統接続検討状況）'!$G$8:$G$271,IFERROR(INDEX($G$7:$G$344, SMALL(IF($G$7:$G$344&lt;&gt;"", ROW($G$7:$G$344)-ROW($G$7)+1), ROW()-ROW($G$7)+1)), ""))=1,"",IFERROR(INDEX($G$7:$G$344, SMALL(IF($G$7:$G$344&lt;&gt;"", ROW($G$7:$G$344)-ROW($G$7)+1), ROW()-ROW($G$7)+1)), ""))</f>
        <v/>
      </c>
      <c r="AE41" s="519" t="str" cm="1">
        <f t="array" aca="1" ref="AE41" ca="1">IF(COUNTIF('2.3(2)新規再エネ導入予定（合意形成)'!$G$8:$G$313,IFERROR(INDEX($G$7:$G$344, SMALL(IF($G$7:$G$344&lt;&gt;"", ROW($G$7:$G$344)-ROW($G$7)+1), ROW()-ROW($G$7)+1)), ""))=1,"",IFERROR(INDEX($G$7:$G$344, SMALL(IF($G$7:$G$344&lt;&gt;"", ROW($G$7:$G$344)-ROW($G$7)+1), ROW()-ROW($G$7)+1)), ""))</f>
        <v/>
      </c>
      <c r="AF41" s="519" t="str">
        <f ca="1">IF(COUNTIF('2.3(2)新規再エネ導入予定（FS調査、系統接続検討状況）'!$G:$G,G41)=1,"",G41)&amp;""</f>
        <v/>
      </c>
      <c r="AG41" s="519" t="str">
        <f ca="1">IF(COUNTIF('2.3(2)新規再エネ導入予定（合意形成)'!$G:$G,G41)=1,"",G41)&amp;""</f>
        <v/>
      </c>
      <c r="AH41" s="77"/>
    </row>
    <row r="42" spans="2:34" s="76" customFormat="1" x14ac:dyDescent="0.55000000000000004">
      <c r="B42" s="100"/>
      <c r="C42" s="100"/>
      <c r="D42" s="164"/>
      <c r="E42" s="513"/>
      <c r="F42" s="201"/>
      <c r="G42" s="433"/>
      <c r="H42" s="252"/>
      <c r="I42" s="252"/>
      <c r="J42" s="229"/>
      <c r="K42" s="229"/>
      <c r="L42" s="522"/>
      <c r="M42" s="515"/>
      <c r="N42" s="516"/>
      <c r="O42" s="679"/>
      <c r="P42" s="515"/>
      <c r="Q42" s="516"/>
      <c r="R42" s="517"/>
      <c r="S42" s="252"/>
      <c r="T42" s="104"/>
      <c r="U42" s="100"/>
      <c r="V42" s="518" t="str">
        <f t="shared" si="1"/>
        <v/>
      </c>
      <c r="X42" s="77"/>
      <c r="Y42" s="519" t="str">
        <f>IF(AND(H42&lt;&gt;"",OR(S42="A",S42="B"),OR(O42="特別高圧",O42="高圧")),MAX($Y$7:Y41)+1,"")</f>
        <v/>
      </c>
      <c r="Z42" s="519" t="s">
        <v>181</v>
      </c>
      <c r="AA42" s="519">
        <f>COUNTA($E$7:E42)</f>
        <v>5</v>
      </c>
      <c r="AB42" s="519" t="str">
        <f t="shared" ca="1" si="5"/>
        <v>宿泊施設</v>
      </c>
      <c r="AC42" s="519" t="str" cm="1">
        <f t="array" ref="AC42">IFERROR(INDEX($F$7:$F$343, SMALL(IF($F$7:$F$343&lt;&gt;"", ROW($F$7:$F$343)-ROW($F$7)+1), ROW()-ROW($F$7)+1)), "")</f>
        <v/>
      </c>
      <c r="AD42" s="519" t="str" cm="1">
        <f t="array" aca="1" ref="AD42" ca="1">IF(COUNTIF('2.3(2)新規再エネ導入予定（FS調査、系統接続検討状況）'!$G$8:$G$271,IFERROR(INDEX($G$7:$G$344, SMALL(IF($G$7:$G$344&lt;&gt;"", ROW($G$7:$G$344)-ROW($G$7)+1), ROW()-ROW($G$7)+1)), ""))=1,"",IFERROR(INDEX($G$7:$G$344, SMALL(IF($G$7:$G$344&lt;&gt;"", ROW($G$7:$G$344)-ROW($G$7)+1), ROW()-ROW($G$7)+1)), ""))</f>
        <v/>
      </c>
      <c r="AE42" s="519" t="str" cm="1">
        <f t="array" aca="1" ref="AE42" ca="1">IF(COUNTIF('2.3(2)新規再エネ導入予定（合意形成)'!$G$8:$G$313,IFERROR(INDEX($G$7:$G$344, SMALL(IF($G$7:$G$344&lt;&gt;"", ROW($G$7:$G$344)-ROW($G$7)+1), ROW()-ROW($G$7)+1)), ""))=1,"",IFERROR(INDEX($G$7:$G$344, SMALL(IF($G$7:$G$344&lt;&gt;"", ROW($G$7:$G$344)-ROW($G$7)+1), ROW()-ROW($G$7)+1)), ""))</f>
        <v/>
      </c>
      <c r="AF42" s="519" t="str">
        <f ca="1">IF(COUNTIF('2.3(2)新規再エネ導入予定（FS調査、系統接続検討状況）'!$G:$G,G42)=1,"",G42)&amp;""</f>
        <v/>
      </c>
      <c r="AG42" s="519" t="str">
        <f ca="1">IF(COUNTIF('2.3(2)新規再エネ導入予定（合意形成)'!$G:$G,G42)=1,"",G42)&amp;""</f>
        <v/>
      </c>
      <c r="AH42" s="77"/>
    </row>
    <row r="43" spans="2:34" s="76" customFormat="1" x14ac:dyDescent="0.55000000000000004">
      <c r="B43" s="100"/>
      <c r="C43" s="100"/>
      <c r="D43" s="164"/>
      <c r="E43" s="513"/>
      <c r="F43" s="201"/>
      <c r="G43" s="433"/>
      <c r="H43" s="252"/>
      <c r="I43" s="252"/>
      <c r="J43" s="229"/>
      <c r="K43" s="229"/>
      <c r="L43" s="522"/>
      <c r="M43" s="515"/>
      <c r="N43" s="516"/>
      <c r="O43" s="679"/>
      <c r="P43" s="515"/>
      <c r="Q43" s="516"/>
      <c r="R43" s="517"/>
      <c r="S43" s="252"/>
      <c r="T43" s="104"/>
      <c r="U43" s="100"/>
      <c r="V43" s="518" t="str">
        <f t="shared" si="1"/>
        <v/>
      </c>
      <c r="X43" s="77"/>
      <c r="Y43" s="519" t="str">
        <f>IF(AND(H43&lt;&gt;"",OR(S43="A",S43="B"),OR(O43="特別高圧",O43="高圧")),MAX($Y$7:Y42)+1,"")</f>
        <v/>
      </c>
      <c r="Z43" s="519" t="s">
        <v>181</v>
      </c>
      <c r="AA43" s="519">
        <f>COUNTA($E$7:E43)</f>
        <v>5</v>
      </c>
      <c r="AB43" s="519" t="str">
        <f t="shared" ca="1" si="5"/>
        <v>宿泊施設</v>
      </c>
      <c r="AC43" s="519" t="str" cm="1">
        <f t="array" ref="AC43">IFERROR(INDEX($F$7:$F$343, SMALL(IF($F$7:$F$343&lt;&gt;"", ROW($F$7:$F$343)-ROW($F$7)+1), ROW()-ROW($F$7)+1)), "")</f>
        <v/>
      </c>
      <c r="AD43" s="519" t="str" cm="1">
        <f t="array" aca="1" ref="AD43" ca="1">IF(COUNTIF('2.3(2)新規再エネ導入予定（FS調査、系統接続検討状況）'!$G$8:$G$271,IFERROR(INDEX($G$7:$G$344, SMALL(IF($G$7:$G$344&lt;&gt;"", ROW($G$7:$G$344)-ROW($G$7)+1), ROW()-ROW($G$7)+1)), ""))=1,"",IFERROR(INDEX($G$7:$G$344, SMALL(IF($G$7:$G$344&lt;&gt;"", ROW($G$7:$G$344)-ROW($G$7)+1), ROW()-ROW($G$7)+1)), ""))</f>
        <v/>
      </c>
      <c r="AE43" s="519" t="str" cm="1">
        <f t="array" aca="1" ref="AE43" ca="1">IF(COUNTIF('2.3(2)新規再エネ導入予定（合意形成)'!$G$8:$G$313,IFERROR(INDEX($G$7:$G$344, SMALL(IF($G$7:$G$344&lt;&gt;"", ROW($G$7:$G$344)-ROW($G$7)+1), ROW()-ROW($G$7)+1)), ""))=1,"",IFERROR(INDEX($G$7:$G$344, SMALL(IF($G$7:$G$344&lt;&gt;"", ROW($G$7:$G$344)-ROW($G$7)+1), ROW()-ROW($G$7)+1)), ""))</f>
        <v/>
      </c>
      <c r="AF43" s="519" t="str">
        <f ca="1">IF(COUNTIF('2.3(2)新規再エネ導入予定（FS調査、系統接続検討状況）'!$G:$G,G43)=1,"",G43)&amp;""</f>
        <v/>
      </c>
      <c r="AG43" s="519" t="str">
        <f ca="1">IF(COUNTIF('2.3(2)新規再エネ導入予定（合意形成)'!$G:$G,G43)=1,"",G43)&amp;""</f>
        <v/>
      </c>
      <c r="AH43" s="77"/>
    </row>
    <row r="44" spans="2:34" s="76" customFormat="1" x14ac:dyDescent="0.55000000000000004">
      <c r="B44" s="100"/>
      <c r="C44" s="100"/>
      <c r="D44" s="164"/>
      <c r="E44" s="513"/>
      <c r="F44" s="201"/>
      <c r="G44" s="433"/>
      <c r="H44" s="252"/>
      <c r="I44" s="252"/>
      <c r="J44" s="229"/>
      <c r="K44" s="229"/>
      <c r="L44" s="522"/>
      <c r="M44" s="515"/>
      <c r="N44" s="516"/>
      <c r="O44" s="679"/>
      <c r="P44" s="515"/>
      <c r="Q44" s="516"/>
      <c r="R44" s="517"/>
      <c r="S44" s="252"/>
      <c r="T44" s="104"/>
      <c r="U44" s="100"/>
      <c r="V44" s="518" t="str">
        <f t="shared" si="1"/>
        <v/>
      </c>
      <c r="X44" s="77"/>
      <c r="Y44" s="519" t="str">
        <f>IF(AND(H44&lt;&gt;"",OR(S44="A",S44="B"),OR(O44="特別高圧",O44="高圧")),MAX($Y$7:Y43)+1,"")</f>
        <v/>
      </c>
      <c r="Z44" s="519" t="s">
        <v>181</v>
      </c>
      <c r="AA44" s="519">
        <f>COUNTA($E$7:E44)</f>
        <v>5</v>
      </c>
      <c r="AB44" s="519" t="str">
        <f t="shared" ca="1" si="5"/>
        <v>宿泊施設</v>
      </c>
      <c r="AC44" s="519" t="str" cm="1">
        <f t="array" ref="AC44">IFERROR(INDEX($F$7:$F$343, SMALL(IF($F$7:$F$343&lt;&gt;"", ROW($F$7:$F$343)-ROW($F$7)+1), ROW()-ROW($F$7)+1)), "")</f>
        <v/>
      </c>
      <c r="AD44" s="519" t="str" cm="1">
        <f t="array" aca="1" ref="AD44" ca="1">IF(COUNTIF('2.3(2)新規再エネ導入予定（FS調査、系統接続検討状況）'!$G$8:$G$271,IFERROR(INDEX($G$7:$G$344, SMALL(IF($G$7:$G$344&lt;&gt;"", ROW($G$7:$G$344)-ROW($G$7)+1), ROW()-ROW($G$7)+1)), ""))=1,"",IFERROR(INDEX($G$7:$G$344, SMALL(IF($G$7:$G$344&lt;&gt;"", ROW($G$7:$G$344)-ROW($G$7)+1), ROW()-ROW($G$7)+1)), ""))</f>
        <v/>
      </c>
      <c r="AE44" s="519" t="str" cm="1">
        <f t="array" aca="1" ref="AE44" ca="1">IF(COUNTIF('2.3(2)新規再エネ導入予定（合意形成)'!$G$8:$G$313,IFERROR(INDEX($G$7:$G$344, SMALL(IF($G$7:$G$344&lt;&gt;"", ROW($G$7:$G$344)-ROW($G$7)+1), ROW()-ROW($G$7)+1)), ""))=1,"",IFERROR(INDEX($G$7:$G$344, SMALL(IF($G$7:$G$344&lt;&gt;"", ROW($G$7:$G$344)-ROW($G$7)+1), ROW()-ROW($G$7)+1)), ""))</f>
        <v/>
      </c>
      <c r="AF44" s="519" t="str">
        <f ca="1">IF(COUNTIF('2.3(2)新規再エネ導入予定（FS調査、系統接続検討状況）'!$G:$G,G44)=1,"",G44)&amp;""</f>
        <v/>
      </c>
      <c r="AG44" s="519" t="str">
        <f ca="1">IF(COUNTIF('2.3(2)新規再エネ導入予定（合意形成)'!$G:$G,G44)=1,"",G44)&amp;""</f>
        <v/>
      </c>
      <c r="AH44" s="77"/>
    </row>
    <row r="45" spans="2:34" s="76" customFormat="1" x14ac:dyDescent="0.55000000000000004">
      <c r="B45" s="100"/>
      <c r="C45" s="100"/>
      <c r="D45" s="164"/>
      <c r="E45" s="513"/>
      <c r="F45" s="201"/>
      <c r="G45" s="433"/>
      <c r="H45" s="252"/>
      <c r="I45" s="252"/>
      <c r="J45" s="229"/>
      <c r="K45" s="229"/>
      <c r="L45" s="522"/>
      <c r="M45" s="515"/>
      <c r="N45" s="516"/>
      <c r="O45" s="679"/>
      <c r="P45" s="515"/>
      <c r="Q45" s="516"/>
      <c r="R45" s="517"/>
      <c r="S45" s="252"/>
      <c r="T45" s="104"/>
      <c r="U45" s="100"/>
      <c r="V45" s="518" t="str">
        <f t="shared" si="1"/>
        <v/>
      </c>
      <c r="X45" s="77"/>
      <c r="Y45" s="519" t="str">
        <f>IF(AND(H45&lt;&gt;"",OR(S45="A",S45="B"),OR(O45="特別高圧",O45="高圧")),MAX($Y$7:Y44)+1,"")</f>
        <v/>
      </c>
      <c r="Z45" s="519" t="s">
        <v>181</v>
      </c>
      <c r="AA45" s="519">
        <f>COUNTA($E$7:E45)</f>
        <v>5</v>
      </c>
      <c r="AB45" s="519" t="str">
        <f t="shared" ca="1" si="5"/>
        <v>宿泊施設</v>
      </c>
      <c r="AC45" s="519" t="str" cm="1">
        <f t="array" ref="AC45">IFERROR(INDEX($F$7:$F$343, SMALL(IF($F$7:$F$343&lt;&gt;"", ROW($F$7:$F$343)-ROW($F$7)+1), ROW()-ROW($F$7)+1)), "")</f>
        <v/>
      </c>
      <c r="AD45" s="519" t="str" cm="1">
        <f t="array" aca="1" ref="AD45" ca="1">IF(COUNTIF('2.3(2)新規再エネ導入予定（FS調査、系統接続検討状況）'!$G$8:$G$271,IFERROR(INDEX($G$7:$G$344, SMALL(IF($G$7:$G$344&lt;&gt;"", ROW($G$7:$G$344)-ROW($G$7)+1), ROW()-ROW($G$7)+1)), ""))=1,"",IFERROR(INDEX($G$7:$G$344, SMALL(IF($G$7:$G$344&lt;&gt;"", ROW($G$7:$G$344)-ROW($G$7)+1), ROW()-ROW($G$7)+1)), ""))</f>
        <v/>
      </c>
      <c r="AE45" s="519" t="str" cm="1">
        <f t="array" aca="1" ref="AE45" ca="1">IF(COUNTIF('2.3(2)新規再エネ導入予定（合意形成)'!$G$8:$G$313,IFERROR(INDEX($G$7:$G$344, SMALL(IF($G$7:$G$344&lt;&gt;"", ROW($G$7:$G$344)-ROW($G$7)+1), ROW()-ROW($G$7)+1)), ""))=1,"",IFERROR(INDEX($G$7:$G$344, SMALL(IF($G$7:$G$344&lt;&gt;"", ROW($G$7:$G$344)-ROW($G$7)+1), ROW()-ROW($G$7)+1)), ""))</f>
        <v/>
      </c>
      <c r="AF45" s="519" t="str">
        <f ca="1">IF(COUNTIF('2.3(2)新規再エネ導入予定（FS調査、系統接続検討状況）'!$G:$G,G45)=1,"",G45)&amp;""</f>
        <v/>
      </c>
      <c r="AG45" s="519" t="str">
        <f ca="1">IF(COUNTIF('2.3(2)新規再エネ導入予定（合意形成)'!$G:$G,G45)=1,"",G45)&amp;""</f>
        <v/>
      </c>
      <c r="AH45" s="77"/>
    </row>
    <row r="46" spans="2:34" x14ac:dyDescent="0.55000000000000004">
      <c r="D46" s="446"/>
      <c r="E46" s="459" t="s">
        <v>324</v>
      </c>
      <c r="F46" s="460"/>
      <c r="G46" s="449"/>
      <c r="H46" s="450"/>
      <c r="I46" s="450"/>
      <c r="J46" s="450"/>
      <c r="K46" s="450"/>
      <c r="L46" s="451"/>
      <c r="M46" s="452"/>
      <c r="N46" s="453" t="str">
        <f>IF(AND(COUNTBLANK(M46:M53)&lt;=3,COUNTA(M46:M53)=0),0,IF(SUM(M46:M53)=0,"",SUM(M46:M53)))</f>
        <v/>
      </c>
      <c r="O46" s="676"/>
      <c r="P46" s="461"/>
      <c r="Q46" s="453" t="str">
        <f>IF(AND(COUNTBLANK(P46:P53)&lt;=3,COUNTA(P46:P53)=0),0,IF(SUM(P46:P53)=0,"",SUM(P46:P53)))</f>
        <v/>
      </c>
      <c r="R46" s="456"/>
      <c r="S46" s="457"/>
      <c r="T46" s="98"/>
      <c r="V46" s="458" t="str">
        <f t="shared" si="1"/>
        <v/>
      </c>
      <c r="Y46" s="436" t="str">
        <f>IF(AND(H46&lt;&gt;"",OR(S46="A",S46="B"),OR(O46="特別高圧",O46="高圧")),MAX($Y$7:Y45)+1,"")</f>
        <v/>
      </c>
      <c r="Z46" s="436" t="s">
        <v>181</v>
      </c>
      <c r="AA46" s="436">
        <f>COUNTA($E$7:E46)</f>
        <v>6</v>
      </c>
      <c r="AB46" s="436" t="str">
        <f t="shared" ca="1" si="5"/>
        <v>業務その他（その他）</v>
      </c>
      <c r="AC46" s="436" t="str" cm="1">
        <f t="array" ref="AC46">IFERROR(INDEX($F$7:$F$343, SMALL(IF($F$7:$F$343&lt;&gt;"", ROW($F$7:$F$343)-ROW($F$7)+1), ROW()-ROW($F$7)+1)), "")</f>
        <v/>
      </c>
      <c r="AD46" s="436" t="str" cm="1">
        <f t="array" aca="1" ref="AD46" ca="1">IF(COUNTIF('2.3(2)新規再エネ導入予定（FS調査、系統接続検討状況）'!$G$8:$G$271,IFERROR(INDEX($G$7:$G$344, SMALL(IF($G$7:$G$344&lt;&gt;"", ROW($G$7:$G$344)-ROW($G$7)+1), ROW()-ROW($G$7)+1)), ""))=1,"",IFERROR(INDEX($G$7:$G$344, SMALL(IF($G$7:$G$344&lt;&gt;"", ROW($G$7:$G$344)-ROW($G$7)+1), ROW()-ROW($G$7)+1)), ""))</f>
        <v/>
      </c>
      <c r="AE46" s="436" t="str" cm="1">
        <f t="array" aca="1" ref="AE46" ca="1">IF(COUNTIF('2.3(2)新規再エネ導入予定（合意形成)'!$G$8:$G$313,IFERROR(INDEX($G$7:$G$344, SMALL(IF($G$7:$G$344&lt;&gt;"", ROW($G$7:$G$344)-ROW($G$7)+1), ROW()-ROW($G$7)+1)), ""))=1,"",IFERROR(INDEX($G$7:$G$344, SMALL(IF($G$7:$G$344&lt;&gt;"", ROW($G$7:$G$344)-ROW($G$7)+1), ROW()-ROW($G$7)+1)), ""))</f>
        <v/>
      </c>
      <c r="AF46" s="436" t="str">
        <f ca="1">IF(COUNTIF('2.3(2)新規再エネ導入予定（FS調査、系統接続検討状況）'!$G:$G,G46)=1,"",G46)&amp;""</f>
        <v/>
      </c>
      <c r="AG46" s="436" t="str">
        <f ca="1">IF(COUNTIF('2.3(2)新規再エネ導入予定（合意形成)'!$G:$G,G46)=1,"",G46)&amp;""</f>
        <v/>
      </c>
    </row>
    <row r="47" spans="2:34" s="76" customFormat="1" hidden="1" x14ac:dyDescent="0.55000000000000004">
      <c r="B47" s="100"/>
      <c r="C47" s="100"/>
      <c r="D47" s="164"/>
      <c r="E47" s="513"/>
      <c r="F47" s="201"/>
      <c r="G47" s="433"/>
      <c r="H47" s="252"/>
      <c r="I47" s="252"/>
      <c r="J47" s="229"/>
      <c r="K47" s="229"/>
      <c r="L47" s="522"/>
      <c r="M47" s="515"/>
      <c r="N47" s="516"/>
      <c r="O47" s="679"/>
      <c r="P47" s="515"/>
      <c r="Q47" s="516"/>
      <c r="R47" s="517"/>
      <c r="S47" s="252"/>
      <c r="T47" s="104"/>
      <c r="U47" s="100"/>
      <c r="V47" s="518" t="str">
        <f t="shared" si="1"/>
        <v/>
      </c>
      <c r="X47" s="77"/>
      <c r="Y47" s="519" t="str">
        <f>IF(AND(H47&lt;&gt;"",OR(S47="A",S47="B"),OR(O47="特別高圧",O47="高圧")),MAX($Y$7:Y46)+1,"")</f>
        <v/>
      </c>
      <c r="Z47" s="519" t="s">
        <v>181</v>
      </c>
      <c r="AA47" s="519">
        <f>COUNTA($E$7:E47)</f>
        <v>6</v>
      </c>
      <c r="AB47" s="519" t="str">
        <f t="shared" ca="1" si="5"/>
        <v>業務その他（その他）</v>
      </c>
      <c r="AC47" s="519" t="str" cm="1">
        <f t="array" ref="AC47">IFERROR(INDEX($F$7:$F$343, SMALL(IF($F$7:$F$343&lt;&gt;"", ROW($F$7:$F$343)-ROW($F$7)+1), ROW()-ROW($F$7)+1)), "")</f>
        <v/>
      </c>
      <c r="AD47" s="519" t="str" cm="1">
        <f t="array" aca="1" ref="AD47" ca="1">IF(COUNTIF('2.3(2)新規再エネ導入予定（FS調査、系統接続検討状況）'!$G$8:$G$271,IFERROR(INDEX($G$7:$G$344, SMALL(IF($G$7:$G$344&lt;&gt;"", ROW($G$7:$G$344)-ROW($G$7)+1), ROW()-ROW($G$7)+1)), ""))=1,"",IFERROR(INDEX($G$7:$G$344, SMALL(IF($G$7:$G$344&lt;&gt;"", ROW($G$7:$G$344)-ROW($G$7)+1), ROW()-ROW($G$7)+1)), ""))</f>
        <v/>
      </c>
      <c r="AE47" s="519" t="str" cm="1">
        <f t="array" aca="1" ref="AE47" ca="1">IF(COUNTIF('2.3(2)新規再エネ導入予定（合意形成)'!$G$8:$G$313,IFERROR(INDEX($G$7:$G$344, SMALL(IF($G$7:$G$344&lt;&gt;"", ROW($G$7:$G$344)-ROW($G$7)+1), ROW()-ROW($G$7)+1)), ""))=1,"",IFERROR(INDEX($G$7:$G$344, SMALL(IF($G$7:$G$344&lt;&gt;"", ROW($G$7:$G$344)-ROW($G$7)+1), ROW()-ROW($G$7)+1)), ""))</f>
        <v/>
      </c>
      <c r="AF47" s="519" t="str">
        <f ca="1">IF(COUNTIF('2.3(2)新規再エネ導入予定（FS調査、系統接続検討状況）'!$G:$G,G47)=1,"",G47)&amp;""</f>
        <v/>
      </c>
      <c r="AG47" s="519" t="str">
        <f ca="1">IF(COUNTIF('2.3(2)新規再エネ導入予定（合意形成)'!$G:$G,G47)=1,"",G47)&amp;""</f>
        <v/>
      </c>
      <c r="AH47" s="77"/>
    </row>
    <row r="48" spans="2:34" s="76" customFormat="1" x14ac:dyDescent="0.55000000000000004">
      <c r="B48" s="100"/>
      <c r="C48" s="100"/>
      <c r="D48" s="164"/>
      <c r="E48" s="513"/>
      <c r="F48" s="201"/>
      <c r="G48" s="433"/>
      <c r="H48" s="252"/>
      <c r="I48" s="252"/>
      <c r="J48" s="229"/>
      <c r="K48" s="229"/>
      <c r="L48" s="522"/>
      <c r="M48" s="515"/>
      <c r="N48" s="516"/>
      <c r="O48" s="679"/>
      <c r="P48" s="515"/>
      <c r="Q48" s="516"/>
      <c r="R48" s="517"/>
      <c r="S48" s="252"/>
      <c r="T48" s="104"/>
      <c r="U48" s="100"/>
      <c r="V48" s="518" t="str">
        <f t="shared" si="1"/>
        <v/>
      </c>
      <c r="X48" s="77"/>
      <c r="Y48" s="519" t="str">
        <f>IF(AND(H48&lt;&gt;"",OR(S48="A",S48="B"),OR(O48="特別高圧",O48="高圧")),MAX($Y$7:Y47)+1,"")</f>
        <v/>
      </c>
      <c r="Z48" s="519" t="s">
        <v>181</v>
      </c>
      <c r="AA48" s="519">
        <f>COUNTA($E$7:E48)</f>
        <v>6</v>
      </c>
      <c r="AB48" s="519" t="str">
        <f t="shared" ca="1" si="5"/>
        <v>業務その他（その他）</v>
      </c>
      <c r="AC48" s="519" t="str" cm="1">
        <f t="array" ref="AC48">IFERROR(INDEX($F$7:$F$343, SMALL(IF($F$7:$F$343&lt;&gt;"", ROW($F$7:$F$343)-ROW($F$7)+1), ROW()-ROW($F$7)+1)), "")</f>
        <v/>
      </c>
      <c r="AD48" s="519" t="str" cm="1">
        <f t="array" aca="1" ref="AD48" ca="1">IF(COUNTIF('2.3(2)新規再エネ導入予定（FS調査、系統接続検討状況）'!$G$8:$G$271,IFERROR(INDEX($G$7:$G$344, SMALL(IF($G$7:$G$344&lt;&gt;"", ROW($G$7:$G$344)-ROW($G$7)+1), ROW()-ROW($G$7)+1)), ""))=1,"",IFERROR(INDEX($G$7:$G$344, SMALL(IF($G$7:$G$344&lt;&gt;"", ROW($G$7:$G$344)-ROW($G$7)+1), ROW()-ROW($G$7)+1)), ""))</f>
        <v/>
      </c>
      <c r="AE48" s="519" t="str" cm="1">
        <f t="array" aca="1" ref="AE48" ca="1">IF(COUNTIF('2.3(2)新規再エネ導入予定（合意形成)'!$G$8:$G$313,IFERROR(INDEX($G$7:$G$344, SMALL(IF($G$7:$G$344&lt;&gt;"", ROW($G$7:$G$344)-ROW($G$7)+1), ROW()-ROW($G$7)+1)), ""))=1,"",IFERROR(INDEX($G$7:$G$344, SMALL(IF($G$7:$G$344&lt;&gt;"", ROW($G$7:$G$344)-ROW($G$7)+1), ROW()-ROW($G$7)+1)), ""))</f>
        <v/>
      </c>
      <c r="AF48" s="519" t="str">
        <f ca="1">IF(COUNTIF('2.3(2)新規再エネ導入予定（FS調査、系統接続検討状況）'!$G:$G,G48)=1,"",G48)&amp;""</f>
        <v/>
      </c>
      <c r="AG48" s="519" t="str">
        <f ca="1">IF(COUNTIF('2.3(2)新規再エネ導入予定（合意形成)'!$G:$G,G48)=1,"",G48)&amp;""</f>
        <v/>
      </c>
      <c r="AH48" s="77"/>
    </row>
    <row r="49" spans="2:34" s="76" customFormat="1" x14ac:dyDescent="0.55000000000000004">
      <c r="B49" s="100"/>
      <c r="C49" s="100"/>
      <c r="D49" s="164"/>
      <c r="E49" s="513"/>
      <c r="F49" s="201"/>
      <c r="G49" s="433"/>
      <c r="H49" s="252"/>
      <c r="I49" s="252"/>
      <c r="J49" s="229"/>
      <c r="K49" s="229"/>
      <c r="L49" s="522"/>
      <c r="M49" s="515"/>
      <c r="N49" s="516"/>
      <c r="O49" s="679"/>
      <c r="P49" s="515"/>
      <c r="Q49" s="516"/>
      <c r="R49" s="517"/>
      <c r="S49" s="252"/>
      <c r="T49" s="104"/>
      <c r="U49" s="100"/>
      <c r="V49" s="518" t="str">
        <f t="shared" si="1"/>
        <v/>
      </c>
      <c r="X49" s="77"/>
      <c r="Y49" s="519" t="str">
        <f>IF(AND(H49&lt;&gt;"",OR(S49="A",S49="B"),OR(O49="特別高圧",O49="高圧")),MAX($Y$7:Y48)+1,"")</f>
        <v/>
      </c>
      <c r="Z49" s="519" t="s">
        <v>181</v>
      </c>
      <c r="AA49" s="519">
        <f>COUNTA($E$7:E49)</f>
        <v>6</v>
      </c>
      <c r="AB49" s="519" t="str">
        <f t="shared" ca="1" si="5"/>
        <v>業務その他（その他）</v>
      </c>
      <c r="AC49" s="519" t="str" cm="1">
        <f t="array" ref="AC49">IFERROR(INDEX($F$7:$F$343, SMALL(IF($F$7:$F$343&lt;&gt;"", ROW($F$7:$F$343)-ROW($F$7)+1), ROW()-ROW($F$7)+1)), "")</f>
        <v/>
      </c>
      <c r="AD49" s="519" t="str" cm="1">
        <f t="array" aca="1" ref="AD49" ca="1">IF(COUNTIF('2.3(2)新規再エネ導入予定（FS調査、系統接続検討状況）'!$G$8:$G$271,IFERROR(INDEX($G$7:$G$344, SMALL(IF($G$7:$G$344&lt;&gt;"", ROW($G$7:$G$344)-ROW($G$7)+1), ROW()-ROW($G$7)+1)), ""))=1,"",IFERROR(INDEX($G$7:$G$344, SMALL(IF($G$7:$G$344&lt;&gt;"", ROW($G$7:$G$344)-ROW($G$7)+1), ROW()-ROW($G$7)+1)), ""))</f>
        <v/>
      </c>
      <c r="AE49" s="519" t="str" cm="1">
        <f t="array" aca="1" ref="AE49" ca="1">IF(COUNTIF('2.3(2)新規再エネ導入予定（合意形成)'!$G$8:$G$313,IFERROR(INDEX($G$7:$G$344, SMALL(IF($G$7:$G$344&lt;&gt;"", ROW($G$7:$G$344)-ROW($G$7)+1), ROW()-ROW($G$7)+1)), ""))=1,"",IFERROR(INDEX($G$7:$G$344, SMALL(IF($G$7:$G$344&lt;&gt;"", ROW($G$7:$G$344)-ROW($G$7)+1), ROW()-ROW($G$7)+1)), ""))</f>
        <v/>
      </c>
      <c r="AF49" s="519" t="str">
        <f ca="1">IF(COUNTIF('2.3(2)新規再エネ導入予定（FS調査、系統接続検討状況）'!$G:$G,G49)=1,"",G49)&amp;""</f>
        <v/>
      </c>
      <c r="AG49" s="519" t="str">
        <f ca="1">IF(COUNTIF('2.3(2)新規再エネ導入予定（合意形成)'!$G:$G,G49)=1,"",G49)&amp;""</f>
        <v/>
      </c>
      <c r="AH49" s="77"/>
    </row>
    <row r="50" spans="2:34" s="76" customFormat="1" x14ac:dyDescent="0.55000000000000004">
      <c r="B50" s="100"/>
      <c r="C50" s="100"/>
      <c r="D50" s="164"/>
      <c r="E50" s="513"/>
      <c r="F50" s="201"/>
      <c r="G50" s="433"/>
      <c r="H50" s="252"/>
      <c r="I50" s="252"/>
      <c r="J50" s="229"/>
      <c r="K50" s="229"/>
      <c r="L50" s="522"/>
      <c r="M50" s="515"/>
      <c r="N50" s="516"/>
      <c r="O50" s="679"/>
      <c r="P50" s="515"/>
      <c r="Q50" s="516"/>
      <c r="R50" s="517"/>
      <c r="S50" s="252"/>
      <c r="T50" s="104"/>
      <c r="U50" s="100"/>
      <c r="V50" s="518" t="str">
        <f t="shared" si="1"/>
        <v/>
      </c>
      <c r="X50" s="77"/>
      <c r="Y50" s="519" t="str">
        <f>IF(AND(H50&lt;&gt;"",OR(S50="A",S50="B"),OR(O50="特別高圧",O50="高圧")),MAX($Y$7:Y49)+1,"")</f>
        <v/>
      </c>
      <c r="Z50" s="519" t="s">
        <v>181</v>
      </c>
      <c r="AA50" s="519">
        <f>COUNTA($E$7:E50)</f>
        <v>6</v>
      </c>
      <c r="AB50" s="519" t="str">
        <f t="shared" ca="1" si="5"/>
        <v>業務その他（その他）</v>
      </c>
      <c r="AC50" s="519" t="str" cm="1">
        <f t="array" ref="AC50">IFERROR(INDEX($F$7:$F$343, SMALL(IF($F$7:$F$343&lt;&gt;"", ROW($F$7:$F$343)-ROW($F$7)+1), ROW()-ROW($F$7)+1)), "")</f>
        <v/>
      </c>
      <c r="AD50" s="519" t="str" cm="1">
        <f t="array" aca="1" ref="AD50" ca="1">IF(COUNTIF('2.3(2)新規再エネ導入予定（FS調査、系統接続検討状況）'!$G$8:$G$271,IFERROR(INDEX($G$7:$G$344, SMALL(IF($G$7:$G$344&lt;&gt;"", ROW($G$7:$G$344)-ROW($G$7)+1), ROW()-ROW($G$7)+1)), ""))=1,"",IFERROR(INDEX($G$7:$G$344, SMALL(IF($G$7:$G$344&lt;&gt;"", ROW($G$7:$G$344)-ROW($G$7)+1), ROW()-ROW($G$7)+1)), ""))</f>
        <v/>
      </c>
      <c r="AE50" s="519" t="str" cm="1">
        <f t="array" aca="1" ref="AE50" ca="1">IF(COUNTIF('2.3(2)新規再エネ導入予定（合意形成)'!$G$8:$G$313,IFERROR(INDEX($G$7:$G$344, SMALL(IF($G$7:$G$344&lt;&gt;"", ROW($G$7:$G$344)-ROW($G$7)+1), ROW()-ROW($G$7)+1)), ""))=1,"",IFERROR(INDEX($G$7:$G$344, SMALL(IF($G$7:$G$344&lt;&gt;"", ROW($G$7:$G$344)-ROW($G$7)+1), ROW()-ROW($G$7)+1)), ""))</f>
        <v/>
      </c>
      <c r="AF50" s="519" t="str">
        <f ca="1">IF(COUNTIF('2.3(2)新規再エネ導入予定（FS調査、系統接続検討状況）'!$G:$G,G50)=1,"",G50)&amp;""</f>
        <v/>
      </c>
      <c r="AG50" s="519" t="str">
        <f ca="1">IF(COUNTIF('2.3(2)新規再エネ導入予定（合意形成)'!$G:$G,G50)=1,"",G50)&amp;""</f>
        <v/>
      </c>
      <c r="AH50" s="77"/>
    </row>
    <row r="51" spans="2:34" s="76" customFormat="1" x14ac:dyDescent="0.55000000000000004">
      <c r="B51" s="100"/>
      <c r="C51" s="100"/>
      <c r="D51" s="164"/>
      <c r="E51" s="513"/>
      <c r="F51" s="201"/>
      <c r="G51" s="433"/>
      <c r="H51" s="252"/>
      <c r="I51" s="252"/>
      <c r="J51" s="229"/>
      <c r="K51" s="229"/>
      <c r="L51" s="522"/>
      <c r="M51" s="515"/>
      <c r="N51" s="516"/>
      <c r="O51" s="679"/>
      <c r="P51" s="515"/>
      <c r="Q51" s="516"/>
      <c r="R51" s="517"/>
      <c r="S51" s="252"/>
      <c r="T51" s="104"/>
      <c r="U51" s="100"/>
      <c r="V51" s="518" t="str">
        <f t="shared" si="1"/>
        <v/>
      </c>
      <c r="X51" s="77"/>
      <c r="Y51" s="519" t="str">
        <f>IF(AND(H51&lt;&gt;"",OR(S51="A",S51="B"),OR(O51="特別高圧",O51="高圧")),MAX($Y$7:Y50)+1,"")</f>
        <v/>
      </c>
      <c r="Z51" s="519" t="s">
        <v>181</v>
      </c>
      <c r="AA51" s="519">
        <f>COUNTA($E$7:E51)</f>
        <v>6</v>
      </c>
      <c r="AB51" s="519" t="str">
        <f t="shared" ca="1" si="5"/>
        <v>業務その他（その他）</v>
      </c>
      <c r="AC51" s="519" t="str" cm="1">
        <f t="array" ref="AC51">IFERROR(INDEX($F$7:$F$343, SMALL(IF($F$7:$F$343&lt;&gt;"", ROW($F$7:$F$343)-ROW($F$7)+1), ROW()-ROW($F$7)+1)), "")</f>
        <v/>
      </c>
      <c r="AD51" s="519" t="str" cm="1">
        <f t="array" aca="1" ref="AD51" ca="1">IF(COUNTIF('2.3(2)新規再エネ導入予定（FS調査、系統接続検討状況）'!$G$8:$G$271,IFERROR(INDEX($G$7:$G$344, SMALL(IF($G$7:$G$344&lt;&gt;"", ROW($G$7:$G$344)-ROW($G$7)+1), ROW()-ROW($G$7)+1)), ""))=1,"",IFERROR(INDEX($G$7:$G$344, SMALL(IF($G$7:$G$344&lt;&gt;"", ROW($G$7:$G$344)-ROW($G$7)+1), ROW()-ROW($G$7)+1)), ""))</f>
        <v/>
      </c>
      <c r="AE51" s="519" t="str" cm="1">
        <f t="array" aca="1" ref="AE51" ca="1">IF(COUNTIF('2.3(2)新規再エネ導入予定（合意形成)'!$G$8:$G$313,IFERROR(INDEX($G$7:$G$344, SMALL(IF($G$7:$G$344&lt;&gt;"", ROW($G$7:$G$344)-ROW($G$7)+1), ROW()-ROW($G$7)+1)), ""))=1,"",IFERROR(INDEX($G$7:$G$344, SMALL(IF($G$7:$G$344&lt;&gt;"", ROW($G$7:$G$344)-ROW($G$7)+1), ROW()-ROW($G$7)+1)), ""))</f>
        <v/>
      </c>
      <c r="AF51" s="519" t="str">
        <f ca="1">IF(COUNTIF('2.3(2)新規再エネ導入予定（FS調査、系統接続検討状況）'!$G:$G,G51)=1,"",G51)&amp;""</f>
        <v/>
      </c>
      <c r="AG51" s="519" t="str">
        <f ca="1">IF(COUNTIF('2.3(2)新規再エネ導入予定（合意形成)'!$G:$G,G51)=1,"",G51)&amp;""</f>
        <v/>
      </c>
      <c r="AH51" s="77"/>
    </row>
    <row r="52" spans="2:34" s="76" customFormat="1" x14ac:dyDescent="0.55000000000000004">
      <c r="B52" s="100"/>
      <c r="C52" s="100"/>
      <c r="D52" s="164"/>
      <c r="E52" s="513"/>
      <c r="F52" s="201"/>
      <c r="G52" s="433"/>
      <c r="H52" s="252"/>
      <c r="I52" s="252"/>
      <c r="J52" s="229"/>
      <c r="K52" s="229"/>
      <c r="L52" s="522"/>
      <c r="M52" s="515"/>
      <c r="N52" s="516"/>
      <c r="O52" s="679"/>
      <c r="P52" s="515"/>
      <c r="Q52" s="516"/>
      <c r="R52" s="517"/>
      <c r="S52" s="252"/>
      <c r="T52" s="104"/>
      <c r="U52" s="100"/>
      <c r="V52" s="518" t="str">
        <f t="shared" si="1"/>
        <v/>
      </c>
      <c r="X52" s="77"/>
      <c r="Y52" s="519" t="str">
        <f>IF(AND(H52&lt;&gt;"",OR(S52="A",S52="B"),OR(O52="特別高圧",O52="高圧")),MAX($Y$7:Y51)+1,"")</f>
        <v/>
      </c>
      <c r="Z52" s="519" t="s">
        <v>181</v>
      </c>
      <c r="AA52" s="519">
        <f>COUNTA($E$7:E52)</f>
        <v>6</v>
      </c>
      <c r="AB52" s="519" t="str">
        <f t="shared" ca="1" si="5"/>
        <v>業務その他（その他）</v>
      </c>
      <c r="AC52" s="519" t="str" cm="1">
        <f t="array" ref="AC52">IFERROR(INDEX($F$7:$F$343, SMALL(IF($F$7:$F$343&lt;&gt;"", ROW($F$7:$F$343)-ROW($F$7)+1), ROW()-ROW($F$7)+1)), "")</f>
        <v/>
      </c>
      <c r="AD52" s="519" t="str" cm="1">
        <f t="array" aca="1" ref="AD52" ca="1">IF(COUNTIF('2.3(2)新規再エネ導入予定（FS調査、系統接続検討状況）'!$G$8:$G$271,IFERROR(INDEX($G$7:$G$344, SMALL(IF($G$7:$G$344&lt;&gt;"", ROW($G$7:$G$344)-ROW($G$7)+1), ROW()-ROW($G$7)+1)), ""))=1,"",IFERROR(INDEX($G$7:$G$344, SMALL(IF($G$7:$G$344&lt;&gt;"", ROW($G$7:$G$344)-ROW($G$7)+1), ROW()-ROW($G$7)+1)), ""))</f>
        <v/>
      </c>
      <c r="AE52" s="519" t="str" cm="1">
        <f t="array" aca="1" ref="AE52" ca="1">IF(COUNTIF('2.3(2)新規再エネ導入予定（合意形成)'!$G$8:$G$313,IFERROR(INDEX($G$7:$G$344, SMALL(IF($G$7:$G$344&lt;&gt;"", ROW($G$7:$G$344)-ROW($G$7)+1), ROW()-ROW($G$7)+1)), ""))=1,"",IFERROR(INDEX($G$7:$G$344, SMALL(IF($G$7:$G$344&lt;&gt;"", ROW($G$7:$G$344)-ROW($G$7)+1), ROW()-ROW($G$7)+1)), ""))</f>
        <v/>
      </c>
      <c r="AF52" s="519" t="str">
        <f ca="1">IF(COUNTIF('2.3(2)新規再エネ導入予定（FS調査、系統接続検討状況）'!$G:$G,G52)=1,"",G52)&amp;""</f>
        <v/>
      </c>
      <c r="AG52" s="519" t="str">
        <f ca="1">IF(COUNTIF('2.3(2)新規再エネ導入予定（合意形成)'!$G:$G,G52)=1,"",G52)&amp;""</f>
        <v/>
      </c>
      <c r="AH52" s="77"/>
    </row>
    <row r="53" spans="2:34" ht="17.25" customHeight="1" x14ac:dyDescent="0.55000000000000004">
      <c r="D53" s="446"/>
      <c r="E53" s="459" t="s">
        <v>27</v>
      </c>
      <c r="F53" s="460"/>
      <c r="G53" s="449"/>
      <c r="H53" s="450"/>
      <c r="I53" s="450"/>
      <c r="J53" s="450"/>
      <c r="K53" s="450"/>
      <c r="L53" s="451"/>
      <c r="M53" s="452"/>
      <c r="N53" s="453" t="str">
        <f>IF(AND(COUNTBLANK(M53:M60)&lt;=3,COUNTA(M53:M60)=0),0,IF(SUM(M53:M60)=0,"",SUM(M53:M60)))</f>
        <v/>
      </c>
      <c r="O53" s="676"/>
      <c r="P53" s="461"/>
      <c r="Q53" s="453" t="str">
        <f>IF(AND(COUNTBLANK(P53:P60)&lt;=3,COUNTA(P53:P60)=0),0,IF(SUM(P53:P60)=0,"",SUM(P53:P60)))</f>
        <v/>
      </c>
      <c r="R53" s="456"/>
      <c r="S53" s="457"/>
      <c r="T53" s="98"/>
      <c r="V53" s="458" t="str">
        <f t="shared" si="1"/>
        <v/>
      </c>
      <c r="Y53" s="436" t="str">
        <f>IF(AND(H53&lt;&gt;"",OR(S53="A",S53="B"),OR(O53="特別高圧",O53="高圧")),MAX($Y$7:Y52)+1,"")</f>
        <v/>
      </c>
      <c r="Z53" s="436" t="s">
        <v>181</v>
      </c>
      <c r="AA53" s="436">
        <f>COUNTA($E$7:E53)</f>
        <v>7</v>
      </c>
      <c r="AB53" s="436" t="str">
        <f t="shared" ca="1" si="5"/>
        <v>公共施設</v>
      </c>
      <c r="AC53" s="436" t="str" cm="1">
        <f t="array" ref="AC53">IFERROR(INDEX($F$7:$F$343, SMALL(IF($F$7:$F$343&lt;&gt;"", ROW($F$7:$F$343)-ROW($F$7)+1), ROW()-ROW($F$7)+1)), "")</f>
        <v/>
      </c>
      <c r="AD53" s="436" t="str" cm="1">
        <f t="array" aca="1" ref="AD53" ca="1">IF(COUNTIF('2.3(2)新規再エネ導入予定（FS調査、系統接続検討状況）'!$G$8:$G$271,IFERROR(INDEX($G$7:$G$344, SMALL(IF($G$7:$G$344&lt;&gt;"", ROW($G$7:$G$344)-ROW($G$7)+1), ROW()-ROW($G$7)+1)), ""))=1,"",IFERROR(INDEX($G$7:$G$344, SMALL(IF($G$7:$G$344&lt;&gt;"", ROW($G$7:$G$344)-ROW($G$7)+1), ROW()-ROW($G$7)+1)), ""))</f>
        <v/>
      </c>
      <c r="AE53" s="436" t="str" cm="1">
        <f t="array" aca="1" ref="AE53" ca="1">IF(COUNTIF('2.3(2)新規再エネ導入予定（合意形成)'!$G$8:$G$313,IFERROR(INDEX($G$7:$G$344, SMALL(IF($G$7:$G$344&lt;&gt;"", ROW($G$7:$G$344)-ROW($G$7)+1), ROW()-ROW($G$7)+1)), ""))=1,"",IFERROR(INDEX($G$7:$G$344, SMALL(IF($G$7:$G$344&lt;&gt;"", ROW($G$7:$G$344)-ROW($G$7)+1), ROW()-ROW($G$7)+1)), ""))</f>
        <v/>
      </c>
      <c r="AF53" s="436" t="str">
        <f ca="1">IF(COUNTIF('2.3(2)新規再エネ導入予定（FS調査、系統接続検討状況）'!$G:$G,G53)=1,"",G53)&amp;""</f>
        <v/>
      </c>
      <c r="AG53" s="436" t="str">
        <f ca="1">IF(COUNTIF('2.3(2)新規再エネ導入予定（合意形成)'!$G:$G,G53)=1,"",G53)&amp;""</f>
        <v/>
      </c>
    </row>
    <row r="54" spans="2:34" s="76" customFormat="1" hidden="1" x14ac:dyDescent="0.55000000000000004">
      <c r="B54" s="100"/>
      <c r="C54" s="100"/>
      <c r="D54" s="164"/>
      <c r="E54" s="513"/>
      <c r="F54" s="201"/>
      <c r="G54" s="433"/>
      <c r="H54" s="252"/>
      <c r="I54" s="252"/>
      <c r="J54" s="229"/>
      <c r="K54" s="229"/>
      <c r="L54" s="522"/>
      <c r="M54" s="515"/>
      <c r="N54" s="516"/>
      <c r="O54" s="679"/>
      <c r="P54" s="515"/>
      <c r="Q54" s="516"/>
      <c r="R54" s="517"/>
      <c r="S54" s="252"/>
      <c r="T54" s="104"/>
      <c r="U54" s="100"/>
      <c r="V54" s="518" t="str">
        <f t="shared" si="1"/>
        <v/>
      </c>
      <c r="X54" s="77"/>
      <c r="Y54" s="519" t="str">
        <f>IF(AND(H54&lt;&gt;"",OR(S54="A",S54="B"),OR(O54="特別高圧",O54="高圧")),MAX($Y$7:Y53)+1,"")</f>
        <v/>
      </c>
      <c r="Z54" s="519" t="s">
        <v>181</v>
      </c>
      <c r="AA54" s="519">
        <f>COUNTA($E$7:E54)</f>
        <v>7</v>
      </c>
      <c r="AB54" s="519" t="str">
        <f t="shared" ca="1" si="5"/>
        <v>公共施設</v>
      </c>
      <c r="AC54" s="519" t="str" cm="1">
        <f t="array" ref="AC54">IFERROR(INDEX($F$7:$F$343, SMALL(IF($F$7:$F$343&lt;&gt;"", ROW($F$7:$F$343)-ROW($F$7)+1), ROW()-ROW($F$7)+1)), "")</f>
        <v/>
      </c>
      <c r="AD54" s="519" t="str" cm="1">
        <f t="array" aca="1" ref="AD54" ca="1">IF(COUNTIF('2.3(2)新規再エネ導入予定（FS調査、系統接続検討状況）'!$G$8:$G$271,IFERROR(INDEX($G$7:$G$344, SMALL(IF($G$7:$G$344&lt;&gt;"", ROW($G$7:$G$344)-ROW($G$7)+1), ROW()-ROW($G$7)+1)), ""))=1,"",IFERROR(INDEX($G$7:$G$344, SMALL(IF($G$7:$G$344&lt;&gt;"", ROW($G$7:$G$344)-ROW($G$7)+1), ROW()-ROW($G$7)+1)), ""))</f>
        <v/>
      </c>
      <c r="AE54" s="519" t="str" cm="1">
        <f t="array" aca="1" ref="AE54" ca="1">IF(COUNTIF('2.3(2)新規再エネ導入予定（合意形成)'!$G$8:$G$313,IFERROR(INDEX($G$7:$G$344, SMALL(IF($G$7:$G$344&lt;&gt;"", ROW($G$7:$G$344)-ROW($G$7)+1), ROW()-ROW($G$7)+1)), ""))=1,"",IFERROR(INDEX($G$7:$G$344, SMALL(IF($G$7:$G$344&lt;&gt;"", ROW($G$7:$G$344)-ROW($G$7)+1), ROW()-ROW($G$7)+1)), ""))</f>
        <v/>
      </c>
      <c r="AF54" s="519" t="str">
        <f ca="1">IF(COUNTIF('2.3(2)新規再エネ導入予定（FS調査、系統接続検討状況）'!$G:$G,G54)=1,"",G54)&amp;""</f>
        <v/>
      </c>
      <c r="AG54" s="519" t="str">
        <f ca="1">IF(COUNTIF('2.3(2)新規再エネ導入予定（合意形成)'!$G:$G,G54)=1,"",G54)&amp;""</f>
        <v/>
      </c>
      <c r="AH54" s="77"/>
    </row>
    <row r="55" spans="2:34" s="76" customFormat="1" x14ac:dyDescent="0.55000000000000004">
      <c r="B55" s="100"/>
      <c r="C55" s="100"/>
      <c r="D55" s="164"/>
      <c r="E55" s="513"/>
      <c r="F55" s="201"/>
      <c r="G55" s="433"/>
      <c r="H55" s="252"/>
      <c r="I55" s="252"/>
      <c r="J55" s="229"/>
      <c r="K55" s="229"/>
      <c r="L55" s="522"/>
      <c r="M55" s="515"/>
      <c r="N55" s="516"/>
      <c r="O55" s="679"/>
      <c r="P55" s="515"/>
      <c r="Q55" s="516"/>
      <c r="R55" s="517"/>
      <c r="S55" s="252"/>
      <c r="T55" s="104"/>
      <c r="U55" s="100"/>
      <c r="V55" s="518" t="str">
        <f t="shared" si="1"/>
        <v/>
      </c>
      <c r="X55" s="77"/>
      <c r="Y55" s="519" t="str">
        <f>IF(AND(H55&lt;&gt;"",OR(S55="A",S55="B"),OR(O55="特別高圧",O55="高圧")),MAX($Y$7:Y54)+1,"")</f>
        <v/>
      </c>
      <c r="Z55" s="519" t="s">
        <v>181</v>
      </c>
      <c r="AA55" s="519">
        <f>COUNTA($E$7:E55)</f>
        <v>7</v>
      </c>
      <c r="AB55" s="519" t="str">
        <f t="shared" ca="1" si="5"/>
        <v>公共施設</v>
      </c>
      <c r="AC55" s="519" t="str" cm="1">
        <f t="array" ref="AC55">IFERROR(INDEX($F$7:$F$343, SMALL(IF($F$7:$F$343&lt;&gt;"", ROW($F$7:$F$343)-ROW($F$7)+1), ROW()-ROW($F$7)+1)), "")</f>
        <v/>
      </c>
      <c r="AD55" s="519" t="str" cm="1">
        <f t="array" aca="1" ref="AD55" ca="1">IF(COUNTIF('2.3(2)新規再エネ導入予定（FS調査、系統接続検討状況）'!$G$8:$G$271,IFERROR(INDEX($G$7:$G$344, SMALL(IF($G$7:$G$344&lt;&gt;"", ROW($G$7:$G$344)-ROW($G$7)+1), ROW()-ROW($G$7)+1)), ""))=1,"",IFERROR(INDEX($G$7:$G$344, SMALL(IF($G$7:$G$344&lt;&gt;"", ROW($G$7:$G$344)-ROW($G$7)+1), ROW()-ROW($G$7)+1)), ""))</f>
        <v/>
      </c>
      <c r="AE55" s="519" t="str" cm="1">
        <f t="array" aca="1" ref="AE55" ca="1">IF(COUNTIF('2.3(2)新規再エネ導入予定（合意形成)'!$G$8:$G$313,IFERROR(INDEX($G$7:$G$344, SMALL(IF($G$7:$G$344&lt;&gt;"", ROW($G$7:$G$344)-ROW($G$7)+1), ROW()-ROW($G$7)+1)), ""))=1,"",IFERROR(INDEX($G$7:$G$344, SMALL(IF($G$7:$G$344&lt;&gt;"", ROW($G$7:$G$344)-ROW($G$7)+1), ROW()-ROW($G$7)+1)), ""))</f>
        <v/>
      </c>
      <c r="AF55" s="519" t="str">
        <f ca="1">IF(COUNTIF('2.3(2)新規再エネ導入予定（FS調査、系統接続検討状況）'!$G:$G,G55)=1,"",G55)&amp;""</f>
        <v/>
      </c>
      <c r="AG55" s="519" t="str">
        <f ca="1">IF(COUNTIF('2.3(2)新規再エネ導入予定（合意形成)'!$G:$G,G55)=1,"",G55)&amp;""</f>
        <v/>
      </c>
      <c r="AH55" s="77"/>
    </row>
    <row r="56" spans="2:34" s="76" customFormat="1" x14ac:dyDescent="0.55000000000000004">
      <c r="B56" s="100"/>
      <c r="C56" s="100"/>
      <c r="D56" s="164"/>
      <c r="E56" s="513"/>
      <c r="F56" s="201"/>
      <c r="G56" s="433"/>
      <c r="H56" s="252"/>
      <c r="I56" s="252"/>
      <c r="J56" s="229"/>
      <c r="K56" s="229"/>
      <c r="L56" s="522"/>
      <c r="M56" s="515"/>
      <c r="N56" s="516"/>
      <c r="O56" s="679"/>
      <c r="P56" s="515"/>
      <c r="Q56" s="516"/>
      <c r="R56" s="517"/>
      <c r="S56" s="252"/>
      <c r="T56" s="104"/>
      <c r="U56" s="100"/>
      <c r="V56" s="518" t="str">
        <f t="shared" si="1"/>
        <v/>
      </c>
      <c r="X56" s="77"/>
      <c r="Y56" s="519" t="str">
        <f>IF(AND(H56&lt;&gt;"",OR(S56="A",S56="B"),OR(O56="特別高圧",O56="高圧")),MAX($Y$7:Y55)+1,"")</f>
        <v/>
      </c>
      <c r="Z56" s="519" t="s">
        <v>181</v>
      </c>
      <c r="AA56" s="519">
        <f>COUNTA($E$7:E56)</f>
        <v>7</v>
      </c>
      <c r="AB56" s="519" t="str">
        <f t="shared" ca="1" si="5"/>
        <v>公共施設</v>
      </c>
      <c r="AC56" s="519" t="str" cm="1">
        <f t="array" ref="AC56">IFERROR(INDEX($F$7:$F$343, SMALL(IF($F$7:$F$343&lt;&gt;"", ROW($F$7:$F$343)-ROW($F$7)+1), ROW()-ROW($F$7)+1)), "")</f>
        <v/>
      </c>
      <c r="AD56" s="519" t="str" cm="1">
        <f t="array" aca="1" ref="AD56" ca="1">IF(COUNTIF('2.3(2)新規再エネ導入予定（FS調査、系統接続検討状況）'!$G$8:$G$271,IFERROR(INDEX($G$7:$G$344, SMALL(IF($G$7:$G$344&lt;&gt;"", ROW($G$7:$G$344)-ROW($G$7)+1), ROW()-ROW($G$7)+1)), ""))=1,"",IFERROR(INDEX($G$7:$G$344, SMALL(IF($G$7:$G$344&lt;&gt;"", ROW($G$7:$G$344)-ROW($G$7)+1), ROW()-ROW($G$7)+1)), ""))</f>
        <v/>
      </c>
      <c r="AE56" s="519" t="str" cm="1">
        <f t="array" aca="1" ref="AE56" ca="1">IF(COUNTIF('2.3(2)新規再エネ導入予定（合意形成)'!$G$8:$G$313,IFERROR(INDEX($G$7:$G$344, SMALL(IF($G$7:$G$344&lt;&gt;"", ROW($G$7:$G$344)-ROW($G$7)+1), ROW()-ROW($G$7)+1)), ""))=1,"",IFERROR(INDEX($G$7:$G$344, SMALL(IF($G$7:$G$344&lt;&gt;"", ROW($G$7:$G$344)-ROW($G$7)+1), ROW()-ROW($G$7)+1)), ""))</f>
        <v/>
      </c>
      <c r="AF56" s="519" t="str">
        <f ca="1">IF(COUNTIF('2.3(2)新規再エネ導入予定（FS調査、系統接続検討状況）'!$G:$G,G56)=1,"",G56)&amp;""</f>
        <v/>
      </c>
      <c r="AG56" s="519" t="str">
        <f ca="1">IF(COUNTIF('2.3(2)新規再エネ導入予定（合意形成)'!$G:$G,G56)=1,"",G56)&amp;""</f>
        <v/>
      </c>
      <c r="AH56" s="77"/>
    </row>
    <row r="57" spans="2:34" s="76" customFormat="1" x14ac:dyDescent="0.55000000000000004">
      <c r="B57" s="100"/>
      <c r="C57" s="100"/>
      <c r="D57" s="164"/>
      <c r="E57" s="513"/>
      <c r="F57" s="201"/>
      <c r="G57" s="433"/>
      <c r="H57" s="252"/>
      <c r="I57" s="252"/>
      <c r="J57" s="229"/>
      <c r="K57" s="229"/>
      <c r="L57" s="522"/>
      <c r="M57" s="515"/>
      <c r="N57" s="516"/>
      <c r="O57" s="679"/>
      <c r="P57" s="515"/>
      <c r="Q57" s="516"/>
      <c r="R57" s="517"/>
      <c r="S57" s="252"/>
      <c r="T57" s="104"/>
      <c r="U57" s="100"/>
      <c r="V57" s="518" t="str">
        <f t="shared" si="1"/>
        <v/>
      </c>
      <c r="X57" s="77"/>
      <c r="Y57" s="519" t="str">
        <f>IF(AND(H57&lt;&gt;"",OR(S57="A",S57="B"),OR(O57="特別高圧",O57="高圧")),MAX($Y$7:Y56)+1,"")</f>
        <v/>
      </c>
      <c r="Z57" s="519" t="s">
        <v>181</v>
      </c>
      <c r="AA57" s="519">
        <f>COUNTA($E$7:E57)</f>
        <v>7</v>
      </c>
      <c r="AB57" s="519" t="str">
        <f t="shared" ca="1" si="5"/>
        <v>公共施設</v>
      </c>
      <c r="AC57" s="519" t="str" cm="1">
        <f t="array" ref="AC57">IFERROR(INDEX($F$7:$F$343, SMALL(IF($F$7:$F$343&lt;&gt;"", ROW($F$7:$F$343)-ROW($F$7)+1), ROW()-ROW($F$7)+1)), "")</f>
        <v/>
      </c>
      <c r="AD57" s="519" t="str" cm="1">
        <f t="array" aca="1" ref="AD57" ca="1">IF(COUNTIF('2.3(2)新規再エネ導入予定（FS調査、系統接続検討状況）'!$G$8:$G$271,IFERROR(INDEX($G$7:$G$344, SMALL(IF($G$7:$G$344&lt;&gt;"", ROW($G$7:$G$344)-ROW($G$7)+1), ROW()-ROW($G$7)+1)), ""))=1,"",IFERROR(INDEX($G$7:$G$344, SMALL(IF($G$7:$G$344&lt;&gt;"", ROW($G$7:$G$344)-ROW($G$7)+1), ROW()-ROW($G$7)+1)), ""))</f>
        <v/>
      </c>
      <c r="AE57" s="519" t="str" cm="1">
        <f t="array" aca="1" ref="AE57" ca="1">IF(COUNTIF('2.3(2)新規再エネ導入予定（合意形成)'!$G$8:$G$313,IFERROR(INDEX($G$7:$G$344, SMALL(IF($G$7:$G$344&lt;&gt;"", ROW($G$7:$G$344)-ROW($G$7)+1), ROW()-ROW($G$7)+1)), ""))=1,"",IFERROR(INDEX($G$7:$G$344, SMALL(IF($G$7:$G$344&lt;&gt;"", ROW($G$7:$G$344)-ROW($G$7)+1), ROW()-ROW($G$7)+1)), ""))</f>
        <v/>
      </c>
      <c r="AF57" s="519" t="str">
        <f ca="1">IF(COUNTIF('2.3(2)新規再エネ導入予定（FS調査、系統接続検討状況）'!$G:$G,G57)=1,"",G57)&amp;""</f>
        <v/>
      </c>
      <c r="AG57" s="519" t="str">
        <f ca="1">IF(COUNTIF('2.3(2)新規再エネ導入予定（合意形成)'!$G:$G,G57)=1,"",G57)&amp;""</f>
        <v/>
      </c>
      <c r="AH57" s="77"/>
    </row>
    <row r="58" spans="2:34" s="76" customFormat="1" x14ac:dyDescent="0.55000000000000004">
      <c r="B58" s="100"/>
      <c r="C58" s="100"/>
      <c r="D58" s="164"/>
      <c r="E58" s="513"/>
      <c r="F58" s="201"/>
      <c r="G58" s="433"/>
      <c r="H58" s="252"/>
      <c r="I58" s="252"/>
      <c r="J58" s="229"/>
      <c r="K58" s="229"/>
      <c r="L58" s="522"/>
      <c r="M58" s="515"/>
      <c r="N58" s="516"/>
      <c r="O58" s="679"/>
      <c r="P58" s="515"/>
      <c r="Q58" s="516"/>
      <c r="R58" s="517"/>
      <c r="S58" s="252"/>
      <c r="T58" s="104"/>
      <c r="U58" s="100"/>
      <c r="V58" s="518" t="str">
        <f t="shared" si="1"/>
        <v/>
      </c>
      <c r="X58" s="77"/>
      <c r="Y58" s="519" t="str">
        <f>IF(AND(H58&lt;&gt;"",OR(S58="A",S58="B"),OR(O58="特別高圧",O58="高圧")),MAX($Y$7:Y57)+1,"")</f>
        <v/>
      </c>
      <c r="Z58" s="519" t="s">
        <v>181</v>
      </c>
      <c r="AA58" s="519">
        <f>COUNTA($E$7:E58)</f>
        <v>7</v>
      </c>
      <c r="AB58" s="519" t="str">
        <f t="shared" ca="1" si="5"/>
        <v>公共施設</v>
      </c>
      <c r="AC58" s="519" t="str" cm="1">
        <f t="array" ref="AC58">IFERROR(INDEX($F$7:$F$343, SMALL(IF($F$7:$F$343&lt;&gt;"", ROW($F$7:$F$343)-ROW($F$7)+1), ROW()-ROW($F$7)+1)), "")</f>
        <v/>
      </c>
      <c r="AD58" s="519" t="str" cm="1">
        <f t="array" aca="1" ref="AD58" ca="1">IF(COUNTIF('2.3(2)新規再エネ導入予定（FS調査、系統接続検討状況）'!$G$8:$G$271,IFERROR(INDEX($G$7:$G$344, SMALL(IF($G$7:$G$344&lt;&gt;"", ROW($G$7:$G$344)-ROW($G$7)+1), ROW()-ROW($G$7)+1)), ""))=1,"",IFERROR(INDEX($G$7:$G$344, SMALL(IF($G$7:$G$344&lt;&gt;"", ROW($G$7:$G$344)-ROW($G$7)+1), ROW()-ROW($G$7)+1)), ""))</f>
        <v/>
      </c>
      <c r="AE58" s="519" t="str" cm="1">
        <f t="array" aca="1" ref="AE58" ca="1">IF(COUNTIF('2.3(2)新規再エネ導入予定（合意形成)'!$G$8:$G$313,IFERROR(INDEX($G$7:$G$344, SMALL(IF($G$7:$G$344&lt;&gt;"", ROW($G$7:$G$344)-ROW($G$7)+1), ROW()-ROW($G$7)+1)), ""))=1,"",IFERROR(INDEX($G$7:$G$344, SMALL(IF($G$7:$G$344&lt;&gt;"", ROW($G$7:$G$344)-ROW($G$7)+1), ROW()-ROW($G$7)+1)), ""))</f>
        <v/>
      </c>
      <c r="AF58" s="519" t="str">
        <f ca="1">IF(COUNTIF('2.3(2)新規再エネ導入予定（FS調査、系統接続検討状況）'!$G:$G,G58)=1,"",G58)&amp;""</f>
        <v/>
      </c>
      <c r="AG58" s="519" t="str">
        <f ca="1">IF(COUNTIF('2.3(2)新規再エネ導入予定（合意形成)'!$G:$G,G58)=1,"",G58)&amp;""</f>
        <v/>
      </c>
      <c r="AH58" s="77"/>
    </row>
    <row r="59" spans="2:34" s="76" customFormat="1" x14ac:dyDescent="0.55000000000000004">
      <c r="B59" s="100"/>
      <c r="C59" s="100"/>
      <c r="D59" s="164"/>
      <c r="E59" s="513"/>
      <c r="F59" s="201"/>
      <c r="G59" s="433"/>
      <c r="H59" s="252"/>
      <c r="I59" s="252"/>
      <c r="J59" s="229"/>
      <c r="K59" s="229"/>
      <c r="L59" s="522"/>
      <c r="M59" s="515"/>
      <c r="N59" s="516"/>
      <c r="O59" s="679"/>
      <c r="P59" s="515"/>
      <c r="Q59" s="516"/>
      <c r="R59" s="517"/>
      <c r="S59" s="252"/>
      <c r="T59" s="104"/>
      <c r="U59" s="100"/>
      <c r="V59" s="518" t="str">
        <f t="shared" si="1"/>
        <v/>
      </c>
      <c r="X59" s="77"/>
      <c r="Y59" s="519" t="str">
        <f>IF(AND(H59&lt;&gt;"",OR(S59="A",S59="B"),OR(O59="特別高圧",O59="高圧")),MAX($Y$7:Y58)+1,"")</f>
        <v/>
      </c>
      <c r="Z59" s="519" t="s">
        <v>181</v>
      </c>
      <c r="AA59" s="519">
        <f>COUNTA($E$7:E59)</f>
        <v>7</v>
      </c>
      <c r="AB59" s="519" t="str">
        <f t="shared" ca="1" si="5"/>
        <v>公共施設</v>
      </c>
      <c r="AC59" s="519" t="str" cm="1">
        <f t="array" ref="AC59">IFERROR(INDEX($F$7:$F$343, SMALL(IF($F$7:$F$343&lt;&gt;"", ROW($F$7:$F$343)-ROW($F$7)+1), ROW()-ROW($F$7)+1)), "")</f>
        <v/>
      </c>
      <c r="AD59" s="519" t="str" cm="1">
        <f t="array" aca="1" ref="AD59" ca="1">IF(COUNTIF('2.3(2)新規再エネ導入予定（FS調査、系統接続検討状況）'!$G$8:$G$271,IFERROR(INDEX($G$7:$G$344, SMALL(IF($G$7:$G$344&lt;&gt;"", ROW($G$7:$G$344)-ROW($G$7)+1), ROW()-ROW($G$7)+1)), ""))=1,"",IFERROR(INDEX($G$7:$G$344, SMALL(IF($G$7:$G$344&lt;&gt;"", ROW($G$7:$G$344)-ROW($G$7)+1), ROW()-ROW($G$7)+1)), ""))</f>
        <v/>
      </c>
      <c r="AE59" s="519" t="str" cm="1">
        <f t="array" aca="1" ref="AE59" ca="1">IF(COUNTIF('2.3(2)新規再エネ導入予定（合意形成)'!$G$8:$G$313,IFERROR(INDEX($G$7:$G$344, SMALL(IF($G$7:$G$344&lt;&gt;"", ROW($G$7:$G$344)-ROW($G$7)+1), ROW()-ROW($G$7)+1)), ""))=1,"",IFERROR(INDEX($G$7:$G$344, SMALL(IF($G$7:$G$344&lt;&gt;"", ROW($G$7:$G$344)-ROW($G$7)+1), ROW()-ROW($G$7)+1)), ""))</f>
        <v/>
      </c>
      <c r="AF59" s="519" t="str">
        <f ca="1">IF(COUNTIF('2.3(2)新規再エネ導入予定（FS調査、系統接続検討状況）'!$G:$G,G59)=1,"",G59)&amp;""</f>
        <v/>
      </c>
      <c r="AG59" s="519" t="str">
        <f ca="1">IF(COUNTIF('2.3(2)新規再エネ導入予定（合意形成)'!$G:$G,G59)=1,"",G59)&amp;""</f>
        <v/>
      </c>
      <c r="AH59" s="77"/>
    </row>
    <row r="60" spans="2:34" x14ac:dyDescent="0.55000000000000004">
      <c r="D60" s="446"/>
      <c r="E60" s="459" t="s">
        <v>28</v>
      </c>
      <c r="F60" s="460"/>
      <c r="G60" s="449"/>
      <c r="H60" s="450"/>
      <c r="I60" s="450"/>
      <c r="J60" s="450"/>
      <c r="K60" s="450"/>
      <c r="L60" s="451"/>
      <c r="M60" s="452"/>
      <c r="N60" s="453" t="str">
        <f>IF(AND(COUNTBLANK(M60:M67)&lt;=3,COUNTA(M60:M67)=0),0,IF(SUM(M60:M67)=0,"",SUM(M60:M67)))</f>
        <v/>
      </c>
      <c r="O60" s="676"/>
      <c r="P60" s="461"/>
      <c r="Q60" s="453" t="str">
        <f>IF(AND(COUNTBLANK(P60:P67)&lt;=3,COUNTA(P60:P67)=0),0,IF(SUM(P60:P67)=0,"",SUM(P60:P67)))</f>
        <v/>
      </c>
      <c r="R60" s="456"/>
      <c r="S60" s="457"/>
      <c r="T60" s="98"/>
      <c r="V60" s="458" t="str">
        <f t="shared" si="1"/>
        <v/>
      </c>
      <c r="Y60" s="436" t="str">
        <f>IF(AND(H60&lt;&gt;"",OR(S60="A",S60="B"),OR(O60="特別高圧",O60="高圧")),MAX($Y$7:Y59)+1,"")</f>
        <v/>
      </c>
      <c r="Z60" s="436" t="s">
        <v>181</v>
      </c>
      <c r="AA60" s="436">
        <f>COUNTA($E$7:E60)</f>
        <v>8</v>
      </c>
      <c r="AB60" s="436" t="str">
        <f t="shared" ca="1" si="5"/>
        <v>公共(その他)</v>
      </c>
      <c r="AC60" s="436" t="str" cm="1">
        <f t="array" ref="AC60">IFERROR(INDEX($F$7:$F$343, SMALL(IF($F$7:$F$343&lt;&gt;"", ROW($F$7:$F$343)-ROW($F$7)+1), ROW()-ROW($F$7)+1)), "")</f>
        <v/>
      </c>
      <c r="AD60" s="436" t="str" cm="1">
        <f t="array" aca="1" ref="AD60" ca="1">IF(COUNTIF('2.3(2)新規再エネ導入予定（FS調査、系統接続検討状況）'!$G$8:$G$271,IFERROR(INDEX($G$7:$G$344, SMALL(IF($G$7:$G$344&lt;&gt;"", ROW($G$7:$G$344)-ROW($G$7)+1), ROW()-ROW($G$7)+1)), ""))=1,"",IFERROR(INDEX($G$7:$G$344, SMALL(IF($G$7:$G$344&lt;&gt;"", ROW($G$7:$G$344)-ROW($G$7)+1), ROW()-ROW($G$7)+1)), ""))</f>
        <v/>
      </c>
      <c r="AE60" s="436" t="str" cm="1">
        <f t="array" aca="1" ref="AE60" ca="1">IF(COUNTIF('2.3(2)新規再エネ導入予定（合意形成)'!$G$8:$G$313,IFERROR(INDEX($G$7:$G$344, SMALL(IF($G$7:$G$344&lt;&gt;"", ROW($G$7:$G$344)-ROW($G$7)+1), ROW()-ROW($G$7)+1)), ""))=1,"",IFERROR(INDEX($G$7:$G$344, SMALL(IF($G$7:$G$344&lt;&gt;"", ROW($G$7:$G$344)-ROW($G$7)+1), ROW()-ROW($G$7)+1)), ""))</f>
        <v/>
      </c>
      <c r="AF60" s="436" t="str">
        <f ca="1">IF(COUNTIF('2.3(2)新規再エネ導入予定（FS調査、系統接続検討状況）'!$G:$G,G60)=1,"",G60)&amp;""</f>
        <v/>
      </c>
      <c r="AG60" s="436" t="str">
        <f ca="1">IF(COUNTIF('2.3(2)新規再エネ導入予定（合意形成)'!$G:$G,G60)=1,"",G60)&amp;""</f>
        <v/>
      </c>
    </row>
    <row r="61" spans="2:34" s="76" customFormat="1" hidden="1" x14ac:dyDescent="0.55000000000000004">
      <c r="B61" s="100"/>
      <c r="C61" s="100"/>
      <c r="D61" s="164"/>
      <c r="E61" s="513"/>
      <c r="F61" s="201"/>
      <c r="G61" s="433"/>
      <c r="H61" s="252"/>
      <c r="I61" s="252"/>
      <c r="J61" s="229"/>
      <c r="K61" s="261"/>
      <c r="L61" s="514"/>
      <c r="M61" s="515"/>
      <c r="N61" s="516"/>
      <c r="O61" s="679"/>
      <c r="P61" s="515"/>
      <c r="Q61" s="516"/>
      <c r="R61" s="517"/>
      <c r="S61" s="252"/>
      <c r="T61" s="104"/>
      <c r="U61" s="100"/>
      <c r="V61" s="518" t="str">
        <f t="shared" si="1"/>
        <v/>
      </c>
      <c r="X61" s="77"/>
      <c r="Y61" s="519" t="str">
        <f>IF(AND(H61&lt;&gt;"",OR(S61="A",S61="B"),OR(O61="特別高圧",O61="高圧")),MAX($Y$7:Y60)+1,"")</f>
        <v/>
      </c>
      <c r="Z61" s="519" t="s">
        <v>181</v>
      </c>
      <c r="AA61" s="519">
        <f>COUNTA($E$7:E61)</f>
        <v>8</v>
      </c>
      <c r="AB61" s="519" t="str">
        <f t="shared" ca="1" si="5"/>
        <v>公共(その他)</v>
      </c>
      <c r="AC61" s="519" t="str" cm="1">
        <f t="array" ref="AC61">IFERROR(INDEX($F$7:$F$343, SMALL(IF($F$7:$F$343&lt;&gt;"", ROW($F$7:$F$343)-ROW($F$7)+1), ROW()-ROW($F$7)+1)), "")</f>
        <v/>
      </c>
      <c r="AD61" s="519" t="str" cm="1">
        <f t="array" aca="1" ref="AD61" ca="1">IF(COUNTIF('2.3(2)新規再エネ導入予定（FS調査、系統接続検討状況）'!$G$8:$G$271,IFERROR(INDEX($G$7:$G$344, SMALL(IF($G$7:$G$344&lt;&gt;"", ROW($G$7:$G$344)-ROW($G$7)+1), ROW()-ROW($G$7)+1)), ""))=1,"",IFERROR(INDEX($G$7:$G$344, SMALL(IF($G$7:$G$344&lt;&gt;"", ROW($G$7:$G$344)-ROW($G$7)+1), ROW()-ROW($G$7)+1)), ""))</f>
        <v/>
      </c>
      <c r="AE61" s="519" t="str" cm="1">
        <f t="array" aca="1" ref="AE61" ca="1">IF(COUNTIF('2.3(2)新規再エネ導入予定（合意形成)'!$G$8:$G$313,IFERROR(INDEX($G$7:$G$344, SMALL(IF($G$7:$G$344&lt;&gt;"", ROW($G$7:$G$344)-ROW($G$7)+1), ROW()-ROW($G$7)+1)), ""))=1,"",IFERROR(INDEX($G$7:$G$344, SMALL(IF($G$7:$G$344&lt;&gt;"", ROW($G$7:$G$344)-ROW($G$7)+1), ROW()-ROW($G$7)+1)), ""))</f>
        <v/>
      </c>
      <c r="AF61" s="519" t="str">
        <f ca="1">IF(COUNTIF('2.3(2)新規再エネ導入予定（FS調査、系統接続検討状況）'!$G:$G,G61)=1,"",G61)&amp;""</f>
        <v/>
      </c>
      <c r="AG61" s="519" t="str">
        <f ca="1">IF(COUNTIF('2.3(2)新規再エネ導入予定（合意形成)'!$G:$G,G61)=1,"",G61)&amp;""</f>
        <v/>
      </c>
      <c r="AH61" s="77"/>
    </row>
    <row r="62" spans="2:34" s="76" customFormat="1" x14ac:dyDescent="0.55000000000000004">
      <c r="B62" s="100"/>
      <c r="C62" s="100"/>
      <c r="D62" s="164"/>
      <c r="E62" s="513"/>
      <c r="F62" s="201"/>
      <c r="G62" s="433"/>
      <c r="H62" s="252"/>
      <c r="I62" s="252"/>
      <c r="J62" s="229"/>
      <c r="K62" s="229"/>
      <c r="L62" s="522"/>
      <c r="M62" s="515"/>
      <c r="N62" s="516"/>
      <c r="O62" s="679"/>
      <c r="P62" s="515"/>
      <c r="Q62" s="516"/>
      <c r="R62" s="517"/>
      <c r="S62" s="252"/>
      <c r="T62" s="104"/>
      <c r="U62" s="100"/>
      <c r="V62" s="518" t="str">
        <f t="shared" si="1"/>
        <v/>
      </c>
      <c r="X62" s="77"/>
      <c r="Y62" s="519" t="str">
        <f>IF(AND(H62&lt;&gt;"",OR(S62="A",S62="B"),OR(O62="特別高圧",O62="高圧")),MAX($Y$7:Y61)+1,"")</f>
        <v/>
      </c>
      <c r="Z62" s="519" t="s">
        <v>181</v>
      </c>
      <c r="AA62" s="519">
        <f>COUNTA($E$7:E62)</f>
        <v>8</v>
      </c>
      <c r="AB62" s="519" t="str">
        <f t="shared" ca="1" si="5"/>
        <v>公共(その他)</v>
      </c>
      <c r="AC62" s="519" t="str" cm="1">
        <f t="array" ref="AC62">IFERROR(INDEX($F$7:$F$343, SMALL(IF($F$7:$F$343&lt;&gt;"", ROW($F$7:$F$343)-ROW($F$7)+1), ROW()-ROW($F$7)+1)), "")</f>
        <v/>
      </c>
      <c r="AD62" s="519" t="str" cm="1">
        <f t="array" aca="1" ref="AD62" ca="1">IF(COUNTIF('2.3(2)新規再エネ導入予定（FS調査、系統接続検討状況）'!$G$8:$G$271,IFERROR(INDEX($G$7:$G$344, SMALL(IF($G$7:$G$344&lt;&gt;"", ROW($G$7:$G$344)-ROW($G$7)+1), ROW()-ROW($G$7)+1)), ""))=1,"",IFERROR(INDEX($G$7:$G$344, SMALL(IF($G$7:$G$344&lt;&gt;"", ROW($G$7:$G$344)-ROW($G$7)+1), ROW()-ROW($G$7)+1)), ""))</f>
        <v/>
      </c>
      <c r="AE62" s="519" t="str" cm="1">
        <f t="array" aca="1" ref="AE62" ca="1">IF(COUNTIF('2.3(2)新規再エネ導入予定（合意形成)'!$G$8:$G$313,IFERROR(INDEX($G$7:$G$344, SMALL(IF($G$7:$G$344&lt;&gt;"", ROW($G$7:$G$344)-ROW($G$7)+1), ROW()-ROW($G$7)+1)), ""))=1,"",IFERROR(INDEX($G$7:$G$344, SMALL(IF($G$7:$G$344&lt;&gt;"", ROW($G$7:$G$344)-ROW($G$7)+1), ROW()-ROW($G$7)+1)), ""))</f>
        <v/>
      </c>
      <c r="AF62" s="519" t="str">
        <f ca="1">IF(COUNTIF('2.3(2)新規再エネ導入予定（FS調査、系統接続検討状況）'!$G:$G,G62)=1,"",G62)&amp;""</f>
        <v/>
      </c>
      <c r="AG62" s="519" t="str">
        <f ca="1">IF(COUNTIF('2.3(2)新規再エネ導入予定（合意形成)'!$G:$G,G62)=1,"",G62)&amp;""</f>
        <v/>
      </c>
      <c r="AH62" s="77"/>
    </row>
    <row r="63" spans="2:34" s="76" customFormat="1" x14ac:dyDescent="0.55000000000000004">
      <c r="B63" s="100"/>
      <c r="C63" s="100"/>
      <c r="D63" s="164"/>
      <c r="E63" s="513"/>
      <c r="F63" s="201"/>
      <c r="G63" s="433"/>
      <c r="H63" s="252"/>
      <c r="I63" s="252"/>
      <c r="J63" s="229"/>
      <c r="K63" s="229"/>
      <c r="L63" s="520"/>
      <c r="M63" s="521"/>
      <c r="N63" s="516"/>
      <c r="O63" s="679"/>
      <c r="P63" s="515"/>
      <c r="Q63" s="516"/>
      <c r="R63" s="517"/>
      <c r="S63" s="252"/>
      <c r="T63" s="104"/>
      <c r="U63" s="100"/>
      <c r="V63" s="518" t="str">
        <f t="shared" si="1"/>
        <v/>
      </c>
      <c r="X63" s="77"/>
      <c r="Y63" s="519" t="str">
        <f>IF(AND(H63&lt;&gt;"",OR(S63="A",S63="B"),OR(O63="特別高圧",O63="高圧")),MAX($Y$7:Y62)+1,"")</f>
        <v/>
      </c>
      <c r="Z63" s="519" t="s">
        <v>181</v>
      </c>
      <c r="AA63" s="519">
        <f>COUNTA($E$7:E63)</f>
        <v>8</v>
      </c>
      <c r="AB63" s="519" t="str">
        <f t="shared" ca="1" si="5"/>
        <v>公共(その他)</v>
      </c>
      <c r="AC63" s="519" t="str" cm="1">
        <f t="array" ref="AC63">IFERROR(INDEX($F$7:$F$343, SMALL(IF($F$7:$F$343&lt;&gt;"", ROW($F$7:$F$343)-ROW($F$7)+1), ROW()-ROW($F$7)+1)), "")</f>
        <v/>
      </c>
      <c r="AD63" s="519" t="str" cm="1">
        <f t="array" aca="1" ref="AD63" ca="1">IF(COUNTIF('2.3(2)新規再エネ導入予定（FS調査、系統接続検討状況）'!$G$8:$G$271,IFERROR(INDEX($G$7:$G$344, SMALL(IF($G$7:$G$344&lt;&gt;"", ROW($G$7:$G$344)-ROW($G$7)+1), ROW()-ROW($G$7)+1)), ""))=1,"",IFERROR(INDEX($G$7:$G$344, SMALL(IF($G$7:$G$344&lt;&gt;"", ROW($G$7:$G$344)-ROW($G$7)+1), ROW()-ROW($G$7)+1)), ""))</f>
        <v/>
      </c>
      <c r="AE63" s="519" t="str" cm="1">
        <f t="array" aca="1" ref="AE63" ca="1">IF(COUNTIF('2.3(2)新規再エネ導入予定（合意形成)'!$G$8:$G$313,IFERROR(INDEX($G$7:$G$344, SMALL(IF($G$7:$G$344&lt;&gt;"", ROW($G$7:$G$344)-ROW($G$7)+1), ROW()-ROW($G$7)+1)), ""))=1,"",IFERROR(INDEX($G$7:$G$344, SMALL(IF($G$7:$G$344&lt;&gt;"", ROW($G$7:$G$344)-ROW($G$7)+1), ROW()-ROW($G$7)+1)), ""))</f>
        <v/>
      </c>
      <c r="AF63" s="519" t="str">
        <f ca="1">IF(COUNTIF('2.3(2)新規再エネ導入予定（FS調査、系統接続検討状況）'!$G:$G,G63)=1,"",G63)&amp;""</f>
        <v/>
      </c>
      <c r="AG63" s="519" t="str">
        <f ca="1">IF(COUNTIF('2.3(2)新規再エネ導入予定（合意形成)'!$G:$G,G63)=1,"",G63)&amp;""</f>
        <v/>
      </c>
      <c r="AH63" s="77"/>
    </row>
    <row r="64" spans="2:34" s="76" customFormat="1" x14ac:dyDescent="0.55000000000000004">
      <c r="B64" s="100"/>
      <c r="C64" s="100"/>
      <c r="D64" s="164"/>
      <c r="E64" s="513"/>
      <c r="F64" s="201"/>
      <c r="G64" s="433"/>
      <c r="H64" s="252"/>
      <c r="I64" s="252"/>
      <c r="J64" s="229"/>
      <c r="K64" s="229"/>
      <c r="L64" s="520"/>
      <c r="M64" s="521"/>
      <c r="N64" s="516"/>
      <c r="O64" s="679"/>
      <c r="P64" s="515"/>
      <c r="Q64" s="516"/>
      <c r="R64" s="517"/>
      <c r="S64" s="252"/>
      <c r="T64" s="104"/>
      <c r="U64" s="100"/>
      <c r="V64" s="518" t="str">
        <f t="shared" si="1"/>
        <v/>
      </c>
      <c r="X64" s="77"/>
      <c r="Y64" s="519" t="str">
        <f>IF(AND(H64&lt;&gt;"",OR(S64="A",S64="B"),OR(O64="特別高圧",O64="高圧")),MAX($Y$7:Y63)+1,"")</f>
        <v/>
      </c>
      <c r="Z64" s="519" t="s">
        <v>181</v>
      </c>
      <c r="AA64" s="519">
        <f>COUNTA($E$7:E64)</f>
        <v>8</v>
      </c>
      <c r="AB64" s="519" t="str">
        <f t="shared" ca="1" si="5"/>
        <v>公共(その他)</v>
      </c>
      <c r="AC64" s="519" t="str" cm="1">
        <f t="array" ref="AC64">IFERROR(INDEX($F$7:$F$343, SMALL(IF($F$7:$F$343&lt;&gt;"", ROW($F$7:$F$343)-ROW($F$7)+1), ROW()-ROW($F$7)+1)), "")</f>
        <v/>
      </c>
      <c r="AD64" s="519" t="str" cm="1">
        <f t="array" aca="1" ref="AD64" ca="1">IF(COUNTIF('2.3(2)新規再エネ導入予定（FS調査、系統接続検討状況）'!$G$8:$G$271,IFERROR(INDEX($G$7:$G$344, SMALL(IF($G$7:$G$344&lt;&gt;"", ROW($G$7:$G$344)-ROW($G$7)+1), ROW()-ROW($G$7)+1)), ""))=1,"",IFERROR(INDEX($G$7:$G$344, SMALL(IF($G$7:$G$344&lt;&gt;"", ROW($G$7:$G$344)-ROW($G$7)+1), ROW()-ROW($G$7)+1)), ""))</f>
        <v/>
      </c>
      <c r="AE64" s="519" t="str" cm="1">
        <f t="array" aca="1" ref="AE64" ca="1">IF(COUNTIF('2.3(2)新規再エネ導入予定（合意形成)'!$G$8:$G$313,IFERROR(INDEX($G$7:$G$344, SMALL(IF($G$7:$G$344&lt;&gt;"", ROW($G$7:$G$344)-ROW($G$7)+1), ROW()-ROW($G$7)+1)), ""))=1,"",IFERROR(INDEX($G$7:$G$344, SMALL(IF($G$7:$G$344&lt;&gt;"", ROW($G$7:$G$344)-ROW($G$7)+1), ROW()-ROW($G$7)+1)), ""))</f>
        <v/>
      </c>
      <c r="AF64" s="519" t="str">
        <f ca="1">IF(COUNTIF('2.3(2)新規再エネ導入予定（FS調査、系統接続検討状況）'!$G:$G,G64)=1,"",G64)&amp;""</f>
        <v/>
      </c>
      <c r="AG64" s="519" t="str">
        <f ca="1">IF(COUNTIF('2.3(2)新規再エネ導入予定（合意形成)'!$G:$G,G64)=1,"",G64)&amp;""</f>
        <v/>
      </c>
      <c r="AH64" s="77"/>
    </row>
    <row r="65" spans="2:34" s="76" customFormat="1" x14ac:dyDescent="0.55000000000000004">
      <c r="B65" s="100"/>
      <c r="C65" s="100"/>
      <c r="D65" s="164"/>
      <c r="E65" s="513"/>
      <c r="F65" s="201"/>
      <c r="G65" s="433"/>
      <c r="H65" s="252"/>
      <c r="I65" s="252"/>
      <c r="J65" s="229"/>
      <c r="K65" s="229"/>
      <c r="L65" s="514"/>
      <c r="M65" s="515"/>
      <c r="N65" s="516"/>
      <c r="O65" s="679"/>
      <c r="P65" s="515"/>
      <c r="Q65" s="516"/>
      <c r="R65" s="517"/>
      <c r="S65" s="252"/>
      <c r="T65" s="104"/>
      <c r="U65" s="100"/>
      <c r="V65" s="518" t="str">
        <f t="shared" si="1"/>
        <v/>
      </c>
      <c r="X65" s="77"/>
      <c r="Y65" s="519" t="str">
        <f>IF(AND(H65&lt;&gt;"",OR(S65="A",S65="B"),OR(O65="特別高圧",O65="高圧")),MAX($Y$7:Y64)+1,"")</f>
        <v/>
      </c>
      <c r="Z65" s="519" t="s">
        <v>181</v>
      </c>
      <c r="AA65" s="519">
        <f>COUNTA($E$7:E65)</f>
        <v>8</v>
      </c>
      <c r="AB65" s="519" t="str">
        <f t="shared" ca="1" si="5"/>
        <v>公共(その他)</v>
      </c>
      <c r="AC65" s="519" t="str" cm="1">
        <f t="array" ref="AC65">IFERROR(INDEX($F$7:$F$343, SMALL(IF($F$7:$F$343&lt;&gt;"", ROW($F$7:$F$343)-ROW($F$7)+1), ROW()-ROW($F$7)+1)), "")</f>
        <v/>
      </c>
      <c r="AD65" s="519" t="str" cm="1">
        <f t="array" aca="1" ref="AD65" ca="1">IF(COUNTIF('2.3(2)新規再エネ導入予定（FS調査、系統接続検討状況）'!$G$8:$G$271,IFERROR(INDEX($G$7:$G$344, SMALL(IF($G$7:$G$344&lt;&gt;"", ROW($G$7:$G$344)-ROW($G$7)+1), ROW()-ROW($G$7)+1)), ""))=1,"",IFERROR(INDEX($G$7:$G$344, SMALL(IF($G$7:$G$344&lt;&gt;"", ROW($G$7:$G$344)-ROW($G$7)+1), ROW()-ROW($G$7)+1)), ""))</f>
        <v/>
      </c>
      <c r="AE65" s="519" t="str" cm="1">
        <f t="array" aca="1" ref="AE65" ca="1">IF(COUNTIF('2.3(2)新規再エネ導入予定（合意形成)'!$G$8:$G$313,IFERROR(INDEX($G$7:$G$344, SMALL(IF($G$7:$G$344&lt;&gt;"", ROW($G$7:$G$344)-ROW($G$7)+1), ROW()-ROW($G$7)+1)), ""))=1,"",IFERROR(INDEX($G$7:$G$344, SMALL(IF($G$7:$G$344&lt;&gt;"", ROW($G$7:$G$344)-ROW($G$7)+1), ROW()-ROW($G$7)+1)), ""))</f>
        <v/>
      </c>
      <c r="AF65" s="519" t="str">
        <f ca="1">IF(COUNTIF('2.3(2)新規再エネ導入予定（FS調査、系統接続検討状況）'!$G:$G,G65)=1,"",G65)&amp;""</f>
        <v/>
      </c>
      <c r="AG65" s="519" t="str">
        <f ca="1">IF(COUNTIF('2.3(2)新規再エネ導入予定（合意形成)'!$G:$G,G65)=1,"",G65)&amp;""</f>
        <v/>
      </c>
      <c r="AH65" s="77"/>
    </row>
    <row r="66" spans="2:34" s="76" customFormat="1" x14ac:dyDescent="0.55000000000000004">
      <c r="B66" s="100"/>
      <c r="C66" s="100"/>
      <c r="D66" s="164"/>
      <c r="E66" s="513"/>
      <c r="F66" s="201"/>
      <c r="G66" s="433"/>
      <c r="H66" s="252"/>
      <c r="I66" s="252"/>
      <c r="J66" s="229"/>
      <c r="K66" s="229"/>
      <c r="L66" s="520"/>
      <c r="M66" s="521"/>
      <c r="N66" s="516"/>
      <c r="O66" s="679"/>
      <c r="P66" s="515"/>
      <c r="Q66" s="516"/>
      <c r="R66" s="517"/>
      <c r="S66" s="252"/>
      <c r="T66" s="104"/>
      <c r="U66" s="100"/>
      <c r="V66" s="518" t="str">
        <f t="shared" si="1"/>
        <v/>
      </c>
      <c r="X66" s="77"/>
      <c r="Y66" s="519" t="str">
        <f>IF(AND(H66&lt;&gt;"",OR(S66="A",S66="B"),OR(O66="特別高圧",O66="高圧")),MAX($Y$7:Y65)+1,"")</f>
        <v/>
      </c>
      <c r="Z66" s="519" t="s">
        <v>181</v>
      </c>
      <c r="AA66" s="519">
        <f>COUNTA($E$7:E66)</f>
        <v>8</v>
      </c>
      <c r="AB66" s="519" t="str">
        <f t="shared" ca="1" si="5"/>
        <v>公共(その他)</v>
      </c>
      <c r="AC66" s="519" t="str" cm="1">
        <f t="array" ref="AC66">IFERROR(INDEX($F$7:$F$343, SMALL(IF($F$7:$F$343&lt;&gt;"", ROW($F$7:$F$343)-ROW($F$7)+1), ROW()-ROW($F$7)+1)), "")</f>
        <v/>
      </c>
      <c r="AD66" s="519" t="str" cm="1">
        <f t="array" aca="1" ref="AD66" ca="1">IF(COUNTIF('2.3(2)新規再エネ導入予定（FS調査、系統接続検討状況）'!$G$8:$G$271,IFERROR(INDEX($G$7:$G$344, SMALL(IF($G$7:$G$344&lt;&gt;"", ROW($G$7:$G$344)-ROW($G$7)+1), ROW()-ROW($G$7)+1)), ""))=1,"",IFERROR(INDEX($G$7:$G$344, SMALL(IF($G$7:$G$344&lt;&gt;"", ROW($G$7:$G$344)-ROW($G$7)+1), ROW()-ROW($G$7)+1)), ""))</f>
        <v/>
      </c>
      <c r="AE66" s="519" t="str" cm="1">
        <f t="array" aca="1" ref="AE66" ca="1">IF(COUNTIF('2.3(2)新規再エネ導入予定（合意形成)'!$G$8:$G$313,IFERROR(INDEX($G$7:$G$344, SMALL(IF($G$7:$G$344&lt;&gt;"", ROW($G$7:$G$344)-ROW($G$7)+1), ROW()-ROW($G$7)+1)), ""))=1,"",IFERROR(INDEX($G$7:$G$344, SMALL(IF($G$7:$G$344&lt;&gt;"", ROW($G$7:$G$344)-ROW($G$7)+1), ROW()-ROW($G$7)+1)), ""))</f>
        <v/>
      </c>
      <c r="AF66" s="519" t="str">
        <f ca="1">IF(COUNTIF('2.3(2)新規再エネ導入予定（FS調査、系統接続検討状況）'!$G:$G,G66)=1,"",G66)&amp;""</f>
        <v/>
      </c>
      <c r="AG66" s="519" t="str">
        <f ca="1">IF(COUNTIF('2.3(2)新規再エネ導入予定（合意形成)'!$G:$G,G66)=1,"",G66)&amp;""</f>
        <v/>
      </c>
      <c r="AH66" s="77"/>
    </row>
    <row r="67" spans="2:34" ht="18" customHeight="1" x14ac:dyDescent="0.55000000000000004">
      <c r="D67" s="446"/>
      <c r="E67" s="459" t="s">
        <v>29</v>
      </c>
      <c r="F67" s="460"/>
      <c r="G67" s="449"/>
      <c r="H67" s="450"/>
      <c r="I67" s="450"/>
      <c r="J67" s="450"/>
      <c r="K67" s="450"/>
      <c r="L67" s="451"/>
      <c r="M67" s="452"/>
      <c r="N67" s="453" t="str">
        <f>IF(AND(COUNTBLANK(M67:M74)&lt;=3,COUNTA(M67:M74)=0),0,IF(SUM(M67:M74)=0,"",SUM(M67:M74)))</f>
        <v/>
      </c>
      <c r="O67" s="676"/>
      <c r="P67" s="461"/>
      <c r="Q67" s="453" t="str">
        <f>IF(AND(COUNTBLANK(P67:P74)&lt;=3,COUNTA(P67:P74)=0),0,IF(SUM(P67:P74)=0,"",SUM(P67:P74)))</f>
        <v/>
      </c>
      <c r="R67" s="456"/>
      <c r="S67" s="457"/>
      <c r="T67" s="98"/>
      <c r="V67" s="458" t="str">
        <f t="shared" si="1"/>
        <v/>
      </c>
      <c r="Y67" s="436" t="str">
        <f>IF(AND(H67&lt;&gt;"",OR(S67="A",S67="B"),OR(O67="特別高圧",O67="高圧")),MAX($Y$7:Y66)+1,"")</f>
        <v/>
      </c>
      <c r="Z67" s="436" t="s">
        <v>181</v>
      </c>
      <c r="AA67" s="436">
        <f>COUNTA($E$7:E67)</f>
        <v>9</v>
      </c>
      <c r="AB67" s="436" t="str">
        <f t="shared" ca="1" si="5"/>
        <v>遊休地</v>
      </c>
      <c r="AC67" s="436" t="str" cm="1">
        <f t="array" ref="AC67">IFERROR(INDEX($F$7:$F$343, SMALL(IF($F$7:$F$343&lt;&gt;"", ROW($F$7:$F$343)-ROW($F$7)+1), ROW()-ROW($F$7)+1)), "")</f>
        <v/>
      </c>
      <c r="AD67" s="436" t="str" cm="1">
        <f t="array" aca="1" ref="AD67" ca="1">IF(COUNTIF('2.3(2)新規再エネ導入予定（FS調査、系統接続検討状況）'!$G$8:$G$271,IFERROR(INDEX($G$7:$G$344, SMALL(IF($G$7:$G$344&lt;&gt;"", ROW($G$7:$G$344)-ROW($G$7)+1), ROW()-ROW($G$7)+1)), ""))=1,"",IFERROR(INDEX($G$7:$G$344, SMALL(IF($G$7:$G$344&lt;&gt;"", ROW($G$7:$G$344)-ROW($G$7)+1), ROW()-ROW($G$7)+1)), ""))</f>
        <v/>
      </c>
      <c r="AE67" s="436" t="str" cm="1">
        <f t="array" aca="1" ref="AE67" ca="1">IF(COUNTIF('2.3(2)新規再エネ導入予定（合意形成)'!$G$8:$G$313,IFERROR(INDEX($G$7:$G$344, SMALL(IF($G$7:$G$344&lt;&gt;"", ROW($G$7:$G$344)-ROW($G$7)+1), ROW()-ROW($G$7)+1)), ""))=1,"",IFERROR(INDEX($G$7:$G$344, SMALL(IF($G$7:$G$344&lt;&gt;"", ROW($G$7:$G$344)-ROW($G$7)+1), ROW()-ROW($G$7)+1)), ""))</f>
        <v/>
      </c>
      <c r="AF67" s="436" t="str">
        <f ca="1">IF(COUNTIF('2.3(2)新規再エネ導入予定（FS調査、系統接続検討状況）'!$G:$G,G67)=1,"",G67)&amp;""</f>
        <v/>
      </c>
      <c r="AG67" s="436" t="str">
        <f ca="1">IF(COUNTIF('2.3(2)新規再エネ導入予定（合意形成)'!$G:$G,G67)=1,"",G67)&amp;""</f>
        <v/>
      </c>
    </row>
    <row r="68" spans="2:34" s="76" customFormat="1" hidden="1" x14ac:dyDescent="0.55000000000000004">
      <c r="B68" s="100"/>
      <c r="C68" s="100"/>
      <c r="D68" s="164"/>
      <c r="E68" s="513"/>
      <c r="F68" s="201"/>
      <c r="G68" s="433"/>
      <c r="H68" s="252"/>
      <c r="I68" s="252"/>
      <c r="J68" s="229"/>
      <c r="K68" s="229"/>
      <c r="L68" s="514"/>
      <c r="M68" s="515"/>
      <c r="N68" s="516"/>
      <c r="O68" s="679"/>
      <c r="P68" s="515"/>
      <c r="Q68" s="516"/>
      <c r="R68" s="517"/>
      <c r="S68" s="252"/>
      <c r="T68" s="104"/>
      <c r="U68" s="100"/>
      <c r="V68" s="518" t="str">
        <f t="shared" si="1"/>
        <v/>
      </c>
      <c r="X68" s="77"/>
      <c r="Y68" s="519" t="str">
        <f>IF(AND(H68&lt;&gt;"",OR(S68="A",S68="B"),OR(O68="特別高圧",O68="高圧")),MAX($Y$7:Y67)+1,"")</f>
        <v/>
      </c>
      <c r="Z68" s="519" t="s">
        <v>181</v>
      </c>
      <c r="AA68" s="519">
        <f>COUNTA($E$7:E68)</f>
        <v>9</v>
      </c>
      <c r="AB68" s="519" t="str">
        <f t="shared" ca="1" si="5"/>
        <v>遊休地</v>
      </c>
      <c r="AC68" s="519" t="str" cm="1">
        <f t="array" ref="AC68">IFERROR(INDEX($F$7:$F$343, SMALL(IF($F$7:$F$343&lt;&gt;"", ROW($F$7:$F$343)-ROW($F$7)+1), ROW()-ROW($F$7)+1)), "")</f>
        <v/>
      </c>
      <c r="AD68" s="519" t="str" cm="1">
        <f t="array" aca="1" ref="AD68" ca="1">IF(COUNTIF('2.3(2)新規再エネ導入予定（FS調査、系統接続検討状況）'!$G$8:$G$271,IFERROR(INDEX($G$7:$G$344, SMALL(IF($G$7:$G$344&lt;&gt;"", ROW($G$7:$G$344)-ROW($G$7)+1), ROW()-ROW($G$7)+1)), ""))=1,"",IFERROR(INDEX($G$7:$G$344, SMALL(IF($G$7:$G$344&lt;&gt;"", ROW($G$7:$G$344)-ROW($G$7)+1), ROW()-ROW($G$7)+1)), ""))</f>
        <v/>
      </c>
      <c r="AE68" s="519" t="str" cm="1">
        <f t="array" aca="1" ref="AE68" ca="1">IF(COUNTIF('2.3(2)新規再エネ導入予定（合意形成)'!$G$8:$G$313,IFERROR(INDEX($G$7:$G$344, SMALL(IF($G$7:$G$344&lt;&gt;"", ROW($G$7:$G$344)-ROW($G$7)+1), ROW()-ROW($G$7)+1)), ""))=1,"",IFERROR(INDEX($G$7:$G$344, SMALL(IF($G$7:$G$344&lt;&gt;"", ROW($G$7:$G$344)-ROW($G$7)+1), ROW()-ROW($G$7)+1)), ""))</f>
        <v/>
      </c>
      <c r="AF68" s="519" t="str">
        <f ca="1">IF(COUNTIF('2.3(2)新規再エネ導入予定（FS調査、系統接続検討状況）'!$G:$G,G68)=1,"",G68)&amp;""</f>
        <v/>
      </c>
      <c r="AG68" s="519" t="str">
        <f ca="1">IF(COUNTIF('2.3(2)新規再エネ導入予定（合意形成)'!$G:$G,G68)=1,"",G68)&amp;""</f>
        <v/>
      </c>
      <c r="AH68" s="77"/>
    </row>
    <row r="69" spans="2:34" s="76" customFormat="1" x14ac:dyDescent="0.55000000000000004">
      <c r="B69" s="100"/>
      <c r="C69" s="100"/>
      <c r="D69" s="164"/>
      <c r="E69" s="513"/>
      <c r="F69" s="201"/>
      <c r="G69" s="433"/>
      <c r="H69" s="252"/>
      <c r="I69" s="252"/>
      <c r="J69" s="229"/>
      <c r="K69" s="229"/>
      <c r="L69" s="522"/>
      <c r="M69" s="515"/>
      <c r="N69" s="516"/>
      <c r="O69" s="679"/>
      <c r="P69" s="515"/>
      <c r="Q69" s="516"/>
      <c r="R69" s="517"/>
      <c r="S69" s="252"/>
      <c r="T69" s="104"/>
      <c r="U69" s="100"/>
      <c r="V69" s="518" t="str">
        <f t="shared" si="1"/>
        <v/>
      </c>
      <c r="X69" s="77"/>
      <c r="Y69" s="519" t="str">
        <f>IF(AND(H69&lt;&gt;"",OR(S69="A",S69="B"),OR(O69="特別高圧",O69="高圧")),MAX($Y$7:Y68)+1,"")</f>
        <v/>
      </c>
      <c r="Z69" s="519" t="s">
        <v>181</v>
      </c>
      <c r="AA69" s="519">
        <f>COUNTA($E$7:E69)</f>
        <v>9</v>
      </c>
      <c r="AB69" s="519" t="str">
        <f t="shared" ca="1" si="5"/>
        <v>遊休地</v>
      </c>
      <c r="AC69" s="519" t="str" cm="1">
        <f t="array" ref="AC69">IFERROR(INDEX($F$7:$F$343, SMALL(IF($F$7:$F$343&lt;&gt;"", ROW($F$7:$F$343)-ROW($F$7)+1), ROW()-ROW($F$7)+1)), "")</f>
        <v/>
      </c>
      <c r="AD69" s="519" t="str" cm="1">
        <f t="array" aca="1" ref="AD69" ca="1">IF(COUNTIF('2.3(2)新規再エネ導入予定（FS調査、系統接続検討状況）'!$G$8:$G$271,IFERROR(INDEX($G$7:$G$344, SMALL(IF($G$7:$G$344&lt;&gt;"", ROW($G$7:$G$344)-ROW($G$7)+1), ROW()-ROW($G$7)+1)), ""))=1,"",IFERROR(INDEX($G$7:$G$344, SMALL(IF($G$7:$G$344&lt;&gt;"", ROW($G$7:$G$344)-ROW($G$7)+1), ROW()-ROW($G$7)+1)), ""))</f>
        <v/>
      </c>
      <c r="AE69" s="519" t="str" cm="1">
        <f t="array" aca="1" ref="AE69" ca="1">IF(COUNTIF('2.3(2)新規再エネ導入予定（合意形成)'!$G$8:$G$313,IFERROR(INDEX($G$7:$G$344, SMALL(IF($G$7:$G$344&lt;&gt;"", ROW($G$7:$G$344)-ROW($G$7)+1), ROW()-ROW($G$7)+1)), ""))=1,"",IFERROR(INDEX($G$7:$G$344, SMALL(IF($G$7:$G$344&lt;&gt;"", ROW($G$7:$G$344)-ROW($G$7)+1), ROW()-ROW($G$7)+1)), ""))</f>
        <v/>
      </c>
      <c r="AF69" s="519" t="str">
        <f ca="1">IF(COUNTIF('2.3(2)新規再エネ導入予定（FS調査、系統接続検討状況）'!$G:$G,G69)=1,"",G69)&amp;""</f>
        <v/>
      </c>
      <c r="AG69" s="519" t="str">
        <f ca="1">IF(COUNTIF('2.3(2)新規再エネ導入予定（合意形成)'!$G:$G,G69)=1,"",G69)&amp;""</f>
        <v/>
      </c>
      <c r="AH69" s="77"/>
    </row>
    <row r="70" spans="2:34" s="76" customFormat="1" x14ac:dyDescent="0.55000000000000004">
      <c r="B70" s="100"/>
      <c r="C70" s="100"/>
      <c r="D70" s="164"/>
      <c r="E70" s="513"/>
      <c r="F70" s="201"/>
      <c r="G70" s="433"/>
      <c r="H70" s="252"/>
      <c r="I70" s="252"/>
      <c r="J70" s="229"/>
      <c r="K70" s="229"/>
      <c r="L70" s="520"/>
      <c r="M70" s="521"/>
      <c r="N70" s="516"/>
      <c r="O70" s="679"/>
      <c r="P70" s="515"/>
      <c r="Q70" s="516"/>
      <c r="R70" s="517"/>
      <c r="S70" s="252"/>
      <c r="T70" s="104"/>
      <c r="U70" s="100"/>
      <c r="V70" s="518" t="str">
        <f t="shared" si="1"/>
        <v/>
      </c>
      <c r="X70" s="77"/>
      <c r="Y70" s="519" t="str">
        <f>IF(AND(H70&lt;&gt;"",OR(S70="A",S70="B"),OR(O70="特別高圧",O70="高圧")),MAX($Y$7:Y69)+1,"")</f>
        <v/>
      </c>
      <c r="Z70" s="519" t="s">
        <v>181</v>
      </c>
      <c r="AA70" s="519">
        <f>COUNTA($E$7:E70)</f>
        <v>9</v>
      </c>
      <c r="AB70" s="519" t="str">
        <f t="shared" ca="1" si="5"/>
        <v>遊休地</v>
      </c>
      <c r="AC70" s="519" t="str" cm="1">
        <f t="array" ref="AC70">IFERROR(INDEX($F$7:$F$343, SMALL(IF($F$7:$F$343&lt;&gt;"", ROW($F$7:$F$343)-ROW($F$7)+1), ROW()-ROW($F$7)+1)), "")</f>
        <v/>
      </c>
      <c r="AD70" s="519" t="str" cm="1">
        <f t="array" aca="1" ref="AD70" ca="1">IF(COUNTIF('2.3(2)新規再エネ導入予定（FS調査、系統接続検討状況）'!$G$8:$G$271,IFERROR(INDEX($G$7:$G$344, SMALL(IF($G$7:$G$344&lt;&gt;"", ROW($G$7:$G$344)-ROW($G$7)+1), ROW()-ROW($G$7)+1)), ""))=1,"",IFERROR(INDEX($G$7:$G$344, SMALL(IF($G$7:$G$344&lt;&gt;"", ROW($G$7:$G$344)-ROW($G$7)+1), ROW()-ROW($G$7)+1)), ""))</f>
        <v/>
      </c>
      <c r="AE70" s="519" t="str" cm="1">
        <f t="array" aca="1" ref="AE70" ca="1">IF(COUNTIF('2.3(2)新規再エネ導入予定（合意形成)'!$G$8:$G$313,IFERROR(INDEX($G$7:$G$344, SMALL(IF($G$7:$G$344&lt;&gt;"", ROW($G$7:$G$344)-ROW($G$7)+1), ROW()-ROW($G$7)+1)), ""))=1,"",IFERROR(INDEX($G$7:$G$344, SMALL(IF($G$7:$G$344&lt;&gt;"", ROW($G$7:$G$344)-ROW($G$7)+1), ROW()-ROW($G$7)+1)), ""))</f>
        <v/>
      </c>
      <c r="AF70" s="519" t="str">
        <f ca="1">IF(COUNTIF('2.3(2)新規再エネ導入予定（FS調査、系統接続検討状況）'!$G:$G,G70)=1,"",G70)&amp;""</f>
        <v/>
      </c>
      <c r="AG70" s="519" t="str">
        <f ca="1">IF(COUNTIF('2.3(2)新規再エネ導入予定（合意形成)'!$G:$G,G70)=1,"",G70)&amp;""</f>
        <v/>
      </c>
      <c r="AH70" s="77"/>
    </row>
    <row r="71" spans="2:34" s="76" customFormat="1" x14ac:dyDescent="0.55000000000000004">
      <c r="B71" s="100"/>
      <c r="C71" s="100"/>
      <c r="D71" s="164"/>
      <c r="E71" s="513"/>
      <c r="F71" s="201"/>
      <c r="G71" s="433"/>
      <c r="H71" s="252"/>
      <c r="I71" s="252"/>
      <c r="J71" s="229"/>
      <c r="K71" s="229"/>
      <c r="L71" s="520"/>
      <c r="M71" s="521"/>
      <c r="N71" s="516"/>
      <c r="O71" s="679"/>
      <c r="P71" s="515"/>
      <c r="Q71" s="516"/>
      <c r="R71" s="517"/>
      <c r="S71" s="252"/>
      <c r="T71" s="104"/>
      <c r="U71" s="100"/>
      <c r="V71" s="518" t="str">
        <f t="shared" si="1"/>
        <v/>
      </c>
      <c r="X71" s="77"/>
      <c r="Y71" s="519" t="str">
        <f>IF(AND(H71&lt;&gt;"",OR(S71="A",S71="B"),OR(O71="特別高圧",O71="高圧")),MAX($Y$7:Y70)+1,"")</f>
        <v/>
      </c>
      <c r="Z71" s="519" t="s">
        <v>181</v>
      </c>
      <c r="AA71" s="519">
        <f>COUNTA($E$7:E71)</f>
        <v>9</v>
      </c>
      <c r="AB71" s="519" t="str">
        <f t="shared" ref="AB71:AB95" ca="1" si="6">OFFSET($E$6,MATCH(AA71,$AA$7:$AA$343,0),0)</f>
        <v>遊休地</v>
      </c>
      <c r="AC71" s="519" t="str" cm="1">
        <f t="array" ref="AC71">IFERROR(INDEX($F$7:$F$343, SMALL(IF($F$7:$F$343&lt;&gt;"", ROW($F$7:$F$343)-ROW($F$7)+1), ROW()-ROW($F$7)+1)), "")</f>
        <v/>
      </c>
      <c r="AD71" s="519" t="str" cm="1">
        <f t="array" aca="1" ref="AD71" ca="1">IF(COUNTIF('2.3(2)新規再エネ導入予定（FS調査、系統接続検討状況）'!$G$8:$G$271,IFERROR(INDEX($G$7:$G$344, SMALL(IF($G$7:$G$344&lt;&gt;"", ROW($G$7:$G$344)-ROW($G$7)+1), ROW()-ROW($G$7)+1)), ""))=1,"",IFERROR(INDEX($G$7:$G$344, SMALL(IF($G$7:$G$344&lt;&gt;"", ROW($G$7:$G$344)-ROW($G$7)+1), ROW()-ROW($G$7)+1)), ""))</f>
        <v/>
      </c>
      <c r="AE71" s="519" t="str" cm="1">
        <f t="array" aca="1" ref="AE71" ca="1">IF(COUNTIF('2.3(2)新規再エネ導入予定（合意形成)'!$G$8:$G$313,IFERROR(INDEX($G$7:$G$344, SMALL(IF($G$7:$G$344&lt;&gt;"", ROW($G$7:$G$344)-ROW($G$7)+1), ROW()-ROW($G$7)+1)), ""))=1,"",IFERROR(INDEX($G$7:$G$344, SMALL(IF($G$7:$G$344&lt;&gt;"", ROW($G$7:$G$344)-ROW($G$7)+1), ROW()-ROW($G$7)+1)), ""))</f>
        <v/>
      </c>
      <c r="AF71" s="519" t="str">
        <f ca="1">IF(COUNTIF('2.3(2)新規再エネ導入予定（FS調査、系統接続検討状況）'!$G:$G,G71)=1,"",G71)&amp;""</f>
        <v/>
      </c>
      <c r="AG71" s="519" t="str">
        <f ca="1">IF(COUNTIF('2.3(2)新規再エネ導入予定（合意形成)'!$G:$G,G71)=1,"",G71)&amp;""</f>
        <v/>
      </c>
      <c r="AH71" s="77"/>
    </row>
    <row r="72" spans="2:34" s="76" customFormat="1" x14ac:dyDescent="0.55000000000000004">
      <c r="B72" s="100"/>
      <c r="C72" s="100"/>
      <c r="D72" s="164"/>
      <c r="E72" s="513"/>
      <c r="F72" s="201"/>
      <c r="G72" s="433"/>
      <c r="H72" s="252"/>
      <c r="I72" s="252"/>
      <c r="J72" s="229"/>
      <c r="K72" s="229"/>
      <c r="L72" s="514"/>
      <c r="M72" s="515"/>
      <c r="N72" s="516"/>
      <c r="O72" s="679"/>
      <c r="P72" s="515"/>
      <c r="Q72" s="516"/>
      <c r="R72" s="517"/>
      <c r="S72" s="252"/>
      <c r="T72" s="104"/>
      <c r="U72" s="100"/>
      <c r="V72" s="518" t="str">
        <f t="shared" si="1"/>
        <v/>
      </c>
      <c r="X72" s="77"/>
      <c r="Y72" s="519" t="str">
        <f>IF(AND(H72&lt;&gt;"",OR(S72="A",S72="B"),OR(O72="特別高圧",O72="高圧")),MAX($Y$7:Y71)+1,"")</f>
        <v/>
      </c>
      <c r="Z72" s="519" t="s">
        <v>181</v>
      </c>
      <c r="AA72" s="519">
        <f>COUNTA($E$7:E72)</f>
        <v>9</v>
      </c>
      <c r="AB72" s="519" t="str">
        <f t="shared" ca="1" si="6"/>
        <v>遊休地</v>
      </c>
      <c r="AC72" s="519" t="str" cm="1">
        <f t="array" ref="AC72">IFERROR(INDEX($F$7:$F$343, SMALL(IF($F$7:$F$343&lt;&gt;"", ROW($F$7:$F$343)-ROW($F$7)+1), ROW()-ROW($F$7)+1)), "")</f>
        <v/>
      </c>
      <c r="AD72" s="519" t="str" cm="1">
        <f t="array" aca="1" ref="AD72" ca="1">IF(COUNTIF('2.3(2)新規再エネ導入予定（FS調査、系統接続検討状況）'!$G$8:$G$271,IFERROR(INDEX($G$7:$G$344, SMALL(IF($G$7:$G$344&lt;&gt;"", ROW($G$7:$G$344)-ROW($G$7)+1), ROW()-ROW($G$7)+1)), ""))=1,"",IFERROR(INDEX($G$7:$G$344, SMALL(IF($G$7:$G$344&lt;&gt;"", ROW($G$7:$G$344)-ROW($G$7)+1), ROW()-ROW($G$7)+1)), ""))</f>
        <v/>
      </c>
      <c r="AE72" s="519" t="str" cm="1">
        <f t="array" aca="1" ref="AE72" ca="1">IF(COUNTIF('2.3(2)新規再エネ導入予定（合意形成)'!$G$8:$G$313,IFERROR(INDEX($G$7:$G$344, SMALL(IF($G$7:$G$344&lt;&gt;"", ROW($G$7:$G$344)-ROW($G$7)+1), ROW()-ROW($G$7)+1)), ""))=1,"",IFERROR(INDEX($G$7:$G$344, SMALL(IF($G$7:$G$344&lt;&gt;"", ROW($G$7:$G$344)-ROW($G$7)+1), ROW()-ROW($G$7)+1)), ""))</f>
        <v/>
      </c>
      <c r="AF72" s="519" t="str">
        <f ca="1">IF(COUNTIF('2.3(2)新規再エネ導入予定（FS調査、系統接続検討状況）'!$G:$G,G72)=1,"",G72)&amp;""</f>
        <v/>
      </c>
      <c r="AG72" s="519" t="str">
        <f ca="1">IF(COUNTIF('2.3(2)新規再エネ導入予定（合意形成)'!$G:$G,G72)=1,"",G72)&amp;""</f>
        <v/>
      </c>
      <c r="AH72" s="77"/>
    </row>
    <row r="73" spans="2:34" s="76" customFormat="1" x14ac:dyDescent="0.55000000000000004">
      <c r="B73" s="100"/>
      <c r="C73" s="100"/>
      <c r="D73" s="164"/>
      <c r="E73" s="513"/>
      <c r="F73" s="201"/>
      <c r="G73" s="433"/>
      <c r="H73" s="252"/>
      <c r="I73" s="252"/>
      <c r="J73" s="229"/>
      <c r="K73" s="229"/>
      <c r="L73" s="520"/>
      <c r="M73" s="521"/>
      <c r="N73" s="516"/>
      <c r="O73" s="679"/>
      <c r="P73" s="515"/>
      <c r="Q73" s="516"/>
      <c r="R73" s="517"/>
      <c r="S73" s="252"/>
      <c r="T73" s="104"/>
      <c r="U73" s="100"/>
      <c r="V73" s="518" t="str">
        <f t="shared" si="1"/>
        <v/>
      </c>
      <c r="X73" s="77"/>
      <c r="Y73" s="519" t="str">
        <f>IF(AND(H73&lt;&gt;"",OR(S73="A",S73="B"),OR(O73="特別高圧",O73="高圧")),MAX($Y$7:Y72)+1,"")</f>
        <v/>
      </c>
      <c r="Z73" s="519" t="s">
        <v>181</v>
      </c>
      <c r="AA73" s="519">
        <f>COUNTA($E$7:E73)</f>
        <v>9</v>
      </c>
      <c r="AB73" s="519" t="str">
        <f t="shared" ca="1" si="6"/>
        <v>遊休地</v>
      </c>
      <c r="AC73" s="519" t="str" cm="1">
        <f t="array" ref="AC73">IFERROR(INDEX($F$7:$F$343, SMALL(IF($F$7:$F$343&lt;&gt;"", ROW($F$7:$F$343)-ROW($F$7)+1), ROW()-ROW($F$7)+1)), "")</f>
        <v/>
      </c>
      <c r="AD73" s="519" t="str" cm="1">
        <f t="array" aca="1" ref="AD73" ca="1">IF(COUNTIF('2.3(2)新規再エネ導入予定（FS調査、系統接続検討状況）'!$G$8:$G$271,IFERROR(INDEX($G$7:$G$344, SMALL(IF($G$7:$G$344&lt;&gt;"", ROW($G$7:$G$344)-ROW($G$7)+1), ROW()-ROW($G$7)+1)), ""))=1,"",IFERROR(INDEX($G$7:$G$344, SMALL(IF($G$7:$G$344&lt;&gt;"", ROW($G$7:$G$344)-ROW($G$7)+1), ROW()-ROW($G$7)+1)), ""))</f>
        <v/>
      </c>
      <c r="AE73" s="519" t="str" cm="1">
        <f t="array" aca="1" ref="AE73" ca="1">IF(COUNTIF('2.3(2)新規再エネ導入予定（合意形成)'!$G$8:$G$313,IFERROR(INDEX($G$7:$G$344, SMALL(IF($G$7:$G$344&lt;&gt;"", ROW($G$7:$G$344)-ROW($G$7)+1), ROW()-ROW($G$7)+1)), ""))=1,"",IFERROR(INDEX($G$7:$G$344, SMALL(IF($G$7:$G$344&lt;&gt;"", ROW($G$7:$G$344)-ROW($G$7)+1), ROW()-ROW($G$7)+1)), ""))</f>
        <v/>
      </c>
      <c r="AF73" s="519" t="str">
        <f ca="1">IF(COUNTIF('2.3(2)新規再エネ導入予定（FS調査、系統接続検討状況）'!$G:$G,G73)=1,"",G73)&amp;""</f>
        <v/>
      </c>
      <c r="AG73" s="519" t="str">
        <f ca="1">IF(COUNTIF('2.3(2)新規再エネ導入予定（合意形成)'!$G:$G,G73)=1,"",G73)&amp;""</f>
        <v/>
      </c>
      <c r="AH73" s="77"/>
    </row>
    <row r="74" spans="2:34" x14ac:dyDescent="0.55000000000000004">
      <c r="D74" s="446"/>
      <c r="E74" s="459" t="s">
        <v>30</v>
      </c>
      <c r="F74" s="460"/>
      <c r="G74" s="449"/>
      <c r="H74" s="450"/>
      <c r="I74" s="450"/>
      <c r="J74" s="450"/>
      <c r="K74" s="450"/>
      <c r="L74" s="451"/>
      <c r="M74" s="452"/>
      <c r="N74" s="453" t="str">
        <f>IF(AND(COUNTBLANK(M74:M81)&lt;=3,COUNTA(M74:M81)=0),0,IF(SUM(M74:M81)=0,"",SUM(M74:M81)))</f>
        <v/>
      </c>
      <c r="O74" s="676"/>
      <c r="P74" s="461"/>
      <c r="Q74" s="453" t="str">
        <f>IF(AND(COUNTBLANK(P74:P81)&lt;=3,COUNTA(P74:P81)=0),0,IF(SUM(P74:P81)=0,"",SUM(P74:P81)))</f>
        <v/>
      </c>
      <c r="R74" s="456"/>
      <c r="S74" s="457"/>
      <c r="T74" s="98"/>
      <c r="V74" s="458" t="str">
        <f t="shared" si="1"/>
        <v/>
      </c>
      <c r="Y74" s="436" t="str">
        <f>IF(AND(H74&lt;&gt;"",OR(S74="A",S74="B"),OR(O74="特別高圧",O74="高圧")),MAX($Y$7:Y73)+1,"")</f>
        <v/>
      </c>
      <c r="Z74" s="436" t="s">
        <v>181</v>
      </c>
      <c r="AA74" s="436">
        <f>COUNTA($E$7:E74)</f>
        <v>10</v>
      </c>
      <c r="AB74" s="436" t="str">
        <f t="shared" ca="1" si="6"/>
        <v>遊休農地</v>
      </c>
      <c r="AC74" s="436" t="str" cm="1">
        <f t="array" ref="AC74">IFERROR(INDEX($F$7:$F$343, SMALL(IF($F$7:$F$343&lt;&gt;"", ROW($F$7:$F$343)-ROW($F$7)+1), ROW()-ROW($F$7)+1)), "")</f>
        <v/>
      </c>
      <c r="AD74" s="436" t="str" cm="1">
        <f t="array" aca="1" ref="AD74" ca="1">IF(COUNTIF('2.3(2)新規再エネ導入予定（FS調査、系統接続検討状況）'!$G$8:$G$271,IFERROR(INDEX($G$7:$G$344, SMALL(IF($G$7:$G$344&lt;&gt;"", ROW($G$7:$G$344)-ROW($G$7)+1), ROW()-ROW($G$7)+1)), ""))=1,"",IFERROR(INDEX($G$7:$G$344, SMALL(IF($G$7:$G$344&lt;&gt;"", ROW($G$7:$G$344)-ROW($G$7)+1), ROW()-ROW($G$7)+1)), ""))</f>
        <v/>
      </c>
      <c r="AE74" s="436" t="str" cm="1">
        <f t="array" aca="1" ref="AE74" ca="1">IF(COUNTIF('2.3(2)新規再エネ導入予定（合意形成)'!$G$8:$G$313,IFERROR(INDEX($G$7:$G$344, SMALL(IF($G$7:$G$344&lt;&gt;"", ROW($G$7:$G$344)-ROW($G$7)+1), ROW()-ROW($G$7)+1)), ""))=1,"",IFERROR(INDEX($G$7:$G$344, SMALL(IF($G$7:$G$344&lt;&gt;"", ROW($G$7:$G$344)-ROW($G$7)+1), ROW()-ROW($G$7)+1)), ""))</f>
        <v/>
      </c>
      <c r="AF74" s="436" t="str">
        <f ca="1">IF(COUNTIF('2.3(2)新規再エネ導入予定（FS調査、系統接続検討状況）'!$G:$G,G74)=1,"",G74)&amp;""</f>
        <v/>
      </c>
      <c r="AG74" s="436" t="str">
        <f ca="1">IF(COUNTIF('2.3(2)新規再エネ導入予定（合意形成)'!$G:$G,G74)=1,"",G74)&amp;""</f>
        <v/>
      </c>
    </row>
    <row r="75" spans="2:34" s="76" customFormat="1" hidden="1" x14ac:dyDescent="0.55000000000000004">
      <c r="B75" s="100"/>
      <c r="C75" s="100"/>
      <c r="D75" s="164"/>
      <c r="E75" s="513"/>
      <c r="F75" s="201"/>
      <c r="G75" s="433"/>
      <c r="H75" s="252"/>
      <c r="I75" s="252"/>
      <c r="J75" s="229"/>
      <c r="K75" s="229"/>
      <c r="L75" s="522"/>
      <c r="M75" s="515"/>
      <c r="N75" s="516"/>
      <c r="O75" s="679"/>
      <c r="P75" s="515"/>
      <c r="Q75" s="516"/>
      <c r="R75" s="517"/>
      <c r="S75" s="252"/>
      <c r="T75" s="104"/>
      <c r="U75" s="100"/>
      <c r="V75" s="518" t="str">
        <f t="shared" si="1"/>
        <v/>
      </c>
      <c r="X75" s="77"/>
      <c r="Y75" s="519" t="str">
        <f>IF(AND(H75&lt;&gt;"",OR(S75="A",S75="B"),OR(O75="特別高圧",O75="高圧")),MAX($Y$7:Y74)+1,"")</f>
        <v/>
      </c>
      <c r="Z75" s="519" t="s">
        <v>181</v>
      </c>
      <c r="AA75" s="519">
        <f>COUNTA($E$7:E75)</f>
        <v>10</v>
      </c>
      <c r="AB75" s="519" t="str">
        <f t="shared" ca="1" si="6"/>
        <v>遊休農地</v>
      </c>
      <c r="AC75" s="519" t="str" cm="1">
        <f t="array" ref="AC75">IFERROR(INDEX($F$7:$F$343, SMALL(IF($F$7:$F$343&lt;&gt;"", ROW($F$7:$F$343)-ROW($F$7)+1), ROW()-ROW($F$7)+1)), "")</f>
        <v/>
      </c>
      <c r="AD75" s="519" t="str" cm="1">
        <f t="array" aca="1" ref="AD75" ca="1">IF(COUNTIF('2.3(2)新規再エネ導入予定（FS調査、系統接続検討状況）'!$G$8:$G$271,IFERROR(INDEX($G$7:$G$344, SMALL(IF($G$7:$G$344&lt;&gt;"", ROW($G$7:$G$344)-ROW($G$7)+1), ROW()-ROW($G$7)+1)), ""))=1,"",IFERROR(INDEX($G$7:$G$344, SMALL(IF($G$7:$G$344&lt;&gt;"", ROW($G$7:$G$344)-ROW($G$7)+1), ROW()-ROW($G$7)+1)), ""))</f>
        <v/>
      </c>
      <c r="AE75" s="519" t="str" cm="1">
        <f t="array" aca="1" ref="AE75" ca="1">IF(COUNTIF('2.3(2)新規再エネ導入予定（合意形成)'!$G$8:$G$313,IFERROR(INDEX($G$7:$G$344, SMALL(IF($G$7:$G$344&lt;&gt;"", ROW($G$7:$G$344)-ROW($G$7)+1), ROW()-ROW($G$7)+1)), ""))=1,"",IFERROR(INDEX($G$7:$G$344, SMALL(IF($G$7:$G$344&lt;&gt;"", ROW($G$7:$G$344)-ROW($G$7)+1), ROW()-ROW($G$7)+1)), ""))</f>
        <v/>
      </c>
      <c r="AF75" s="519" t="str">
        <f ca="1">IF(COUNTIF('2.3(2)新規再エネ導入予定（FS調査、系統接続検討状況）'!$G:$G,G75)=1,"",G75)&amp;""</f>
        <v/>
      </c>
      <c r="AG75" s="519" t="str">
        <f ca="1">IF(COUNTIF('2.3(2)新規再エネ導入予定（合意形成)'!$G:$G,G75)=1,"",G75)&amp;""</f>
        <v/>
      </c>
      <c r="AH75" s="77"/>
    </row>
    <row r="76" spans="2:34" s="76" customFormat="1" x14ac:dyDescent="0.55000000000000004">
      <c r="B76" s="100"/>
      <c r="C76" s="100"/>
      <c r="D76" s="164"/>
      <c r="E76" s="513"/>
      <c r="F76" s="201"/>
      <c r="G76" s="433"/>
      <c r="H76" s="252"/>
      <c r="I76" s="252"/>
      <c r="J76" s="229"/>
      <c r="K76" s="229"/>
      <c r="L76" s="522"/>
      <c r="M76" s="515"/>
      <c r="N76" s="516"/>
      <c r="O76" s="679"/>
      <c r="P76" s="515"/>
      <c r="Q76" s="516"/>
      <c r="R76" s="517"/>
      <c r="S76" s="252"/>
      <c r="T76" s="104"/>
      <c r="U76" s="100"/>
      <c r="V76" s="518" t="str">
        <f t="shared" ref="V76:V95" si="7">IF(AND(H76&lt;&gt;"",OR(S76="A",S76="B"),OR(O76="特別高圧",O76="高圧")),1,"")</f>
        <v/>
      </c>
      <c r="X76" s="77"/>
      <c r="Y76" s="519" t="str">
        <f>IF(AND(H76&lt;&gt;"",OR(S76="A",S76="B"),OR(O76="特別高圧",O76="高圧")),MAX($Y$7:Y75)+1,"")</f>
        <v/>
      </c>
      <c r="Z76" s="519" t="s">
        <v>181</v>
      </c>
      <c r="AA76" s="519">
        <f>COUNTA($E$7:E76)</f>
        <v>10</v>
      </c>
      <c r="AB76" s="519" t="str">
        <f t="shared" ca="1" si="6"/>
        <v>遊休農地</v>
      </c>
      <c r="AC76" s="519" t="str" cm="1">
        <f t="array" ref="AC76">IFERROR(INDEX($F$7:$F$343, SMALL(IF($F$7:$F$343&lt;&gt;"", ROW($F$7:$F$343)-ROW($F$7)+1), ROW()-ROW($F$7)+1)), "")</f>
        <v/>
      </c>
      <c r="AD76" s="519" t="str" cm="1">
        <f t="array" aca="1" ref="AD76" ca="1">IF(COUNTIF('2.3(2)新規再エネ導入予定（FS調査、系統接続検討状況）'!$G$8:$G$271,IFERROR(INDEX($G$7:$G$344, SMALL(IF($G$7:$G$344&lt;&gt;"", ROW($G$7:$G$344)-ROW($G$7)+1), ROW()-ROW($G$7)+1)), ""))=1,"",IFERROR(INDEX($G$7:$G$344, SMALL(IF($G$7:$G$344&lt;&gt;"", ROW($G$7:$G$344)-ROW($G$7)+1), ROW()-ROW($G$7)+1)), ""))</f>
        <v/>
      </c>
      <c r="AE76" s="519" t="str" cm="1">
        <f t="array" aca="1" ref="AE76" ca="1">IF(COUNTIF('2.3(2)新規再エネ導入予定（合意形成)'!$G$8:$G$313,IFERROR(INDEX($G$7:$G$344, SMALL(IF($G$7:$G$344&lt;&gt;"", ROW($G$7:$G$344)-ROW($G$7)+1), ROW()-ROW($G$7)+1)), ""))=1,"",IFERROR(INDEX($G$7:$G$344, SMALL(IF($G$7:$G$344&lt;&gt;"", ROW($G$7:$G$344)-ROW($G$7)+1), ROW()-ROW($G$7)+1)), ""))</f>
        <v/>
      </c>
      <c r="AF76" s="519" t="str">
        <f ca="1">IF(COUNTIF('2.3(2)新規再エネ導入予定（FS調査、系統接続検討状況）'!$G:$G,G76)=1,"",G76)&amp;""</f>
        <v/>
      </c>
      <c r="AG76" s="519" t="str">
        <f ca="1">IF(COUNTIF('2.3(2)新規再エネ導入予定（合意形成)'!$G:$G,G76)=1,"",G76)&amp;""</f>
        <v/>
      </c>
      <c r="AH76" s="77"/>
    </row>
    <row r="77" spans="2:34" s="76" customFormat="1" x14ac:dyDescent="0.55000000000000004">
      <c r="B77" s="100"/>
      <c r="C77" s="100"/>
      <c r="D77" s="164"/>
      <c r="E77" s="513"/>
      <c r="F77" s="201"/>
      <c r="G77" s="433"/>
      <c r="H77" s="252"/>
      <c r="I77" s="252"/>
      <c r="J77" s="229"/>
      <c r="K77" s="229"/>
      <c r="L77" s="520"/>
      <c r="M77" s="521"/>
      <c r="N77" s="516"/>
      <c r="O77" s="679"/>
      <c r="P77" s="515"/>
      <c r="Q77" s="516"/>
      <c r="R77" s="517"/>
      <c r="S77" s="252"/>
      <c r="T77" s="104"/>
      <c r="U77" s="100"/>
      <c r="V77" s="518" t="str">
        <f t="shared" si="7"/>
        <v/>
      </c>
      <c r="X77" s="77"/>
      <c r="Y77" s="519" t="str">
        <f>IF(AND(H77&lt;&gt;"",OR(S77="A",S77="B"),OR(O77="特別高圧",O77="高圧")),MAX($Y$7:Y76)+1,"")</f>
        <v/>
      </c>
      <c r="Z77" s="519" t="s">
        <v>181</v>
      </c>
      <c r="AA77" s="519">
        <f>COUNTA($E$7:E77)</f>
        <v>10</v>
      </c>
      <c r="AB77" s="519" t="str">
        <f t="shared" ca="1" si="6"/>
        <v>遊休農地</v>
      </c>
      <c r="AC77" s="519" t="str" cm="1">
        <f t="array" ref="AC77">IFERROR(INDEX($F$7:$F$343, SMALL(IF($F$7:$F$343&lt;&gt;"", ROW($F$7:$F$343)-ROW($F$7)+1), ROW()-ROW($F$7)+1)), "")</f>
        <v/>
      </c>
      <c r="AD77" s="519" t="str" cm="1">
        <f t="array" aca="1" ref="AD77" ca="1">IF(COUNTIF('2.3(2)新規再エネ導入予定（FS調査、系統接続検討状況）'!$G$8:$G$271,IFERROR(INDEX($G$7:$G$344, SMALL(IF($G$7:$G$344&lt;&gt;"", ROW($G$7:$G$344)-ROW($G$7)+1), ROW()-ROW($G$7)+1)), ""))=1,"",IFERROR(INDEX($G$7:$G$344, SMALL(IF($G$7:$G$344&lt;&gt;"", ROW($G$7:$G$344)-ROW($G$7)+1), ROW()-ROW($G$7)+1)), ""))</f>
        <v/>
      </c>
      <c r="AE77" s="519" t="str" cm="1">
        <f t="array" aca="1" ref="AE77" ca="1">IF(COUNTIF('2.3(2)新規再エネ導入予定（合意形成)'!$G$8:$G$313,IFERROR(INDEX($G$7:$G$344, SMALL(IF($G$7:$G$344&lt;&gt;"", ROW($G$7:$G$344)-ROW($G$7)+1), ROW()-ROW($G$7)+1)), ""))=1,"",IFERROR(INDEX($G$7:$G$344, SMALL(IF($G$7:$G$344&lt;&gt;"", ROW($G$7:$G$344)-ROW($G$7)+1), ROW()-ROW($G$7)+1)), ""))</f>
        <v/>
      </c>
      <c r="AF77" s="519" t="str">
        <f ca="1">IF(COUNTIF('2.3(2)新規再エネ導入予定（FS調査、系統接続検討状況）'!$G:$G,G77)=1,"",G77)&amp;""</f>
        <v/>
      </c>
      <c r="AG77" s="519" t="str">
        <f ca="1">IF(COUNTIF('2.3(2)新規再エネ導入予定（合意形成)'!$G:$G,G77)=1,"",G77)&amp;""</f>
        <v/>
      </c>
      <c r="AH77" s="77"/>
    </row>
    <row r="78" spans="2:34" s="76" customFormat="1" x14ac:dyDescent="0.55000000000000004">
      <c r="B78" s="100"/>
      <c r="C78" s="100"/>
      <c r="D78" s="164"/>
      <c r="E78" s="513"/>
      <c r="F78" s="201"/>
      <c r="G78" s="433"/>
      <c r="H78" s="252"/>
      <c r="I78" s="252"/>
      <c r="J78" s="229"/>
      <c r="K78" s="229"/>
      <c r="L78" s="520"/>
      <c r="M78" s="521"/>
      <c r="N78" s="516"/>
      <c r="O78" s="679"/>
      <c r="P78" s="515"/>
      <c r="Q78" s="516"/>
      <c r="R78" s="517"/>
      <c r="S78" s="252"/>
      <c r="T78" s="104"/>
      <c r="U78" s="100"/>
      <c r="V78" s="518" t="str">
        <f t="shared" si="7"/>
        <v/>
      </c>
      <c r="X78" s="77"/>
      <c r="Y78" s="519" t="str">
        <f>IF(AND(H78&lt;&gt;"",OR(S78="A",S78="B"),OR(O78="特別高圧",O78="高圧")),MAX($Y$7:Y77)+1,"")</f>
        <v/>
      </c>
      <c r="Z78" s="519" t="s">
        <v>181</v>
      </c>
      <c r="AA78" s="519">
        <f>COUNTA($E$7:E78)</f>
        <v>10</v>
      </c>
      <c r="AB78" s="519" t="str">
        <f t="shared" ca="1" si="6"/>
        <v>遊休農地</v>
      </c>
      <c r="AC78" s="519" t="str" cm="1">
        <f t="array" ref="AC78">IFERROR(INDEX($F$7:$F$343, SMALL(IF($F$7:$F$343&lt;&gt;"", ROW($F$7:$F$343)-ROW($F$7)+1), ROW()-ROW($F$7)+1)), "")</f>
        <v/>
      </c>
      <c r="AD78" s="519" t="str" cm="1">
        <f t="array" aca="1" ref="AD78" ca="1">IF(COUNTIF('2.3(2)新規再エネ導入予定（FS調査、系統接続検討状況）'!$G$8:$G$271,IFERROR(INDEX($G$7:$G$344, SMALL(IF($G$7:$G$344&lt;&gt;"", ROW($G$7:$G$344)-ROW($G$7)+1), ROW()-ROW($G$7)+1)), ""))=1,"",IFERROR(INDEX($G$7:$G$344, SMALL(IF($G$7:$G$344&lt;&gt;"", ROW($G$7:$G$344)-ROW($G$7)+1), ROW()-ROW($G$7)+1)), ""))</f>
        <v/>
      </c>
      <c r="AE78" s="519" t="str" cm="1">
        <f t="array" aca="1" ref="AE78" ca="1">IF(COUNTIF('2.3(2)新規再エネ導入予定（合意形成)'!$G$8:$G$313,IFERROR(INDEX($G$7:$G$344, SMALL(IF($G$7:$G$344&lt;&gt;"", ROW($G$7:$G$344)-ROW($G$7)+1), ROW()-ROW($G$7)+1)), ""))=1,"",IFERROR(INDEX($G$7:$G$344, SMALL(IF($G$7:$G$344&lt;&gt;"", ROW($G$7:$G$344)-ROW($G$7)+1), ROW()-ROW($G$7)+1)), ""))</f>
        <v/>
      </c>
      <c r="AF78" s="519" t="str">
        <f ca="1">IF(COUNTIF('2.3(2)新規再エネ導入予定（FS調査、系統接続検討状況）'!$G:$G,G78)=1,"",G78)&amp;""</f>
        <v/>
      </c>
      <c r="AG78" s="519" t="str">
        <f ca="1">IF(COUNTIF('2.3(2)新規再エネ導入予定（合意形成)'!$G:$G,G78)=1,"",G78)&amp;""</f>
        <v/>
      </c>
      <c r="AH78" s="77"/>
    </row>
    <row r="79" spans="2:34" s="76" customFormat="1" x14ac:dyDescent="0.55000000000000004">
      <c r="B79" s="100"/>
      <c r="C79" s="100"/>
      <c r="D79" s="164"/>
      <c r="E79" s="513"/>
      <c r="F79" s="201"/>
      <c r="G79" s="433"/>
      <c r="H79" s="252"/>
      <c r="I79" s="252"/>
      <c r="J79" s="229"/>
      <c r="K79" s="229"/>
      <c r="L79" s="514"/>
      <c r="M79" s="515"/>
      <c r="N79" s="516"/>
      <c r="O79" s="679"/>
      <c r="P79" s="515"/>
      <c r="Q79" s="516"/>
      <c r="R79" s="517"/>
      <c r="S79" s="252"/>
      <c r="T79" s="104"/>
      <c r="U79" s="100"/>
      <c r="V79" s="518" t="str">
        <f t="shared" si="7"/>
        <v/>
      </c>
      <c r="X79" s="77"/>
      <c r="Y79" s="519" t="str">
        <f>IF(AND(H79&lt;&gt;"",OR(S79="A",S79="B"),OR(O79="特別高圧",O79="高圧")),MAX($Y$7:Y78)+1,"")</f>
        <v/>
      </c>
      <c r="Z79" s="519" t="s">
        <v>181</v>
      </c>
      <c r="AA79" s="519">
        <f>COUNTA($E$7:E79)</f>
        <v>10</v>
      </c>
      <c r="AB79" s="519" t="str">
        <f t="shared" ca="1" si="6"/>
        <v>遊休農地</v>
      </c>
      <c r="AC79" s="519" t="str" cm="1">
        <f t="array" ref="AC79">IFERROR(INDEX($F$7:$F$343, SMALL(IF($F$7:$F$343&lt;&gt;"", ROW($F$7:$F$343)-ROW($F$7)+1), ROW()-ROW($F$7)+1)), "")</f>
        <v/>
      </c>
      <c r="AD79" s="519" t="str" cm="1">
        <f t="array" aca="1" ref="AD79" ca="1">IF(COUNTIF('2.3(2)新規再エネ導入予定（FS調査、系統接続検討状況）'!$G$8:$G$271,IFERROR(INDEX($G$7:$G$344, SMALL(IF($G$7:$G$344&lt;&gt;"", ROW($G$7:$G$344)-ROW($G$7)+1), ROW()-ROW($G$7)+1)), ""))=1,"",IFERROR(INDEX($G$7:$G$344, SMALL(IF($G$7:$G$344&lt;&gt;"", ROW($G$7:$G$344)-ROW($G$7)+1), ROW()-ROW($G$7)+1)), ""))</f>
        <v/>
      </c>
      <c r="AE79" s="519" t="str" cm="1">
        <f t="array" aca="1" ref="AE79" ca="1">IF(COUNTIF('2.3(2)新規再エネ導入予定（合意形成)'!$G$8:$G$313,IFERROR(INDEX($G$7:$G$344, SMALL(IF($G$7:$G$344&lt;&gt;"", ROW($G$7:$G$344)-ROW($G$7)+1), ROW()-ROW($G$7)+1)), ""))=1,"",IFERROR(INDEX($G$7:$G$344, SMALL(IF($G$7:$G$344&lt;&gt;"", ROW($G$7:$G$344)-ROW($G$7)+1), ROW()-ROW($G$7)+1)), ""))</f>
        <v/>
      </c>
      <c r="AF79" s="519" t="str">
        <f ca="1">IF(COUNTIF('2.3(2)新規再エネ導入予定（FS調査、系統接続検討状況）'!$G:$G,G79)=1,"",G79)&amp;""</f>
        <v/>
      </c>
      <c r="AG79" s="519" t="str">
        <f ca="1">IF(COUNTIF('2.3(2)新規再エネ導入予定（合意形成)'!$G:$G,G79)=1,"",G79)&amp;""</f>
        <v/>
      </c>
      <c r="AH79" s="77"/>
    </row>
    <row r="80" spans="2:34" s="76" customFormat="1" x14ac:dyDescent="0.55000000000000004">
      <c r="B80" s="100"/>
      <c r="C80" s="100"/>
      <c r="D80" s="164"/>
      <c r="E80" s="513"/>
      <c r="F80" s="201"/>
      <c r="G80" s="433"/>
      <c r="H80" s="252"/>
      <c r="I80" s="252"/>
      <c r="J80" s="229"/>
      <c r="K80" s="229"/>
      <c r="L80" s="520"/>
      <c r="M80" s="521"/>
      <c r="N80" s="516"/>
      <c r="O80" s="679"/>
      <c r="P80" s="515"/>
      <c r="Q80" s="516"/>
      <c r="R80" s="517"/>
      <c r="S80" s="252"/>
      <c r="T80" s="104"/>
      <c r="U80" s="100"/>
      <c r="V80" s="518" t="str">
        <f t="shared" si="7"/>
        <v/>
      </c>
      <c r="X80" s="77"/>
      <c r="Y80" s="519" t="str">
        <f>IF(AND(H80&lt;&gt;"",OR(S80="A",S80="B"),OR(O80="特別高圧",O80="高圧")),MAX($Y$7:Y79)+1,"")</f>
        <v/>
      </c>
      <c r="Z80" s="519" t="s">
        <v>181</v>
      </c>
      <c r="AA80" s="519">
        <f>COUNTA($E$7:E80)</f>
        <v>10</v>
      </c>
      <c r="AB80" s="519" t="str">
        <f t="shared" ca="1" si="6"/>
        <v>遊休農地</v>
      </c>
      <c r="AC80" s="519" t="str" cm="1">
        <f t="array" ref="AC80">IFERROR(INDEX($F$7:$F$343, SMALL(IF($F$7:$F$343&lt;&gt;"", ROW($F$7:$F$343)-ROW($F$7)+1), ROW()-ROW($F$7)+1)), "")</f>
        <v/>
      </c>
      <c r="AD80" s="519" t="str" cm="1">
        <f t="array" aca="1" ref="AD80" ca="1">IF(COUNTIF('2.3(2)新規再エネ導入予定（FS調査、系統接続検討状況）'!$G$8:$G$271,IFERROR(INDEX($G$7:$G$344, SMALL(IF($G$7:$G$344&lt;&gt;"", ROW($G$7:$G$344)-ROW($G$7)+1), ROW()-ROW($G$7)+1)), ""))=1,"",IFERROR(INDEX($G$7:$G$344, SMALL(IF($G$7:$G$344&lt;&gt;"", ROW($G$7:$G$344)-ROW($G$7)+1), ROW()-ROW($G$7)+1)), ""))</f>
        <v/>
      </c>
      <c r="AE80" s="519" t="str" cm="1">
        <f t="array" aca="1" ref="AE80" ca="1">IF(COUNTIF('2.3(2)新規再エネ導入予定（合意形成)'!$G$8:$G$313,IFERROR(INDEX($G$7:$G$344, SMALL(IF($G$7:$G$344&lt;&gt;"", ROW($G$7:$G$344)-ROW($G$7)+1), ROW()-ROW($G$7)+1)), ""))=1,"",IFERROR(INDEX($G$7:$G$344, SMALL(IF($G$7:$G$344&lt;&gt;"", ROW($G$7:$G$344)-ROW($G$7)+1), ROW()-ROW($G$7)+1)), ""))</f>
        <v/>
      </c>
      <c r="AF80" s="519" t="str">
        <f ca="1">IF(COUNTIF('2.3(2)新規再エネ導入予定（FS調査、系統接続検討状況）'!$G:$G,G80)=1,"",G80)&amp;""</f>
        <v/>
      </c>
      <c r="AG80" s="519" t="str">
        <f ca="1">IF(COUNTIF('2.3(2)新規再エネ導入予定（合意形成)'!$G:$G,G80)=1,"",G80)&amp;""</f>
        <v/>
      </c>
      <c r="AH80" s="77"/>
    </row>
    <row r="81" spans="2:34" x14ac:dyDescent="0.55000000000000004">
      <c r="D81" s="446"/>
      <c r="E81" s="459" t="s">
        <v>31</v>
      </c>
      <c r="F81" s="460"/>
      <c r="G81" s="449"/>
      <c r="H81" s="450"/>
      <c r="I81" s="450"/>
      <c r="J81" s="450"/>
      <c r="K81" s="450"/>
      <c r="L81" s="451"/>
      <c r="M81" s="452"/>
      <c r="N81" s="453" t="str">
        <f>IF(AND(COUNTBLANK(M81:M88)&lt;=3,COUNTA(M81:M88)=0),0,IF(SUM(M81:M88)=0,"",SUM(M81:M88)))</f>
        <v/>
      </c>
      <c r="O81" s="676"/>
      <c r="P81" s="461"/>
      <c r="Q81" s="453" t="str">
        <f>IF(AND(COUNTBLANK(P81:P88)&lt;=3,COUNTA(P81:P88)=0),0,IF(SUM(P81:P88)=0,"",SUM(P81:P88)))</f>
        <v/>
      </c>
      <c r="R81" s="456"/>
      <c r="S81" s="457"/>
      <c r="T81" s="98"/>
      <c r="V81" s="458" t="str">
        <f t="shared" si="7"/>
        <v/>
      </c>
      <c r="Y81" s="436" t="str">
        <f>IF(AND(H81&lt;&gt;"",OR(S81="A",S81="B"),OR(O81="特別高圧",O81="高圧")),MAX($Y$7:Y80)+1,"")</f>
        <v/>
      </c>
      <c r="Z81" s="436" t="s">
        <v>181</v>
      </c>
      <c r="AA81" s="436">
        <f>COUNTA($E$7:E81)</f>
        <v>11</v>
      </c>
      <c r="AB81" s="436" t="str">
        <f t="shared" ca="1" si="6"/>
        <v>ため池</v>
      </c>
      <c r="AC81" s="436" t="str" cm="1">
        <f t="array" ref="AC81">IFERROR(INDEX($F$7:$F$343, SMALL(IF($F$7:$F$343&lt;&gt;"", ROW($F$7:$F$343)-ROW($F$7)+1), ROW()-ROW($F$7)+1)), "")</f>
        <v/>
      </c>
      <c r="AD81" s="436" t="str" cm="1">
        <f t="array" aca="1" ref="AD81" ca="1">IF(COUNTIF('2.3(2)新規再エネ導入予定（FS調査、系統接続検討状況）'!$G$8:$G$271,IFERROR(INDEX($G$7:$G$344, SMALL(IF($G$7:$G$344&lt;&gt;"", ROW($G$7:$G$344)-ROW($G$7)+1), ROW()-ROW($G$7)+1)), ""))=1,"",IFERROR(INDEX($G$7:$G$344, SMALL(IF($G$7:$G$344&lt;&gt;"", ROW($G$7:$G$344)-ROW($G$7)+1), ROW()-ROW($G$7)+1)), ""))</f>
        <v/>
      </c>
      <c r="AE81" s="436" t="str" cm="1">
        <f t="array" aca="1" ref="AE81" ca="1">IF(COUNTIF('2.3(2)新規再エネ導入予定（合意形成)'!$G$8:$G$313,IFERROR(INDEX($G$7:$G$344, SMALL(IF($G$7:$G$344&lt;&gt;"", ROW($G$7:$G$344)-ROW($G$7)+1), ROW()-ROW($G$7)+1)), ""))=1,"",IFERROR(INDEX($G$7:$G$344, SMALL(IF($G$7:$G$344&lt;&gt;"", ROW($G$7:$G$344)-ROW($G$7)+1), ROW()-ROW($G$7)+1)), ""))</f>
        <v/>
      </c>
      <c r="AF81" s="436" t="str">
        <f ca="1">IF(COUNTIF('2.3(2)新規再エネ導入予定（FS調査、系統接続検討状況）'!$G:$G,G81)=1,"",G81)&amp;""</f>
        <v/>
      </c>
      <c r="AG81" s="436" t="str">
        <f ca="1">IF(COUNTIF('2.3(2)新規再エネ導入予定（合意形成)'!$G:$G,G81)=1,"",G81)&amp;""</f>
        <v/>
      </c>
    </row>
    <row r="82" spans="2:34" s="76" customFormat="1" hidden="1" x14ac:dyDescent="0.55000000000000004">
      <c r="B82" s="100"/>
      <c r="C82" s="100"/>
      <c r="D82" s="164"/>
      <c r="E82" s="513"/>
      <c r="F82" s="201"/>
      <c r="G82" s="433"/>
      <c r="H82" s="252"/>
      <c r="I82" s="252"/>
      <c r="J82" s="229"/>
      <c r="K82" s="229"/>
      <c r="L82" s="522"/>
      <c r="M82" s="515"/>
      <c r="N82" s="516"/>
      <c r="O82" s="679"/>
      <c r="P82" s="515"/>
      <c r="Q82" s="516"/>
      <c r="R82" s="517"/>
      <c r="S82" s="252"/>
      <c r="T82" s="104"/>
      <c r="U82" s="100"/>
      <c r="V82" s="518" t="str">
        <f t="shared" si="7"/>
        <v/>
      </c>
      <c r="X82" s="77"/>
      <c r="Y82" s="519" t="str">
        <f>IF(AND(H82&lt;&gt;"",OR(S82="A",S82="B"),OR(O82="特別高圧",O82="高圧")),MAX($Y$7:Y81)+1,"")</f>
        <v/>
      </c>
      <c r="Z82" s="519" t="s">
        <v>181</v>
      </c>
      <c r="AA82" s="519">
        <f>COUNTA($E$7:E82)</f>
        <v>11</v>
      </c>
      <c r="AB82" s="519" t="str">
        <f t="shared" ca="1" si="6"/>
        <v>ため池</v>
      </c>
      <c r="AC82" s="519" t="str" cm="1">
        <f t="array" ref="AC82">IFERROR(INDEX($F$7:$F$343, SMALL(IF($F$7:$F$343&lt;&gt;"", ROW($F$7:$F$343)-ROW($F$7)+1), ROW()-ROW($F$7)+1)), "")</f>
        <v/>
      </c>
      <c r="AD82" s="519" t="str" cm="1">
        <f t="array" aca="1" ref="AD82" ca="1">IF(COUNTIF('2.3(2)新規再エネ導入予定（FS調査、系統接続検討状況）'!$G$8:$G$271,IFERROR(INDEX($G$7:$G$344, SMALL(IF($G$7:$G$344&lt;&gt;"", ROW($G$7:$G$344)-ROW($G$7)+1), ROW()-ROW($G$7)+1)), ""))=1,"",IFERROR(INDEX($G$7:$G$344, SMALL(IF($G$7:$G$344&lt;&gt;"", ROW($G$7:$G$344)-ROW($G$7)+1), ROW()-ROW($G$7)+1)), ""))</f>
        <v/>
      </c>
      <c r="AE82" s="519" t="str" cm="1">
        <f t="array" aca="1" ref="AE82" ca="1">IF(COUNTIF('2.3(2)新規再エネ導入予定（合意形成)'!$G$8:$G$313,IFERROR(INDEX($G$7:$G$344, SMALL(IF($G$7:$G$344&lt;&gt;"", ROW($G$7:$G$344)-ROW($G$7)+1), ROW()-ROW($G$7)+1)), ""))=1,"",IFERROR(INDEX($G$7:$G$344, SMALL(IF($G$7:$G$344&lt;&gt;"", ROW($G$7:$G$344)-ROW($G$7)+1), ROW()-ROW($G$7)+1)), ""))</f>
        <v/>
      </c>
      <c r="AF82" s="519" t="str">
        <f ca="1">IF(COUNTIF('2.3(2)新規再エネ導入予定（FS調査、系統接続検討状況）'!$G:$G,G82)=1,"",G82)&amp;""</f>
        <v/>
      </c>
      <c r="AG82" s="519" t="str">
        <f ca="1">IF(COUNTIF('2.3(2)新規再エネ導入予定（合意形成)'!$G:$G,G82)=1,"",G82)&amp;""</f>
        <v/>
      </c>
      <c r="AH82" s="77"/>
    </row>
    <row r="83" spans="2:34" s="76" customFormat="1" x14ac:dyDescent="0.55000000000000004">
      <c r="B83" s="100"/>
      <c r="C83" s="100"/>
      <c r="D83" s="164"/>
      <c r="E83" s="513"/>
      <c r="F83" s="201"/>
      <c r="G83" s="433"/>
      <c r="H83" s="252"/>
      <c r="I83" s="252"/>
      <c r="J83" s="229"/>
      <c r="K83" s="229"/>
      <c r="L83" s="522"/>
      <c r="M83" s="515"/>
      <c r="N83" s="516"/>
      <c r="O83" s="679"/>
      <c r="P83" s="515"/>
      <c r="Q83" s="516"/>
      <c r="R83" s="517"/>
      <c r="S83" s="252"/>
      <c r="T83" s="104"/>
      <c r="U83" s="100"/>
      <c r="V83" s="518" t="str">
        <f t="shared" si="7"/>
        <v/>
      </c>
      <c r="X83" s="77"/>
      <c r="Y83" s="519" t="str">
        <f>IF(AND(H83&lt;&gt;"",OR(S83="A",S83="B"),OR(O83="特別高圧",O83="高圧")),MAX($Y$7:Y82)+1,"")</f>
        <v/>
      </c>
      <c r="Z83" s="519" t="s">
        <v>181</v>
      </c>
      <c r="AA83" s="519">
        <f>COUNTA($E$7:E83)</f>
        <v>11</v>
      </c>
      <c r="AB83" s="519" t="str">
        <f t="shared" ca="1" si="6"/>
        <v>ため池</v>
      </c>
      <c r="AC83" s="519" t="str" cm="1">
        <f t="array" ref="AC83">IFERROR(INDEX($F$7:$F$343, SMALL(IF($F$7:$F$343&lt;&gt;"", ROW($F$7:$F$343)-ROW($F$7)+1), ROW()-ROW($F$7)+1)), "")</f>
        <v/>
      </c>
      <c r="AD83" s="519" t="str" cm="1">
        <f t="array" aca="1" ref="AD83" ca="1">IF(COUNTIF('2.3(2)新規再エネ導入予定（FS調査、系統接続検討状況）'!$G$8:$G$271,IFERROR(INDEX($G$7:$G$344, SMALL(IF($G$7:$G$344&lt;&gt;"", ROW($G$7:$G$344)-ROW($G$7)+1), ROW()-ROW($G$7)+1)), ""))=1,"",IFERROR(INDEX($G$7:$G$344, SMALL(IF($G$7:$G$344&lt;&gt;"", ROW($G$7:$G$344)-ROW($G$7)+1), ROW()-ROW($G$7)+1)), ""))</f>
        <v/>
      </c>
      <c r="AE83" s="519" t="str" cm="1">
        <f t="array" aca="1" ref="AE83" ca="1">IF(COUNTIF('2.3(2)新規再エネ導入予定（合意形成)'!$G$8:$G$313,IFERROR(INDEX($G$7:$G$344, SMALL(IF($G$7:$G$344&lt;&gt;"", ROW($G$7:$G$344)-ROW($G$7)+1), ROW()-ROW($G$7)+1)), ""))=1,"",IFERROR(INDEX($G$7:$G$344, SMALL(IF($G$7:$G$344&lt;&gt;"", ROW($G$7:$G$344)-ROW($G$7)+1), ROW()-ROW($G$7)+1)), ""))</f>
        <v/>
      </c>
      <c r="AF83" s="519" t="str">
        <f ca="1">IF(COUNTIF('2.3(2)新規再エネ導入予定（FS調査、系統接続検討状況）'!$G:$G,G83)=1,"",G83)&amp;""</f>
        <v/>
      </c>
      <c r="AG83" s="519" t="str">
        <f ca="1">IF(COUNTIF('2.3(2)新規再エネ導入予定（合意形成)'!$G:$G,G83)=1,"",G83)&amp;""</f>
        <v/>
      </c>
      <c r="AH83" s="77"/>
    </row>
    <row r="84" spans="2:34" s="76" customFormat="1" x14ac:dyDescent="0.55000000000000004">
      <c r="B84" s="100"/>
      <c r="C84" s="100"/>
      <c r="D84" s="164"/>
      <c r="E84" s="513"/>
      <c r="F84" s="201"/>
      <c r="G84" s="433"/>
      <c r="H84" s="252"/>
      <c r="I84" s="252"/>
      <c r="J84" s="229"/>
      <c r="K84" s="229"/>
      <c r="L84" s="520"/>
      <c r="M84" s="521"/>
      <c r="N84" s="516"/>
      <c r="O84" s="679"/>
      <c r="P84" s="515"/>
      <c r="Q84" s="516"/>
      <c r="R84" s="517"/>
      <c r="S84" s="252"/>
      <c r="T84" s="104"/>
      <c r="U84" s="100"/>
      <c r="V84" s="518" t="str">
        <f t="shared" si="7"/>
        <v/>
      </c>
      <c r="X84" s="77"/>
      <c r="Y84" s="519" t="str">
        <f>IF(AND(H84&lt;&gt;"",OR(S84="A",S84="B"),OR(O84="特別高圧",O84="高圧")),MAX($Y$7:Y83)+1,"")</f>
        <v/>
      </c>
      <c r="Z84" s="519" t="s">
        <v>181</v>
      </c>
      <c r="AA84" s="519">
        <f>COUNTA($E$7:E84)</f>
        <v>11</v>
      </c>
      <c r="AB84" s="519" t="str">
        <f t="shared" ca="1" si="6"/>
        <v>ため池</v>
      </c>
      <c r="AC84" s="519" t="str" cm="1">
        <f t="array" ref="AC84">IFERROR(INDEX($F$7:$F$343, SMALL(IF($F$7:$F$343&lt;&gt;"", ROW($F$7:$F$343)-ROW($F$7)+1), ROW()-ROW($F$7)+1)), "")</f>
        <v/>
      </c>
      <c r="AD84" s="519" t="str" cm="1">
        <f t="array" aca="1" ref="AD84" ca="1">IF(COUNTIF('2.3(2)新規再エネ導入予定（FS調査、系統接続検討状況）'!$G$8:$G$271,IFERROR(INDEX($G$7:$G$344, SMALL(IF($G$7:$G$344&lt;&gt;"", ROW($G$7:$G$344)-ROW($G$7)+1), ROW()-ROW($G$7)+1)), ""))=1,"",IFERROR(INDEX($G$7:$G$344, SMALL(IF($G$7:$G$344&lt;&gt;"", ROW($G$7:$G$344)-ROW($G$7)+1), ROW()-ROW($G$7)+1)), ""))</f>
        <v/>
      </c>
      <c r="AE84" s="519" t="str" cm="1">
        <f t="array" aca="1" ref="AE84" ca="1">IF(COUNTIF('2.3(2)新規再エネ導入予定（合意形成)'!$G$8:$G$313,IFERROR(INDEX($G$7:$G$344, SMALL(IF($G$7:$G$344&lt;&gt;"", ROW($G$7:$G$344)-ROW($G$7)+1), ROW()-ROW($G$7)+1)), ""))=1,"",IFERROR(INDEX($G$7:$G$344, SMALL(IF($G$7:$G$344&lt;&gt;"", ROW($G$7:$G$344)-ROW($G$7)+1), ROW()-ROW($G$7)+1)), ""))</f>
        <v/>
      </c>
      <c r="AF84" s="519" t="str">
        <f ca="1">IF(COUNTIF('2.3(2)新規再エネ導入予定（FS調査、系統接続検討状況）'!$G:$G,G84)=1,"",G84)&amp;""</f>
        <v/>
      </c>
      <c r="AG84" s="519" t="str">
        <f ca="1">IF(COUNTIF('2.3(2)新規再エネ導入予定（合意形成)'!$G:$G,G84)=1,"",G84)&amp;""</f>
        <v/>
      </c>
      <c r="AH84" s="77"/>
    </row>
    <row r="85" spans="2:34" s="76" customFormat="1" x14ac:dyDescent="0.55000000000000004">
      <c r="B85" s="100"/>
      <c r="C85" s="100"/>
      <c r="D85" s="164"/>
      <c r="E85" s="513"/>
      <c r="F85" s="201"/>
      <c r="G85" s="433"/>
      <c r="H85" s="252"/>
      <c r="I85" s="252"/>
      <c r="J85" s="229"/>
      <c r="K85" s="229"/>
      <c r="L85" s="520"/>
      <c r="M85" s="521"/>
      <c r="N85" s="516"/>
      <c r="O85" s="679"/>
      <c r="P85" s="515"/>
      <c r="Q85" s="516"/>
      <c r="R85" s="517"/>
      <c r="S85" s="252"/>
      <c r="T85" s="104"/>
      <c r="U85" s="100"/>
      <c r="V85" s="518" t="str">
        <f t="shared" si="7"/>
        <v/>
      </c>
      <c r="X85" s="77"/>
      <c r="Y85" s="519" t="str">
        <f>IF(AND(H85&lt;&gt;"",OR(S85="A",S85="B"),OR(O85="特別高圧",O85="高圧")),MAX($Y$7:Y84)+1,"")</f>
        <v/>
      </c>
      <c r="Z85" s="519" t="s">
        <v>181</v>
      </c>
      <c r="AA85" s="519">
        <f>COUNTA($E$7:E85)</f>
        <v>11</v>
      </c>
      <c r="AB85" s="519" t="str">
        <f t="shared" ca="1" si="6"/>
        <v>ため池</v>
      </c>
      <c r="AC85" s="519" t="str" cm="1">
        <f t="array" ref="AC85">IFERROR(INDEX($F$7:$F$343, SMALL(IF($F$7:$F$343&lt;&gt;"", ROW($F$7:$F$343)-ROW($F$7)+1), ROW()-ROW($F$7)+1)), "")</f>
        <v/>
      </c>
      <c r="AD85" s="519" t="str" cm="1">
        <f t="array" aca="1" ref="AD85" ca="1">IF(COUNTIF('2.3(2)新規再エネ導入予定（FS調査、系統接続検討状況）'!$G$8:$G$271,IFERROR(INDEX($G$7:$G$344, SMALL(IF($G$7:$G$344&lt;&gt;"", ROW($G$7:$G$344)-ROW($G$7)+1), ROW()-ROW($G$7)+1)), ""))=1,"",IFERROR(INDEX($G$7:$G$344, SMALL(IF($G$7:$G$344&lt;&gt;"", ROW($G$7:$G$344)-ROW($G$7)+1), ROW()-ROW($G$7)+1)), ""))</f>
        <v/>
      </c>
      <c r="AE85" s="519" t="str" cm="1">
        <f t="array" aca="1" ref="AE85" ca="1">IF(COUNTIF('2.3(2)新規再エネ導入予定（合意形成)'!$G$8:$G$313,IFERROR(INDEX($G$7:$G$344, SMALL(IF($G$7:$G$344&lt;&gt;"", ROW($G$7:$G$344)-ROW($G$7)+1), ROW()-ROW($G$7)+1)), ""))=1,"",IFERROR(INDEX($G$7:$G$344, SMALL(IF($G$7:$G$344&lt;&gt;"", ROW($G$7:$G$344)-ROW($G$7)+1), ROW()-ROW($G$7)+1)), ""))</f>
        <v/>
      </c>
      <c r="AF85" s="519" t="str">
        <f ca="1">IF(COUNTIF('2.3(2)新規再エネ導入予定（FS調査、系統接続検討状況）'!$G:$G,G85)=1,"",G85)&amp;""</f>
        <v/>
      </c>
      <c r="AG85" s="519" t="str">
        <f ca="1">IF(COUNTIF('2.3(2)新規再エネ導入予定（合意形成)'!$G:$G,G85)=1,"",G85)&amp;""</f>
        <v/>
      </c>
      <c r="AH85" s="77"/>
    </row>
    <row r="86" spans="2:34" s="76" customFormat="1" x14ac:dyDescent="0.55000000000000004">
      <c r="B86" s="100"/>
      <c r="C86" s="100"/>
      <c r="D86" s="164"/>
      <c r="E86" s="513"/>
      <c r="F86" s="201"/>
      <c r="G86" s="433"/>
      <c r="H86" s="252"/>
      <c r="I86" s="252"/>
      <c r="J86" s="229"/>
      <c r="K86" s="229"/>
      <c r="L86" s="514"/>
      <c r="M86" s="515"/>
      <c r="N86" s="516"/>
      <c r="O86" s="679"/>
      <c r="P86" s="515"/>
      <c r="Q86" s="516"/>
      <c r="R86" s="517"/>
      <c r="S86" s="252"/>
      <c r="T86" s="104"/>
      <c r="U86" s="100"/>
      <c r="V86" s="518" t="str">
        <f t="shared" si="7"/>
        <v/>
      </c>
      <c r="X86" s="77"/>
      <c r="Y86" s="519" t="str">
        <f>IF(AND(H86&lt;&gt;"",OR(S86="A",S86="B"),OR(O86="特別高圧",O86="高圧")),MAX($Y$7:Y85)+1,"")</f>
        <v/>
      </c>
      <c r="Z86" s="519" t="s">
        <v>181</v>
      </c>
      <c r="AA86" s="519">
        <f>COUNTA($E$7:E86)</f>
        <v>11</v>
      </c>
      <c r="AB86" s="519" t="str">
        <f t="shared" ca="1" si="6"/>
        <v>ため池</v>
      </c>
      <c r="AC86" s="519" t="str" cm="1">
        <f t="array" ref="AC86">IFERROR(INDEX($F$7:$F$343, SMALL(IF($F$7:$F$343&lt;&gt;"", ROW($F$7:$F$343)-ROW($F$7)+1), ROW()-ROW($F$7)+1)), "")</f>
        <v/>
      </c>
      <c r="AD86" s="519" t="str" cm="1">
        <f t="array" aca="1" ref="AD86" ca="1">IF(COUNTIF('2.3(2)新規再エネ導入予定（FS調査、系統接続検討状況）'!$G$8:$G$271,IFERROR(INDEX($G$7:$G$344, SMALL(IF($G$7:$G$344&lt;&gt;"", ROW($G$7:$G$344)-ROW($G$7)+1), ROW()-ROW($G$7)+1)), ""))=1,"",IFERROR(INDEX($G$7:$G$344, SMALL(IF($G$7:$G$344&lt;&gt;"", ROW($G$7:$G$344)-ROW($G$7)+1), ROW()-ROW($G$7)+1)), ""))</f>
        <v/>
      </c>
      <c r="AE86" s="519" t="str" cm="1">
        <f t="array" aca="1" ref="AE86" ca="1">IF(COUNTIF('2.3(2)新規再エネ導入予定（合意形成)'!$G$8:$G$313,IFERROR(INDEX($G$7:$G$344, SMALL(IF($G$7:$G$344&lt;&gt;"", ROW($G$7:$G$344)-ROW($G$7)+1), ROW()-ROW($G$7)+1)), ""))=1,"",IFERROR(INDEX($G$7:$G$344, SMALL(IF($G$7:$G$344&lt;&gt;"", ROW($G$7:$G$344)-ROW($G$7)+1), ROW()-ROW($G$7)+1)), ""))</f>
        <v/>
      </c>
      <c r="AF86" s="519" t="str">
        <f ca="1">IF(COUNTIF('2.3(2)新規再エネ導入予定（FS調査、系統接続検討状況）'!$G:$G,G86)=1,"",G86)&amp;""</f>
        <v/>
      </c>
      <c r="AG86" s="519" t="str">
        <f ca="1">IF(COUNTIF('2.3(2)新規再エネ導入予定（合意形成)'!$G:$G,G86)=1,"",G86)&amp;""</f>
        <v/>
      </c>
      <c r="AH86" s="77"/>
    </row>
    <row r="87" spans="2:34" s="76" customFormat="1" x14ac:dyDescent="0.55000000000000004">
      <c r="B87" s="100"/>
      <c r="C87" s="100"/>
      <c r="D87" s="164"/>
      <c r="E87" s="513"/>
      <c r="F87" s="201"/>
      <c r="G87" s="433"/>
      <c r="H87" s="252"/>
      <c r="I87" s="252"/>
      <c r="J87" s="229"/>
      <c r="K87" s="229"/>
      <c r="L87" s="520"/>
      <c r="M87" s="521"/>
      <c r="N87" s="516"/>
      <c r="O87" s="679"/>
      <c r="P87" s="515"/>
      <c r="Q87" s="516"/>
      <c r="R87" s="517"/>
      <c r="S87" s="252"/>
      <c r="T87" s="104"/>
      <c r="U87" s="100"/>
      <c r="V87" s="518" t="str">
        <f t="shared" si="7"/>
        <v/>
      </c>
      <c r="X87" s="77"/>
      <c r="Y87" s="519" t="str">
        <f>IF(AND(H87&lt;&gt;"",OR(S87="A",S87="B"),OR(O87="特別高圧",O87="高圧")),MAX($Y$7:Y86)+1,"")</f>
        <v/>
      </c>
      <c r="Z87" s="519" t="s">
        <v>181</v>
      </c>
      <c r="AA87" s="519">
        <f>COUNTA($E$7:E87)</f>
        <v>11</v>
      </c>
      <c r="AB87" s="519" t="str">
        <f t="shared" ca="1" si="6"/>
        <v>ため池</v>
      </c>
      <c r="AC87" s="519" t="str" cm="1">
        <f t="array" ref="AC87">IFERROR(INDEX($F$7:$F$343, SMALL(IF($F$7:$F$343&lt;&gt;"", ROW($F$7:$F$343)-ROW($F$7)+1), ROW()-ROW($F$7)+1)), "")</f>
        <v/>
      </c>
      <c r="AD87" s="519" t="str" cm="1">
        <f t="array" aca="1" ref="AD87" ca="1">IF(COUNTIF('2.3(2)新規再エネ導入予定（FS調査、系統接続検討状況）'!$G$8:$G$271,IFERROR(INDEX($G$7:$G$344, SMALL(IF($G$7:$G$344&lt;&gt;"", ROW($G$7:$G$344)-ROW($G$7)+1), ROW()-ROW($G$7)+1)), ""))=1,"",IFERROR(INDEX($G$7:$G$344, SMALL(IF($G$7:$G$344&lt;&gt;"", ROW($G$7:$G$344)-ROW($G$7)+1), ROW()-ROW($G$7)+1)), ""))</f>
        <v/>
      </c>
      <c r="AE87" s="519" t="str" cm="1">
        <f t="array" aca="1" ref="AE87" ca="1">IF(COUNTIF('2.3(2)新規再エネ導入予定（合意形成)'!$G$8:$G$313,IFERROR(INDEX($G$7:$G$344, SMALL(IF($G$7:$G$344&lt;&gt;"", ROW($G$7:$G$344)-ROW($G$7)+1), ROW()-ROW($G$7)+1)), ""))=1,"",IFERROR(INDEX($G$7:$G$344, SMALL(IF($G$7:$G$344&lt;&gt;"", ROW($G$7:$G$344)-ROW($G$7)+1), ROW()-ROW($G$7)+1)), ""))</f>
        <v/>
      </c>
      <c r="AF87" s="519" t="str">
        <f ca="1">IF(COUNTIF('2.3(2)新規再エネ導入予定（FS調査、系統接続検討状況）'!$G:$G,G87)=1,"",G87)&amp;""</f>
        <v/>
      </c>
      <c r="AG87" s="519" t="str">
        <f ca="1">IF(COUNTIF('2.3(2)新規再エネ導入予定（合意形成)'!$G:$G,G87)=1,"",G87)&amp;""</f>
        <v/>
      </c>
      <c r="AH87" s="77"/>
    </row>
    <row r="88" spans="2:34" x14ac:dyDescent="0.55000000000000004">
      <c r="D88" s="446"/>
      <c r="E88" s="459" t="s">
        <v>32</v>
      </c>
      <c r="F88" s="460"/>
      <c r="G88" s="449"/>
      <c r="H88" s="450"/>
      <c r="I88" s="450"/>
      <c r="J88" s="450"/>
      <c r="K88" s="450"/>
      <c r="L88" s="451"/>
      <c r="M88" s="452"/>
      <c r="N88" s="453" t="str">
        <f>IF(AND(COUNTBLANK(M88:M95)&lt;=3,COUNTA(M88:M95)=0),0,IF(SUM(M88:M95)=0,"",SUM(M88:M95)))</f>
        <v/>
      </c>
      <c r="O88" s="676"/>
      <c r="P88" s="461"/>
      <c r="Q88" s="453" t="str">
        <f>IF(AND(COUNTBLANK(P88:P95)&lt;=3,COUNTA(P88:P95)=0),0,IF(SUM(P88:P95)=0,"",SUM(P88:P95)))</f>
        <v/>
      </c>
      <c r="R88" s="456"/>
      <c r="S88" s="457"/>
      <c r="T88" s="98"/>
      <c r="V88" s="458" t="str">
        <f t="shared" si="7"/>
        <v/>
      </c>
      <c r="Y88" s="436" t="str">
        <f>IF(AND(H88&lt;&gt;"",OR(S88="A",S88="B"),OR(O88="特別高圧",O88="高圧")),MAX($Y$7:Y87)+1,"")</f>
        <v/>
      </c>
      <c r="Z88" s="436" t="s">
        <v>181</v>
      </c>
      <c r="AA88" s="436">
        <f>COUNTA($E$7:E88)</f>
        <v>12</v>
      </c>
      <c r="AB88" s="436" t="str">
        <f t="shared" ca="1" si="6"/>
        <v>その他</v>
      </c>
      <c r="AC88" s="436" t="str" cm="1">
        <f t="array" ref="AC88">IFERROR(INDEX($F$7:$F$343, SMALL(IF($F$7:$F$343&lt;&gt;"", ROW($F$7:$F$343)-ROW($F$7)+1), ROW()-ROW($F$7)+1)), "")</f>
        <v/>
      </c>
      <c r="AD88" s="436" t="str" cm="1">
        <f t="array" aca="1" ref="AD88" ca="1">IF(COUNTIF('2.3(2)新規再エネ導入予定（FS調査、系統接続検討状況）'!$G$8:$G$271,IFERROR(INDEX($G$7:$G$344, SMALL(IF($G$7:$G$344&lt;&gt;"", ROW($G$7:$G$344)-ROW($G$7)+1), ROW()-ROW($G$7)+1)), ""))=1,"",IFERROR(INDEX($G$7:$G$344, SMALL(IF($G$7:$G$344&lt;&gt;"", ROW($G$7:$G$344)-ROW($G$7)+1), ROW()-ROW($G$7)+1)), ""))</f>
        <v/>
      </c>
      <c r="AE88" s="436" t="str" cm="1">
        <f t="array" aca="1" ref="AE88" ca="1">IF(COUNTIF('2.3(2)新規再エネ導入予定（合意形成)'!$G$8:$G$313,IFERROR(INDEX($G$7:$G$344, SMALL(IF($G$7:$G$344&lt;&gt;"", ROW($G$7:$G$344)-ROW($G$7)+1), ROW()-ROW($G$7)+1)), ""))=1,"",IFERROR(INDEX($G$7:$G$344, SMALL(IF($G$7:$G$344&lt;&gt;"", ROW($G$7:$G$344)-ROW($G$7)+1), ROW()-ROW($G$7)+1)), ""))</f>
        <v/>
      </c>
      <c r="AF88" s="436" t="str">
        <f ca="1">IF(COUNTIF('2.3(2)新規再エネ導入予定（FS調査、系統接続検討状況）'!$G:$G,G88)=1,"",G88)&amp;""</f>
        <v/>
      </c>
      <c r="AG88" s="436" t="str">
        <f ca="1">IF(COUNTIF('2.3(2)新規再エネ導入予定（合意形成)'!$G:$G,G88)=1,"",G88)&amp;""</f>
        <v/>
      </c>
    </row>
    <row r="89" spans="2:34" s="76" customFormat="1" hidden="1" x14ac:dyDescent="0.55000000000000004">
      <c r="B89" s="100"/>
      <c r="C89" s="100"/>
      <c r="D89" s="164"/>
      <c r="E89" s="513"/>
      <c r="F89" s="201"/>
      <c r="G89" s="433"/>
      <c r="H89" s="252"/>
      <c r="I89" s="252"/>
      <c r="J89" s="229"/>
      <c r="K89" s="229"/>
      <c r="L89" s="520"/>
      <c r="M89" s="515"/>
      <c r="N89" s="516"/>
      <c r="O89" s="679"/>
      <c r="P89" s="515"/>
      <c r="Q89" s="516"/>
      <c r="R89" s="517"/>
      <c r="S89" s="252"/>
      <c r="T89" s="104"/>
      <c r="U89" s="100"/>
      <c r="V89" s="518" t="str">
        <f t="shared" si="7"/>
        <v/>
      </c>
      <c r="X89" s="77"/>
      <c r="Y89" s="519" t="str">
        <f>IF(AND(H89&lt;&gt;"",OR(S89="A",S89="B"),OR(O89="特別高圧",O89="高圧")),MAX($Y$7:Y88)+1,"")</f>
        <v/>
      </c>
      <c r="Z89" s="519" t="s">
        <v>181</v>
      </c>
      <c r="AA89" s="519">
        <f>COUNTA($E$7:E89)</f>
        <v>12</v>
      </c>
      <c r="AB89" s="519" t="str">
        <f t="shared" ca="1" si="6"/>
        <v>その他</v>
      </c>
      <c r="AC89" s="519" t="str" cm="1">
        <f t="array" ref="AC89">IFERROR(INDEX($F$7:$F$343, SMALL(IF($F$7:$F$343&lt;&gt;"", ROW($F$7:$F$343)-ROW($F$7)+1), ROW()-ROW($F$7)+1)), "")</f>
        <v/>
      </c>
      <c r="AD89" s="519" t="str" cm="1">
        <f t="array" aca="1" ref="AD89" ca="1">IF(COUNTIF('2.3(2)新規再エネ導入予定（FS調査、系統接続検討状況）'!$G$8:$G$271,IFERROR(INDEX($G$7:$G$344, SMALL(IF($G$7:$G$344&lt;&gt;"", ROW($G$7:$G$344)-ROW($G$7)+1), ROW()-ROW($G$7)+1)), ""))=1,"",IFERROR(INDEX($G$7:$G$344, SMALL(IF($G$7:$G$344&lt;&gt;"", ROW($G$7:$G$344)-ROW($G$7)+1), ROW()-ROW($G$7)+1)), ""))</f>
        <v/>
      </c>
      <c r="AE89" s="519" t="str" cm="1">
        <f t="array" aca="1" ref="AE89" ca="1">IF(COUNTIF('2.3(2)新規再エネ導入予定（合意形成)'!$G$8:$G$313,IFERROR(INDEX($G$7:$G$344, SMALL(IF($G$7:$G$344&lt;&gt;"", ROW($G$7:$G$344)-ROW($G$7)+1), ROW()-ROW($G$7)+1)), ""))=1,"",IFERROR(INDEX($G$7:$G$344, SMALL(IF($G$7:$G$344&lt;&gt;"", ROW($G$7:$G$344)-ROW($G$7)+1), ROW()-ROW($G$7)+1)), ""))</f>
        <v/>
      </c>
      <c r="AF89" s="519" t="str">
        <f ca="1">IF(COUNTIF('2.3(2)新規再エネ導入予定（FS調査、系統接続検討状況）'!$G:$G,G89)=1,"",G89)&amp;""</f>
        <v/>
      </c>
      <c r="AG89" s="519" t="str">
        <f ca="1">IF(COUNTIF('2.3(2)新規再エネ導入予定（合意形成)'!$G:$G,G89)=1,"",G89)&amp;""</f>
        <v/>
      </c>
      <c r="AH89" s="77"/>
    </row>
    <row r="90" spans="2:34" s="76" customFormat="1" x14ac:dyDescent="0.55000000000000004">
      <c r="B90" s="100"/>
      <c r="C90" s="100"/>
      <c r="D90" s="164"/>
      <c r="E90" s="513"/>
      <c r="F90" s="201"/>
      <c r="G90" s="433"/>
      <c r="H90" s="252"/>
      <c r="I90" s="252"/>
      <c r="J90" s="229"/>
      <c r="K90" s="229"/>
      <c r="L90" s="520"/>
      <c r="M90" s="515"/>
      <c r="N90" s="516"/>
      <c r="O90" s="679"/>
      <c r="P90" s="515"/>
      <c r="Q90" s="516"/>
      <c r="R90" s="517"/>
      <c r="S90" s="252"/>
      <c r="T90" s="104"/>
      <c r="U90" s="100"/>
      <c r="V90" s="518" t="str">
        <f t="shared" si="7"/>
        <v/>
      </c>
      <c r="X90" s="77"/>
      <c r="Y90" s="519" t="str">
        <f>IF(AND(H90&lt;&gt;"",OR(S90="A",S90="B"),OR(O90="特別高圧",O90="高圧")),MAX($Y$7:Y89)+1,"")</f>
        <v/>
      </c>
      <c r="Z90" s="519" t="s">
        <v>181</v>
      </c>
      <c r="AA90" s="519">
        <f>COUNTA($E$7:E90)</f>
        <v>12</v>
      </c>
      <c r="AB90" s="519" t="str">
        <f t="shared" ca="1" si="6"/>
        <v>その他</v>
      </c>
      <c r="AC90" s="519" t="str" cm="1">
        <f t="array" ref="AC90">IFERROR(INDEX($F$7:$F$343, SMALL(IF($F$7:$F$343&lt;&gt;"", ROW($F$7:$F$343)-ROW($F$7)+1), ROW()-ROW($F$7)+1)), "")</f>
        <v/>
      </c>
      <c r="AD90" s="519" t="str" cm="1">
        <f t="array" aca="1" ref="AD90" ca="1">IF(COUNTIF('2.3(2)新規再エネ導入予定（FS調査、系統接続検討状況）'!$G$8:$G$271,IFERROR(INDEX($G$7:$G$344, SMALL(IF($G$7:$G$344&lt;&gt;"", ROW($G$7:$G$344)-ROW($G$7)+1), ROW()-ROW($G$7)+1)), ""))=1,"",IFERROR(INDEX($G$7:$G$344, SMALL(IF($G$7:$G$344&lt;&gt;"", ROW($G$7:$G$344)-ROW($G$7)+1), ROW()-ROW($G$7)+1)), ""))</f>
        <v/>
      </c>
      <c r="AE90" s="519" t="str" cm="1">
        <f t="array" aca="1" ref="AE90" ca="1">IF(COUNTIF('2.3(2)新規再エネ導入予定（合意形成)'!$G$8:$G$313,IFERROR(INDEX($G$7:$G$344, SMALL(IF($G$7:$G$344&lt;&gt;"", ROW($G$7:$G$344)-ROW($G$7)+1), ROW()-ROW($G$7)+1)), ""))=1,"",IFERROR(INDEX($G$7:$G$344, SMALL(IF($G$7:$G$344&lt;&gt;"", ROW($G$7:$G$344)-ROW($G$7)+1), ROW()-ROW($G$7)+1)), ""))</f>
        <v/>
      </c>
      <c r="AF90" s="519" t="str">
        <f ca="1">IF(COUNTIF('2.3(2)新規再エネ導入予定（FS調査、系統接続検討状況）'!$G:$G,G90)=1,"",G90)&amp;""</f>
        <v/>
      </c>
      <c r="AG90" s="519" t="str">
        <f ca="1">IF(COUNTIF('2.3(2)新規再エネ導入予定（合意形成)'!$G:$G,G90)=1,"",G90)&amp;""</f>
        <v/>
      </c>
      <c r="AH90" s="77"/>
    </row>
    <row r="91" spans="2:34" s="76" customFormat="1" x14ac:dyDescent="0.55000000000000004">
      <c r="B91" s="100"/>
      <c r="C91" s="100"/>
      <c r="D91" s="164"/>
      <c r="E91" s="513"/>
      <c r="F91" s="201"/>
      <c r="G91" s="433"/>
      <c r="H91" s="252"/>
      <c r="I91" s="252"/>
      <c r="J91" s="229"/>
      <c r="K91" s="229"/>
      <c r="L91" s="514"/>
      <c r="M91" s="515"/>
      <c r="N91" s="516"/>
      <c r="O91" s="679"/>
      <c r="P91" s="515"/>
      <c r="Q91" s="516"/>
      <c r="R91" s="517"/>
      <c r="S91" s="252"/>
      <c r="T91" s="104"/>
      <c r="U91" s="100"/>
      <c r="V91" s="518" t="str">
        <f t="shared" si="7"/>
        <v/>
      </c>
      <c r="X91" s="77"/>
      <c r="Y91" s="519" t="str">
        <f>IF(AND(H91&lt;&gt;"",OR(S91="A",S91="B"),OR(O91="特別高圧",O91="高圧")),MAX($Y$7:Y90)+1,"")</f>
        <v/>
      </c>
      <c r="Z91" s="519" t="s">
        <v>181</v>
      </c>
      <c r="AA91" s="519">
        <f>COUNTA($E$7:E91)</f>
        <v>12</v>
      </c>
      <c r="AB91" s="519" t="str">
        <f t="shared" ca="1" si="6"/>
        <v>その他</v>
      </c>
      <c r="AC91" s="519" t="str" cm="1">
        <f t="array" ref="AC91">IFERROR(INDEX($F$7:$F$343, SMALL(IF($F$7:$F$343&lt;&gt;"", ROW($F$7:$F$343)-ROW($F$7)+1), ROW()-ROW($F$7)+1)), "")</f>
        <v/>
      </c>
      <c r="AD91" s="519" t="str" cm="1">
        <f t="array" aca="1" ref="AD91" ca="1">IF(COUNTIF('2.3(2)新規再エネ導入予定（FS調査、系統接続検討状況）'!$G$8:$G$271,IFERROR(INDEX($G$7:$G$344, SMALL(IF($G$7:$G$344&lt;&gt;"", ROW($G$7:$G$344)-ROW($G$7)+1), ROW()-ROW($G$7)+1)), ""))=1,"",IFERROR(INDEX($G$7:$G$344, SMALL(IF($G$7:$G$344&lt;&gt;"", ROW($G$7:$G$344)-ROW($G$7)+1), ROW()-ROW($G$7)+1)), ""))</f>
        <v/>
      </c>
      <c r="AE91" s="519" t="str" cm="1">
        <f t="array" aca="1" ref="AE91" ca="1">IF(COUNTIF('2.3(2)新規再エネ導入予定（合意形成)'!$G$8:$G$313,IFERROR(INDEX($G$7:$G$344, SMALL(IF($G$7:$G$344&lt;&gt;"", ROW($G$7:$G$344)-ROW($G$7)+1), ROW()-ROW($G$7)+1)), ""))=1,"",IFERROR(INDEX($G$7:$G$344, SMALL(IF($G$7:$G$344&lt;&gt;"", ROW($G$7:$G$344)-ROW($G$7)+1), ROW()-ROW($G$7)+1)), ""))</f>
        <v/>
      </c>
      <c r="AF91" s="519" t="str">
        <f ca="1">IF(COUNTIF('2.3(2)新規再エネ導入予定（FS調査、系統接続検討状況）'!$G:$G,G91)=1,"",G91)&amp;""</f>
        <v/>
      </c>
      <c r="AG91" s="519" t="str">
        <f ca="1">IF(COUNTIF('2.3(2)新規再エネ導入予定（合意形成)'!$G:$G,G91)=1,"",G91)&amp;""</f>
        <v/>
      </c>
      <c r="AH91" s="77"/>
    </row>
    <row r="92" spans="2:34" s="76" customFormat="1" x14ac:dyDescent="0.55000000000000004">
      <c r="B92" s="100"/>
      <c r="C92" s="100"/>
      <c r="D92" s="164"/>
      <c r="E92" s="513"/>
      <c r="F92" s="201"/>
      <c r="G92" s="433"/>
      <c r="H92" s="252"/>
      <c r="I92" s="252"/>
      <c r="J92" s="229"/>
      <c r="K92" s="229"/>
      <c r="L92" s="520"/>
      <c r="M92" s="521"/>
      <c r="N92" s="516"/>
      <c r="O92" s="679"/>
      <c r="P92" s="515"/>
      <c r="Q92" s="516"/>
      <c r="R92" s="517"/>
      <c r="S92" s="252"/>
      <c r="T92" s="104"/>
      <c r="U92" s="100"/>
      <c r="V92" s="518" t="str">
        <f t="shared" si="7"/>
        <v/>
      </c>
      <c r="X92" s="77"/>
      <c r="Y92" s="519" t="str">
        <f>IF(AND(H92&lt;&gt;"",OR(S92="A",S92="B"),OR(O92="特別高圧",O92="高圧")),MAX($Y$7:Y91)+1,"")</f>
        <v/>
      </c>
      <c r="Z92" s="519" t="s">
        <v>181</v>
      </c>
      <c r="AA92" s="519">
        <f>COUNTA($E$7:E92)</f>
        <v>12</v>
      </c>
      <c r="AB92" s="519" t="str">
        <f t="shared" ca="1" si="6"/>
        <v>その他</v>
      </c>
      <c r="AC92" s="519" t="str" cm="1">
        <f t="array" ref="AC92">IFERROR(INDEX($F$7:$F$343, SMALL(IF($F$7:$F$343&lt;&gt;"", ROW($F$7:$F$343)-ROW($F$7)+1), ROW()-ROW($F$7)+1)), "")</f>
        <v/>
      </c>
      <c r="AD92" s="519" t="str" cm="1">
        <f t="array" aca="1" ref="AD92" ca="1">IF(COUNTIF('2.3(2)新規再エネ導入予定（FS調査、系統接続検討状況）'!$G$8:$G$271,IFERROR(INDEX($G$7:$G$344, SMALL(IF($G$7:$G$344&lt;&gt;"", ROW($G$7:$G$344)-ROW($G$7)+1), ROW()-ROW($G$7)+1)), ""))=1,"",IFERROR(INDEX($G$7:$G$344, SMALL(IF($G$7:$G$344&lt;&gt;"", ROW($G$7:$G$344)-ROW($G$7)+1), ROW()-ROW($G$7)+1)), ""))</f>
        <v/>
      </c>
      <c r="AE92" s="519" t="str" cm="1">
        <f t="array" aca="1" ref="AE92" ca="1">IF(COUNTIF('2.3(2)新規再エネ導入予定（合意形成)'!$G$8:$G$313,IFERROR(INDEX($G$7:$G$344, SMALL(IF($G$7:$G$344&lt;&gt;"", ROW($G$7:$G$344)-ROW($G$7)+1), ROW()-ROW($G$7)+1)), ""))=1,"",IFERROR(INDEX($G$7:$G$344, SMALL(IF($G$7:$G$344&lt;&gt;"", ROW($G$7:$G$344)-ROW($G$7)+1), ROW()-ROW($G$7)+1)), ""))</f>
        <v/>
      </c>
      <c r="AF92" s="519" t="str">
        <f ca="1">IF(COUNTIF('2.3(2)新規再エネ導入予定（FS調査、系統接続検討状況）'!$G:$G,G92)=1,"",G92)&amp;""</f>
        <v/>
      </c>
      <c r="AG92" s="519" t="str">
        <f ca="1">IF(COUNTIF('2.3(2)新規再エネ導入予定（合意形成)'!$G:$G,G92)=1,"",G92)&amp;""</f>
        <v/>
      </c>
      <c r="AH92" s="77"/>
    </row>
    <row r="93" spans="2:34" s="76" customFormat="1" x14ac:dyDescent="0.55000000000000004">
      <c r="B93" s="100"/>
      <c r="C93" s="100"/>
      <c r="D93" s="164"/>
      <c r="E93" s="513"/>
      <c r="F93" s="201"/>
      <c r="G93" s="433"/>
      <c r="H93" s="252"/>
      <c r="I93" s="252"/>
      <c r="J93" s="229"/>
      <c r="K93" s="229"/>
      <c r="L93" s="514"/>
      <c r="M93" s="515"/>
      <c r="N93" s="516"/>
      <c r="O93" s="679"/>
      <c r="P93" s="515"/>
      <c r="Q93" s="516"/>
      <c r="R93" s="517"/>
      <c r="S93" s="252"/>
      <c r="T93" s="104"/>
      <c r="U93" s="100"/>
      <c r="V93" s="518" t="str">
        <f t="shared" si="7"/>
        <v/>
      </c>
      <c r="X93" s="77"/>
      <c r="Y93" s="519" t="str">
        <f>IF(AND(H93&lt;&gt;"",OR(S93="A",S93="B"),OR(O93="特別高圧",O93="高圧")),MAX($Y$7:Y92)+1,"")</f>
        <v/>
      </c>
      <c r="Z93" s="519" t="s">
        <v>181</v>
      </c>
      <c r="AA93" s="519">
        <f>COUNTA($E$7:E93)</f>
        <v>12</v>
      </c>
      <c r="AB93" s="519" t="str">
        <f t="shared" ca="1" si="6"/>
        <v>その他</v>
      </c>
      <c r="AC93" s="519" t="str" cm="1">
        <f t="array" ref="AC93">IFERROR(INDEX($F$7:$F$343, SMALL(IF($F$7:$F$343&lt;&gt;"", ROW($F$7:$F$343)-ROW($F$7)+1), ROW()-ROW($F$7)+1)), "")</f>
        <v/>
      </c>
      <c r="AD93" s="519" t="str" cm="1">
        <f t="array" aca="1" ref="AD93" ca="1">IF(COUNTIF('2.3(2)新規再エネ導入予定（FS調査、系統接続検討状況）'!$G$8:$G$271,IFERROR(INDEX($G$7:$G$344, SMALL(IF($G$7:$G$344&lt;&gt;"", ROW($G$7:$G$344)-ROW($G$7)+1), ROW()-ROW($G$7)+1)), ""))=1,"",IFERROR(INDEX($G$7:$G$344, SMALL(IF($G$7:$G$344&lt;&gt;"", ROW($G$7:$G$344)-ROW($G$7)+1), ROW()-ROW($G$7)+1)), ""))</f>
        <v/>
      </c>
      <c r="AE93" s="519" t="str" cm="1">
        <f t="array" aca="1" ref="AE93" ca="1">IF(COUNTIF('2.3(2)新規再エネ導入予定（合意形成)'!$G$8:$G$313,IFERROR(INDEX($G$7:$G$344, SMALL(IF($G$7:$G$344&lt;&gt;"", ROW($G$7:$G$344)-ROW($G$7)+1), ROW()-ROW($G$7)+1)), ""))=1,"",IFERROR(INDEX($G$7:$G$344, SMALL(IF($G$7:$G$344&lt;&gt;"", ROW($G$7:$G$344)-ROW($G$7)+1), ROW()-ROW($G$7)+1)), ""))</f>
        <v/>
      </c>
      <c r="AF93" s="519" t="str">
        <f ca="1">IF(COUNTIF('2.3(2)新規再エネ導入予定（FS調査、系統接続検討状況）'!$G:$G,G93)=1,"",G93)&amp;""</f>
        <v/>
      </c>
      <c r="AG93" s="519" t="str">
        <f ca="1">IF(COUNTIF('2.3(2)新規再エネ導入予定（合意形成)'!$G:$G,G93)=1,"",G93)&amp;""</f>
        <v/>
      </c>
      <c r="AH93" s="77"/>
    </row>
    <row r="94" spans="2:34" s="76" customFormat="1" x14ac:dyDescent="0.55000000000000004">
      <c r="B94" s="100"/>
      <c r="C94" s="100"/>
      <c r="D94" s="164"/>
      <c r="E94" s="513"/>
      <c r="F94" s="201"/>
      <c r="G94" s="433"/>
      <c r="H94" s="252"/>
      <c r="I94" s="252"/>
      <c r="J94" s="229"/>
      <c r="K94" s="229"/>
      <c r="L94" s="520"/>
      <c r="M94" s="521"/>
      <c r="N94" s="516"/>
      <c r="O94" s="679"/>
      <c r="P94" s="515"/>
      <c r="Q94" s="516"/>
      <c r="R94" s="517"/>
      <c r="S94" s="252"/>
      <c r="T94" s="104"/>
      <c r="U94" s="100"/>
      <c r="V94" s="518" t="str">
        <f t="shared" si="7"/>
        <v/>
      </c>
      <c r="X94" s="77"/>
      <c r="Y94" s="519" t="str">
        <f>IF(AND(H94&lt;&gt;"",OR(S94="A",S94="B"),OR(O94="特別高圧",O94="高圧")),MAX($Y$7:Y93)+1,"")</f>
        <v/>
      </c>
      <c r="Z94" s="519" t="s">
        <v>181</v>
      </c>
      <c r="AA94" s="519">
        <f>COUNTA($E$7:E94)</f>
        <v>12</v>
      </c>
      <c r="AB94" s="519" t="str">
        <f t="shared" ca="1" si="6"/>
        <v>その他</v>
      </c>
      <c r="AC94" s="519" t="str" cm="1">
        <f t="array" ref="AC94">IFERROR(INDEX($F$7:$F$343, SMALL(IF($F$7:$F$343&lt;&gt;"", ROW($F$7:$F$343)-ROW($F$7)+1), ROW()-ROW($F$7)+1)), "")</f>
        <v/>
      </c>
      <c r="AD94" s="519" t="str" cm="1">
        <f t="array" aca="1" ref="AD94" ca="1">IF(COUNTIF('2.3(2)新規再エネ導入予定（FS調査、系統接続検討状況）'!$G$8:$G$271,IFERROR(INDEX($G$7:$G$344, SMALL(IF($G$7:$G$344&lt;&gt;"", ROW($G$7:$G$344)-ROW($G$7)+1), ROW()-ROW($G$7)+1)), ""))=1,"",IFERROR(INDEX($G$7:$G$344, SMALL(IF($G$7:$G$344&lt;&gt;"", ROW($G$7:$G$344)-ROW($G$7)+1), ROW()-ROW($G$7)+1)), ""))</f>
        <v/>
      </c>
      <c r="AE94" s="519" t="str" cm="1">
        <f t="array" aca="1" ref="AE94" ca="1">IF(COUNTIF('2.3(2)新規再エネ導入予定（合意形成)'!$G$8:$G$313,IFERROR(INDEX($G$7:$G$344, SMALL(IF($G$7:$G$344&lt;&gt;"", ROW($G$7:$G$344)-ROW($G$7)+1), ROW()-ROW($G$7)+1)), ""))=1,"",IFERROR(INDEX($G$7:$G$344, SMALL(IF($G$7:$G$344&lt;&gt;"", ROW($G$7:$G$344)-ROW($G$7)+1), ROW()-ROW($G$7)+1)), ""))</f>
        <v/>
      </c>
      <c r="AF94" s="519" t="str">
        <f ca="1">IF(COUNTIF('2.3(2)新規再エネ導入予定（FS調査、系統接続検討状況）'!$G:$G,G94)=1,"",G94)&amp;""</f>
        <v/>
      </c>
      <c r="AG94" s="519" t="str">
        <f ca="1">IF(COUNTIF('2.3(2)新規再エネ導入予定（合意形成)'!$G:$G,G94)=1,"",G94)&amp;""</f>
        <v/>
      </c>
      <c r="AH94" s="77"/>
    </row>
    <row r="95" spans="2:34" x14ac:dyDescent="0.55000000000000004">
      <c r="D95" s="147"/>
      <c r="E95" s="316" t="s">
        <v>33</v>
      </c>
      <c r="F95" s="317"/>
      <c r="G95" s="317"/>
      <c r="H95" s="464"/>
      <c r="I95" s="464"/>
      <c r="J95" s="323"/>
      <c r="K95" s="323"/>
      <c r="L95" s="465"/>
      <c r="M95" s="466"/>
      <c r="N95" s="467">
        <f ca="1">SUM(OFFSET(N7,0,0,ROW()-ROW(N7),1))</f>
        <v>0</v>
      </c>
      <c r="O95" s="677"/>
      <c r="P95" s="466"/>
      <c r="Q95" s="467">
        <f ca="1">SUM(OFFSET(Q7,0,0,ROW()-ROW(Q7),1))</f>
        <v>0</v>
      </c>
      <c r="R95" s="468"/>
      <c r="S95" s="464"/>
      <c r="T95" s="98"/>
      <c r="V95" s="458" t="str">
        <f t="shared" si="7"/>
        <v/>
      </c>
      <c r="Y95" s="519" t="str">
        <f>IF(AND(H95&lt;&gt;"",OR(S95="A",S95="B"),OR(O95="特別高圧",O95="高圧")),MAX($Y$7:Y94)+1,"")</f>
        <v/>
      </c>
      <c r="Z95" s="436" t="s">
        <v>181</v>
      </c>
      <c r="AA95" s="436">
        <f>COUNTA($E$7:E95)</f>
        <v>13</v>
      </c>
      <c r="AB95" s="436" t="str">
        <f t="shared" ca="1" si="6"/>
        <v>合計</v>
      </c>
      <c r="AC95" s="436" t="str" cm="1">
        <f t="array" ref="AC95">IFERROR(INDEX($F$7:$F$343, SMALL(IF($F$7:$F$343&lt;&gt;"", ROW($F$7:$F$343)-ROW($F$7)+1), ROW()-ROW($F$7)+1)), "")</f>
        <v/>
      </c>
      <c r="AD95" s="436" t="str" cm="1">
        <f t="array" aca="1" ref="AD95" ca="1">IF(COUNTIF('2.3(2)新規再エネ導入予定（FS調査、系統接続検討状況）'!$G$8:$G$271,IFERROR(INDEX($G$7:$G$344, SMALL(IF($G$7:$G$344&lt;&gt;"", ROW($G$7:$G$344)-ROW($G$7)+1), ROW()-ROW($G$7)+1)), ""))=1,"",IFERROR(INDEX($G$7:$G$344, SMALL(IF($G$7:$G$344&lt;&gt;"", ROW($G$7:$G$344)-ROW($G$7)+1), ROW()-ROW($G$7)+1)), ""))</f>
        <v/>
      </c>
      <c r="AE95" s="436" t="str" cm="1">
        <f t="array" aca="1" ref="AE95" ca="1">IF(COUNTIF('2.3(2)新規再エネ導入予定（合意形成)'!$G$8:$G$313,IFERROR(INDEX($G$7:$G$344, SMALL(IF($G$7:$G$344&lt;&gt;"", ROW($G$7:$G$344)-ROW($G$7)+1), ROW()-ROW($G$7)+1)), ""))=1,"",IFERROR(INDEX($G$7:$G$344, SMALL(IF($G$7:$G$344&lt;&gt;"", ROW($G$7:$G$344)-ROW($G$7)+1), ROW()-ROW($G$7)+1)), ""))</f>
        <v/>
      </c>
      <c r="AF95" s="436" t="str">
        <f ca="1">IF(COUNTIF('2.3(2)新規再エネ導入予定（FS調査、系統接続検討状況）'!$G:$G,G95)=1,"",G95)&amp;""</f>
        <v/>
      </c>
      <c r="AG95" s="436" t="str">
        <f ca="1">IF(COUNTIF('2.3(2)新規再エネ導入予定（合意形成)'!$G:$G,G95)=1,"",G95)&amp;""</f>
        <v/>
      </c>
    </row>
    <row r="96" spans="2:34" ht="15" customHeight="1" x14ac:dyDescent="0.55000000000000004">
      <c r="D96" s="174"/>
      <c r="E96" s="107"/>
      <c r="F96" s="158"/>
      <c r="G96" s="158"/>
      <c r="H96" s="158"/>
      <c r="I96" s="158"/>
      <c r="J96" s="158"/>
      <c r="K96" s="158"/>
      <c r="L96" s="469"/>
      <c r="M96" s="158"/>
      <c r="N96" s="470"/>
      <c r="O96" s="325"/>
      <c r="P96" s="158"/>
      <c r="Q96" s="471"/>
      <c r="R96" s="331"/>
      <c r="S96" s="331"/>
      <c r="T96" s="108"/>
      <c r="Z96" s="436" t="s">
        <v>181</v>
      </c>
      <c r="AC96" s="436" t="str" cm="1">
        <f t="array" ref="AC96">IFERROR(INDEX($F$7:$F$343, SMALL(IF($F$7:$F$343&lt;&gt;"", ROW($F$7:$F$343)-ROW($F$7)+1), ROW()-ROW($F$7)+1)), "")</f>
        <v/>
      </c>
      <c r="AD96" s="436" t="str" cm="1">
        <f t="array" aca="1" ref="AD96" ca="1">IF(COUNTIF('2.3(2)新規再エネ導入予定（FS調査、系統接続検討状況）'!$G$8:$G$271,IFERROR(INDEX($G$7:$G$344, SMALL(IF($G$7:$G$344&lt;&gt;"", ROW($G$7:$G$344)-ROW($G$7)+1), ROW()-ROW($G$7)+1)), ""))=1,"",IFERROR(INDEX($G$7:$G$344, SMALL(IF($G$7:$G$344&lt;&gt;"", ROW($G$7:$G$344)-ROW($G$7)+1), ROW()-ROW($G$7)+1)), ""))</f>
        <v/>
      </c>
      <c r="AE96" s="436" t="str" cm="1">
        <f t="array" aca="1" ref="AE96" ca="1">IF(COUNTIF('2.3(2)新規再エネ導入予定（合意形成)'!$G$8:$G$313,IFERROR(INDEX($G$7:$G$344, SMALL(IF($G$7:$G$344&lt;&gt;"", ROW($G$7:$G$344)-ROW($G$7)+1), ROW()-ROW($G$7)+1)), ""))=1,"",IFERROR(INDEX($G$7:$G$344, SMALL(IF($G$7:$G$344&lt;&gt;"", ROW($G$7:$G$344)-ROW($G$7)+1), ROW()-ROW($G$7)+1)), ""))</f>
        <v/>
      </c>
      <c r="AF96" s="436" t="str">
        <f ca="1">IF(COUNTIF('2.3(2)新規再エネ導入予定（FS調査、系統接続検討状況）'!$G:$G,G96)=1,"",G96)&amp;""</f>
        <v/>
      </c>
      <c r="AG96" s="436" t="str">
        <f ca="1">IF(COUNTIF('2.3(2)新規再エネ導入予定（合意形成)'!$G:$G,G96)=1,"",G96)&amp;""</f>
        <v/>
      </c>
    </row>
    <row r="97" spans="2:34" x14ac:dyDescent="0.55000000000000004">
      <c r="F97" s="146"/>
      <c r="G97" s="146"/>
      <c r="H97" s="146"/>
      <c r="I97" s="146"/>
      <c r="J97" s="146"/>
      <c r="K97" s="146"/>
      <c r="L97" s="472"/>
      <c r="M97" s="146"/>
      <c r="N97" s="473"/>
      <c r="O97" s="326"/>
      <c r="P97" s="146"/>
      <c r="V97" s="89"/>
      <c r="Y97" s="110"/>
      <c r="AC97" s="436" t="str" cm="1">
        <f t="array" ref="AC97">IFERROR(INDEX($F$7:$F$343, SMALL(IF($F$7:$F$343&lt;&gt;"", ROW($F$7:$F$343)-ROW($F$7)+1), ROW()-ROW($F$7)+1)), "")</f>
        <v/>
      </c>
      <c r="AD97" s="436" t="str" cm="1">
        <f t="array" aca="1" ref="AD97" ca="1">IF(COUNTIF('2.3(2)新規再エネ導入予定（FS調査、系統接続検討状況）'!$G$8:$G$271,IFERROR(INDEX($G$7:$G$344, SMALL(IF($G$7:$G$344&lt;&gt;"", ROW($G$7:$G$344)-ROW($G$7)+1), ROW()-ROW($G$7)+1)), ""))=1,"",IFERROR(INDEX($G$7:$G$344, SMALL(IF($G$7:$G$344&lt;&gt;"", ROW($G$7:$G$344)-ROW($G$7)+1), ROW()-ROW($G$7)+1)), ""))</f>
        <v/>
      </c>
      <c r="AE97" s="436" t="str" cm="1">
        <f t="array" aca="1" ref="AE97" ca="1">IF(COUNTIF('2.3(2)新規再エネ導入予定（合意形成)'!$G$8:$G$313,IFERROR(INDEX($G$7:$G$344, SMALL(IF($G$7:$G$344&lt;&gt;"", ROW($G$7:$G$344)-ROW($G$7)+1), ROW()-ROW($G$7)+1)), ""))=1,"",IFERROR(INDEX($G$7:$G$344, SMALL(IF($G$7:$G$344&lt;&gt;"", ROW($G$7:$G$344)-ROW($G$7)+1), ROW()-ROW($G$7)+1)), ""))</f>
        <v/>
      </c>
      <c r="AF97" s="436" t="str">
        <f ca="1">IF(COUNTIF('2.3(2)新規再エネ導入予定（FS調査、系統接続検討状況）'!$G:$G,G97)=1,"",G97)&amp;""</f>
        <v/>
      </c>
      <c r="AG97" s="436" t="str">
        <f ca="1">IF(COUNTIF('2.3(2)新規再エネ導入予定（合意形成)'!$G:$G,G97)=1,"",G97)&amp;""</f>
        <v/>
      </c>
    </row>
    <row r="98" spans="2:34" x14ac:dyDescent="0.55000000000000004">
      <c r="F98" s="146"/>
      <c r="G98" s="146"/>
      <c r="H98" s="146"/>
      <c r="I98" s="146"/>
      <c r="J98" s="146"/>
      <c r="K98" s="146"/>
      <c r="L98" s="472"/>
      <c r="M98" s="146"/>
      <c r="N98" s="473"/>
      <c r="O98" s="326"/>
      <c r="P98" s="146"/>
      <c r="V98" s="89"/>
      <c r="Y98" s="110"/>
      <c r="AC98" s="436" t="str" cm="1">
        <f t="array" ref="AC98">IFERROR(INDEX($F$7:$F$343, SMALL(IF($F$7:$F$343&lt;&gt;"", ROW($F$7:$F$343)-ROW($F$7)+1), ROW()-ROW($F$7)+1)), "")</f>
        <v/>
      </c>
      <c r="AD98" s="436" t="str" cm="1">
        <f t="array" aca="1" ref="AD98" ca="1">IF(COUNTIF('2.3(2)新規再エネ導入予定（FS調査、系統接続検討状況）'!$G$8:$G$271,IFERROR(INDEX($G$7:$G$344, SMALL(IF($G$7:$G$344&lt;&gt;"", ROW($G$7:$G$344)-ROW($G$7)+1), ROW()-ROW($G$7)+1)), ""))=1,"",IFERROR(INDEX($G$7:$G$344, SMALL(IF($G$7:$G$344&lt;&gt;"", ROW($G$7:$G$344)-ROW($G$7)+1), ROW()-ROW($G$7)+1)), ""))</f>
        <v/>
      </c>
      <c r="AE98" s="436" t="str" cm="1">
        <f t="array" aca="1" ref="AE98" ca="1">IF(COUNTIF('2.3(2)新規再エネ導入予定（合意形成)'!$G$8:$G$313,IFERROR(INDEX($G$7:$G$344, SMALL(IF($G$7:$G$344&lt;&gt;"", ROW($G$7:$G$344)-ROW($G$7)+1), ROW()-ROW($G$7)+1)), ""))=1,"",IFERROR(INDEX($G$7:$G$344, SMALL(IF($G$7:$G$344&lt;&gt;"", ROW($G$7:$G$344)-ROW($G$7)+1), ROW()-ROW($G$7)+1)), ""))</f>
        <v/>
      </c>
      <c r="AF98" s="436" t="str">
        <f ca="1">IF(COUNTIF('2.3(2)新規再エネ導入予定（FS調査、系統接続検討状況）'!$G:$G,G98)=1,"",G98)&amp;""</f>
        <v/>
      </c>
      <c r="AG98" s="436" t="str">
        <f ca="1">IF(COUNTIF('2.3(2)新規再エネ導入予定（合意形成)'!$G:$G,G98)=1,"",G98)&amp;""</f>
        <v/>
      </c>
    </row>
    <row r="99" spans="2:34" ht="9.75" customHeight="1" x14ac:dyDescent="0.55000000000000004">
      <c r="D99" s="92"/>
      <c r="E99" s="93"/>
      <c r="F99" s="93"/>
      <c r="G99" s="474"/>
      <c r="H99" s="93"/>
      <c r="I99" s="93"/>
      <c r="J99" s="93"/>
      <c r="K99" s="93"/>
      <c r="L99" s="439"/>
      <c r="M99" s="93"/>
      <c r="N99" s="475"/>
      <c r="O99" s="320"/>
      <c r="P99" s="93"/>
      <c r="Q99" s="440"/>
      <c r="R99" s="320"/>
      <c r="S99" s="29"/>
      <c r="T99" s="115"/>
      <c r="Y99" s="436" t="str">
        <f>IF(AND(H99&lt;&gt;"",OR(S99="A",S99="B"),OR(O99="特別高圧",O99="高圧")),MAX($Y$7:$Y98)+1,"")</f>
        <v/>
      </c>
      <c r="AC99" s="436" t="str" cm="1">
        <f t="array" ref="AC99">IFERROR(INDEX($F$7:$F$343, SMALL(IF($F$7:$F$343&lt;&gt;"", ROW($F$7:$F$343)-ROW($F$7)+1), ROW()-ROW($F$7)+1)), "")</f>
        <v/>
      </c>
      <c r="AD99" s="436" t="str" cm="1">
        <f t="array" aca="1" ref="AD99" ca="1">IF(COUNTIF('2.3(2)新規再エネ導入予定（FS調査、系統接続検討状況）'!$G$8:$G$271,IFERROR(INDEX($G$7:$G$344, SMALL(IF($G$7:$G$344&lt;&gt;"", ROW($G$7:$G$344)-ROW($G$7)+1), ROW()-ROW($G$7)+1)), ""))=1,"",IFERROR(INDEX($G$7:$G$344, SMALL(IF($G$7:$G$344&lt;&gt;"", ROW($G$7:$G$344)-ROW($G$7)+1), ROW()-ROW($G$7)+1)), ""))</f>
        <v/>
      </c>
      <c r="AE99" s="436" t="str" cm="1">
        <f t="array" aca="1" ref="AE99" ca="1">IF(COUNTIF('2.3(2)新規再エネ導入予定（合意形成)'!$G$8:$G$313,IFERROR(INDEX($G$7:$G$344, SMALL(IF($G$7:$G$344&lt;&gt;"", ROW($G$7:$G$344)-ROW($G$7)+1), ROW()-ROW($G$7)+1)), ""))=1,"",IFERROR(INDEX($G$7:$G$344, SMALL(IF($G$7:$G$344&lt;&gt;"", ROW($G$7:$G$344)-ROW($G$7)+1), ROW()-ROW($G$7)+1)), ""))</f>
        <v/>
      </c>
      <c r="AF99" s="436" t="str">
        <f ca="1">IF(COUNTIF('2.3(2)新規再エネ導入予定（FS調査、系統接続検討状況）'!$G:$G,G99)=1,"",G99)&amp;""</f>
        <v/>
      </c>
      <c r="AG99" s="436" t="str">
        <f ca="1">IF(COUNTIF('2.3(2)新規再エネ導入予定（合意形成)'!$G:$G,G99)=1,"",G99)&amp;""</f>
        <v/>
      </c>
    </row>
    <row r="100" spans="2:34" ht="21" x14ac:dyDescent="0.55000000000000004">
      <c r="D100" s="310" t="s">
        <v>315</v>
      </c>
      <c r="F100" s="310"/>
      <c r="G100" s="476"/>
      <c r="J100"/>
      <c r="N100" s="477"/>
      <c r="Q100" s="303"/>
      <c r="R100" s="3"/>
      <c r="S100"/>
      <c r="T100" s="98"/>
      <c r="Y100" s="436" t="str">
        <f>IF(AND(H100&lt;&gt;"",OR(S100="A",S100="B"),OR(O100="特別高圧",O100="高圧")),MAX($Y$7:$Y99)+1,"")</f>
        <v/>
      </c>
      <c r="AC100" s="436" t="str" cm="1">
        <f t="array" ref="AC100">IFERROR(INDEX($F$7:$F$343, SMALL(IF($F$7:$F$343&lt;&gt;"", ROW($F$7:$F$343)-ROW($F$7)+1), ROW()-ROW($F$7)+1)), "")</f>
        <v/>
      </c>
      <c r="AD100" s="436" t="str" cm="1">
        <f t="array" aca="1" ref="AD100" ca="1">IF(COUNTIF('2.3(2)新規再エネ導入予定（FS調査、系統接続検討状況）'!$G$8:$G$271,IFERROR(INDEX($G$7:$G$344, SMALL(IF($G$7:$G$344&lt;&gt;"", ROW($G$7:$G$344)-ROW($G$7)+1), ROW()-ROW($G$7)+1)), ""))=1,"",IFERROR(INDEX($G$7:$G$344, SMALL(IF($G$7:$G$344&lt;&gt;"", ROW($G$7:$G$344)-ROW($G$7)+1), ROW()-ROW($G$7)+1)), ""))</f>
        <v/>
      </c>
      <c r="AE100" s="436" t="str" cm="1">
        <f t="array" aca="1" ref="AE100" ca="1">IF(COUNTIF('2.3(2)新規再エネ導入予定（合意形成)'!$G$8:$G$313,IFERROR(INDEX($G$7:$G$344, SMALL(IF($G$7:$G$344&lt;&gt;"", ROW($G$7:$G$344)-ROW($G$7)+1), ROW()-ROW($G$7)+1)), ""))=1,"",IFERROR(INDEX($G$7:$G$344, SMALL(IF($G$7:$G$344&lt;&gt;"", ROW($G$7:$G$344)-ROW($G$7)+1), ROW()-ROW($G$7)+1)), ""))</f>
        <v/>
      </c>
      <c r="AF100" s="436" t="str">
        <f ca="1">IF(COUNTIF('2.3(2)新規再エネ導入予定（FS調査、系統接続検討状況）'!$G:$G,G100)=1,"",G100)&amp;""</f>
        <v/>
      </c>
      <c r="AG100" s="436" t="str">
        <f ca="1">IF(COUNTIF('2.3(2)新規再エネ導入予定（合意形成)'!$G:$G,G100)=1,"",G100)&amp;""</f>
        <v/>
      </c>
    </row>
    <row r="101" spans="2:34" ht="51.75" customHeight="1" x14ac:dyDescent="0.55000000000000004">
      <c r="D101" s="94"/>
      <c r="E101" s="478"/>
      <c r="F101" s="479" t="s">
        <v>15</v>
      </c>
      <c r="G101" s="314" t="s">
        <v>428</v>
      </c>
      <c r="H101" s="314" t="s">
        <v>303</v>
      </c>
      <c r="I101" s="314" t="s">
        <v>16</v>
      </c>
      <c r="J101" s="186" t="s">
        <v>17</v>
      </c>
      <c r="K101" s="480" t="s">
        <v>18</v>
      </c>
      <c r="L101" s="481" t="s">
        <v>40</v>
      </c>
      <c r="M101" s="314" t="s">
        <v>20</v>
      </c>
      <c r="N101" s="482" t="s">
        <v>166</v>
      </c>
      <c r="O101" s="186" t="s">
        <v>318</v>
      </c>
      <c r="P101" s="314" t="s">
        <v>165</v>
      </c>
      <c r="Q101" s="483" t="s">
        <v>167</v>
      </c>
      <c r="R101" s="314" t="s">
        <v>21</v>
      </c>
      <c r="S101" s="314" t="s">
        <v>310</v>
      </c>
      <c r="T101" s="98"/>
      <c r="V101" s="444" t="s">
        <v>320</v>
      </c>
      <c r="Y101" s="436" t="str">
        <f>IF(AND(H101&lt;&gt;"",OR(S101="A",S101="B"),OR(O101="特別高圧",O101="高圧")),MAX($Y$7:$Y100)+1,"")</f>
        <v/>
      </c>
      <c r="Z101" s="436" t="s">
        <v>316</v>
      </c>
      <c r="AC101" s="436" t="str" cm="1">
        <f t="array" ref="AC101">IFERROR(INDEX($F$7:$F$343, SMALL(IF($F$7:$F$343&lt;&gt;"", ROW($F$7:$F$343)-ROW($F$7)+1), ROW()-ROW($F$7)+1)), "")</f>
        <v/>
      </c>
      <c r="AD101" s="436" t="str" cm="1">
        <f t="array" aca="1" ref="AD101" ca="1">IF(COUNTIF('2.3(2)新規再エネ導入予定（FS調査、系統接続検討状況）'!$G$8:$G$271,IFERROR(INDEX($G$7:$G$344, SMALL(IF($G$7:$G$344&lt;&gt;"", ROW($G$7:$G$344)-ROW($G$7)+1), ROW()-ROW($G$7)+1)), ""))=1,"",IFERROR(INDEX($G$7:$G$344, SMALL(IF($G$7:$G$344&lt;&gt;"", ROW($G$7:$G$344)-ROW($G$7)+1), ROW()-ROW($G$7)+1)), ""))</f>
        <v/>
      </c>
      <c r="AE101" s="436" t="str" cm="1">
        <f t="array" aca="1" ref="AE101" ca="1">IF(COUNTIF('2.3(2)新規再エネ導入予定（合意形成)'!$G$8:$G$313,IFERROR(INDEX($G$7:$G$344, SMALL(IF($G$7:$G$344&lt;&gt;"", ROW($G$7:$G$344)-ROW($G$7)+1), ROW()-ROW($G$7)+1)), ""))=1,"",IFERROR(INDEX($G$7:$G$344, SMALL(IF($G$7:$G$344&lt;&gt;"", ROW($G$7:$G$344)-ROW($G$7)+1), ROW()-ROW($G$7)+1)), ""))</f>
        <v/>
      </c>
      <c r="AF101" s="436" t="str">
        <f ca="1">IF(COUNTIF('2.3(2)新規再エネ導入予定（FS調査、系統接続検討状況）'!$G:$G,G101)=1,"",G101)&amp;""</f>
        <v>施設番号
「小水力-1」のように、電源種と数値で記載ください</v>
      </c>
      <c r="AG101" s="436" t="str">
        <f ca="1">IF(COUNTIF('2.3(2)新規再エネ導入予定（合意形成)'!$G:$G,G101)=1,"",G101)&amp;""</f>
        <v>施設番号
「小水力-1」のように、電源種と数値で記載ください</v>
      </c>
    </row>
    <row r="102" spans="2:34" s="76" customFormat="1" ht="18.75" hidden="1" customHeight="1" x14ac:dyDescent="0.55000000000000004">
      <c r="B102" s="100"/>
      <c r="C102" s="100"/>
      <c r="D102" s="101"/>
      <c r="E102" s="524"/>
      <c r="F102" s="525"/>
      <c r="G102" s="433"/>
      <c r="H102" s="252"/>
      <c r="I102" s="526"/>
      <c r="J102" s="526"/>
      <c r="K102" s="527" t="s">
        <v>312</v>
      </c>
      <c r="L102" s="528"/>
      <c r="M102" s="529"/>
      <c r="N102" s="530" t="s">
        <v>312</v>
      </c>
      <c r="O102" s="266"/>
      <c r="P102" s="529"/>
      <c r="Q102" s="531" t="s">
        <v>312</v>
      </c>
      <c r="R102" s="252"/>
      <c r="S102" s="252"/>
      <c r="T102" s="104"/>
      <c r="U102" s="100"/>
      <c r="V102" s="518" t="str">
        <f t="shared" ref="V102:V106" si="8">IF(AND(H102&lt;&gt;"",OR(S102="A",S102="B"),OR(O102="特別高圧",O102="高圧")),1,"")</f>
        <v/>
      </c>
      <c r="X102" s="77"/>
      <c r="Y102" s="519" t="str">
        <f>IF(AND(H102&lt;&gt;"",OR(S102="A",S102="B"),OR(O102="特別高圧",O102="高圧")),MAX($Y$7:Y101)+1,"")</f>
        <v/>
      </c>
      <c r="Z102" s="519" t="s">
        <v>316</v>
      </c>
      <c r="AA102" s="519"/>
      <c r="AB102" s="519"/>
      <c r="AC102" s="519" t="str" cm="1">
        <f t="array" ref="AC102">IFERROR(INDEX($F$7:$F$343, SMALL(IF($F$7:$F$343&lt;&gt;"", ROW($F$7:$F$343)-ROW($F$7)+1), ROW()-ROW($F$7)+1)), "")</f>
        <v/>
      </c>
      <c r="AD102" s="519" t="str" cm="1">
        <f t="array" aca="1" ref="AD102" ca="1">IF(COUNTIF('2.3(2)新規再エネ導入予定（FS調査、系統接続検討状況）'!$G$8:$G$271,IFERROR(INDEX($G$7:$G$344, SMALL(IF($G$7:$G$344&lt;&gt;"", ROW($G$7:$G$344)-ROW($G$7)+1), ROW()-ROW($G$7)+1)), ""))=1,"",IFERROR(INDEX($G$7:$G$344, SMALL(IF($G$7:$G$344&lt;&gt;"", ROW($G$7:$G$344)-ROW($G$7)+1), ROW()-ROW($G$7)+1)), ""))</f>
        <v/>
      </c>
      <c r="AE102" s="519" t="str" cm="1">
        <f t="array" aca="1" ref="AE102" ca="1">IF(COUNTIF('2.3(2)新規再エネ導入予定（合意形成)'!$G$8:$G$313,IFERROR(INDEX($G$7:$G$344, SMALL(IF($G$7:$G$344&lt;&gt;"", ROW($G$7:$G$344)-ROW($G$7)+1), ROW()-ROW($G$7)+1)), ""))=1,"",IFERROR(INDEX($G$7:$G$344, SMALL(IF($G$7:$G$344&lt;&gt;"", ROW($G$7:$G$344)-ROW($G$7)+1), ROW()-ROW($G$7)+1)), ""))</f>
        <v/>
      </c>
      <c r="AF102" s="519" t="str">
        <f ca="1">IF(COUNTIF('2.3(2)新規再エネ導入予定（FS調査、系統接続検討状況）'!$G:$G,G102)=1,"",G102)&amp;""</f>
        <v/>
      </c>
      <c r="AG102" s="519" t="str">
        <f ca="1">IF(COUNTIF('2.3(2)新規再エネ導入予定（合意形成)'!$G:$G,G102)=1,"",G102)&amp;""</f>
        <v/>
      </c>
      <c r="AH102" s="77"/>
    </row>
    <row r="103" spans="2:34" s="76" customFormat="1" x14ac:dyDescent="0.55000000000000004">
      <c r="B103" s="100"/>
      <c r="C103" s="100"/>
      <c r="D103" s="101"/>
      <c r="E103" s="524"/>
      <c r="F103" s="525"/>
      <c r="G103" s="433"/>
      <c r="H103" s="252"/>
      <c r="I103" s="526"/>
      <c r="J103" s="526"/>
      <c r="K103" s="527" t="s">
        <v>312</v>
      </c>
      <c r="L103" s="528"/>
      <c r="M103" s="529"/>
      <c r="N103" s="530" t="s">
        <v>312</v>
      </c>
      <c r="O103" s="266"/>
      <c r="P103" s="529"/>
      <c r="Q103" s="531" t="s">
        <v>312</v>
      </c>
      <c r="R103" s="252"/>
      <c r="S103" s="252"/>
      <c r="T103" s="104"/>
      <c r="U103" s="100"/>
      <c r="V103" s="518" t="str">
        <f t="shared" si="8"/>
        <v/>
      </c>
      <c r="X103" s="77"/>
      <c r="Y103" s="519" t="str">
        <f>IF(AND(H103&lt;&gt;"",OR(S103="A",S103="B"),OR(O103="特別高圧",O103="高圧")),MAX($Y$7:Y102)+1,"")</f>
        <v/>
      </c>
      <c r="Z103" s="519" t="s">
        <v>316</v>
      </c>
      <c r="AA103" s="519"/>
      <c r="AB103" s="519"/>
      <c r="AC103" s="519" t="str" cm="1">
        <f t="array" ref="AC103">IFERROR(INDEX($F$7:$F$343, SMALL(IF($F$7:$F$343&lt;&gt;"", ROW($F$7:$F$343)-ROW($F$7)+1), ROW()-ROW($F$7)+1)), "")</f>
        <v/>
      </c>
      <c r="AD103" s="519" t="str" cm="1">
        <f t="array" aca="1" ref="AD103" ca="1">IF(COUNTIF('2.3(2)新規再エネ導入予定（FS調査、系統接続検討状況）'!$G$8:$G$271,IFERROR(INDEX($G$7:$G$344, SMALL(IF($G$7:$G$344&lt;&gt;"", ROW($G$7:$G$344)-ROW($G$7)+1), ROW()-ROW($G$7)+1)), ""))=1,"",IFERROR(INDEX($G$7:$G$344, SMALL(IF($G$7:$G$344&lt;&gt;"", ROW($G$7:$G$344)-ROW($G$7)+1), ROW()-ROW($G$7)+1)), ""))</f>
        <v/>
      </c>
      <c r="AE103" s="519" t="str" cm="1">
        <f t="array" aca="1" ref="AE103" ca="1">IF(COUNTIF('2.3(2)新規再エネ導入予定（合意形成)'!$G$8:$G$313,IFERROR(INDEX($G$7:$G$344, SMALL(IF($G$7:$G$344&lt;&gt;"", ROW($G$7:$G$344)-ROW($G$7)+1), ROW()-ROW($G$7)+1)), ""))=1,"",IFERROR(INDEX($G$7:$G$344, SMALL(IF($G$7:$G$344&lt;&gt;"", ROW($G$7:$G$344)-ROW($G$7)+1), ROW()-ROW($G$7)+1)), ""))</f>
        <v/>
      </c>
      <c r="AF103" s="519" t="str">
        <f ca="1">IF(COUNTIF('2.3(2)新規再エネ導入予定（FS調査、系統接続検討状況）'!$G:$G,G103)=1,"",G103)&amp;""</f>
        <v/>
      </c>
      <c r="AG103" s="519" t="str">
        <f ca="1">IF(COUNTIF('2.3(2)新規再エネ導入予定（合意形成)'!$G:$G,G103)=1,"",G103)&amp;""</f>
        <v/>
      </c>
      <c r="AH103" s="77"/>
    </row>
    <row r="104" spans="2:34" s="76" customFormat="1" x14ac:dyDescent="0.55000000000000004">
      <c r="B104" s="100"/>
      <c r="C104" s="100"/>
      <c r="D104" s="101"/>
      <c r="E104" s="524"/>
      <c r="F104" s="532"/>
      <c r="G104" s="433"/>
      <c r="H104" s="252"/>
      <c r="I104" s="526"/>
      <c r="J104" s="526"/>
      <c r="K104" s="527" t="s">
        <v>312</v>
      </c>
      <c r="L104" s="528"/>
      <c r="M104" s="529"/>
      <c r="N104" s="530" t="s">
        <v>312</v>
      </c>
      <c r="O104" s="266"/>
      <c r="P104" s="529"/>
      <c r="Q104" s="531" t="s">
        <v>177</v>
      </c>
      <c r="R104" s="252"/>
      <c r="S104" s="252"/>
      <c r="T104" s="104"/>
      <c r="U104" s="100"/>
      <c r="V104" s="518" t="str">
        <f t="shared" si="8"/>
        <v/>
      </c>
      <c r="X104" s="77"/>
      <c r="Y104" s="519" t="str">
        <f>IF(AND(H104&lt;&gt;"",OR(S104="A",S104="B"),OR(O104="特別高圧",O104="高圧")),MAX($Y$7:Y103)+1,"")</f>
        <v/>
      </c>
      <c r="Z104" s="519" t="s">
        <v>316</v>
      </c>
      <c r="AA104" s="519"/>
      <c r="AB104" s="519"/>
      <c r="AC104" s="519" t="str" cm="1">
        <f t="array" ref="AC104">IFERROR(INDEX($F$7:$F$343, SMALL(IF($F$7:$F$343&lt;&gt;"", ROW($F$7:$F$343)-ROW($F$7)+1), ROW()-ROW($F$7)+1)), "")</f>
        <v/>
      </c>
      <c r="AD104" s="519" t="str" cm="1">
        <f t="array" aca="1" ref="AD104" ca="1">IF(COUNTIF('2.3(2)新規再エネ導入予定（FS調査、系統接続検討状況）'!$G$8:$G$271,IFERROR(INDEX($G$7:$G$344, SMALL(IF($G$7:$G$344&lt;&gt;"", ROW($G$7:$G$344)-ROW($G$7)+1), ROW()-ROW($G$7)+1)), ""))=1,"",IFERROR(INDEX($G$7:$G$344, SMALL(IF($G$7:$G$344&lt;&gt;"", ROW($G$7:$G$344)-ROW($G$7)+1), ROW()-ROW($G$7)+1)), ""))</f>
        <v/>
      </c>
      <c r="AE104" s="519" t="str" cm="1">
        <f t="array" aca="1" ref="AE104" ca="1">IF(COUNTIF('2.3(2)新規再エネ導入予定（合意形成)'!$G$8:$G$313,IFERROR(INDEX($G$7:$G$344, SMALL(IF($G$7:$G$344&lt;&gt;"", ROW($G$7:$G$344)-ROW($G$7)+1), ROW()-ROW($G$7)+1)), ""))=1,"",IFERROR(INDEX($G$7:$G$344, SMALL(IF($G$7:$G$344&lt;&gt;"", ROW($G$7:$G$344)-ROW($G$7)+1), ROW()-ROW($G$7)+1)), ""))</f>
        <v/>
      </c>
      <c r="AF104" s="519" t="str">
        <f ca="1">IF(COUNTIF('2.3(2)新規再エネ導入予定（FS調査、系統接続検討状況）'!$G:$G,G104)=1,"",G104)&amp;""</f>
        <v/>
      </c>
      <c r="AG104" s="519" t="str">
        <f ca="1">IF(COUNTIF('2.3(2)新規再エネ導入予定（合意形成)'!$G:$G,G104)=1,"",G104)&amp;""</f>
        <v/>
      </c>
      <c r="AH104" s="77"/>
    </row>
    <row r="105" spans="2:34" s="76" customFormat="1" x14ac:dyDescent="0.55000000000000004">
      <c r="B105" s="100"/>
      <c r="C105" s="100"/>
      <c r="D105" s="101"/>
      <c r="E105" s="524"/>
      <c r="F105" s="532"/>
      <c r="G105" s="433"/>
      <c r="H105" s="252"/>
      <c r="I105" s="526"/>
      <c r="J105" s="526"/>
      <c r="K105" s="527" t="s">
        <v>312</v>
      </c>
      <c r="L105" s="528"/>
      <c r="M105" s="529"/>
      <c r="N105" s="530" t="s">
        <v>312</v>
      </c>
      <c r="O105" s="266"/>
      <c r="P105" s="529"/>
      <c r="Q105" s="531" t="s">
        <v>177</v>
      </c>
      <c r="R105" s="252"/>
      <c r="S105" s="252"/>
      <c r="T105" s="104"/>
      <c r="U105" s="100"/>
      <c r="V105" s="518" t="str">
        <f t="shared" si="8"/>
        <v/>
      </c>
      <c r="X105" s="77"/>
      <c r="Y105" s="519" t="str">
        <f>IF(AND(H105&lt;&gt;"",OR(S105="A",S105="B"),OR(O105="特別高圧",O105="高圧")),MAX($Y$7:Y104)+1,"")</f>
        <v/>
      </c>
      <c r="Z105" s="519" t="s">
        <v>316</v>
      </c>
      <c r="AA105" s="519"/>
      <c r="AB105" s="519"/>
      <c r="AC105" s="519" t="str" cm="1">
        <f t="array" ref="AC105">IFERROR(INDEX($F$7:$F$343, SMALL(IF($F$7:$F$343&lt;&gt;"", ROW($F$7:$F$343)-ROW($F$7)+1), ROW()-ROW($F$7)+1)), "")</f>
        <v/>
      </c>
      <c r="AD105" s="519" t="str" cm="1">
        <f t="array" aca="1" ref="AD105" ca="1">IF(COUNTIF('2.3(2)新規再エネ導入予定（FS調査、系統接続検討状況）'!$G$8:$G$271,IFERROR(INDEX($G$7:$G$344, SMALL(IF($G$7:$G$344&lt;&gt;"", ROW($G$7:$G$344)-ROW($G$7)+1), ROW()-ROW($G$7)+1)), ""))=1,"",IFERROR(INDEX($G$7:$G$344, SMALL(IF($G$7:$G$344&lt;&gt;"", ROW($G$7:$G$344)-ROW($G$7)+1), ROW()-ROW($G$7)+1)), ""))</f>
        <v/>
      </c>
      <c r="AE105" s="519" t="str" cm="1">
        <f t="array" aca="1" ref="AE105" ca="1">IF(COUNTIF('2.3(2)新規再エネ導入予定（合意形成)'!$G$8:$G$313,IFERROR(INDEX($G$7:$G$344, SMALL(IF($G$7:$G$344&lt;&gt;"", ROW($G$7:$G$344)-ROW($G$7)+1), ROW()-ROW($G$7)+1)), ""))=1,"",IFERROR(INDEX($G$7:$G$344, SMALL(IF($G$7:$G$344&lt;&gt;"", ROW($G$7:$G$344)-ROW($G$7)+1), ROW()-ROW($G$7)+1)), ""))</f>
        <v/>
      </c>
      <c r="AF105" s="519" t="str">
        <f ca="1">IF(COUNTIF('2.3(2)新規再エネ導入予定（FS調査、系統接続検討状況）'!$G:$G,G105)=1,"",G105)&amp;""</f>
        <v/>
      </c>
      <c r="AG105" s="519" t="str">
        <f ca="1">IF(COUNTIF('2.3(2)新規再エネ導入予定（合意形成)'!$G:$G,G105)=1,"",G105)&amp;""</f>
        <v/>
      </c>
      <c r="AH105" s="77"/>
    </row>
    <row r="106" spans="2:34" x14ac:dyDescent="0.55000000000000004">
      <c r="D106" s="94"/>
      <c r="E106" s="488"/>
      <c r="F106" s="489" t="s">
        <v>33</v>
      </c>
      <c r="G106" s="317"/>
      <c r="H106" s="317"/>
      <c r="I106" s="317"/>
      <c r="J106" s="317"/>
      <c r="K106" s="486" t="s">
        <v>312</v>
      </c>
      <c r="L106" s="490"/>
      <c r="M106" s="491">
        <f ca="1">SUM(INDIRECT("M"&amp;ROW(M101)&amp;":M"&amp;ROW()-1))</f>
        <v>0</v>
      </c>
      <c r="N106" s="487" t="s">
        <v>312</v>
      </c>
      <c r="O106" s="360"/>
      <c r="P106" s="491">
        <f ca="1">SUM(INDIRECT("P"&amp;ROW(P101)&amp;":P"&amp;ROW()-1))</f>
        <v>0</v>
      </c>
      <c r="Q106" s="485" t="s">
        <v>177</v>
      </c>
      <c r="R106" s="464"/>
      <c r="S106" s="317"/>
      <c r="T106" s="98"/>
      <c r="V106" s="458" t="str">
        <f t="shared" si="8"/>
        <v/>
      </c>
      <c r="Y106" s="436" t="str">
        <f>IF(AND(H106&lt;&gt;"",OR(S106="A",S106="B"),OR(O106="特別高圧",O106="高圧")),MAX($Y$7:$Y105)+1,"")</f>
        <v/>
      </c>
      <c r="Z106" s="436" t="s">
        <v>316</v>
      </c>
      <c r="AC106" s="436" t="str" cm="1">
        <f t="array" ref="AC106">IFERROR(INDEX($F$7:$F$343, SMALL(IF($F$7:$F$343&lt;&gt;"", ROW($F$7:$F$343)-ROW($F$7)+1), ROW()-ROW($F$7)+1)), "")</f>
        <v/>
      </c>
      <c r="AD106" s="436" t="str" cm="1">
        <f t="array" aca="1" ref="AD106" ca="1">IF(COUNTIF('2.3(2)新規再エネ導入予定（FS調査、系統接続検討状況）'!$G$8:$G$271,IFERROR(INDEX($G$7:$G$344, SMALL(IF($G$7:$G$344&lt;&gt;"", ROW($G$7:$G$344)-ROW($G$7)+1), ROW()-ROW($G$7)+1)), ""))=1,"",IFERROR(INDEX($G$7:$G$344, SMALL(IF($G$7:$G$344&lt;&gt;"", ROW($G$7:$G$344)-ROW($G$7)+1), ROW()-ROW($G$7)+1)), ""))</f>
        <v/>
      </c>
      <c r="AE106" s="436" t="str" cm="1">
        <f t="array" aca="1" ref="AE106" ca="1">IF(COUNTIF('2.3(2)新規再エネ導入予定（合意形成)'!$G$8:$G$313,IFERROR(INDEX($G$7:$G$344, SMALL(IF($G$7:$G$344&lt;&gt;"", ROW($G$7:$G$344)-ROW($G$7)+1), ROW()-ROW($G$7)+1)), ""))=1,"",IFERROR(INDEX($G$7:$G$344, SMALL(IF($G$7:$G$344&lt;&gt;"", ROW($G$7:$G$344)-ROW($G$7)+1), ROW()-ROW($G$7)+1)), ""))</f>
        <v/>
      </c>
      <c r="AF106" s="436" t="str">
        <f ca="1">IF(COUNTIF('2.3(2)新規再エネ導入予定（FS調査、系統接続検討状況）'!$G:$G,G106)=1,"",G106)&amp;""</f>
        <v/>
      </c>
      <c r="AG106" s="436" t="str">
        <f ca="1">IF(COUNTIF('2.3(2)新規再エネ導入予定（合意形成)'!$G:$G,G106)=1,"",G106)&amp;""</f>
        <v/>
      </c>
    </row>
    <row r="107" spans="2:34" x14ac:dyDescent="0.55000000000000004">
      <c r="D107" s="174"/>
      <c r="E107" s="107"/>
      <c r="F107" s="107"/>
      <c r="G107" s="107"/>
      <c r="H107" s="28"/>
      <c r="I107" s="28"/>
      <c r="J107" s="28"/>
      <c r="K107" s="28"/>
      <c r="L107" s="492"/>
      <c r="M107" s="28"/>
      <c r="N107" s="493"/>
      <c r="O107" s="331"/>
      <c r="P107" s="28"/>
      <c r="Q107" s="493"/>
      <c r="R107" s="494"/>
      <c r="S107" s="28"/>
      <c r="T107" s="108"/>
      <c r="U107"/>
      <c r="AC107" s="436" t="str" cm="1">
        <f t="array" ref="AC107">IFERROR(INDEX($F$7:$F$343, SMALL(IF($F$7:$F$343&lt;&gt;"", ROW($F$7:$F$343)-ROW($F$7)+1), ROW()-ROW($F$7)+1)), "")</f>
        <v/>
      </c>
      <c r="AD107" s="436" t="str" cm="1">
        <f t="array" aca="1" ref="AD107" ca="1">IF(COUNTIF('2.3(2)新規再エネ導入予定（FS調査、系統接続検討状況）'!$G$8:$G$271,IFERROR(INDEX($G$7:$G$344, SMALL(IF($G$7:$G$344&lt;&gt;"", ROW($G$7:$G$344)-ROW($G$7)+1), ROW()-ROW($G$7)+1)), ""))=1,"",IFERROR(INDEX($G$7:$G$344, SMALL(IF($G$7:$G$344&lt;&gt;"", ROW($G$7:$G$344)-ROW($G$7)+1), ROW()-ROW($G$7)+1)), ""))</f>
        <v/>
      </c>
      <c r="AE107" s="436" t="str" cm="1">
        <f t="array" aca="1" ref="AE107" ca="1">IF(COUNTIF('2.3(2)新規再エネ導入予定（合意形成)'!$G$8:$G$313,IFERROR(INDEX($G$7:$G$344, SMALL(IF($G$7:$G$344&lt;&gt;"", ROW($G$7:$G$344)-ROW($G$7)+1), ROW()-ROW($G$7)+1)), ""))=1,"",IFERROR(INDEX($G$7:$G$344, SMALL(IF($G$7:$G$344&lt;&gt;"", ROW($G$7:$G$344)-ROW($G$7)+1), ROW()-ROW($G$7)+1)), ""))</f>
        <v/>
      </c>
      <c r="AF107" s="436" t="str">
        <f ca="1">IF(COUNTIF('2.3(2)新規再エネ導入予定（FS調査、系統接続検討状況）'!$G:$G,G107)=1,"",G107)&amp;""</f>
        <v/>
      </c>
      <c r="AG107" s="436" t="str">
        <f ca="1">IF(COUNTIF('2.3(2)新規再エネ導入予定（合意形成)'!$G:$G,G107)=1,"",G107)&amp;""</f>
        <v/>
      </c>
    </row>
    <row r="108" spans="2:34" x14ac:dyDescent="0.55000000000000004">
      <c r="F108" s="146"/>
      <c r="G108" s="146"/>
      <c r="H108" s="146"/>
      <c r="I108" s="146"/>
      <c r="J108" s="146"/>
      <c r="K108" s="146"/>
      <c r="L108" s="472"/>
      <c r="M108" s="146"/>
      <c r="N108" s="473"/>
      <c r="O108" s="326"/>
      <c r="P108" s="146"/>
      <c r="V108" s="89"/>
      <c r="Y108" s="110"/>
      <c r="AC108" s="436" t="str" cm="1">
        <f t="array" ref="AC108">IFERROR(INDEX($F$7:$F$343, SMALL(IF($F$7:$F$343&lt;&gt;"", ROW($F$7:$F$343)-ROW($F$7)+1), ROW()-ROW($F$7)+1)), "")</f>
        <v/>
      </c>
      <c r="AD108" s="436" t="str" cm="1">
        <f t="array" aca="1" ref="AD108" ca="1">IF(COUNTIF('2.3(2)新規再エネ導入予定（FS調査、系統接続検討状況）'!$G$8:$G$271,IFERROR(INDEX($G$7:$G$344, SMALL(IF($G$7:$G$344&lt;&gt;"", ROW($G$7:$G$344)-ROW($G$7)+1), ROW()-ROW($G$7)+1)), ""))=1,"",IFERROR(INDEX($G$7:$G$344, SMALL(IF($G$7:$G$344&lt;&gt;"", ROW($G$7:$G$344)-ROW($G$7)+1), ROW()-ROW($G$7)+1)), ""))</f>
        <v/>
      </c>
      <c r="AE108" s="436" t="str" cm="1">
        <f t="array" aca="1" ref="AE108" ca="1">IF(COUNTIF('2.3(2)新規再エネ導入予定（合意形成)'!$G$8:$G$313,IFERROR(INDEX($G$7:$G$344, SMALL(IF($G$7:$G$344&lt;&gt;"", ROW($G$7:$G$344)-ROW($G$7)+1), ROW()-ROW($G$7)+1)), ""))=1,"",IFERROR(INDEX($G$7:$G$344, SMALL(IF($G$7:$G$344&lt;&gt;"", ROW($G$7:$G$344)-ROW($G$7)+1), ROW()-ROW($G$7)+1)), ""))</f>
        <v/>
      </c>
      <c r="AF108" s="436" t="str">
        <f ca="1">IF(COUNTIF('2.3(2)新規再エネ導入予定（FS調査、系統接続検討状況）'!$G:$G,G108)=1,"",G108)&amp;""</f>
        <v/>
      </c>
      <c r="AG108" s="436" t="str">
        <f ca="1">IF(COUNTIF('2.3(2)新規再エネ導入予定（合意形成)'!$G:$G,G108)=1,"",G108)&amp;""</f>
        <v/>
      </c>
    </row>
    <row r="109" spans="2:34" ht="9.75" customHeight="1" x14ac:dyDescent="0.55000000000000004">
      <c r="D109" s="92"/>
      <c r="E109" s="93"/>
      <c r="F109" s="93"/>
      <c r="G109" s="474"/>
      <c r="H109" s="93"/>
      <c r="I109" s="93"/>
      <c r="J109" s="93"/>
      <c r="K109" s="93"/>
      <c r="L109" s="439"/>
      <c r="M109" s="93"/>
      <c r="N109" s="475"/>
      <c r="O109" s="320"/>
      <c r="P109" s="93"/>
      <c r="Q109" s="440"/>
      <c r="R109" s="320"/>
      <c r="S109" s="29"/>
      <c r="T109" s="115"/>
      <c r="Y109" s="436" t="str">
        <f>IF(AND(H109&lt;&gt;"",OR(S109="A",S109="B"),OR(O109="特別高圧",O109="高圧")),MAX($Y$7:$Y108)+1,"")</f>
        <v/>
      </c>
      <c r="AC109" s="436" t="str" cm="1">
        <f t="array" ref="AC109">IFERROR(INDEX($F$7:$F$343, SMALL(IF($F$7:$F$343&lt;&gt;"", ROW($F$7:$F$343)-ROW($F$7)+1), ROW()-ROW($F$7)+1)), "")</f>
        <v/>
      </c>
      <c r="AD109" s="436" t="str" cm="1">
        <f t="array" aca="1" ref="AD109" ca="1">IF(COUNTIF('2.3(2)新規再エネ導入予定（FS調査、系統接続検討状況）'!$G$8:$G$271,IFERROR(INDEX($G$7:$G$344, SMALL(IF($G$7:$G$344&lt;&gt;"", ROW($G$7:$G$344)-ROW($G$7)+1), ROW()-ROW($G$7)+1)), ""))=1,"",IFERROR(INDEX($G$7:$G$344, SMALL(IF($G$7:$G$344&lt;&gt;"", ROW($G$7:$G$344)-ROW($G$7)+1), ROW()-ROW($G$7)+1)), ""))</f>
        <v/>
      </c>
      <c r="AE109" s="436" t="str" cm="1">
        <f t="array" aca="1" ref="AE109" ca="1">IF(COUNTIF('2.3(2)新規再エネ導入予定（合意形成)'!$G$8:$G$313,IFERROR(INDEX($G$7:$G$344, SMALL(IF($G$7:$G$344&lt;&gt;"", ROW($G$7:$G$344)-ROW($G$7)+1), ROW()-ROW($G$7)+1)), ""))=1,"",IFERROR(INDEX($G$7:$G$344, SMALL(IF($G$7:$G$344&lt;&gt;"", ROW($G$7:$G$344)-ROW($G$7)+1), ROW()-ROW($G$7)+1)), ""))</f>
        <v/>
      </c>
      <c r="AF109" s="436" t="str">
        <f ca="1">IF(COUNTIF('2.3(2)新規再エネ導入予定（FS調査、系統接続検討状況）'!$G:$G,G109)=1,"",G109)&amp;""</f>
        <v/>
      </c>
      <c r="AG109" s="436" t="str">
        <f ca="1">IF(COUNTIF('2.3(2)新規再エネ導入予定（合意形成)'!$G:$G,G109)=1,"",G109)&amp;""</f>
        <v/>
      </c>
    </row>
    <row r="110" spans="2:34" ht="21" x14ac:dyDescent="0.55000000000000004">
      <c r="D110" s="310" t="s">
        <v>319</v>
      </c>
      <c r="F110" s="310"/>
      <c r="G110" s="476"/>
      <c r="J110"/>
      <c r="N110" s="477"/>
      <c r="Q110" s="303"/>
      <c r="R110" s="3"/>
      <c r="S110"/>
      <c r="T110" s="98"/>
      <c r="Y110" s="436" t="str">
        <f>IF(AND(H110&lt;&gt;"",OR(S110="A",S110="B"),OR(O110="特別高圧",O110="高圧")),MAX($Y$7:$Y109)+1,"")</f>
        <v/>
      </c>
      <c r="AC110" s="436" t="str" cm="1">
        <f t="array" ref="AC110">IFERROR(INDEX($F$7:$F$343, SMALL(IF($F$7:$F$343&lt;&gt;"", ROW($F$7:$F$343)-ROW($F$7)+1), ROW()-ROW($F$7)+1)), "")</f>
        <v/>
      </c>
      <c r="AD110" s="436" t="str" cm="1">
        <f t="array" aca="1" ref="AD110" ca="1">IF(COUNTIF('2.3(2)新規再エネ導入予定（FS調査、系統接続検討状況）'!$G$8:$G$271,IFERROR(INDEX($G$7:$G$344, SMALL(IF($G$7:$G$344&lt;&gt;"", ROW($G$7:$G$344)-ROW($G$7)+1), ROW()-ROW($G$7)+1)), ""))=1,"",IFERROR(INDEX($G$7:$G$344, SMALL(IF($G$7:$G$344&lt;&gt;"", ROW($G$7:$G$344)-ROW($G$7)+1), ROW()-ROW($G$7)+1)), ""))</f>
        <v/>
      </c>
      <c r="AE110" s="436" t="str" cm="1">
        <f t="array" aca="1" ref="AE110" ca="1">IF(COUNTIF('2.3(2)新規再エネ導入予定（合意形成)'!$G$8:$G$313,IFERROR(INDEX($G$7:$G$344, SMALL(IF($G$7:$G$344&lt;&gt;"", ROW($G$7:$G$344)-ROW($G$7)+1), ROW()-ROW($G$7)+1)), ""))=1,"",IFERROR(INDEX($G$7:$G$344, SMALL(IF($G$7:$G$344&lt;&gt;"", ROW($G$7:$G$344)-ROW($G$7)+1), ROW()-ROW($G$7)+1)), ""))</f>
        <v/>
      </c>
      <c r="AF110" s="436" t="str">
        <f ca="1">IF(COUNTIF('2.3(2)新規再エネ導入予定（FS調査、系統接続検討状況）'!$G:$G,G110)=1,"",G110)&amp;""</f>
        <v/>
      </c>
      <c r="AG110" s="436" t="str">
        <f ca="1">IF(COUNTIF('2.3(2)新規再エネ導入予定（合意形成)'!$G:$G,G110)=1,"",G110)&amp;""</f>
        <v/>
      </c>
    </row>
    <row r="111" spans="2:34" ht="47" x14ac:dyDescent="0.55000000000000004">
      <c r="D111" s="94"/>
      <c r="E111" s="478"/>
      <c r="F111" s="479" t="s">
        <v>15</v>
      </c>
      <c r="G111" s="314" t="s">
        <v>429</v>
      </c>
      <c r="H111" s="314" t="s">
        <v>303</v>
      </c>
      <c r="I111" s="314" t="s">
        <v>16</v>
      </c>
      <c r="J111" s="186" t="s">
        <v>17</v>
      </c>
      <c r="K111" s="480" t="s">
        <v>18</v>
      </c>
      <c r="L111" s="481" t="s">
        <v>40</v>
      </c>
      <c r="M111" s="314" t="s">
        <v>20</v>
      </c>
      <c r="N111" s="482" t="s">
        <v>166</v>
      </c>
      <c r="O111" s="186" t="s">
        <v>318</v>
      </c>
      <c r="P111" s="314" t="s">
        <v>165</v>
      </c>
      <c r="Q111" s="483" t="s">
        <v>167</v>
      </c>
      <c r="R111" s="314" t="s">
        <v>21</v>
      </c>
      <c r="S111" s="314" t="s">
        <v>310</v>
      </c>
      <c r="T111" s="98"/>
      <c r="V111" s="444" t="s">
        <v>320</v>
      </c>
      <c r="Y111" s="436" t="str">
        <f>IF(AND(H111&lt;&gt;"",OR(S111="A",S111="B"),OR(O111="特別高圧",O111="高圧")),MAX($Y$7:$Y110)+1,"")</f>
        <v/>
      </c>
      <c r="Z111" s="436" t="s">
        <v>317</v>
      </c>
      <c r="AC111" s="436" t="str" cm="1">
        <f t="array" ref="AC111">IFERROR(INDEX($F$7:$F$343, SMALL(IF($F$7:$F$343&lt;&gt;"", ROW($F$7:$F$343)-ROW($F$7)+1), ROW()-ROW($F$7)+1)), "")</f>
        <v/>
      </c>
      <c r="AD111" s="436" t="str" cm="1">
        <f t="array" aca="1" ref="AD111" ca="1">IF(COUNTIF('2.3(2)新規再エネ導入予定（FS調査、系統接続検討状況）'!$G$8:$G$271,IFERROR(INDEX($G$7:$G$344, SMALL(IF($G$7:$G$344&lt;&gt;"", ROW($G$7:$G$344)-ROW($G$7)+1), ROW()-ROW($G$7)+1)), ""))=1,"",IFERROR(INDEX($G$7:$G$344, SMALL(IF($G$7:$G$344&lt;&gt;"", ROW($G$7:$G$344)-ROW($G$7)+1), ROW()-ROW($G$7)+1)), ""))</f>
        <v/>
      </c>
      <c r="AE111" s="436" t="str" cm="1">
        <f t="array" aca="1" ref="AE111" ca="1">IF(COUNTIF('2.3(2)新規再エネ導入予定（合意形成)'!$G$8:$G$313,IFERROR(INDEX($G$7:$G$344, SMALL(IF($G$7:$G$344&lt;&gt;"", ROW($G$7:$G$344)-ROW($G$7)+1), ROW()-ROW($G$7)+1)), ""))=1,"",IFERROR(INDEX($G$7:$G$344, SMALL(IF($G$7:$G$344&lt;&gt;"", ROW($G$7:$G$344)-ROW($G$7)+1), ROW()-ROW($G$7)+1)), ""))</f>
        <v/>
      </c>
      <c r="AF111" s="436" t="str">
        <f ca="1">IF(COUNTIF('2.3(2)新規再エネ導入予定（FS調査、系統接続検討状況）'!$G:$G,G111)=1,"",G111)&amp;""</f>
        <v>施設番号
「風力-1」のように、電源種と数値で記載ください</v>
      </c>
      <c r="AG111" s="436" t="str">
        <f ca="1">IF(COUNTIF('2.3(2)新規再エネ導入予定（合意形成)'!$G:$G,G111)=1,"",G111)&amp;""</f>
        <v>施設番号
「風力-1」のように、電源種と数値で記載ください</v>
      </c>
    </row>
    <row r="112" spans="2:34" s="76" customFormat="1" ht="18.75" hidden="1" customHeight="1" x14ac:dyDescent="0.55000000000000004">
      <c r="B112" s="100"/>
      <c r="C112" s="100"/>
      <c r="D112" s="101"/>
      <c r="E112" s="524"/>
      <c r="F112" s="525"/>
      <c r="G112" s="433"/>
      <c r="H112" s="252"/>
      <c r="I112" s="526"/>
      <c r="J112" s="526"/>
      <c r="K112" s="527" t="s">
        <v>312</v>
      </c>
      <c r="L112" s="528"/>
      <c r="M112" s="529"/>
      <c r="N112" s="530" t="s">
        <v>312</v>
      </c>
      <c r="O112" s="266"/>
      <c r="P112" s="529"/>
      <c r="Q112" s="531" t="s">
        <v>312</v>
      </c>
      <c r="R112" s="252"/>
      <c r="S112" s="252"/>
      <c r="T112" s="104"/>
      <c r="U112" s="100"/>
      <c r="V112" s="518" t="str">
        <f t="shared" ref="V112:V116" si="9">IF(AND(H112&lt;&gt;"",OR(S112="A",S112="B"),OR(O112="特別高圧",O112="高圧")),1,"")</f>
        <v/>
      </c>
      <c r="X112" s="77"/>
      <c r="Y112" s="519"/>
      <c r="Z112" s="519" t="s">
        <v>317</v>
      </c>
      <c r="AA112" s="519"/>
      <c r="AB112" s="519"/>
      <c r="AC112" s="519" t="str" cm="1">
        <f t="array" ref="AC112">IFERROR(INDEX($F$7:$F$343, SMALL(IF($F$7:$F$343&lt;&gt;"", ROW($F$7:$F$343)-ROW($F$7)+1), ROW()-ROW($F$7)+1)), "")</f>
        <v/>
      </c>
      <c r="AD112" s="519" t="str" cm="1">
        <f t="array" aca="1" ref="AD112" ca="1">IF(COUNTIF('2.3(2)新規再エネ導入予定（FS調査、系統接続検討状況）'!$G$8:$G$271,IFERROR(INDEX($G$7:$G$344, SMALL(IF($G$7:$G$344&lt;&gt;"", ROW($G$7:$G$344)-ROW($G$7)+1), ROW()-ROW($G$7)+1)), ""))=1,"",IFERROR(INDEX($G$7:$G$344, SMALL(IF($G$7:$G$344&lt;&gt;"", ROW($G$7:$G$344)-ROW($G$7)+1), ROW()-ROW($G$7)+1)), ""))</f>
        <v/>
      </c>
      <c r="AE112" s="519" t="str" cm="1">
        <f t="array" aca="1" ref="AE112" ca="1">IF(COUNTIF('2.3(2)新規再エネ導入予定（合意形成)'!$G$8:$G$313,IFERROR(INDEX($G$7:$G$344, SMALL(IF($G$7:$G$344&lt;&gt;"", ROW($G$7:$G$344)-ROW($G$7)+1), ROW()-ROW($G$7)+1)), ""))=1,"",IFERROR(INDEX($G$7:$G$344, SMALL(IF($G$7:$G$344&lt;&gt;"", ROW($G$7:$G$344)-ROW($G$7)+1), ROW()-ROW($G$7)+1)), ""))</f>
        <v/>
      </c>
      <c r="AF112" s="519" t="str">
        <f ca="1">IF(COUNTIF('2.3(2)新規再エネ導入予定（FS調査、系統接続検討状況）'!$G:$G,G112)=1,"",G112)&amp;""</f>
        <v/>
      </c>
      <c r="AG112" s="519" t="str">
        <f ca="1">IF(COUNTIF('2.3(2)新規再エネ導入予定（合意形成)'!$G:$G,G112)=1,"",G112)&amp;""</f>
        <v/>
      </c>
      <c r="AH112" s="77"/>
    </row>
    <row r="113" spans="2:34" s="76" customFormat="1" ht="18.75" customHeight="1" x14ac:dyDescent="0.55000000000000004">
      <c r="B113" s="100"/>
      <c r="C113" s="100"/>
      <c r="D113" s="101"/>
      <c r="E113" s="524"/>
      <c r="F113" s="525"/>
      <c r="G113" s="433"/>
      <c r="H113" s="252"/>
      <c r="I113" s="526"/>
      <c r="J113" s="526"/>
      <c r="K113" s="527" t="s">
        <v>312</v>
      </c>
      <c r="L113" s="528"/>
      <c r="M113" s="529"/>
      <c r="N113" s="530" t="s">
        <v>312</v>
      </c>
      <c r="O113" s="266"/>
      <c r="P113" s="529"/>
      <c r="Q113" s="531" t="s">
        <v>312</v>
      </c>
      <c r="R113" s="252"/>
      <c r="S113" s="252"/>
      <c r="T113" s="104"/>
      <c r="U113" s="100"/>
      <c r="V113" s="518" t="str">
        <f t="shared" si="9"/>
        <v/>
      </c>
      <c r="X113" s="77"/>
      <c r="Y113" s="519" t="str">
        <f>IF(AND(H113&lt;&gt;"",OR(S113="A",S113="B"),OR(O113="特別高圧",O113="高圧")),MAX($Y$7:Y112)+1,"")</f>
        <v/>
      </c>
      <c r="Z113" s="519" t="s">
        <v>317</v>
      </c>
      <c r="AA113" s="519"/>
      <c r="AB113" s="519"/>
      <c r="AC113" s="519" t="str" cm="1">
        <f t="array" ref="AC113">IFERROR(INDEX($F$7:$F$343, SMALL(IF($F$7:$F$343&lt;&gt;"", ROW($F$7:$F$343)-ROW($F$7)+1), ROW()-ROW($F$7)+1)), "")</f>
        <v/>
      </c>
      <c r="AD113" s="519" t="str" cm="1">
        <f t="array" aca="1" ref="AD113" ca="1">IF(COUNTIF('2.3(2)新規再エネ導入予定（FS調査、系統接続検討状況）'!$G$8:$G$271,IFERROR(INDEX($G$7:$G$344, SMALL(IF($G$7:$G$344&lt;&gt;"", ROW($G$7:$G$344)-ROW($G$7)+1), ROW()-ROW($G$7)+1)), ""))=1,"",IFERROR(INDEX($G$7:$G$344, SMALL(IF($G$7:$G$344&lt;&gt;"", ROW($G$7:$G$344)-ROW($G$7)+1), ROW()-ROW($G$7)+1)), ""))</f>
        <v/>
      </c>
      <c r="AE113" s="519" t="str" cm="1">
        <f t="array" aca="1" ref="AE113" ca="1">IF(COUNTIF('2.3(2)新規再エネ導入予定（合意形成)'!$G$8:$G$313,IFERROR(INDEX($G$7:$G$344, SMALL(IF($G$7:$G$344&lt;&gt;"", ROW($G$7:$G$344)-ROW($G$7)+1), ROW()-ROW($G$7)+1)), ""))=1,"",IFERROR(INDEX($G$7:$G$344, SMALL(IF($G$7:$G$344&lt;&gt;"", ROW($G$7:$G$344)-ROW($G$7)+1), ROW()-ROW($G$7)+1)), ""))</f>
        <v/>
      </c>
      <c r="AF113" s="519" t="str">
        <f ca="1">IF(COUNTIF('2.3(2)新規再エネ導入予定（FS調査、系統接続検討状況）'!$G:$G,G113)=1,"",G113)&amp;""</f>
        <v/>
      </c>
      <c r="AG113" s="519" t="str">
        <f ca="1">IF(COUNTIF('2.3(2)新規再エネ導入予定（合意形成)'!$G:$G,G113)=1,"",G113)&amp;""</f>
        <v/>
      </c>
      <c r="AH113" s="77"/>
    </row>
    <row r="114" spans="2:34" s="76" customFormat="1" ht="18.75" customHeight="1" x14ac:dyDescent="0.55000000000000004">
      <c r="B114" s="100"/>
      <c r="C114" s="100"/>
      <c r="D114" s="101"/>
      <c r="E114" s="524"/>
      <c r="F114" s="532"/>
      <c r="G114" s="433"/>
      <c r="H114" s="252"/>
      <c r="I114" s="526"/>
      <c r="J114" s="526"/>
      <c r="K114" s="527" t="s">
        <v>312</v>
      </c>
      <c r="L114" s="528"/>
      <c r="M114" s="529"/>
      <c r="N114" s="530" t="s">
        <v>312</v>
      </c>
      <c r="O114" s="266"/>
      <c r="P114" s="529"/>
      <c r="Q114" s="531" t="s">
        <v>177</v>
      </c>
      <c r="R114" s="252"/>
      <c r="S114" s="252"/>
      <c r="T114" s="104"/>
      <c r="U114" s="100"/>
      <c r="V114" s="518" t="str">
        <f t="shared" si="9"/>
        <v/>
      </c>
      <c r="X114" s="77"/>
      <c r="Y114" s="519" t="str">
        <f>IF(AND(H114&lt;&gt;"",OR(S114="A",S114="B"),OR(O114="特別高圧",O114="高圧")),MAX($Y$7:Y113)+1,"")</f>
        <v/>
      </c>
      <c r="Z114" s="519" t="s">
        <v>317</v>
      </c>
      <c r="AA114" s="519"/>
      <c r="AB114" s="519"/>
      <c r="AC114" s="519" t="str" cm="1">
        <f t="array" ref="AC114">IFERROR(INDEX($F$7:$F$343, SMALL(IF($F$7:$F$343&lt;&gt;"", ROW($F$7:$F$343)-ROW($F$7)+1), ROW()-ROW($F$7)+1)), "")</f>
        <v/>
      </c>
      <c r="AD114" s="519" t="str" cm="1">
        <f t="array" aca="1" ref="AD114" ca="1">IF(COUNTIF('2.3(2)新規再エネ導入予定（FS調査、系統接続検討状況）'!$G$8:$G$271,IFERROR(INDEX($G$7:$G$344, SMALL(IF($G$7:$G$344&lt;&gt;"", ROW($G$7:$G$344)-ROW($G$7)+1), ROW()-ROW($G$7)+1)), ""))=1,"",IFERROR(INDEX($G$7:$G$344, SMALL(IF($G$7:$G$344&lt;&gt;"", ROW($G$7:$G$344)-ROW($G$7)+1), ROW()-ROW($G$7)+1)), ""))</f>
        <v/>
      </c>
      <c r="AE114" s="519" t="str" cm="1">
        <f t="array" aca="1" ref="AE114" ca="1">IF(COUNTIF('2.3(2)新規再エネ導入予定（合意形成)'!$G$8:$G$313,IFERROR(INDEX($G$7:$G$344, SMALL(IF($G$7:$G$344&lt;&gt;"", ROW($G$7:$G$344)-ROW($G$7)+1), ROW()-ROW($G$7)+1)), ""))=1,"",IFERROR(INDEX($G$7:$G$344, SMALL(IF($G$7:$G$344&lt;&gt;"", ROW($G$7:$G$344)-ROW($G$7)+1), ROW()-ROW($G$7)+1)), ""))</f>
        <v/>
      </c>
      <c r="AF114" s="519" t="str">
        <f ca="1">IF(COUNTIF('2.3(2)新規再エネ導入予定（FS調査、系統接続検討状況）'!$G:$G,G114)=1,"",G114)&amp;""</f>
        <v/>
      </c>
      <c r="AG114" s="519" t="str">
        <f ca="1">IF(COUNTIF('2.3(2)新規再エネ導入予定（合意形成)'!$G:$G,G114)=1,"",G114)&amp;""</f>
        <v/>
      </c>
      <c r="AH114" s="77"/>
    </row>
    <row r="115" spans="2:34" s="76" customFormat="1" ht="18.75" customHeight="1" x14ac:dyDescent="0.55000000000000004">
      <c r="B115" s="100"/>
      <c r="C115" s="100"/>
      <c r="D115" s="101"/>
      <c r="E115" s="524"/>
      <c r="F115" s="532"/>
      <c r="G115" s="433"/>
      <c r="H115" s="252"/>
      <c r="I115" s="526"/>
      <c r="J115" s="526"/>
      <c r="K115" s="527" t="s">
        <v>312</v>
      </c>
      <c r="L115" s="528"/>
      <c r="M115" s="529"/>
      <c r="N115" s="530" t="s">
        <v>312</v>
      </c>
      <c r="O115" s="266"/>
      <c r="P115" s="529"/>
      <c r="Q115" s="531" t="s">
        <v>177</v>
      </c>
      <c r="R115" s="252"/>
      <c r="S115" s="252"/>
      <c r="T115" s="104"/>
      <c r="U115" s="100"/>
      <c r="V115" s="518" t="str">
        <f t="shared" si="9"/>
        <v/>
      </c>
      <c r="X115" s="77"/>
      <c r="Y115" s="519" t="str">
        <f>IF(AND(H115&lt;&gt;"",OR(S115="A",S115="B"),OR(O115="特別高圧",O115="高圧")),MAX($Y$7:Y114)+1,"")</f>
        <v/>
      </c>
      <c r="Z115" s="519" t="s">
        <v>317</v>
      </c>
      <c r="AA115" s="519"/>
      <c r="AB115" s="519"/>
      <c r="AC115" s="519" t="str" cm="1">
        <f t="array" ref="AC115">IFERROR(INDEX($F$7:$F$343, SMALL(IF($F$7:$F$343&lt;&gt;"", ROW($F$7:$F$343)-ROW($F$7)+1), ROW()-ROW($F$7)+1)), "")</f>
        <v/>
      </c>
      <c r="AD115" s="519" t="str" cm="1">
        <f t="array" aca="1" ref="AD115" ca="1">IF(COUNTIF('2.3(2)新規再エネ導入予定（FS調査、系統接続検討状況）'!$G$8:$G$271,IFERROR(INDEX($G$7:$G$344, SMALL(IF($G$7:$G$344&lt;&gt;"", ROW($G$7:$G$344)-ROW($G$7)+1), ROW()-ROW($G$7)+1)), ""))=1,"",IFERROR(INDEX($G$7:$G$344, SMALL(IF($G$7:$G$344&lt;&gt;"", ROW($G$7:$G$344)-ROW($G$7)+1), ROW()-ROW($G$7)+1)), ""))</f>
        <v/>
      </c>
      <c r="AE115" s="519" t="str" cm="1">
        <f t="array" aca="1" ref="AE115" ca="1">IF(COUNTIF('2.3(2)新規再エネ導入予定（合意形成)'!$G$8:$G$313,IFERROR(INDEX($G$7:$G$344, SMALL(IF($G$7:$G$344&lt;&gt;"", ROW($G$7:$G$344)-ROW($G$7)+1), ROW()-ROW($G$7)+1)), ""))=1,"",IFERROR(INDEX($G$7:$G$344, SMALL(IF($G$7:$G$344&lt;&gt;"", ROW($G$7:$G$344)-ROW($G$7)+1), ROW()-ROW($G$7)+1)), ""))</f>
        <v/>
      </c>
      <c r="AF115" s="519" t="str">
        <f ca="1">IF(COUNTIF('2.3(2)新規再エネ導入予定（FS調査、系統接続検討状況）'!$G:$G,G115)=1,"",G115)&amp;""</f>
        <v/>
      </c>
      <c r="AG115" s="519" t="str">
        <f ca="1">IF(COUNTIF('2.3(2)新規再エネ導入予定（合意形成)'!$G:$G,G115)=1,"",G115)&amp;""</f>
        <v/>
      </c>
      <c r="AH115" s="77"/>
    </row>
    <row r="116" spans="2:34" x14ac:dyDescent="0.55000000000000004">
      <c r="D116" s="94"/>
      <c r="E116" s="488"/>
      <c r="F116" s="489" t="s">
        <v>33</v>
      </c>
      <c r="G116" s="317"/>
      <c r="H116" s="317"/>
      <c r="I116" s="317"/>
      <c r="J116" s="317"/>
      <c r="K116" s="486" t="s">
        <v>312</v>
      </c>
      <c r="L116" s="490"/>
      <c r="M116" s="491">
        <f ca="1">SUM(INDIRECT("M"&amp;ROW(M111)&amp;":M"&amp;ROW()-1))</f>
        <v>0</v>
      </c>
      <c r="N116" s="487" t="s">
        <v>312</v>
      </c>
      <c r="O116" s="360"/>
      <c r="P116" s="491">
        <f ca="1">SUM(INDIRECT("P"&amp;ROW(P111)&amp;":P"&amp;ROW()-1))</f>
        <v>0</v>
      </c>
      <c r="Q116" s="485" t="s">
        <v>177</v>
      </c>
      <c r="R116" s="464"/>
      <c r="S116" s="317"/>
      <c r="T116" s="98"/>
      <c r="V116" s="458" t="str">
        <f t="shared" si="9"/>
        <v/>
      </c>
      <c r="Y116" s="519"/>
      <c r="Z116" s="436" t="s">
        <v>317</v>
      </c>
      <c r="AC116" s="436" t="str" cm="1">
        <f t="array" ref="AC116">IFERROR(INDEX($F$7:$F$343, SMALL(IF($F$7:$F$343&lt;&gt;"", ROW($F$7:$F$343)-ROW($F$7)+1), ROW()-ROW($F$7)+1)), "")</f>
        <v/>
      </c>
      <c r="AD116" s="436" t="str" cm="1">
        <f t="array" aca="1" ref="AD116" ca="1">IF(COUNTIF('2.3(2)新規再エネ導入予定（FS調査、系統接続検討状況）'!$G$8:$G$271,IFERROR(INDEX($G$7:$G$344, SMALL(IF($G$7:$G$344&lt;&gt;"", ROW($G$7:$G$344)-ROW($G$7)+1), ROW()-ROW($G$7)+1)), ""))=1,"",IFERROR(INDEX($G$7:$G$344, SMALL(IF($G$7:$G$344&lt;&gt;"", ROW($G$7:$G$344)-ROW($G$7)+1), ROW()-ROW($G$7)+1)), ""))</f>
        <v/>
      </c>
      <c r="AE116" s="436" t="str" cm="1">
        <f t="array" aca="1" ref="AE116" ca="1">IF(COUNTIF('2.3(2)新規再エネ導入予定（合意形成)'!$G$8:$G$313,IFERROR(INDEX($G$7:$G$344, SMALL(IF($G$7:$G$344&lt;&gt;"", ROW($G$7:$G$344)-ROW($G$7)+1), ROW()-ROW($G$7)+1)), ""))=1,"",IFERROR(INDEX($G$7:$G$344, SMALL(IF($G$7:$G$344&lt;&gt;"", ROW($G$7:$G$344)-ROW($G$7)+1), ROW()-ROW($G$7)+1)), ""))</f>
        <v/>
      </c>
      <c r="AF116" s="436" t="str">
        <f ca="1">IF(COUNTIF('2.3(2)新規再エネ導入予定（FS調査、系統接続検討状況）'!$G:$G,G116)=1,"",G116)&amp;""</f>
        <v/>
      </c>
      <c r="AG116" s="436" t="str">
        <f ca="1">IF(COUNTIF('2.3(2)新規再エネ導入予定（合意形成)'!$G:$G,G116)=1,"",G116)&amp;""</f>
        <v/>
      </c>
    </row>
    <row r="117" spans="2:34" x14ac:dyDescent="0.55000000000000004">
      <c r="D117" s="174"/>
      <c r="E117" s="107"/>
      <c r="F117" s="107"/>
      <c r="G117" s="107"/>
      <c r="H117" s="28"/>
      <c r="I117" s="28"/>
      <c r="J117" s="28"/>
      <c r="K117" s="28"/>
      <c r="L117" s="492"/>
      <c r="M117" s="28"/>
      <c r="N117" s="493"/>
      <c r="O117" s="331"/>
      <c r="P117" s="28"/>
      <c r="Q117" s="493"/>
      <c r="R117" s="494"/>
      <c r="S117" s="28"/>
      <c r="T117" s="108"/>
      <c r="U117"/>
      <c r="AC117" s="436" t="str" cm="1">
        <f t="array" ref="AC117">IFERROR(INDEX($F$7:$F$343, SMALL(IF($F$7:$F$343&lt;&gt;"", ROW($F$7:$F$343)-ROW($F$7)+1), ROW()-ROW($F$7)+1)), "")</f>
        <v/>
      </c>
      <c r="AD117" s="436" t="str" cm="1">
        <f t="array" aca="1" ref="AD117" ca="1">IF(COUNTIF('2.3(2)新規再エネ導入予定（FS調査、系統接続検討状況）'!$G$8:$G$271,IFERROR(INDEX($G$7:$G$344, SMALL(IF($G$7:$G$344&lt;&gt;"", ROW($G$7:$G$344)-ROW($G$7)+1), ROW()-ROW($G$7)+1)), ""))=1,"",IFERROR(INDEX($G$7:$G$344, SMALL(IF($G$7:$G$344&lt;&gt;"", ROW($G$7:$G$344)-ROW($G$7)+1), ROW()-ROW($G$7)+1)), ""))</f>
        <v/>
      </c>
      <c r="AE117" s="436" t="str" cm="1">
        <f t="array" aca="1" ref="AE117" ca="1">IF(COUNTIF('2.3(2)新規再エネ導入予定（合意形成)'!$G$8:$G$313,IFERROR(INDEX($G$7:$G$344, SMALL(IF($G$7:$G$344&lt;&gt;"", ROW($G$7:$G$344)-ROW($G$7)+1), ROW()-ROW($G$7)+1)), ""))=1,"",IFERROR(INDEX($G$7:$G$344, SMALL(IF($G$7:$G$344&lt;&gt;"", ROW($G$7:$G$344)-ROW($G$7)+1), ROW()-ROW($G$7)+1)), ""))</f>
        <v/>
      </c>
      <c r="AF117" s="436" t="str">
        <f ca="1">IF(COUNTIF('2.3(2)新規再エネ導入予定（FS調査、系統接続検討状況）'!$G:$G,G117)=1,"",G117)&amp;""</f>
        <v/>
      </c>
      <c r="AG117" s="436" t="str">
        <f ca="1">IF(COUNTIF('2.3(2)新規再エネ導入予定（合意形成)'!$G:$G,G117)=1,"",G117)&amp;""</f>
        <v/>
      </c>
    </row>
    <row r="118" spans="2:34" x14ac:dyDescent="0.55000000000000004">
      <c r="F118" s="146"/>
      <c r="G118" s="146"/>
      <c r="H118" s="146"/>
      <c r="I118" s="146"/>
      <c r="J118" s="146"/>
      <c r="K118" s="146"/>
      <c r="L118" s="472"/>
      <c r="M118" s="146"/>
      <c r="N118" s="473"/>
      <c r="O118" s="326"/>
      <c r="P118" s="146"/>
      <c r="V118" s="89"/>
      <c r="X118" s="110"/>
      <c r="Y118" s="110"/>
      <c r="AC118" s="436" t="str" cm="1">
        <f t="array" ref="AC118">IFERROR(INDEX($F$7:$F$343, SMALL(IF($F$7:$F$343&lt;&gt;"", ROW($F$7:$F$343)-ROW($F$7)+1), ROW()-ROW($F$7)+1)), "")</f>
        <v/>
      </c>
      <c r="AD118" s="436" t="str" cm="1">
        <f t="array" aca="1" ref="AD118" ca="1">IF(COUNTIF('2.3(2)新規再エネ導入予定（FS調査、系統接続検討状況）'!$G$8:$G$271,IFERROR(INDEX($G$7:$G$344, SMALL(IF($G$7:$G$344&lt;&gt;"", ROW($G$7:$G$344)-ROW($G$7)+1), ROW()-ROW($G$7)+1)), ""))=1,"",IFERROR(INDEX($G$7:$G$344, SMALL(IF($G$7:$G$344&lt;&gt;"", ROW($G$7:$G$344)-ROW($G$7)+1), ROW()-ROW($G$7)+1)), ""))</f>
        <v/>
      </c>
      <c r="AE118" s="436" t="str" cm="1">
        <f t="array" aca="1" ref="AE118" ca="1">IF(COUNTIF('2.3(2)新規再エネ導入予定（合意形成)'!$G$8:$G$313,IFERROR(INDEX($G$7:$G$344, SMALL(IF($G$7:$G$344&lt;&gt;"", ROW($G$7:$G$344)-ROW($G$7)+1), ROW()-ROW($G$7)+1)), ""))=1,"",IFERROR(INDEX($G$7:$G$344, SMALL(IF($G$7:$G$344&lt;&gt;"", ROW($G$7:$G$344)-ROW($G$7)+1), ROW()-ROW($G$7)+1)), ""))</f>
        <v/>
      </c>
      <c r="AF118" s="436" t="str">
        <f ca="1">IF(COUNTIF('2.3(2)新規再エネ導入予定（FS調査、系統接続検討状況）'!$G:$G,G118)=1,"",G118)&amp;""</f>
        <v/>
      </c>
      <c r="AG118" s="436" t="str">
        <f ca="1">IF(COUNTIF('2.3(2)新規再エネ導入予定（合意形成)'!$G:$G,G118)=1,"",G118)&amp;""</f>
        <v/>
      </c>
    </row>
    <row r="119" spans="2:34" ht="9.75" customHeight="1" x14ac:dyDescent="0.55000000000000004">
      <c r="D119" s="92"/>
      <c r="E119" s="93"/>
      <c r="F119" s="93"/>
      <c r="G119" s="474"/>
      <c r="H119" s="93"/>
      <c r="I119" s="93"/>
      <c r="J119" s="93"/>
      <c r="K119" s="93"/>
      <c r="L119" s="439"/>
      <c r="M119" s="93"/>
      <c r="N119" s="475"/>
      <c r="O119" s="320"/>
      <c r="P119" s="93"/>
      <c r="Q119" s="440"/>
      <c r="R119" s="320"/>
      <c r="S119" s="29"/>
      <c r="T119" s="115"/>
      <c r="Y119" s="436" t="str">
        <f>IF(AND(H119&lt;&gt;"",OR(S119="A",S119="B"),OR(O119="特別高圧",O119="高圧")),MAX($Y$7:$Y118)+1,"")</f>
        <v/>
      </c>
      <c r="AC119" s="436" t="str" cm="1">
        <f t="array" ref="AC119">IFERROR(INDEX($F$7:$F$343, SMALL(IF($F$7:$F$343&lt;&gt;"", ROW($F$7:$F$343)-ROW($F$7)+1), ROW()-ROW($F$7)+1)), "")</f>
        <v/>
      </c>
      <c r="AD119" s="436" t="str" cm="1">
        <f t="array" aca="1" ref="AD119" ca="1">IF(COUNTIF('2.3(2)新規再エネ導入予定（FS調査、系統接続検討状況）'!$G$8:$G$271,IFERROR(INDEX($G$7:$G$344, SMALL(IF($G$7:$G$344&lt;&gt;"", ROW($G$7:$G$344)-ROW($G$7)+1), ROW()-ROW($G$7)+1)), ""))=1,"",IFERROR(INDEX($G$7:$G$344, SMALL(IF($G$7:$G$344&lt;&gt;"", ROW($G$7:$G$344)-ROW($G$7)+1), ROW()-ROW($G$7)+1)), ""))</f>
        <v/>
      </c>
      <c r="AE119" s="436" t="str" cm="1">
        <f t="array" aca="1" ref="AE119" ca="1">IF(COUNTIF('2.3(2)新規再エネ導入予定（合意形成)'!$G$8:$G$313,IFERROR(INDEX($G$7:$G$344, SMALL(IF($G$7:$G$344&lt;&gt;"", ROW($G$7:$G$344)-ROW($G$7)+1), ROW()-ROW($G$7)+1)), ""))=1,"",IFERROR(INDEX($G$7:$G$344, SMALL(IF($G$7:$G$344&lt;&gt;"", ROW($G$7:$G$344)-ROW($G$7)+1), ROW()-ROW($G$7)+1)), ""))</f>
        <v/>
      </c>
      <c r="AF119" s="436" t="str">
        <f ca="1">IF(COUNTIF('2.3(2)新規再エネ導入予定（FS調査、系統接続検討状況）'!$G:$G,G119)=1,"",G119)&amp;""</f>
        <v/>
      </c>
      <c r="AG119" s="436" t="str">
        <f ca="1">IF(COUNTIF('2.3(2)新規再エネ導入予定（合意形成)'!$G:$G,G119)=1,"",G119)&amp;""</f>
        <v/>
      </c>
    </row>
    <row r="120" spans="2:34" ht="21" x14ac:dyDescent="0.55000000000000004">
      <c r="D120" s="310" t="s">
        <v>313</v>
      </c>
      <c r="F120" s="310"/>
      <c r="G120" s="476"/>
      <c r="J120"/>
      <c r="N120" s="477"/>
      <c r="Q120" s="303"/>
      <c r="R120" s="3"/>
      <c r="S120"/>
      <c r="T120" s="98"/>
      <c r="Y120" s="436" t="str">
        <f>IF(AND(H120&lt;&gt;"",OR(S120="A",S120="B"),OR(O120="特別高圧",O120="高圧")),MAX($Y$7:$Y119)+1,"")</f>
        <v/>
      </c>
      <c r="AC120" s="436" t="str" cm="1">
        <f t="array" ref="AC120">IFERROR(INDEX($F$7:$F$343, SMALL(IF($F$7:$F$343&lt;&gt;"", ROW($F$7:$F$343)-ROW($F$7)+1), ROW()-ROW($F$7)+1)), "")</f>
        <v/>
      </c>
      <c r="AD120" s="436" t="str" cm="1">
        <f t="array" aca="1" ref="AD120" ca="1">IF(COUNTIF('2.3(2)新規再エネ導入予定（FS調査、系統接続検討状況）'!$G$8:$G$271,IFERROR(INDEX($G$7:$G$344, SMALL(IF($G$7:$G$344&lt;&gt;"", ROW($G$7:$G$344)-ROW($G$7)+1), ROW()-ROW($G$7)+1)), ""))=1,"",IFERROR(INDEX($G$7:$G$344, SMALL(IF($G$7:$G$344&lt;&gt;"", ROW($G$7:$G$344)-ROW($G$7)+1), ROW()-ROW($G$7)+1)), ""))</f>
        <v/>
      </c>
      <c r="AE120" s="436" t="str" cm="1">
        <f t="array" aca="1" ref="AE120" ca="1">IF(COUNTIF('2.3(2)新規再エネ導入予定（合意形成)'!$G$8:$G$313,IFERROR(INDEX($G$7:$G$344, SMALL(IF($G$7:$G$344&lt;&gt;"", ROW($G$7:$G$344)-ROW($G$7)+1), ROW()-ROW($G$7)+1)), ""))=1,"",IFERROR(INDEX($G$7:$G$344, SMALL(IF($G$7:$G$344&lt;&gt;"", ROW($G$7:$G$344)-ROW($G$7)+1), ROW()-ROW($G$7)+1)), ""))</f>
        <v/>
      </c>
      <c r="AF120" s="436" t="str">
        <f ca="1">IF(COUNTIF('2.3(2)新規再エネ導入予定（FS調査、系統接続検討状況）'!$G:$G,G120)=1,"",G120)&amp;""</f>
        <v/>
      </c>
      <c r="AG120" s="436" t="str">
        <f ca="1">IF(COUNTIF('2.3(2)新規再エネ導入予定（合意形成)'!$G:$G,G120)=1,"",G120)&amp;""</f>
        <v/>
      </c>
    </row>
    <row r="121" spans="2:34" ht="47" x14ac:dyDescent="0.55000000000000004">
      <c r="D121" s="94"/>
      <c r="E121" s="478"/>
      <c r="F121" s="479" t="s">
        <v>15</v>
      </c>
      <c r="G121" s="314" t="s">
        <v>430</v>
      </c>
      <c r="H121" s="314" t="s">
        <v>303</v>
      </c>
      <c r="I121" s="314" t="s">
        <v>16</v>
      </c>
      <c r="J121" s="186" t="s">
        <v>17</v>
      </c>
      <c r="K121" s="480" t="s">
        <v>18</v>
      </c>
      <c r="L121" s="481" t="s">
        <v>40</v>
      </c>
      <c r="M121" s="314" t="s">
        <v>20</v>
      </c>
      <c r="N121" s="482" t="s">
        <v>166</v>
      </c>
      <c r="O121" s="186" t="s">
        <v>318</v>
      </c>
      <c r="P121" s="314" t="s">
        <v>165</v>
      </c>
      <c r="Q121" s="483" t="s">
        <v>167</v>
      </c>
      <c r="R121" s="314" t="s">
        <v>21</v>
      </c>
      <c r="S121" s="314" t="s">
        <v>310</v>
      </c>
      <c r="T121" s="98"/>
      <c r="V121" s="444" t="s">
        <v>320</v>
      </c>
      <c r="Y121" s="436" t="str">
        <f>IF(AND(H121&lt;&gt;"",OR(S121="A",S121="B"),OR(O121="特別高圧",O121="高圧")),MAX($Y$7:$Y120)+1,"")</f>
        <v/>
      </c>
      <c r="Z121" s="436" t="s">
        <v>250</v>
      </c>
      <c r="AC121" s="436" t="str" cm="1">
        <f t="array" ref="AC121">IFERROR(INDEX($F$7:$F$343, SMALL(IF($F$7:$F$343&lt;&gt;"", ROW($F$7:$F$343)-ROW($F$7)+1), ROW()-ROW($F$7)+1)), "")</f>
        <v/>
      </c>
      <c r="AD121" s="436" t="str" cm="1">
        <f t="array" aca="1" ref="AD121" ca="1">IF(COUNTIF('2.3(2)新規再エネ導入予定（FS調査、系統接続検討状況）'!$G$8:$G$271,IFERROR(INDEX($G$7:$G$344, SMALL(IF($G$7:$G$344&lt;&gt;"", ROW($G$7:$G$344)-ROW($G$7)+1), ROW()-ROW($G$7)+1)), ""))=1,"",IFERROR(INDEX($G$7:$G$344, SMALL(IF($G$7:$G$344&lt;&gt;"", ROW($G$7:$G$344)-ROW($G$7)+1), ROW()-ROW($G$7)+1)), ""))</f>
        <v/>
      </c>
      <c r="AE121" s="436" t="str" cm="1">
        <f t="array" aca="1" ref="AE121" ca="1">IF(COUNTIF('2.3(2)新規再エネ導入予定（合意形成)'!$G$8:$G$313,IFERROR(INDEX($G$7:$G$344, SMALL(IF($G$7:$G$344&lt;&gt;"", ROW($G$7:$G$344)-ROW($G$7)+1), ROW()-ROW($G$7)+1)), ""))=1,"",IFERROR(INDEX($G$7:$G$344, SMALL(IF($G$7:$G$344&lt;&gt;"", ROW($G$7:$G$344)-ROW($G$7)+1), ROW()-ROW($G$7)+1)), ""))</f>
        <v/>
      </c>
      <c r="AF121" s="436" t="str">
        <f ca="1">IF(COUNTIF('2.3(2)新規再エネ導入予定（FS調査、系統接続検討状況）'!$G:$G,G121)=1,"",G121)&amp;""</f>
        <v>施設番号
「地熱-1」のように、電源種と数値で記載ください</v>
      </c>
      <c r="AG121" s="436" t="str">
        <f ca="1">IF(COUNTIF('2.3(2)新規再エネ導入予定（合意形成)'!$G:$G,G121)=1,"",G121)&amp;""</f>
        <v>施設番号
「地熱-1」のように、電源種と数値で記載ください</v>
      </c>
    </row>
    <row r="122" spans="2:34" s="76" customFormat="1" ht="18.75" hidden="1" customHeight="1" x14ac:dyDescent="0.55000000000000004">
      <c r="B122" s="100"/>
      <c r="C122" s="100"/>
      <c r="D122" s="101"/>
      <c r="E122" s="524"/>
      <c r="F122" s="525"/>
      <c r="G122" s="433"/>
      <c r="H122" s="252"/>
      <c r="I122" s="526"/>
      <c r="J122" s="526"/>
      <c r="K122" s="527" t="s">
        <v>312</v>
      </c>
      <c r="L122" s="528"/>
      <c r="M122" s="529"/>
      <c r="N122" s="530" t="s">
        <v>312</v>
      </c>
      <c r="O122" s="266"/>
      <c r="P122" s="529"/>
      <c r="Q122" s="531" t="s">
        <v>312</v>
      </c>
      <c r="R122" s="252"/>
      <c r="S122" s="252"/>
      <c r="T122" s="104"/>
      <c r="U122" s="100"/>
      <c r="V122" s="518" t="str">
        <f t="shared" ref="V122:V126" si="10">IF(AND(H122&lt;&gt;"",OR(S122="A",S122="B"),OR(O122="特別高圧",O122="高圧")),1,"")</f>
        <v/>
      </c>
      <c r="X122" s="77"/>
      <c r="Y122" s="519"/>
      <c r="Z122" s="519" t="s">
        <v>250</v>
      </c>
      <c r="AA122" s="519"/>
      <c r="AB122" s="519"/>
      <c r="AC122" s="519" t="str" cm="1">
        <f t="array" ref="AC122">IFERROR(INDEX($F$7:$F$343, SMALL(IF($F$7:$F$343&lt;&gt;"", ROW($F$7:$F$343)-ROW($F$7)+1), ROW()-ROW($F$7)+1)), "")</f>
        <v/>
      </c>
      <c r="AD122" s="519" t="str" cm="1">
        <f t="array" aca="1" ref="AD122" ca="1">IF(COUNTIF('2.3(2)新規再エネ導入予定（FS調査、系統接続検討状況）'!$G$8:$G$271,IFERROR(INDEX($G$7:$G$344, SMALL(IF($G$7:$G$344&lt;&gt;"", ROW($G$7:$G$344)-ROW($G$7)+1), ROW()-ROW($G$7)+1)), ""))=1,"",IFERROR(INDEX($G$7:$G$344, SMALL(IF($G$7:$G$344&lt;&gt;"", ROW($G$7:$G$344)-ROW($G$7)+1), ROW()-ROW($G$7)+1)), ""))</f>
        <v/>
      </c>
      <c r="AE122" s="519" t="str" cm="1">
        <f t="array" aca="1" ref="AE122" ca="1">IF(COUNTIF('2.3(2)新規再エネ導入予定（合意形成)'!$G$8:$G$313,IFERROR(INDEX($G$7:$G$344, SMALL(IF($G$7:$G$344&lt;&gt;"", ROW($G$7:$G$344)-ROW($G$7)+1), ROW()-ROW($G$7)+1)), ""))=1,"",IFERROR(INDEX($G$7:$G$344, SMALL(IF($G$7:$G$344&lt;&gt;"", ROW($G$7:$G$344)-ROW($G$7)+1), ROW()-ROW($G$7)+1)), ""))</f>
        <v/>
      </c>
      <c r="AF122" s="519" t="str">
        <f ca="1">IF(COUNTIF('2.3(2)新規再エネ導入予定（FS調査、系統接続検討状況）'!$G:$G,G122)=1,"",G122)&amp;""</f>
        <v/>
      </c>
      <c r="AG122" s="519" t="str">
        <f ca="1">IF(COUNTIF('2.3(2)新規再エネ導入予定（合意形成)'!$G:$G,G122)=1,"",G122)&amp;""</f>
        <v/>
      </c>
      <c r="AH122" s="77"/>
    </row>
    <row r="123" spans="2:34" s="76" customFormat="1" ht="18.75" customHeight="1" x14ac:dyDescent="0.55000000000000004">
      <c r="B123" s="100"/>
      <c r="C123" s="100"/>
      <c r="D123" s="101"/>
      <c r="E123" s="524"/>
      <c r="F123" s="525"/>
      <c r="G123" s="433"/>
      <c r="H123" s="252"/>
      <c r="I123" s="526"/>
      <c r="J123" s="526"/>
      <c r="K123" s="527" t="s">
        <v>312</v>
      </c>
      <c r="L123" s="528"/>
      <c r="M123" s="529"/>
      <c r="N123" s="530" t="s">
        <v>312</v>
      </c>
      <c r="O123" s="266"/>
      <c r="P123" s="529"/>
      <c r="Q123" s="531" t="s">
        <v>312</v>
      </c>
      <c r="R123" s="252"/>
      <c r="S123" s="252"/>
      <c r="T123" s="104"/>
      <c r="U123" s="100"/>
      <c r="V123" s="518" t="str">
        <f t="shared" si="10"/>
        <v/>
      </c>
      <c r="X123" s="77"/>
      <c r="Y123" s="519" t="str">
        <f>IF(AND(H123&lt;&gt;"",OR(S123="A",S123="B"),OR(O123="特別高圧",O123="高圧")),MAX($Y$7:Y122)+1,"")</f>
        <v/>
      </c>
      <c r="Z123" s="519" t="s">
        <v>250</v>
      </c>
      <c r="AA123" s="519"/>
      <c r="AB123" s="519"/>
      <c r="AC123" s="519" t="str" cm="1">
        <f t="array" ref="AC123">IFERROR(INDEX($F$7:$F$343, SMALL(IF($F$7:$F$343&lt;&gt;"", ROW($F$7:$F$343)-ROW($F$7)+1), ROW()-ROW($F$7)+1)), "")</f>
        <v/>
      </c>
      <c r="AD123" s="519" t="str" cm="1">
        <f t="array" aca="1" ref="AD123" ca="1">IF(COUNTIF('2.3(2)新規再エネ導入予定（FS調査、系統接続検討状況）'!$G$8:$G$271,IFERROR(INDEX($G$7:$G$344, SMALL(IF($G$7:$G$344&lt;&gt;"", ROW($G$7:$G$344)-ROW($G$7)+1), ROW()-ROW($G$7)+1)), ""))=1,"",IFERROR(INDEX($G$7:$G$344, SMALL(IF($G$7:$G$344&lt;&gt;"", ROW($G$7:$G$344)-ROW($G$7)+1), ROW()-ROW($G$7)+1)), ""))</f>
        <v/>
      </c>
      <c r="AE123" s="519" t="str" cm="1">
        <f t="array" aca="1" ref="AE123" ca="1">IF(COUNTIF('2.3(2)新規再エネ導入予定（合意形成)'!$G$8:$G$313,IFERROR(INDEX($G$7:$G$344, SMALL(IF($G$7:$G$344&lt;&gt;"", ROW($G$7:$G$344)-ROW($G$7)+1), ROW()-ROW($G$7)+1)), ""))=1,"",IFERROR(INDEX($G$7:$G$344, SMALL(IF($G$7:$G$344&lt;&gt;"", ROW($G$7:$G$344)-ROW($G$7)+1), ROW()-ROW($G$7)+1)), ""))</f>
        <v/>
      </c>
      <c r="AF123" s="519" t="str">
        <f ca="1">IF(COUNTIF('2.3(2)新規再エネ導入予定（FS調査、系統接続検討状況）'!$G:$G,G123)=1,"",G123)&amp;""</f>
        <v/>
      </c>
      <c r="AG123" s="519" t="str">
        <f ca="1">IF(COUNTIF('2.3(2)新規再エネ導入予定（合意形成)'!$G:$G,G123)=1,"",G123)&amp;""</f>
        <v/>
      </c>
      <c r="AH123" s="77"/>
    </row>
    <row r="124" spans="2:34" s="76" customFormat="1" ht="18.75" customHeight="1" x14ac:dyDescent="0.55000000000000004">
      <c r="B124" s="100"/>
      <c r="C124" s="100"/>
      <c r="D124" s="101"/>
      <c r="E124" s="524"/>
      <c r="F124" s="532"/>
      <c r="G124" s="433"/>
      <c r="H124" s="252"/>
      <c r="I124" s="526"/>
      <c r="J124" s="526"/>
      <c r="K124" s="527" t="s">
        <v>312</v>
      </c>
      <c r="L124" s="528"/>
      <c r="M124" s="529"/>
      <c r="N124" s="530" t="s">
        <v>312</v>
      </c>
      <c r="O124" s="266"/>
      <c r="P124" s="529"/>
      <c r="Q124" s="531" t="s">
        <v>177</v>
      </c>
      <c r="R124" s="252"/>
      <c r="S124" s="252"/>
      <c r="T124" s="104"/>
      <c r="U124" s="100"/>
      <c r="V124" s="518" t="str">
        <f t="shared" si="10"/>
        <v/>
      </c>
      <c r="X124" s="77"/>
      <c r="Y124" s="519" t="str">
        <f>IF(AND(H124&lt;&gt;"",OR(S124="A",S124="B"),OR(O124="特別高圧",O124="高圧")),MAX($Y$7:Y123)+1,"")</f>
        <v/>
      </c>
      <c r="Z124" s="519" t="s">
        <v>250</v>
      </c>
      <c r="AA124" s="519"/>
      <c r="AB124" s="519"/>
      <c r="AC124" s="519" t="str" cm="1">
        <f t="array" ref="AC124">IFERROR(INDEX($F$7:$F$343, SMALL(IF($F$7:$F$343&lt;&gt;"", ROW($F$7:$F$343)-ROW($F$7)+1), ROW()-ROW($F$7)+1)), "")</f>
        <v/>
      </c>
      <c r="AD124" s="519" t="str" cm="1">
        <f t="array" aca="1" ref="AD124" ca="1">IF(COUNTIF('2.3(2)新規再エネ導入予定（FS調査、系統接続検討状況）'!$G$8:$G$271,IFERROR(INDEX($G$7:$G$344, SMALL(IF($G$7:$G$344&lt;&gt;"", ROW($G$7:$G$344)-ROW($G$7)+1), ROW()-ROW($G$7)+1)), ""))=1,"",IFERROR(INDEX($G$7:$G$344, SMALL(IF($G$7:$G$344&lt;&gt;"", ROW($G$7:$G$344)-ROW($G$7)+1), ROW()-ROW($G$7)+1)), ""))</f>
        <v/>
      </c>
      <c r="AE124" s="519" t="str" cm="1">
        <f t="array" aca="1" ref="AE124" ca="1">IF(COUNTIF('2.3(2)新規再エネ導入予定（合意形成)'!$G$8:$G$313,IFERROR(INDEX($G$7:$G$344, SMALL(IF($G$7:$G$344&lt;&gt;"", ROW($G$7:$G$344)-ROW($G$7)+1), ROW()-ROW($G$7)+1)), ""))=1,"",IFERROR(INDEX($G$7:$G$344, SMALL(IF($G$7:$G$344&lt;&gt;"", ROW($G$7:$G$344)-ROW($G$7)+1), ROW()-ROW($G$7)+1)), ""))</f>
        <v/>
      </c>
      <c r="AF124" s="519" t="str">
        <f ca="1">IF(COUNTIF('2.3(2)新規再エネ導入予定（FS調査、系統接続検討状況）'!$G:$G,G124)=1,"",G124)&amp;""</f>
        <v/>
      </c>
      <c r="AG124" s="519" t="str">
        <f ca="1">IF(COUNTIF('2.3(2)新規再エネ導入予定（合意形成)'!$G:$G,G124)=1,"",G124)&amp;""</f>
        <v/>
      </c>
      <c r="AH124" s="77"/>
    </row>
    <row r="125" spans="2:34" s="76" customFormat="1" ht="18.75" customHeight="1" x14ac:dyDescent="0.55000000000000004">
      <c r="B125" s="100"/>
      <c r="C125" s="100"/>
      <c r="D125" s="101"/>
      <c r="E125" s="524"/>
      <c r="F125" s="532"/>
      <c r="G125" s="433"/>
      <c r="H125" s="252"/>
      <c r="I125" s="526"/>
      <c r="J125" s="526"/>
      <c r="K125" s="527" t="s">
        <v>312</v>
      </c>
      <c r="L125" s="528"/>
      <c r="M125" s="529"/>
      <c r="N125" s="530" t="s">
        <v>312</v>
      </c>
      <c r="O125" s="266"/>
      <c r="P125" s="529"/>
      <c r="Q125" s="531" t="s">
        <v>177</v>
      </c>
      <c r="R125" s="252"/>
      <c r="S125" s="252"/>
      <c r="T125" s="104"/>
      <c r="U125" s="100"/>
      <c r="V125" s="518" t="str">
        <f t="shared" si="10"/>
        <v/>
      </c>
      <c r="X125" s="77"/>
      <c r="Y125" s="519" t="str">
        <f>IF(AND(H125&lt;&gt;"",OR(S125="A",S125="B"),OR(O125="特別高圧",O125="高圧")),MAX($Y$7:Y124)+1,"")</f>
        <v/>
      </c>
      <c r="Z125" s="519" t="s">
        <v>250</v>
      </c>
      <c r="AA125" s="519"/>
      <c r="AB125" s="519"/>
      <c r="AC125" s="519" t="str" cm="1">
        <f t="array" ref="AC125">IFERROR(INDEX($F$7:$F$343, SMALL(IF($F$7:$F$343&lt;&gt;"", ROW($F$7:$F$343)-ROW($F$7)+1), ROW()-ROW($F$7)+1)), "")</f>
        <v/>
      </c>
      <c r="AD125" s="519" t="str" cm="1">
        <f t="array" aca="1" ref="AD125" ca="1">IF(COUNTIF('2.3(2)新規再エネ導入予定（FS調査、系統接続検討状況）'!$G$8:$G$271,IFERROR(INDEX($G$7:$G$344, SMALL(IF($G$7:$G$344&lt;&gt;"", ROW($G$7:$G$344)-ROW($G$7)+1), ROW()-ROW($G$7)+1)), ""))=1,"",IFERROR(INDEX($G$7:$G$344, SMALL(IF($G$7:$G$344&lt;&gt;"", ROW($G$7:$G$344)-ROW($G$7)+1), ROW()-ROW($G$7)+1)), ""))</f>
        <v/>
      </c>
      <c r="AE125" s="519" t="str" cm="1">
        <f t="array" aca="1" ref="AE125" ca="1">IF(COUNTIF('2.3(2)新規再エネ導入予定（合意形成)'!$G$8:$G$313,IFERROR(INDEX($G$7:$G$344, SMALL(IF($G$7:$G$344&lt;&gt;"", ROW($G$7:$G$344)-ROW($G$7)+1), ROW()-ROW($G$7)+1)), ""))=1,"",IFERROR(INDEX($G$7:$G$344, SMALL(IF($G$7:$G$344&lt;&gt;"", ROW($G$7:$G$344)-ROW($G$7)+1), ROW()-ROW($G$7)+1)), ""))</f>
        <v/>
      </c>
      <c r="AF125" s="519" t="str">
        <f ca="1">IF(COUNTIF('2.3(2)新規再エネ導入予定（FS調査、系統接続検討状況）'!$G:$G,G125)=1,"",G125)&amp;""</f>
        <v/>
      </c>
      <c r="AG125" s="519" t="str">
        <f ca="1">IF(COUNTIF('2.3(2)新規再エネ導入予定（合意形成)'!$G:$G,G125)=1,"",G125)&amp;""</f>
        <v/>
      </c>
      <c r="AH125" s="77"/>
    </row>
    <row r="126" spans="2:34" x14ac:dyDescent="0.55000000000000004">
      <c r="D126" s="94"/>
      <c r="E126" s="488"/>
      <c r="F126" s="489" t="s">
        <v>33</v>
      </c>
      <c r="G126" s="317"/>
      <c r="H126" s="317"/>
      <c r="I126" s="317"/>
      <c r="J126" s="317"/>
      <c r="K126" s="486" t="s">
        <v>312</v>
      </c>
      <c r="L126" s="490"/>
      <c r="M126" s="491">
        <f ca="1">SUM(INDIRECT("M"&amp;ROW(M121)&amp;":M"&amp;ROW()-1))</f>
        <v>0</v>
      </c>
      <c r="N126" s="487" t="s">
        <v>312</v>
      </c>
      <c r="O126" s="360"/>
      <c r="P126" s="491">
        <f ca="1">SUM(INDIRECT("P"&amp;ROW(P121)&amp;":P"&amp;ROW()-1))</f>
        <v>0</v>
      </c>
      <c r="Q126" s="485" t="s">
        <v>177</v>
      </c>
      <c r="R126" s="464"/>
      <c r="S126" s="317"/>
      <c r="T126" s="98"/>
      <c r="V126" s="458" t="str">
        <f t="shared" si="10"/>
        <v/>
      </c>
      <c r="Y126" s="436"/>
      <c r="Z126" s="436" t="s">
        <v>250</v>
      </c>
      <c r="AC126" s="436" t="str" cm="1">
        <f t="array" ref="AC126">IFERROR(INDEX($F$7:$F$343, SMALL(IF($F$7:$F$343&lt;&gt;"", ROW($F$7:$F$343)-ROW($F$7)+1), ROW()-ROW($F$7)+1)), "")</f>
        <v/>
      </c>
      <c r="AD126" s="436" t="str" cm="1">
        <f t="array" aca="1" ref="AD126" ca="1">IF(COUNTIF('2.3(2)新規再エネ導入予定（FS調査、系統接続検討状況）'!$G$8:$G$271,IFERROR(INDEX($G$7:$G$344, SMALL(IF($G$7:$G$344&lt;&gt;"", ROW($G$7:$G$344)-ROW($G$7)+1), ROW()-ROW($G$7)+1)), ""))=1,"",IFERROR(INDEX($G$7:$G$344, SMALL(IF($G$7:$G$344&lt;&gt;"", ROW($G$7:$G$344)-ROW($G$7)+1), ROW()-ROW($G$7)+1)), ""))</f>
        <v/>
      </c>
      <c r="AE126" s="436" t="str" cm="1">
        <f t="array" aca="1" ref="AE126" ca="1">IF(COUNTIF('2.3(2)新規再エネ導入予定（合意形成)'!$G$8:$G$313,IFERROR(INDEX($G$7:$G$344, SMALL(IF($G$7:$G$344&lt;&gt;"", ROW($G$7:$G$344)-ROW($G$7)+1), ROW()-ROW($G$7)+1)), ""))=1,"",IFERROR(INDEX($G$7:$G$344, SMALL(IF($G$7:$G$344&lt;&gt;"", ROW($G$7:$G$344)-ROW($G$7)+1), ROW()-ROW($G$7)+1)), ""))</f>
        <v/>
      </c>
      <c r="AF126" s="436" t="str">
        <f ca="1">IF(COUNTIF('2.3(2)新規再エネ導入予定（FS調査、系統接続検討状況）'!$G:$G,G126)=1,"",G126)&amp;""</f>
        <v/>
      </c>
      <c r="AG126" s="436" t="str">
        <f ca="1">IF(COUNTIF('2.3(2)新規再エネ導入予定（合意形成)'!$G:$G,G126)=1,"",G126)&amp;""</f>
        <v/>
      </c>
    </row>
    <row r="127" spans="2:34" x14ac:dyDescent="0.55000000000000004">
      <c r="D127" s="174"/>
      <c r="E127" s="107"/>
      <c r="F127" s="107"/>
      <c r="G127" s="107"/>
      <c r="H127" s="28"/>
      <c r="I127" s="28"/>
      <c r="J127" s="28"/>
      <c r="K127" s="28"/>
      <c r="L127" s="492"/>
      <c r="M127" s="28"/>
      <c r="N127" s="493"/>
      <c r="O127" s="331"/>
      <c r="P127" s="28"/>
      <c r="Q127" s="493"/>
      <c r="R127" s="494"/>
      <c r="S127" s="28"/>
      <c r="T127" s="108"/>
      <c r="U127"/>
      <c r="AC127" s="436" t="str" cm="1">
        <f t="array" ref="AC127">IFERROR(INDEX($F$7:$F$343, SMALL(IF($F$7:$F$343&lt;&gt;"", ROW($F$7:$F$343)-ROW($F$7)+1), ROW()-ROW($F$7)+1)), "")</f>
        <v/>
      </c>
      <c r="AD127" s="436" t="str" cm="1">
        <f t="array" aca="1" ref="AD127" ca="1">IF(COUNTIF('2.3(2)新規再エネ導入予定（FS調査、系統接続検討状況）'!$G$8:$G$271,IFERROR(INDEX($G$7:$G$344, SMALL(IF($G$7:$G$344&lt;&gt;"", ROW($G$7:$G$344)-ROW($G$7)+1), ROW()-ROW($G$7)+1)), ""))=1,"",IFERROR(INDEX($G$7:$G$344, SMALL(IF($G$7:$G$344&lt;&gt;"", ROW($G$7:$G$344)-ROW($G$7)+1), ROW()-ROW($G$7)+1)), ""))</f>
        <v/>
      </c>
      <c r="AE127" s="436" t="str" cm="1">
        <f t="array" aca="1" ref="AE127" ca="1">IF(COUNTIF('2.3(2)新規再エネ導入予定（合意形成)'!$G$8:$G$313,IFERROR(INDEX($G$7:$G$344, SMALL(IF($G$7:$G$344&lt;&gt;"", ROW($G$7:$G$344)-ROW($G$7)+1), ROW()-ROW($G$7)+1)), ""))=1,"",IFERROR(INDEX($G$7:$G$344, SMALL(IF($G$7:$G$344&lt;&gt;"", ROW($G$7:$G$344)-ROW($G$7)+1), ROW()-ROW($G$7)+1)), ""))</f>
        <v/>
      </c>
      <c r="AF127" s="436" t="str">
        <f ca="1">IF(COUNTIF('2.3(2)新規再エネ導入予定（FS調査、系統接続検討状況）'!$G:$G,G127)=1,"",G127)&amp;""</f>
        <v/>
      </c>
      <c r="AG127" s="436" t="str">
        <f ca="1">IF(COUNTIF('2.3(2)新規再エネ導入予定（合意形成)'!$G:$G,G127)=1,"",G127)&amp;""</f>
        <v/>
      </c>
    </row>
    <row r="128" spans="2:34" x14ac:dyDescent="0.55000000000000004">
      <c r="F128" s="146"/>
      <c r="G128" s="146"/>
      <c r="H128" s="146"/>
      <c r="I128" s="146"/>
      <c r="J128" s="146"/>
      <c r="K128" s="146"/>
      <c r="L128" s="472"/>
      <c r="M128" s="146"/>
      <c r="N128" s="473"/>
      <c r="O128" s="326"/>
      <c r="P128" s="146"/>
      <c r="V128" s="89"/>
      <c r="Y128" s="110"/>
      <c r="AC128" s="436" t="str" cm="1">
        <f t="array" ref="AC128">IFERROR(INDEX($F$7:$F$343, SMALL(IF($F$7:$F$343&lt;&gt;"", ROW($F$7:$F$343)-ROW($F$7)+1), ROW()-ROW($F$7)+1)), "")</f>
        <v/>
      </c>
      <c r="AD128" s="436" t="str" cm="1">
        <f t="array" aca="1" ref="AD128" ca="1">IF(COUNTIF('2.3(2)新規再エネ導入予定（FS調査、系統接続検討状況）'!$G$8:$G$271,IFERROR(INDEX($G$7:$G$344, SMALL(IF($G$7:$G$344&lt;&gt;"", ROW($G$7:$G$344)-ROW($G$7)+1), ROW()-ROW($G$7)+1)), ""))=1,"",IFERROR(INDEX($G$7:$G$344, SMALL(IF($G$7:$G$344&lt;&gt;"", ROW($G$7:$G$344)-ROW($G$7)+1), ROW()-ROW($G$7)+1)), ""))</f>
        <v/>
      </c>
      <c r="AE128" s="436" t="str" cm="1">
        <f t="array" aca="1" ref="AE128" ca="1">IF(COUNTIF('2.3(2)新規再エネ導入予定（合意形成)'!$G$8:$G$313,IFERROR(INDEX($G$7:$G$344, SMALL(IF($G$7:$G$344&lt;&gt;"", ROW($G$7:$G$344)-ROW($G$7)+1), ROW()-ROW($G$7)+1)), ""))=1,"",IFERROR(INDEX($G$7:$G$344, SMALL(IF($G$7:$G$344&lt;&gt;"", ROW($G$7:$G$344)-ROW($G$7)+1), ROW()-ROW($G$7)+1)), ""))</f>
        <v/>
      </c>
      <c r="AF128" s="436" t="str">
        <f ca="1">IF(COUNTIF('2.3(2)新規再エネ導入予定（FS調査、系統接続検討状況）'!$G:$G,G128)=1,"",G128)&amp;""</f>
        <v/>
      </c>
      <c r="AG128" s="436" t="str">
        <f ca="1">IF(COUNTIF('2.3(2)新規再エネ導入予定（合意形成)'!$G:$G,G128)=1,"",G128)&amp;""</f>
        <v/>
      </c>
    </row>
    <row r="129" spans="2:34" ht="9.75" customHeight="1" x14ac:dyDescent="0.55000000000000004">
      <c r="D129" s="92"/>
      <c r="E129" s="93"/>
      <c r="F129" s="93"/>
      <c r="G129" s="474"/>
      <c r="H129" s="93"/>
      <c r="I129" s="93"/>
      <c r="J129" s="93"/>
      <c r="K129" s="93"/>
      <c r="L129" s="439"/>
      <c r="M129" s="93"/>
      <c r="N129" s="475"/>
      <c r="O129" s="320"/>
      <c r="P129" s="93"/>
      <c r="Q129" s="440"/>
      <c r="R129" s="320"/>
      <c r="S129" s="29"/>
      <c r="T129" s="115"/>
      <c r="Y129" s="436" t="str">
        <f>IF(AND(H129&lt;&gt;"",OR(S129="A",S129="B"),OR(O129="特別高圧",O129="高圧")),MAX($Y$7:$Y128)+1,"")</f>
        <v/>
      </c>
      <c r="AC129" s="436" t="str" cm="1">
        <f t="array" ref="AC129">IFERROR(INDEX($F$7:$F$343, SMALL(IF($F$7:$F$343&lt;&gt;"", ROW($F$7:$F$343)-ROW($F$7)+1), ROW()-ROW($F$7)+1)), "")</f>
        <v/>
      </c>
      <c r="AD129" s="436" t="str" cm="1">
        <f t="array" aca="1" ref="AD129" ca="1">IF(COUNTIF('2.3(2)新規再エネ導入予定（FS調査、系統接続検討状況）'!$G$8:$G$271,IFERROR(INDEX($G$7:$G$344, SMALL(IF($G$7:$G$344&lt;&gt;"", ROW($G$7:$G$344)-ROW($G$7)+1), ROW()-ROW($G$7)+1)), ""))=1,"",IFERROR(INDEX($G$7:$G$344, SMALL(IF($G$7:$G$344&lt;&gt;"", ROW($G$7:$G$344)-ROW($G$7)+1), ROW()-ROW($G$7)+1)), ""))</f>
        <v/>
      </c>
      <c r="AE129" s="436" t="str" cm="1">
        <f t="array" aca="1" ref="AE129" ca="1">IF(COUNTIF('2.3(2)新規再エネ導入予定（合意形成)'!$G$8:$G$313,IFERROR(INDEX($G$7:$G$344, SMALL(IF($G$7:$G$344&lt;&gt;"", ROW($G$7:$G$344)-ROW($G$7)+1), ROW()-ROW($G$7)+1)), ""))=1,"",IFERROR(INDEX($G$7:$G$344, SMALL(IF($G$7:$G$344&lt;&gt;"", ROW($G$7:$G$344)-ROW($G$7)+1), ROW()-ROW($G$7)+1)), ""))</f>
        <v/>
      </c>
      <c r="AF129" s="436" t="str">
        <f ca="1">IF(COUNTIF('2.3(2)新規再エネ導入予定（FS調査、系統接続検討状況）'!$G:$G,G129)=1,"",G129)&amp;""</f>
        <v/>
      </c>
      <c r="AG129" s="436" t="str">
        <f ca="1">IF(COUNTIF('2.3(2)新規再エネ導入予定（合意形成)'!$G:$G,G129)=1,"",G129)&amp;""</f>
        <v/>
      </c>
    </row>
    <row r="130" spans="2:34" ht="21" x14ac:dyDescent="0.55000000000000004">
      <c r="D130" s="310" t="s">
        <v>314</v>
      </c>
      <c r="F130" s="310"/>
      <c r="G130" s="476"/>
      <c r="J130"/>
      <c r="N130" s="477"/>
      <c r="Q130" s="303"/>
      <c r="R130" s="3"/>
      <c r="S130"/>
      <c r="T130" s="98"/>
      <c r="Y130" s="436" t="str">
        <f>IF(AND(H130&lt;&gt;"",OR(S130="A",S130="B"),OR(O130="特別高圧",O130="高圧")),MAX($Y$7:$Y129)+1,"")</f>
        <v/>
      </c>
      <c r="Z130" s="436" t="s">
        <v>281</v>
      </c>
      <c r="AC130" s="436" t="str" cm="1">
        <f t="array" ref="AC130">IFERROR(INDEX($F$7:$F$343, SMALL(IF($F$7:$F$343&lt;&gt;"", ROW($F$7:$F$343)-ROW($F$7)+1), ROW()-ROW($F$7)+1)), "")</f>
        <v/>
      </c>
      <c r="AD130" s="436" t="str" cm="1">
        <f t="array" aca="1" ref="AD130" ca="1">IF(COUNTIF('2.3(2)新規再エネ導入予定（FS調査、系統接続検討状況）'!$G$8:$G$271,IFERROR(INDEX($G$7:$G$344, SMALL(IF($G$7:$G$344&lt;&gt;"", ROW($G$7:$G$344)-ROW($G$7)+1), ROW()-ROW($G$7)+1)), ""))=1,"",IFERROR(INDEX($G$7:$G$344, SMALL(IF($G$7:$G$344&lt;&gt;"", ROW($G$7:$G$344)-ROW($G$7)+1), ROW()-ROW($G$7)+1)), ""))</f>
        <v/>
      </c>
      <c r="AE130" s="436" t="str" cm="1">
        <f t="array" aca="1" ref="AE130" ca="1">IF(COUNTIF('2.3(2)新規再エネ導入予定（合意形成)'!$G$8:$G$313,IFERROR(INDEX($G$7:$G$344, SMALL(IF($G$7:$G$344&lt;&gt;"", ROW($G$7:$G$344)-ROW($G$7)+1), ROW()-ROW($G$7)+1)), ""))=1,"",IFERROR(INDEX($G$7:$G$344, SMALL(IF($G$7:$G$344&lt;&gt;"", ROW($G$7:$G$344)-ROW($G$7)+1), ROW()-ROW($G$7)+1)), ""))</f>
        <v/>
      </c>
      <c r="AF130" s="436" t="str">
        <f ca="1">IF(COUNTIF('2.3(2)新規再エネ導入予定（FS調査、系統接続検討状況）'!$G:$G,G130)=1,"",G130)&amp;""</f>
        <v/>
      </c>
      <c r="AG130" s="436" t="str">
        <f ca="1">IF(COUNTIF('2.3(2)新規再エネ導入予定（合意形成)'!$G:$G,G130)=1,"",G130)&amp;""</f>
        <v/>
      </c>
    </row>
    <row r="131" spans="2:34" ht="58" x14ac:dyDescent="0.55000000000000004">
      <c r="D131" s="94"/>
      <c r="E131" s="478"/>
      <c r="F131" s="479" t="s">
        <v>15</v>
      </c>
      <c r="G131" s="314" t="s">
        <v>431</v>
      </c>
      <c r="H131" s="314" t="s">
        <v>303</v>
      </c>
      <c r="I131" s="314" t="s">
        <v>16</v>
      </c>
      <c r="J131" s="186" t="s">
        <v>17</v>
      </c>
      <c r="K131" s="480" t="s">
        <v>18</v>
      </c>
      <c r="L131" s="481" t="s">
        <v>40</v>
      </c>
      <c r="M131" s="314" t="s">
        <v>20</v>
      </c>
      <c r="N131" s="482" t="s">
        <v>166</v>
      </c>
      <c r="O131" s="186" t="s">
        <v>318</v>
      </c>
      <c r="P131" s="314" t="s">
        <v>165</v>
      </c>
      <c r="Q131" s="483" t="s">
        <v>167</v>
      </c>
      <c r="R131" s="314" t="s">
        <v>21</v>
      </c>
      <c r="S131" s="314" t="s">
        <v>310</v>
      </c>
      <c r="T131" s="98"/>
      <c r="V131" s="444" t="s">
        <v>320</v>
      </c>
      <c r="Y131" s="436" t="str">
        <f>IF(AND(H131&lt;&gt;"",OR(S131="A",S131="B"),OR(O131="特別高圧",O131="高圧")),MAX($Y$7:$Y130)+1,"")</f>
        <v/>
      </c>
      <c r="Z131" s="436" t="s">
        <v>281</v>
      </c>
      <c r="AC131" s="436" t="str" cm="1">
        <f t="array" ref="AC131">IFERROR(INDEX($F$7:$F$343, SMALL(IF($F$7:$F$343&lt;&gt;"", ROW($F$7:$F$343)-ROW($F$7)+1), ROW()-ROW($F$7)+1)), "")</f>
        <v/>
      </c>
      <c r="AD131" s="436" t="str" cm="1">
        <f t="array" aca="1" ref="AD131" ca="1">IF(COUNTIF('2.3(2)新規再エネ導入予定（FS調査、系統接続検討状況）'!$G$8:$G$271,IFERROR(INDEX($G$7:$G$344, SMALL(IF($G$7:$G$344&lt;&gt;"", ROW($G$7:$G$344)-ROW($G$7)+1), ROW()-ROW($G$7)+1)), ""))=1,"",IFERROR(INDEX($G$7:$G$344, SMALL(IF($G$7:$G$344&lt;&gt;"", ROW($G$7:$G$344)-ROW($G$7)+1), ROW()-ROW($G$7)+1)), ""))</f>
        <v/>
      </c>
      <c r="AE131" s="436" t="str" cm="1">
        <f t="array" aca="1" ref="AE131" ca="1">IF(COUNTIF('2.3(2)新規再エネ導入予定（合意形成)'!$G$8:$G$313,IFERROR(INDEX($G$7:$G$344, SMALL(IF($G$7:$G$344&lt;&gt;"", ROW($G$7:$G$344)-ROW($G$7)+1), ROW()-ROW($G$7)+1)), ""))=1,"",IFERROR(INDEX($G$7:$G$344, SMALL(IF($G$7:$G$344&lt;&gt;"", ROW($G$7:$G$344)-ROW($G$7)+1), ROW()-ROW($G$7)+1)), ""))</f>
        <v/>
      </c>
      <c r="AF131" s="436" t="str">
        <f ca="1">IF(COUNTIF('2.3(2)新規再エネ導入予定（FS調査、系統接続検討状況）'!$G:$G,G131)=1,"",G131)&amp;""</f>
        <v>施設番号
「バイオマス-1」のように、電源種と数値で記載ください</v>
      </c>
      <c r="AG131" s="436" t="str">
        <f ca="1">IF(COUNTIF('2.3(2)新規再エネ導入予定（合意形成)'!$G:$G,G131)=1,"",G131)&amp;""</f>
        <v>施設番号
「バイオマス-1」のように、電源種と数値で記載ください</v>
      </c>
    </row>
    <row r="132" spans="2:34" s="76" customFormat="1" ht="18.75" hidden="1" customHeight="1" x14ac:dyDescent="0.55000000000000004">
      <c r="B132" s="100"/>
      <c r="C132" s="100"/>
      <c r="D132" s="101"/>
      <c r="E132" s="524"/>
      <c r="F132" s="525"/>
      <c r="G132" s="433"/>
      <c r="H132" s="252"/>
      <c r="I132" s="526"/>
      <c r="J132" s="526"/>
      <c r="K132" s="527" t="s">
        <v>312</v>
      </c>
      <c r="L132" s="528"/>
      <c r="M132" s="529"/>
      <c r="N132" s="530" t="s">
        <v>312</v>
      </c>
      <c r="O132" s="266"/>
      <c r="P132" s="529"/>
      <c r="Q132" s="531" t="s">
        <v>312</v>
      </c>
      <c r="R132" s="252"/>
      <c r="S132" s="252"/>
      <c r="T132" s="104"/>
      <c r="U132" s="100"/>
      <c r="V132" s="518" t="str">
        <f t="shared" ref="V132:V136" si="11">IF(AND(H132&lt;&gt;"",OR(S132="A",S132="B"),OR(O132="特別高圧",O132="高圧")),1,"")</f>
        <v/>
      </c>
      <c r="X132" s="77"/>
      <c r="Y132" s="519"/>
      <c r="Z132" s="519" t="s">
        <v>281</v>
      </c>
      <c r="AA132" s="519"/>
      <c r="AB132" s="519"/>
      <c r="AC132" s="519" t="str" cm="1">
        <f t="array" ref="AC132">IFERROR(INDEX($F$7:$F$343, SMALL(IF($F$7:$F$343&lt;&gt;"", ROW($F$7:$F$343)-ROW($F$7)+1), ROW()-ROW($F$7)+1)), "")</f>
        <v/>
      </c>
      <c r="AD132" s="519" t="str" cm="1">
        <f t="array" aca="1" ref="AD132" ca="1">IF(COUNTIF('2.3(2)新規再エネ導入予定（FS調査、系統接続検討状況）'!$G$8:$G$271,IFERROR(INDEX($G$7:$G$344, SMALL(IF($G$7:$G$344&lt;&gt;"", ROW($G$7:$G$344)-ROW($G$7)+1), ROW()-ROW($G$7)+1)), ""))=1,"",IFERROR(INDEX($G$7:$G$344, SMALL(IF($G$7:$G$344&lt;&gt;"", ROW($G$7:$G$344)-ROW($G$7)+1), ROW()-ROW($G$7)+1)), ""))</f>
        <v/>
      </c>
      <c r="AE132" s="519" t="str" cm="1">
        <f t="array" aca="1" ref="AE132" ca="1">IF(COUNTIF('2.3(2)新規再エネ導入予定（合意形成)'!$G$8:$G$313,IFERROR(INDEX($G$7:$G$344, SMALL(IF($G$7:$G$344&lt;&gt;"", ROW($G$7:$G$344)-ROW($G$7)+1), ROW()-ROW($G$7)+1)), ""))=1,"",IFERROR(INDEX($G$7:$G$344, SMALL(IF($G$7:$G$344&lt;&gt;"", ROW($G$7:$G$344)-ROW($G$7)+1), ROW()-ROW($G$7)+1)), ""))</f>
        <v/>
      </c>
      <c r="AF132" s="519" t="str">
        <f ca="1">IF(COUNTIF('2.3(2)新規再エネ導入予定（FS調査、系統接続検討状況）'!$G:$G,G132)=1,"",G132)&amp;""</f>
        <v/>
      </c>
      <c r="AG132" s="519" t="str">
        <f ca="1">IF(COUNTIF('2.3(2)新規再エネ導入予定（合意形成)'!$G:$G,G132)=1,"",G132)&amp;""</f>
        <v/>
      </c>
      <c r="AH132" s="77"/>
    </row>
    <row r="133" spans="2:34" s="76" customFormat="1" ht="18.75" customHeight="1" x14ac:dyDescent="0.55000000000000004">
      <c r="B133" s="100"/>
      <c r="C133" s="100"/>
      <c r="D133" s="101"/>
      <c r="E133" s="524"/>
      <c r="F133" s="525"/>
      <c r="G133" s="433"/>
      <c r="H133" s="252"/>
      <c r="I133" s="526"/>
      <c r="J133" s="526"/>
      <c r="K133" s="527" t="s">
        <v>312</v>
      </c>
      <c r="L133" s="528"/>
      <c r="M133" s="529"/>
      <c r="N133" s="530" t="s">
        <v>312</v>
      </c>
      <c r="O133" s="266"/>
      <c r="P133" s="529"/>
      <c r="Q133" s="531" t="s">
        <v>312</v>
      </c>
      <c r="R133" s="252"/>
      <c r="S133" s="252"/>
      <c r="T133" s="104"/>
      <c r="U133" s="100"/>
      <c r="V133" s="518" t="str">
        <f t="shared" si="11"/>
        <v/>
      </c>
      <c r="X133" s="77"/>
      <c r="Y133" s="519" t="str">
        <f>IF(AND(H133&lt;&gt;"",OR(S133="A",S133="B"),OR(O133="特別高圧",O133="高圧")),MAX($Y$7:Y132)+1,"")</f>
        <v/>
      </c>
      <c r="Z133" s="519" t="s">
        <v>281</v>
      </c>
      <c r="AA133" s="519"/>
      <c r="AB133" s="519"/>
      <c r="AC133" s="519" t="str" cm="1">
        <f t="array" ref="AC133">IFERROR(INDEX($F$7:$F$343, SMALL(IF($F$7:$F$343&lt;&gt;"", ROW($F$7:$F$343)-ROW($F$7)+1), ROW()-ROW($F$7)+1)), "")</f>
        <v/>
      </c>
      <c r="AD133" s="519" t="str" cm="1">
        <f t="array" aca="1" ref="AD133" ca="1">IF(COUNTIF('2.3(2)新規再エネ導入予定（FS調査、系統接続検討状況）'!$G$8:$G$271,IFERROR(INDEX($G$7:$G$344, SMALL(IF($G$7:$G$344&lt;&gt;"", ROW($G$7:$G$344)-ROW($G$7)+1), ROW()-ROW($G$7)+1)), ""))=1,"",IFERROR(INDEX($G$7:$G$344, SMALL(IF($G$7:$G$344&lt;&gt;"", ROW($G$7:$G$344)-ROW($G$7)+1), ROW()-ROW($G$7)+1)), ""))</f>
        <v/>
      </c>
      <c r="AE133" s="519" t="str" cm="1">
        <f t="array" aca="1" ref="AE133" ca="1">IF(COUNTIF('2.3(2)新規再エネ導入予定（合意形成)'!$G$8:$G$313,IFERROR(INDEX($G$7:$G$344, SMALL(IF($G$7:$G$344&lt;&gt;"", ROW($G$7:$G$344)-ROW($G$7)+1), ROW()-ROW($G$7)+1)), ""))=1,"",IFERROR(INDEX($G$7:$G$344, SMALL(IF($G$7:$G$344&lt;&gt;"", ROW($G$7:$G$344)-ROW($G$7)+1), ROW()-ROW($G$7)+1)), ""))</f>
        <v/>
      </c>
      <c r="AF133" s="519" t="str">
        <f ca="1">IF(COUNTIF('2.3(2)新規再エネ導入予定（FS調査、系統接続検討状況）'!$G:$G,G133)=1,"",G133)&amp;""</f>
        <v/>
      </c>
      <c r="AG133" s="519" t="str">
        <f ca="1">IF(COUNTIF('2.3(2)新規再エネ導入予定（合意形成)'!$G:$G,G133)=1,"",G133)&amp;""</f>
        <v/>
      </c>
      <c r="AH133" s="77"/>
    </row>
    <row r="134" spans="2:34" s="76" customFormat="1" ht="18.75" customHeight="1" x14ac:dyDescent="0.55000000000000004">
      <c r="B134" s="100"/>
      <c r="C134" s="100"/>
      <c r="D134" s="101"/>
      <c r="E134" s="524"/>
      <c r="F134" s="532"/>
      <c r="G134" s="433"/>
      <c r="H134" s="252"/>
      <c r="I134" s="526"/>
      <c r="J134" s="526"/>
      <c r="K134" s="527" t="s">
        <v>312</v>
      </c>
      <c r="L134" s="528"/>
      <c r="M134" s="529"/>
      <c r="N134" s="530" t="s">
        <v>312</v>
      </c>
      <c r="O134" s="266"/>
      <c r="P134" s="529"/>
      <c r="Q134" s="531" t="s">
        <v>177</v>
      </c>
      <c r="R134" s="252"/>
      <c r="S134" s="252"/>
      <c r="T134" s="104"/>
      <c r="U134" s="100"/>
      <c r="V134" s="518" t="str">
        <f t="shared" si="11"/>
        <v/>
      </c>
      <c r="X134" s="77"/>
      <c r="Y134" s="519" t="str">
        <f>IF(AND(H134&lt;&gt;"",OR(S134="A",S134="B"),OR(O134="特別高圧",O134="高圧")),MAX($Y$7:Y133)+1,"")</f>
        <v/>
      </c>
      <c r="Z134" s="519" t="s">
        <v>281</v>
      </c>
      <c r="AA134" s="519"/>
      <c r="AB134" s="519"/>
      <c r="AC134" s="519" t="str" cm="1">
        <f t="array" ref="AC134">IFERROR(INDEX($F$7:$F$343, SMALL(IF($F$7:$F$343&lt;&gt;"", ROW($F$7:$F$343)-ROW($F$7)+1), ROW()-ROW($F$7)+1)), "")</f>
        <v/>
      </c>
      <c r="AD134" s="519" t="str" cm="1">
        <f t="array" aca="1" ref="AD134" ca="1">IF(COUNTIF('2.3(2)新規再エネ導入予定（FS調査、系統接続検討状況）'!$G$8:$G$271,IFERROR(INDEX($G$7:$G$344, SMALL(IF($G$7:$G$344&lt;&gt;"", ROW($G$7:$G$344)-ROW($G$7)+1), ROW()-ROW($G$7)+1)), ""))=1,"",IFERROR(INDEX($G$7:$G$344, SMALL(IF($G$7:$G$344&lt;&gt;"", ROW($G$7:$G$344)-ROW($G$7)+1), ROW()-ROW($G$7)+1)), ""))</f>
        <v/>
      </c>
      <c r="AE134" s="519" t="str" cm="1">
        <f t="array" aca="1" ref="AE134" ca="1">IF(COUNTIF('2.3(2)新規再エネ導入予定（合意形成)'!$G$8:$G$313,IFERROR(INDEX($G$7:$G$344, SMALL(IF($G$7:$G$344&lt;&gt;"", ROW($G$7:$G$344)-ROW($G$7)+1), ROW()-ROW($G$7)+1)), ""))=1,"",IFERROR(INDEX($G$7:$G$344, SMALL(IF($G$7:$G$344&lt;&gt;"", ROW($G$7:$G$344)-ROW($G$7)+1), ROW()-ROW($G$7)+1)), ""))</f>
        <v/>
      </c>
      <c r="AF134" s="519" t="str">
        <f ca="1">IF(COUNTIF('2.3(2)新規再エネ導入予定（FS調査、系統接続検討状況）'!$G:$G,G134)=1,"",G134)&amp;""</f>
        <v/>
      </c>
      <c r="AG134" s="519" t="str">
        <f ca="1">IF(COUNTIF('2.3(2)新規再エネ導入予定（合意形成)'!$G:$G,G134)=1,"",G134)&amp;""</f>
        <v/>
      </c>
      <c r="AH134" s="77"/>
    </row>
    <row r="135" spans="2:34" s="76" customFormat="1" ht="18.75" customHeight="1" x14ac:dyDescent="0.55000000000000004">
      <c r="B135" s="100"/>
      <c r="C135" s="100"/>
      <c r="D135" s="101"/>
      <c r="E135" s="524"/>
      <c r="F135" s="532"/>
      <c r="G135" s="433"/>
      <c r="H135" s="252"/>
      <c r="I135" s="526"/>
      <c r="J135" s="526"/>
      <c r="K135" s="527" t="s">
        <v>312</v>
      </c>
      <c r="L135" s="528"/>
      <c r="M135" s="529"/>
      <c r="N135" s="530" t="s">
        <v>312</v>
      </c>
      <c r="O135" s="266"/>
      <c r="P135" s="529"/>
      <c r="Q135" s="531" t="s">
        <v>177</v>
      </c>
      <c r="R135" s="252"/>
      <c r="S135" s="252"/>
      <c r="T135" s="104"/>
      <c r="U135" s="100"/>
      <c r="V135" s="518" t="str">
        <f t="shared" si="11"/>
        <v/>
      </c>
      <c r="X135" s="77"/>
      <c r="Y135" s="519" t="str">
        <f>IF(AND(H135&lt;&gt;"",OR(S135="A",S135="B"),OR(O135="特別高圧",O135="高圧")),MAX($Y$7:Y134)+1,"")</f>
        <v/>
      </c>
      <c r="Z135" s="519" t="s">
        <v>281</v>
      </c>
      <c r="AA135" s="519"/>
      <c r="AB135" s="519"/>
      <c r="AC135" s="519" t="str" cm="1">
        <f t="array" ref="AC135">IFERROR(INDEX($F$7:$F$343, SMALL(IF($F$7:$F$343&lt;&gt;"", ROW($F$7:$F$343)-ROW($F$7)+1), ROW()-ROW($F$7)+1)), "")</f>
        <v/>
      </c>
      <c r="AD135" s="519" t="str" cm="1">
        <f t="array" aca="1" ref="AD135" ca="1">IF(COUNTIF('2.3(2)新規再エネ導入予定（FS調査、系統接続検討状況）'!$G$8:$G$271,IFERROR(INDEX($G$7:$G$344, SMALL(IF($G$7:$G$344&lt;&gt;"", ROW($G$7:$G$344)-ROW($G$7)+1), ROW()-ROW($G$7)+1)), ""))=1,"",IFERROR(INDEX($G$7:$G$344, SMALL(IF($G$7:$G$344&lt;&gt;"", ROW($G$7:$G$344)-ROW($G$7)+1), ROW()-ROW($G$7)+1)), ""))</f>
        <v/>
      </c>
      <c r="AE135" s="519" t="str" cm="1">
        <f t="array" aca="1" ref="AE135" ca="1">IF(COUNTIF('2.3(2)新規再エネ導入予定（合意形成)'!$G$8:$G$313,IFERROR(INDEX($G$7:$G$344, SMALL(IF($G$7:$G$344&lt;&gt;"", ROW($G$7:$G$344)-ROW($G$7)+1), ROW()-ROW($G$7)+1)), ""))=1,"",IFERROR(INDEX($G$7:$G$344, SMALL(IF($G$7:$G$344&lt;&gt;"", ROW($G$7:$G$344)-ROW($G$7)+1), ROW()-ROW($G$7)+1)), ""))</f>
        <v/>
      </c>
      <c r="AF135" s="519" t="str">
        <f ca="1">IF(COUNTIF('2.3(2)新規再エネ導入予定（FS調査、系統接続検討状況）'!$G:$G,G135)=1,"",G135)&amp;""</f>
        <v/>
      </c>
      <c r="AG135" s="519" t="str">
        <f ca="1">IF(COUNTIF('2.3(2)新規再エネ導入予定（合意形成)'!$G:$G,G135)=1,"",G135)&amp;""</f>
        <v/>
      </c>
      <c r="AH135" s="77"/>
    </row>
    <row r="136" spans="2:34" x14ac:dyDescent="0.55000000000000004">
      <c r="D136" s="94"/>
      <c r="E136" s="488"/>
      <c r="F136" s="489" t="s">
        <v>33</v>
      </c>
      <c r="G136" s="317"/>
      <c r="H136" s="317"/>
      <c r="I136" s="317"/>
      <c r="J136" s="317"/>
      <c r="K136" s="486" t="s">
        <v>312</v>
      </c>
      <c r="L136" s="490"/>
      <c r="M136" s="491">
        <f ca="1">SUM(INDIRECT("M"&amp;ROW(M131)&amp;":M"&amp;ROW()-1))</f>
        <v>0</v>
      </c>
      <c r="N136" s="487" t="s">
        <v>312</v>
      </c>
      <c r="O136" s="360"/>
      <c r="P136" s="491">
        <f ca="1">SUM(INDIRECT("P"&amp;ROW(P131)&amp;":P"&amp;ROW()-1))</f>
        <v>0</v>
      </c>
      <c r="Q136" s="485" t="s">
        <v>177</v>
      </c>
      <c r="R136" s="464"/>
      <c r="S136" s="317"/>
      <c r="T136" s="98"/>
      <c r="V136" s="458" t="str">
        <f t="shared" si="11"/>
        <v/>
      </c>
      <c r="Y136" s="436"/>
      <c r="Z136" s="436" t="s">
        <v>281</v>
      </c>
      <c r="AC136" s="436" t="str" cm="1">
        <f t="array" ref="AC136">IFERROR(INDEX($F$7:$F$343, SMALL(IF($F$7:$F$343&lt;&gt;"", ROW($F$7:$F$343)-ROW($F$7)+1), ROW()-ROW($F$7)+1)), "")</f>
        <v/>
      </c>
      <c r="AD136" s="436" t="str" cm="1">
        <f t="array" aca="1" ref="AD136" ca="1">IF(COUNTIF('2.3(2)新規再エネ導入予定（FS調査、系統接続検討状況）'!$G$8:$G$271,IFERROR(INDEX($G$7:$G$344, SMALL(IF($G$7:$G$344&lt;&gt;"", ROW($G$7:$G$344)-ROW($G$7)+1), ROW()-ROW($G$7)+1)), ""))=1,"",IFERROR(INDEX($G$7:$G$344, SMALL(IF($G$7:$G$344&lt;&gt;"", ROW($G$7:$G$344)-ROW($G$7)+1), ROW()-ROW($G$7)+1)), ""))</f>
        <v/>
      </c>
      <c r="AE136" s="436" t="str" cm="1">
        <f t="array" aca="1" ref="AE136" ca="1">IF(COUNTIF('2.3(2)新規再エネ導入予定（合意形成)'!$G$8:$G$313,IFERROR(INDEX($G$7:$G$344, SMALL(IF($G$7:$G$344&lt;&gt;"", ROW($G$7:$G$344)-ROW($G$7)+1), ROW()-ROW($G$7)+1)), ""))=1,"",IFERROR(INDEX($G$7:$G$344, SMALL(IF($G$7:$G$344&lt;&gt;"", ROW($G$7:$G$344)-ROW($G$7)+1), ROW()-ROW($G$7)+1)), ""))</f>
        <v/>
      </c>
      <c r="AF136" s="436" t="str">
        <f ca="1">IF(COUNTIF('2.3(2)新規再エネ導入予定（FS調査、系統接続検討状況）'!$G:$G,G136)=1,"",G136)&amp;""</f>
        <v/>
      </c>
      <c r="AG136" s="436" t="str">
        <f ca="1">IF(COUNTIF('2.3(2)新規再エネ導入予定（合意形成)'!$G:$G,G136)=1,"",G136)&amp;""</f>
        <v/>
      </c>
    </row>
    <row r="137" spans="2:34" x14ac:dyDescent="0.55000000000000004">
      <c r="D137" s="174"/>
      <c r="E137" s="107"/>
      <c r="F137" s="107"/>
      <c r="G137" s="107"/>
      <c r="H137" s="28"/>
      <c r="I137" s="28"/>
      <c r="J137" s="28"/>
      <c r="K137" s="28"/>
      <c r="L137" s="492"/>
      <c r="M137" s="28"/>
      <c r="N137" s="493"/>
      <c r="O137" s="331"/>
      <c r="P137" s="28"/>
      <c r="Q137" s="493"/>
      <c r="R137" s="494"/>
      <c r="S137" s="28"/>
      <c r="T137" s="108"/>
      <c r="U137"/>
      <c r="AC137" s="436" t="str" cm="1">
        <f t="array" ref="AC137">IFERROR(INDEX($F$7:$F$343, SMALL(IF($F$7:$F$343&lt;&gt;"", ROW($F$7:$F$343)-ROW($F$7)+1), ROW()-ROW($F$7)+1)), "")</f>
        <v/>
      </c>
      <c r="AD137" s="436" t="str" cm="1">
        <f t="array" aca="1" ref="AD137" ca="1">IF(COUNTIF('2.3(2)新規再エネ導入予定（FS調査、系統接続検討状況）'!$G$8:$G$271,IFERROR(INDEX($G$7:$G$344, SMALL(IF($G$7:$G$344&lt;&gt;"", ROW($G$7:$G$344)-ROW($G$7)+1), ROW()-ROW($G$7)+1)), ""))=1,"",IFERROR(INDEX($G$7:$G$344, SMALL(IF($G$7:$G$344&lt;&gt;"", ROW($G$7:$G$344)-ROW($G$7)+1), ROW()-ROW($G$7)+1)), ""))</f>
        <v/>
      </c>
      <c r="AE137" s="436" t="str" cm="1">
        <f t="array" aca="1" ref="AE137" ca="1">IF(COUNTIF('2.3(2)新規再エネ導入予定（合意形成)'!$G$8:$G$313,IFERROR(INDEX($G$7:$G$344, SMALL(IF($G$7:$G$344&lt;&gt;"", ROW($G$7:$G$344)-ROW($G$7)+1), ROW()-ROW($G$7)+1)), ""))=1,"",IFERROR(INDEX($G$7:$G$344, SMALL(IF($G$7:$G$344&lt;&gt;"", ROW($G$7:$G$344)-ROW($G$7)+1), ROW()-ROW($G$7)+1)), ""))</f>
        <v/>
      </c>
      <c r="AF137" s="436" t="str">
        <f ca="1">IF(COUNTIF('2.3(2)新規再エネ導入予定（FS調査、系統接続検討状況）'!$G:$G,G137)=1,"",G137)&amp;""</f>
        <v/>
      </c>
      <c r="AG137" s="436" t="str">
        <f ca="1">IF(COUNTIF('2.3(2)新規再エネ導入予定（合意形成)'!$G:$G,G137)=1,"",G137)&amp;""</f>
        <v/>
      </c>
    </row>
    <row r="138" spans="2:34" x14ac:dyDescent="0.55000000000000004">
      <c r="F138" s="146"/>
      <c r="G138" s="146"/>
      <c r="H138" s="146"/>
      <c r="I138" s="146"/>
      <c r="J138" s="146"/>
      <c r="K138" s="146"/>
      <c r="L138" s="472"/>
      <c r="M138" s="146"/>
      <c r="N138" s="473"/>
      <c r="O138" s="326"/>
      <c r="P138" s="146"/>
      <c r="V138" s="89"/>
      <c r="Y138" s="110"/>
      <c r="AC138" s="436" t="str" cm="1">
        <f t="array" ref="AC138">IFERROR(INDEX($F$7:$F$343, SMALL(IF($F$7:$F$343&lt;&gt;"", ROW($F$7:$F$343)-ROW($F$7)+1), ROW()-ROW($F$7)+1)), "")</f>
        <v/>
      </c>
      <c r="AD138" s="436" t="str" cm="1">
        <f t="array" aca="1" ref="AD138" ca="1">IF(COUNTIF('2.3(2)新規再エネ導入予定（FS調査、系統接続検討状況）'!$G$8:$G$271,IFERROR(INDEX($G$7:$G$344, SMALL(IF($G$7:$G$344&lt;&gt;"", ROW($G$7:$G$344)-ROW($G$7)+1), ROW()-ROW($G$7)+1)), ""))=1,"",IFERROR(INDEX($G$7:$G$344, SMALL(IF($G$7:$G$344&lt;&gt;"", ROW($G$7:$G$344)-ROW($G$7)+1), ROW()-ROW($G$7)+1)), ""))</f>
        <v/>
      </c>
      <c r="AE138" s="436" t="str" cm="1">
        <f t="array" aca="1" ref="AE138" ca="1">IF(COUNTIF('2.3(2)新規再エネ導入予定（合意形成)'!$G$8:$G$313,IFERROR(INDEX($G$7:$G$344, SMALL(IF($G$7:$G$344&lt;&gt;"", ROW($G$7:$G$344)-ROW($G$7)+1), ROW()-ROW($G$7)+1)), ""))=1,"",IFERROR(INDEX($G$7:$G$344, SMALL(IF($G$7:$G$344&lt;&gt;"", ROW($G$7:$G$344)-ROW($G$7)+1), ROW()-ROW($G$7)+1)), ""))</f>
        <v/>
      </c>
      <c r="AF138" s="436" t="str">
        <f ca="1">IF(COUNTIF('2.3(2)新規再エネ導入予定（FS調査、系統接続検討状況）'!$G:$G,G138)=1,"",G138)&amp;""</f>
        <v/>
      </c>
      <c r="AG138" s="436" t="str">
        <f ca="1">IF(COUNTIF('2.3(2)新規再エネ導入予定（合意形成)'!$G:$G,G138)=1,"",G138)&amp;""</f>
        <v/>
      </c>
    </row>
    <row r="139" spans="2:34" ht="9.75" customHeight="1" x14ac:dyDescent="0.55000000000000004">
      <c r="D139" s="92"/>
      <c r="E139" s="93"/>
      <c r="F139" s="474"/>
      <c r="G139" s="93"/>
      <c r="H139" s="93"/>
      <c r="I139" s="93"/>
      <c r="J139" s="93"/>
      <c r="K139" s="93"/>
      <c r="L139" s="439"/>
      <c r="M139" s="93"/>
      <c r="N139" s="475"/>
      <c r="O139" s="320"/>
      <c r="P139" s="93"/>
      <c r="Q139" s="440"/>
      <c r="R139" s="320"/>
      <c r="S139" s="93"/>
      <c r="T139" s="115"/>
      <c r="Y139" s="436" t="str">
        <f>IF(AND(H139&lt;&gt;"",OR(S139="A",S139="B"),OR(O139="特別高圧",O139="高圧")),MAX($Y$7:$Y138)+1,"")</f>
        <v/>
      </c>
      <c r="AC139" s="436" t="str" cm="1">
        <f t="array" ref="AC139">IFERROR(INDEX($F$7:$F$343, SMALL(IF($F$7:$F$343&lt;&gt;"", ROW($F$7:$F$343)-ROW($F$7)+1), ROW()-ROW($F$7)+1)), "")</f>
        <v/>
      </c>
      <c r="AD139" s="436" t="str" cm="1">
        <f t="array" aca="1" ref="AD139" ca="1">IF(COUNTIF('2.3(2)新規再エネ導入予定（FS調査、系統接続検討状況）'!$G$8:$G$271,IFERROR(INDEX($G$7:$G$344, SMALL(IF($G$7:$G$344&lt;&gt;"", ROW($G$7:$G$344)-ROW($G$7)+1), ROW()-ROW($G$7)+1)), ""))=1,"",IFERROR(INDEX($G$7:$G$344, SMALL(IF($G$7:$G$344&lt;&gt;"", ROW($G$7:$G$344)-ROW($G$7)+1), ROW()-ROW($G$7)+1)), ""))</f>
        <v/>
      </c>
      <c r="AE139" s="436" t="str" cm="1">
        <f t="array" aca="1" ref="AE139" ca="1">IF(COUNTIF('2.3(2)新規再エネ導入予定（合意形成)'!$G$8:$G$313,IFERROR(INDEX($G$7:$G$344, SMALL(IF($G$7:$G$344&lt;&gt;"", ROW($G$7:$G$344)-ROW($G$7)+1), ROW()-ROW($G$7)+1)), ""))=1,"",IFERROR(INDEX($G$7:$G$344, SMALL(IF($G$7:$G$344&lt;&gt;"", ROW($G$7:$G$344)-ROW($G$7)+1), ROW()-ROW($G$7)+1)), ""))</f>
        <v/>
      </c>
      <c r="AF139" s="436" t="str">
        <f ca="1">IF(COUNTIF('2.3(2)新規再エネ導入予定（FS調査、系統接続検討状況）'!$G:$G,G139)=1,"",G139)&amp;""</f>
        <v/>
      </c>
      <c r="AG139" s="436" t="str">
        <f ca="1">IF(COUNTIF('2.3(2)新規再エネ導入予定（合意形成)'!$G:$G,G139)=1,"",G139)&amp;""</f>
        <v/>
      </c>
    </row>
    <row r="140" spans="2:34" ht="21" x14ac:dyDescent="0.55000000000000004">
      <c r="D140" s="310" t="s">
        <v>180</v>
      </c>
      <c r="F140" s="476"/>
      <c r="J140"/>
      <c r="N140" s="477"/>
      <c r="S140" s="89"/>
      <c r="T140" s="49"/>
      <c r="Y140" s="436" t="str">
        <f>IF(AND(H140&lt;&gt;"",OR(S140="A",S140="B"),OR(O140="特別高圧",O140="高圧")),MAX($Y$7:$Y139)+1,"")</f>
        <v/>
      </c>
      <c r="AC140" s="436" t="str" cm="1">
        <f t="array" ref="AC140">IFERROR(INDEX($F$7:$F$343, SMALL(IF($F$7:$F$343&lt;&gt;"", ROW($F$7:$F$343)-ROW($F$7)+1), ROW()-ROW($F$7)+1)), "")</f>
        <v/>
      </c>
      <c r="AD140" s="436" t="str" cm="1">
        <f t="array" aca="1" ref="AD140" ca="1">IF(COUNTIF('2.3(2)新規再エネ導入予定（FS調査、系統接続検討状況）'!$G$8:$G$271,IFERROR(INDEX($G$7:$G$344, SMALL(IF($G$7:$G$344&lt;&gt;"", ROW($G$7:$G$344)-ROW($G$7)+1), ROW()-ROW($G$7)+1)), ""))=1,"",IFERROR(INDEX($G$7:$G$344, SMALL(IF($G$7:$G$344&lt;&gt;"", ROW($G$7:$G$344)-ROW($G$7)+1), ROW()-ROW($G$7)+1)), ""))</f>
        <v/>
      </c>
      <c r="AE140" s="436" t="str" cm="1">
        <f t="array" aca="1" ref="AE140" ca="1">IF(COUNTIF('2.3(2)新規再エネ導入予定（合意形成)'!$G$8:$G$313,IFERROR(INDEX($G$7:$G$344, SMALL(IF($G$7:$G$344&lt;&gt;"", ROW($G$7:$G$344)-ROW($G$7)+1), ROW()-ROW($G$7)+1)), ""))=1,"",IFERROR(INDEX($G$7:$G$344, SMALL(IF($G$7:$G$344&lt;&gt;"", ROW($G$7:$G$344)-ROW($G$7)+1), ROW()-ROW($G$7)+1)), ""))</f>
        <v/>
      </c>
      <c r="AF140" s="436" t="str">
        <f ca="1">IF(COUNTIF('2.3(2)新規再エネ導入予定（FS調査、系統接続検討状況）'!$G:$G,G140)=1,"",G140)&amp;""</f>
        <v/>
      </c>
      <c r="AG140" s="436" t="str">
        <f ca="1">IF(COUNTIF('2.3(2)新規再エネ導入予定（合意形成)'!$G:$G,G140)=1,"",G140)&amp;""</f>
        <v/>
      </c>
    </row>
    <row r="141" spans="2:34" ht="47" x14ac:dyDescent="0.55000000000000004">
      <c r="D141" s="94"/>
      <c r="E141" s="478"/>
      <c r="F141" s="495" t="s">
        <v>15</v>
      </c>
      <c r="G141" s="314" t="s">
        <v>432</v>
      </c>
      <c r="H141" s="495" t="s">
        <v>303</v>
      </c>
      <c r="I141" s="495" t="s">
        <v>16</v>
      </c>
      <c r="J141" s="253" t="s">
        <v>17</v>
      </c>
      <c r="K141" s="496" t="s">
        <v>187</v>
      </c>
      <c r="L141" s="495" t="s">
        <v>40</v>
      </c>
      <c r="M141" s="442" t="s">
        <v>20</v>
      </c>
      <c r="N141" s="496" t="s">
        <v>302</v>
      </c>
      <c r="O141" s="186" t="s">
        <v>318</v>
      </c>
      <c r="P141" s="253" t="s">
        <v>370</v>
      </c>
      <c r="Q141" s="253" t="s">
        <v>301</v>
      </c>
      <c r="R141" s="495" t="s">
        <v>21</v>
      </c>
      <c r="S141" s="495" t="s">
        <v>299</v>
      </c>
      <c r="T141" s="49"/>
      <c r="V141" s="444" t="s">
        <v>320</v>
      </c>
      <c r="Y141" s="436" t="str">
        <f>IF(AND(H141&lt;&gt;"",OR(S141="A",S141="B"),OR(O141="特別高圧",O141="高圧")),MAX($Y$7:$Y140)+1,"")</f>
        <v/>
      </c>
      <c r="Z141" s="436" t="s">
        <v>194</v>
      </c>
      <c r="AC141" s="436" t="str" cm="1">
        <f t="array" ref="AC141">IFERROR(INDEX($F$7:$F$343, SMALL(IF($F$7:$F$343&lt;&gt;"", ROW($F$7:$F$343)-ROW($F$7)+1), ROW()-ROW($F$7)+1)), "")</f>
        <v/>
      </c>
      <c r="AD141" s="436" t="str" cm="1">
        <f t="array" aca="1" ref="AD141" ca="1">IF(COUNTIF('2.3(2)新規再エネ導入予定（FS調査、系統接続検討状況）'!$G$8:$G$271,IFERROR(INDEX($G$7:$G$344, SMALL(IF($G$7:$G$344&lt;&gt;"", ROW($G$7:$G$344)-ROW($G$7)+1), ROW()-ROW($G$7)+1)), ""))=1,"",IFERROR(INDEX($G$7:$G$344, SMALL(IF($G$7:$G$344&lt;&gt;"", ROW($G$7:$G$344)-ROW($G$7)+1), ROW()-ROW($G$7)+1)), ""))</f>
        <v/>
      </c>
      <c r="AE141" s="436" t="str" cm="1">
        <f t="array" aca="1" ref="AE141" ca="1">IF(COUNTIF('2.3(2)新規再エネ導入予定（合意形成)'!$G$8:$G$313,IFERROR(INDEX($G$7:$G$344, SMALL(IF($G$7:$G$344&lt;&gt;"", ROW($G$7:$G$344)-ROW($G$7)+1), ROW()-ROW($G$7)+1)), ""))=1,"",IFERROR(INDEX($G$7:$G$344, SMALL(IF($G$7:$G$344&lt;&gt;"", ROW($G$7:$G$344)-ROW($G$7)+1), ROW()-ROW($G$7)+1)), ""))</f>
        <v/>
      </c>
      <c r="AF141" s="436" t="str">
        <f ca="1">IF(COUNTIF('2.3(2)新規再エネ導入予定（FS調査、系統接続検討状況）'!$G:$G,G141)=1,"",G141)&amp;""</f>
        <v>施設番号
「廃棄物-1」のように、電源種と数値で記載ください</v>
      </c>
      <c r="AG141" s="436" t="str">
        <f ca="1">IF(COUNTIF('2.3(2)新規再エネ導入予定（合意形成)'!$G:$G,G141)=1,"",G141)&amp;""</f>
        <v>施設番号
「廃棄物-1」のように、電源種と数値で記載ください</v>
      </c>
    </row>
    <row r="142" spans="2:34" s="76" customFormat="1" hidden="1" x14ac:dyDescent="0.55000000000000004">
      <c r="B142" s="100"/>
      <c r="C142" s="100"/>
      <c r="D142" s="101"/>
      <c r="E142" s="524"/>
      <c r="F142" s="201"/>
      <c r="G142" s="103"/>
      <c r="H142" s="252"/>
      <c r="I142" s="526"/>
      <c r="J142" s="526"/>
      <c r="K142" s="526"/>
      <c r="L142" s="528"/>
      <c r="M142" s="529"/>
      <c r="N142" s="529"/>
      <c r="O142" s="266"/>
      <c r="P142" s="529"/>
      <c r="Q142" s="533"/>
      <c r="R142" s="252"/>
      <c r="S142" s="252"/>
      <c r="T142" s="104"/>
      <c r="U142" s="100"/>
      <c r="V142" s="518" t="str">
        <f t="shared" ref="V142:V146" si="12">IF(AND(H142&lt;&gt;"",OR(S142="A",S142="B"),OR(O142="特別高圧",O142="高圧")),1,"")</f>
        <v/>
      </c>
      <c r="X142" s="77"/>
      <c r="Y142" s="519"/>
      <c r="Z142" s="519" t="s">
        <v>194</v>
      </c>
      <c r="AA142" s="519"/>
      <c r="AB142" s="519"/>
      <c r="AC142" s="519" t="str" cm="1">
        <f t="array" ref="AC142">IFERROR(INDEX($F$7:$F$343, SMALL(IF($F$7:$F$343&lt;&gt;"", ROW($F$7:$F$343)-ROW($F$7)+1), ROW()-ROW($F$7)+1)), "")</f>
        <v/>
      </c>
      <c r="AD142" s="519" t="str" cm="1">
        <f t="array" aca="1" ref="AD142" ca="1">IF(COUNTIF('2.3(2)新規再エネ導入予定（FS調査、系統接続検討状況）'!$G$8:$G$271,IFERROR(INDEX($G$7:$G$344, SMALL(IF($G$7:$G$344&lt;&gt;"", ROW($G$7:$G$344)-ROW($G$7)+1), ROW()-ROW($G$7)+1)), ""))=1,"",IFERROR(INDEX($G$7:$G$344, SMALL(IF($G$7:$G$344&lt;&gt;"", ROW($G$7:$G$344)-ROW($G$7)+1), ROW()-ROW($G$7)+1)), ""))</f>
        <v/>
      </c>
      <c r="AE142" s="519" t="str" cm="1">
        <f t="array" aca="1" ref="AE142" ca="1">IF(COUNTIF('2.3(2)新規再エネ導入予定（合意形成)'!$G$8:$G$313,IFERROR(INDEX($G$7:$G$344, SMALL(IF($G$7:$G$344&lt;&gt;"", ROW($G$7:$G$344)-ROW($G$7)+1), ROW()-ROW($G$7)+1)), ""))=1,"",IFERROR(INDEX($G$7:$G$344, SMALL(IF($G$7:$G$344&lt;&gt;"", ROW($G$7:$G$344)-ROW($G$7)+1), ROW()-ROW($G$7)+1)), ""))</f>
        <v/>
      </c>
      <c r="AF142" s="519" t="str">
        <f ca="1">IF(COUNTIF('2.3(2)新規再エネ導入予定（FS調査、系統接続検討状況）'!$G:$G,G142)=1,"",G142)&amp;""</f>
        <v/>
      </c>
      <c r="AG142" s="519" t="str">
        <f ca="1">IF(COUNTIF('2.3(2)新規再エネ導入予定（合意形成)'!$G:$G,G142)=1,"",G142)&amp;""</f>
        <v/>
      </c>
      <c r="AH142" s="77"/>
    </row>
    <row r="143" spans="2:34" s="76" customFormat="1" x14ac:dyDescent="0.55000000000000004">
      <c r="B143" s="100"/>
      <c r="C143" s="100"/>
      <c r="D143" s="101"/>
      <c r="E143" s="524"/>
      <c r="F143" s="201"/>
      <c r="G143" s="103"/>
      <c r="H143" s="252"/>
      <c r="I143" s="526"/>
      <c r="J143" s="526"/>
      <c r="K143" s="526"/>
      <c r="L143" s="528"/>
      <c r="M143" s="529"/>
      <c r="N143" s="529"/>
      <c r="O143" s="266"/>
      <c r="P143" s="529"/>
      <c r="Q143" s="533"/>
      <c r="R143" s="252"/>
      <c r="S143" s="252"/>
      <c r="T143" s="385"/>
      <c r="U143" s="100"/>
      <c r="V143" s="518" t="str">
        <f>IF(AND(H143&lt;&gt;"",OR(S143="A",S143="B"),OR(O143="特別高圧",O143="高圧")),1,"")</f>
        <v/>
      </c>
      <c r="X143" s="77"/>
      <c r="Y143" s="519" t="str">
        <f>IF(AND(H143&lt;&gt;"",OR(S143="A",S143="B"),OR(O143="特別高圧",O143="高圧")),MAX($Y$7:Y142)+1,"")</f>
        <v/>
      </c>
      <c r="Z143" s="519" t="s">
        <v>194</v>
      </c>
      <c r="AA143" s="519"/>
      <c r="AB143" s="519"/>
      <c r="AC143" s="519" t="str" cm="1">
        <f t="array" ref="AC143">IFERROR(INDEX($F$7:$F$343, SMALL(IF($F$7:$F$343&lt;&gt;"", ROW($F$7:$F$343)-ROW($F$7)+1), ROW()-ROW($F$7)+1)), "")</f>
        <v/>
      </c>
      <c r="AD143" s="519" t="str" cm="1">
        <f t="array" aca="1" ref="AD143" ca="1">IF(COUNTIF('2.3(2)新規再エネ導入予定（FS調査、系統接続検討状況）'!$G$8:$G$271,IFERROR(INDEX($G$7:$G$344, SMALL(IF($G$7:$G$344&lt;&gt;"", ROW($G$7:$G$344)-ROW($G$7)+1), ROW()-ROW($G$7)+1)), ""))=1,"",IFERROR(INDEX($G$7:$G$344, SMALL(IF($G$7:$G$344&lt;&gt;"", ROW($G$7:$G$344)-ROW($G$7)+1), ROW()-ROW($G$7)+1)), ""))</f>
        <v/>
      </c>
      <c r="AE143" s="519" t="str" cm="1">
        <f t="array" aca="1" ref="AE143" ca="1">IF(COUNTIF('2.3(2)新規再エネ導入予定（合意形成)'!$G$8:$G$313,IFERROR(INDEX($G$7:$G$344, SMALL(IF($G$7:$G$344&lt;&gt;"", ROW($G$7:$G$344)-ROW($G$7)+1), ROW()-ROW($G$7)+1)), ""))=1,"",IFERROR(INDEX($G$7:$G$344, SMALL(IF($G$7:$G$344&lt;&gt;"", ROW($G$7:$G$344)-ROW($G$7)+1), ROW()-ROW($G$7)+1)), ""))</f>
        <v/>
      </c>
      <c r="AF143" s="519" t="str">
        <f ca="1">IF(COUNTIF('2.3(2)新規再エネ導入予定（FS調査、系統接続検討状況）'!$G:$G,G143)=1,"",G143)&amp;""</f>
        <v/>
      </c>
      <c r="AG143" s="519" t="str">
        <f ca="1">IF(COUNTIF('2.3(2)新規再エネ導入予定（合意形成)'!$G:$G,G143)=1,"",G143)&amp;""</f>
        <v/>
      </c>
      <c r="AH143" s="77"/>
    </row>
    <row r="144" spans="2:34" s="76" customFormat="1" x14ac:dyDescent="0.55000000000000004">
      <c r="B144" s="100"/>
      <c r="C144" s="100"/>
      <c r="D144" s="101"/>
      <c r="E144" s="524"/>
      <c r="F144" s="201"/>
      <c r="G144" s="103"/>
      <c r="H144" s="252"/>
      <c r="I144" s="526"/>
      <c r="J144" s="526"/>
      <c r="K144" s="526"/>
      <c r="L144" s="528"/>
      <c r="M144" s="529"/>
      <c r="N144" s="529"/>
      <c r="O144" s="266"/>
      <c r="P144" s="529"/>
      <c r="Q144" s="533"/>
      <c r="R144" s="252"/>
      <c r="S144" s="252"/>
      <c r="T144" s="385"/>
      <c r="U144" s="100"/>
      <c r="V144" s="518" t="str">
        <f>IF(AND(H144&lt;&gt;"",OR(S144="A",S144="B"),OR(O144="特別高圧",O144="高圧")),1,"")</f>
        <v/>
      </c>
      <c r="X144" s="77"/>
      <c r="Y144" s="519" t="str">
        <f>IF(AND(H144&lt;&gt;"",OR(S144="A",S144="B"),OR(O144="特別高圧",O144="高圧")),MAX($Y$7:Y143)+1,"")</f>
        <v/>
      </c>
      <c r="Z144" s="519" t="s">
        <v>194</v>
      </c>
      <c r="AA144" s="519"/>
      <c r="AB144" s="519"/>
      <c r="AC144" s="519" t="str" cm="1">
        <f t="array" ref="AC144">IFERROR(INDEX($F$7:$F$343, SMALL(IF($F$7:$F$343&lt;&gt;"", ROW($F$7:$F$343)-ROW($F$7)+1), ROW()-ROW($F$7)+1)), "")</f>
        <v/>
      </c>
      <c r="AD144" s="519" t="str" cm="1">
        <f t="array" aca="1" ref="AD144" ca="1">IF(COUNTIF('2.3(2)新規再エネ導入予定（FS調査、系統接続検討状況）'!$G$8:$G$271,IFERROR(INDEX($G$7:$G$344, SMALL(IF($G$7:$G$344&lt;&gt;"", ROW($G$7:$G$344)-ROW($G$7)+1), ROW()-ROW($G$7)+1)), ""))=1,"",IFERROR(INDEX($G$7:$G$344, SMALL(IF($G$7:$G$344&lt;&gt;"", ROW($G$7:$G$344)-ROW($G$7)+1), ROW()-ROW($G$7)+1)), ""))</f>
        <v/>
      </c>
      <c r="AE144" s="519" t="str" cm="1">
        <f t="array" aca="1" ref="AE144" ca="1">IF(COUNTIF('2.3(2)新規再エネ導入予定（合意形成)'!$G$8:$G$313,IFERROR(INDEX($G$7:$G$344, SMALL(IF($G$7:$G$344&lt;&gt;"", ROW($G$7:$G$344)-ROW($G$7)+1), ROW()-ROW($G$7)+1)), ""))=1,"",IFERROR(INDEX($G$7:$G$344, SMALL(IF($G$7:$G$344&lt;&gt;"", ROW($G$7:$G$344)-ROW($G$7)+1), ROW()-ROW($G$7)+1)), ""))</f>
        <v/>
      </c>
      <c r="AF144" s="519" t="str">
        <f ca="1">IF(COUNTIF('2.3(2)新規再エネ導入予定（FS調査、系統接続検討状況）'!$G:$G,G144)=1,"",G144)&amp;""</f>
        <v/>
      </c>
      <c r="AG144" s="519" t="str">
        <f ca="1">IF(COUNTIF('2.3(2)新規再エネ導入予定（合意形成)'!$G:$G,G144)=1,"",G144)&amp;""</f>
        <v/>
      </c>
      <c r="AH144" s="77"/>
    </row>
    <row r="145" spans="2:34" s="76" customFormat="1" ht="18.75" customHeight="1" x14ac:dyDescent="0.55000000000000004">
      <c r="B145" s="100"/>
      <c r="C145" s="100"/>
      <c r="D145" s="101"/>
      <c r="E145" s="524"/>
      <c r="F145" s="201"/>
      <c r="G145" s="99"/>
      <c r="H145" s="252"/>
      <c r="I145" s="526"/>
      <c r="J145" s="526"/>
      <c r="K145" s="526"/>
      <c r="L145" s="528"/>
      <c r="M145" s="529"/>
      <c r="N145" s="529"/>
      <c r="O145" s="266"/>
      <c r="P145" s="529"/>
      <c r="Q145" s="533"/>
      <c r="R145" s="252"/>
      <c r="S145" s="252"/>
      <c r="T145" s="385"/>
      <c r="U145" s="100"/>
      <c r="V145" s="518" t="str">
        <f t="shared" si="12"/>
        <v/>
      </c>
      <c r="X145" s="77"/>
      <c r="Y145" s="519" t="str">
        <f>IF(AND(H145&lt;&gt;"",OR(S145="A",S145="B"),OR(O145="特別高圧",O145="高圧")),MAX($Y$7:Y144)+1,"")</f>
        <v/>
      </c>
      <c r="Z145" s="519" t="s">
        <v>194</v>
      </c>
      <c r="AA145" s="519"/>
      <c r="AB145" s="519"/>
      <c r="AC145" s="519" t="str" cm="1">
        <f t="array" ref="AC145">IFERROR(INDEX($F$7:$F$343, SMALL(IF($F$7:$F$343&lt;&gt;"", ROW($F$7:$F$343)-ROW($F$7)+1), ROW()-ROW($F$7)+1)), "")</f>
        <v/>
      </c>
      <c r="AD145" s="519" t="str" cm="1">
        <f t="array" aca="1" ref="AD145" ca="1">IF(COUNTIF('2.3(2)新規再エネ導入予定（FS調査、系統接続検討状況）'!$G$8:$G$271,IFERROR(INDEX($G$7:$G$344, SMALL(IF($G$7:$G$344&lt;&gt;"", ROW($G$7:$G$344)-ROW($G$7)+1), ROW()-ROW($G$7)+1)), ""))=1,"",IFERROR(INDEX($G$7:$G$344, SMALL(IF($G$7:$G$344&lt;&gt;"", ROW($G$7:$G$344)-ROW($G$7)+1), ROW()-ROW($G$7)+1)), ""))</f>
        <v/>
      </c>
      <c r="AE145" s="519" t="str" cm="1">
        <f t="array" aca="1" ref="AE145" ca="1">IF(COUNTIF('2.3(2)新規再エネ導入予定（合意形成)'!$G$8:$G$313,IFERROR(INDEX($G$7:$G$344, SMALL(IF($G$7:$G$344&lt;&gt;"", ROW($G$7:$G$344)-ROW($G$7)+1), ROW()-ROW($G$7)+1)), ""))=1,"",IFERROR(INDEX($G$7:$G$344, SMALL(IF($G$7:$G$344&lt;&gt;"", ROW($G$7:$G$344)-ROW($G$7)+1), ROW()-ROW($G$7)+1)), ""))</f>
        <v/>
      </c>
      <c r="AF145" s="519" t="str">
        <f ca="1">IF(COUNTIF('2.3(2)新規再エネ導入予定（FS調査、系統接続検討状況）'!$G:$G,G145)=1,"",G145)&amp;""</f>
        <v/>
      </c>
      <c r="AG145" s="519" t="str">
        <f ca="1">IF(COUNTIF('2.3(2)新規再エネ導入予定（合意形成)'!$G:$G,G145)=1,"",G145)&amp;""</f>
        <v/>
      </c>
      <c r="AH145" s="77"/>
    </row>
    <row r="146" spans="2:34" x14ac:dyDescent="0.55000000000000004">
      <c r="D146" s="94"/>
      <c r="E146" s="484"/>
      <c r="F146" s="497" t="s">
        <v>33</v>
      </c>
      <c r="G146" s="317"/>
      <c r="H146" s="317"/>
      <c r="I146" s="317"/>
      <c r="J146" s="317"/>
      <c r="K146" s="490"/>
      <c r="L146" s="490"/>
      <c r="M146" s="491">
        <f ca="1">SUM(INDIRECT("M"&amp;ROW(M141)&amp;":M"&amp;ROW()-1))</f>
        <v>0</v>
      </c>
      <c r="N146" s="491">
        <f ca="1">SUM(INDIRECT("N"&amp;ROW(N141)&amp;":N"&amp;ROW()-1))</f>
        <v>0</v>
      </c>
      <c r="O146" s="678"/>
      <c r="P146" s="491">
        <f ca="1">SUM(INDIRECT("P"&amp;ROW(P141)&amp;":P"&amp;ROW()-1))</f>
        <v>0</v>
      </c>
      <c r="Q146" s="498"/>
      <c r="R146" s="409"/>
      <c r="S146" s="317"/>
      <c r="T146" s="49"/>
      <c r="V146" s="458" t="str">
        <f t="shared" si="12"/>
        <v/>
      </c>
      <c r="Y146" s="436" t="str">
        <f>IF(AND(H146&lt;&gt;"",OR(S146="A",S146="B"),OR(O146="特別高圧",O146="高圧")),MAX($Y$7:$Y145)+1,"")</f>
        <v/>
      </c>
      <c r="Z146" s="436" t="s">
        <v>194</v>
      </c>
      <c r="AC146" s="436" t="str" cm="1">
        <f t="array" ref="AC146">IFERROR(INDEX($F$7:$F$343, SMALL(IF($F$7:$F$343&lt;&gt;"", ROW($F$7:$F$343)-ROW($F$7)+1), ROW()-ROW($F$7)+1)), "")</f>
        <v/>
      </c>
      <c r="AD146" s="436" t="str" cm="1">
        <f t="array" aca="1" ref="AD146" ca="1">IF(COUNTIF('2.3(2)新規再エネ導入予定（FS調査、系統接続検討状況）'!$G$8:$G$271,IFERROR(INDEX($G$7:$G$344, SMALL(IF($G$7:$G$344&lt;&gt;"", ROW($G$7:$G$344)-ROW($G$7)+1), ROW()-ROW($G$7)+1)), ""))=1,"",IFERROR(INDEX($G$7:$G$344, SMALL(IF($G$7:$G$344&lt;&gt;"", ROW($G$7:$G$344)-ROW($G$7)+1), ROW()-ROW($G$7)+1)), ""))</f>
        <v/>
      </c>
      <c r="AE146" s="436" t="str" cm="1">
        <f t="array" aca="1" ref="AE146" ca="1">IF(COUNTIF('2.3(2)新規再エネ導入予定（合意形成)'!$G$8:$G$313,IFERROR(INDEX($G$7:$G$344, SMALL(IF($G$7:$G$344&lt;&gt;"", ROW($G$7:$G$344)-ROW($G$7)+1), ROW()-ROW($G$7)+1)), ""))=1,"",IFERROR(INDEX($G$7:$G$344, SMALL(IF($G$7:$G$344&lt;&gt;"", ROW($G$7:$G$344)-ROW($G$7)+1), ROW()-ROW($G$7)+1)), ""))</f>
        <v/>
      </c>
      <c r="AF146" s="436" t="str">
        <f ca="1">IF(COUNTIF('2.3(2)新規再エネ導入予定（FS調査、系統接続検討状況）'!$G:$G,G146)=1,"",G146)&amp;""</f>
        <v/>
      </c>
      <c r="AG146" s="436" t="str">
        <f ca="1">IF(COUNTIF('2.3(2)新規再エネ導入予定（合意形成)'!$G:$G,G146)=1,"",G146)&amp;""</f>
        <v/>
      </c>
    </row>
    <row r="147" spans="2:34" x14ac:dyDescent="0.55000000000000004">
      <c r="D147" s="174"/>
      <c r="E147" s="499"/>
      <c r="F147" s="500"/>
      <c r="G147" s="499"/>
      <c r="H147" s="501"/>
      <c r="I147" s="501"/>
      <c r="J147" s="501"/>
      <c r="K147" s="501"/>
      <c r="L147" s="502"/>
      <c r="M147" s="501"/>
      <c r="N147" s="493"/>
      <c r="O147" s="331"/>
      <c r="P147" s="28"/>
      <c r="Q147" s="471"/>
      <c r="R147" s="331"/>
      <c r="S147" s="107"/>
      <c r="T147" s="503"/>
      <c r="AC147" s="436" t="str" cm="1">
        <f t="array" ref="AC147">IFERROR(INDEX($F$7:$F$343, SMALL(IF($F$7:$F$343&lt;&gt;"", ROW($F$7:$F$343)-ROW($F$7)+1), ROW()-ROW($F$7)+1)), "")</f>
        <v/>
      </c>
      <c r="AD147" s="436" t="str" cm="1">
        <f t="array" aca="1" ref="AD147" ca="1">IF(COUNTIF('2.3(2)新規再エネ導入予定（FS調査、系統接続検討状況）'!$G$8:$G$271,IFERROR(INDEX($G$7:$G$344, SMALL(IF($G$7:$G$344&lt;&gt;"", ROW($G$7:$G$344)-ROW($G$7)+1), ROW()-ROW($G$7)+1)), ""))=1,"",IFERROR(INDEX($G$7:$G$344, SMALL(IF($G$7:$G$344&lt;&gt;"", ROW($G$7:$G$344)-ROW($G$7)+1), ROW()-ROW($G$7)+1)), ""))</f>
        <v/>
      </c>
      <c r="AE147" s="436" t="str" cm="1">
        <f t="array" aca="1" ref="AE147" ca="1">IF(COUNTIF('2.3(2)新規再エネ導入予定（合意形成)'!$G$8:$G$313,IFERROR(INDEX($G$7:$G$344, SMALL(IF($G$7:$G$344&lt;&gt;"", ROW($G$7:$G$344)-ROW($G$7)+1), ROW()-ROW($G$7)+1)), ""))=1,"",IFERROR(INDEX($G$7:$G$344, SMALL(IF($G$7:$G$344&lt;&gt;"", ROW($G$7:$G$344)-ROW($G$7)+1), ROW()-ROW($G$7)+1)), ""))</f>
        <v/>
      </c>
      <c r="AF147" s="436" t="str">
        <f ca="1">IF(COUNTIF('2.3(2)新規再エネ導入予定（FS調査、系統接続検討状況）'!$G:$G,G147)=1,"",G147)&amp;""</f>
        <v/>
      </c>
      <c r="AG147" s="436" t="str">
        <f ca="1">IF(COUNTIF('2.3(2)新規再エネ導入予定（合意形成)'!$G:$G,G147)=1,"",G147)&amp;""</f>
        <v/>
      </c>
    </row>
    <row r="148" spans="2:34" x14ac:dyDescent="0.55000000000000004">
      <c r="F148" s="146"/>
      <c r="G148" s="146"/>
      <c r="H148" s="146"/>
      <c r="I148" s="146"/>
      <c r="J148" s="146"/>
      <c r="K148" s="146"/>
      <c r="L148" s="472"/>
      <c r="M148" s="146"/>
      <c r="N148" s="473"/>
      <c r="O148" s="326"/>
      <c r="P148" s="146"/>
      <c r="V148" s="89"/>
      <c r="Y148" s="110"/>
      <c r="AC148" s="436" t="str" cm="1">
        <f t="array" ref="AC148">IFERROR(INDEX($F$7:$F$343, SMALL(IF($F$7:$F$343&lt;&gt;"", ROW($F$7:$F$343)-ROW($F$7)+1), ROW()-ROW($F$7)+1)), "")</f>
        <v/>
      </c>
      <c r="AD148" s="436" t="str" cm="1">
        <f t="array" aca="1" ref="AD148" ca="1">IF(COUNTIF('2.3(2)新規再エネ導入予定（FS調査、系統接続検討状況）'!$G$8:$G$271,IFERROR(INDEX($G$7:$G$344, SMALL(IF($G$7:$G$344&lt;&gt;"", ROW($G$7:$G$344)-ROW($G$7)+1), ROW()-ROW($G$7)+1)), ""))=1,"",IFERROR(INDEX($G$7:$G$344, SMALL(IF($G$7:$G$344&lt;&gt;"", ROW($G$7:$G$344)-ROW($G$7)+1), ROW()-ROW($G$7)+1)), ""))</f>
        <v/>
      </c>
      <c r="AE148" s="436" t="str" cm="1">
        <f t="array" aca="1" ref="AE148" ca="1">IF(COUNTIF('2.3(2)新規再エネ導入予定（合意形成)'!$G$8:$G$313,IFERROR(INDEX($G$7:$G$344, SMALL(IF($G$7:$G$344&lt;&gt;"", ROW($G$7:$G$344)-ROW($G$7)+1), ROW()-ROW($G$7)+1)), ""))=1,"",IFERROR(INDEX($G$7:$G$344, SMALL(IF($G$7:$G$344&lt;&gt;"", ROW($G$7:$G$344)-ROW($G$7)+1), ROW()-ROW($G$7)+1)), ""))</f>
        <v/>
      </c>
      <c r="AF148" s="436" t="str">
        <f ca="1">IF(COUNTIF('2.3(2)新規再エネ導入予定（FS調査、系統接続検討状況）'!$G:$G,G148)=1,"",G148)&amp;""</f>
        <v/>
      </c>
      <c r="AG148" s="436" t="str">
        <f ca="1">IF(COUNTIF('2.3(2)新規再エネ導入予定（合意形成)'!$G:$G,G148)=1,"",G148)&amp;""</f>
        <v/>
      </c>
    </row>
    <row r="149" spans="2:34" ht="34.5" customHeight="1" x14ac:dyDescent="0.55000000000000004">
      <c r="D149" s="504"/>
      <c r="E149" s="505" t="s">
        <v>368</v>
      </c>
      <c r="F149" s="93"/>
      <c r="G149" s="474"/>
      <c r="H149" s="93"/>
      <c r="I149" s="93"/>
      <c r="J149" s="93"/>
      <c r="K149" s="93"/>
      <c r="L149" s="439"/>
      <c r="M149" s="93"/>
      <c r="N149" s="475"/>
      <c r="O149" s="320"/>
      <c r="P149" s="93"/>
      <c r="Q149" s="440"/>
      <c r="R149" s="320"/>
      <c r="S149" s="29"/>
      <c r="T149" s="115"/>
      <c r="Y149" s="436" t="str">
        <f>IF(AND(H149&lt;&gt;"",OR(S149="A",S149="B"),OR(O149="特別高圧",O149="高圧")),MAX($Y$7:$Y148)+1,"")</f>
        <v/>
      </c>
      <c r="AC149" s="436" t="str" cm="1">
        <f t="array" ref="AC149">IFERROR(INDEX($F$7:$F$343, SMALL(IF($F$7:$F$343&lt;&gt;"", ROW($F$7:$F$343)-ROW($F$7)+1), ROW()-ROW($F$7)+1)), "")</f>
        <v/>
      </c>
      <c r="AD149" s="436" t="str" cm="1">
        <f t="array" aca="1" ref="AD149" ca="1">IF(COUNTIF('2.3(2)新規再エネ導入予定（FS調査、系統接続検討状況）'!$G$8:$G$271,IFERROR(INDEX($G$7:$G$344, SMALL(IF($G$7:$G$344&lt;&gt;"", ROW($G$7:$G$344)-ROW($G$7)+1), ROW()-ROW($G$7)+1)), ""))=1,"",IFERROR(INDEX($G$7:$G$344, SMALL(IF($G$7:$G$344&lt;&gt;"", ROW($G$7:$G$344)-ROW($G$7)+1), ROW()-ROW($G$7)+1)), ""))</f>
        <v/>
      </c>
      <c r="AE149" s="436" t="str" cm="1">
        <f t="array" aca="1" ref="AE149" ca="1">IF(COUNTIF('2.3(2)新規再エネ導入予定（合意形成)'!$G$8:$G$313,IFERROR(INDEX($G$7:$G$344, SMALL(IF($G$7:$G$344&lt;&gt;"", ROW($G$7:$G$344)-ROW($G$7)+1), ROW()-ROW($G$7)+1)), ""))=1,"",IFERROR(INDEX($G$7:$G$344, SMALL(IF($G$7:$G$344&lt;&gt;"", ROW($G$7:$G$344)-ROW($G$7)+1), ROW()-ROW($G$7)+1)), ""))</f>
        <v/>
      </c>
      <c r="AF149" s="436" t="str">
        <f ca="1">IF(COUNTIF('2.3(2)新規再エネ導入予定（FS調査、系統接続検討状況）'!$G:$G,G149)=1,"",G149)&amp;""</f>
        <v/>
      </c>
      <c r="AG149" s="436" t="str">
        <f ca="1">IF(COUNTIF('2.3(2)新規再エネ導入予定（合意形成)'!$G:$G,G149)=1,"",G149)&amp;""</f>
        <v/>
      </c>
    </row>
    <row r="150" spans="2:34" ht="21" x14ac:dyDescent="0.55000000000000004">
      <c r="D150" s="310" t="s">
        <v>369</v>
      </c>
      <c r="F150" s="310"/>
      <c r="G150" s="476"/>
      <c r="J150"/>
      <c r="N150" s="477"/>
      <c r="Q150" s="303"/>
      <c r="R150" s="3"/>
      <c r="S150"/>
      <c r="T150" s="98"/>
      <c r="Y150" s="436" t="str">
        <f>IF(AND(H150&lt;&gt;"",OR(S150="A",S150="B"),OR(O150="特別高圧",O150="高圧")),MAX($Y$7:$Y149)+1,"")</f>
        <v/>
      </c>
      <c r="AC150" s="436" t="str" cm="1">
        <f t="array" ref="AC150">IFERROR(INDEX($F$7:$F$343, SMALL(IF($F$7:$F$343&lt;&gt;"", ROW($F$7:$F$343)-ROW($F$7)+1), ROW()-ROW($F$7)+1)), "")</f>
        <v/>
      </c>
      <c r="AD150" s="436" t="str" cm="1">
        <f t="array" aca="1" ref="AD150" ca="1">IF(COUNTIF('2.3(2)新規再エネ導入予定（FS調査、系統接続検討状況）'!$G$8:$G$271,IFERROR(INDEX($G$7:$G$344, SMALL(IF($G$7:$G$344&lt;&gt;"", ROW($G$7:$G$344)-ROW($G$7)+1), ROW()-ROW($G$7)+1)), ""))=1,"",IFERROR(INDEX($G$7:$G$344, SMALL(IF($G$7:$G$344&lt;&gt;"", ROW($G$7:$G$344)-ROW($G$7)+1), ROW()-ROW($G$7)+1)), ""))</f>
        <v/>
      </c>
      <c r="AE150" s="436" t="str" cm="1">
        <f t="array" aca="1" ref="AE150" ca="1">IF(COUNTIF('2.3(2)新規再エネ導入予定（合意形成)'!$G$8:$G$313,IFERROR(INDEX($G$7:$G$344, SMALL(IF($G$7:$G$344&lt;&gt;"", ROW($G$7:$G$344)-ROW($G$7)+1), ROW()-ROW($G$7)+1)), ""))=1,"",IFERROR(INDEX($G$7:$G$344, SMALL(IF($G$7:$G$344&lt;&gt;"", ROW($G$7:$G$344)-ROW($G$7)+1), ROW()-ROW($G$7)+1)), ""))</f>
        <v/>
      </c>
      <c r="AF150" s="436" t="str">
        <f ca="1">IF(COUNTIF('2.3(2)新規再エネ導入予定（FS調査、系統接続検討状況）'!$G:$G,G150)=1,"",G150)&amp;""</f>
        <v/>
      </c>
      <c r="AG150" s="436" t="str">
        <f ca="1">IF(COUNTIF('2.3(2)新規再エネ導入予定（合意形成)'!$G:$G,G150)=1,"",G150)&amp;""</f>
        <v/>
      </c>
    </row>
    <row r="151" spans="2:34" ht="47" x14ac:dyDescent="0.55000000000000004">
      <c r="D151" s="94"/>
      <c r="E151" s="478"/>
      <c r="F151" s="479" t="s">
        <v>15</v>
      </c>
      <c r="G151" s="314" t="s">
        <v>433</v>
      </c>
      <c r="H151" s="314" t="s">
        <v>303</v>
      </c>
      <c r="I151" s="314" t="s">
        <v>16</v>
      </c>
      <c r="J151" s="186" t="s">
        <v>17</v>
      </c>
      <c r="K151" s="480" t="s">
        <v>18</v>
      </c>
      <c r="L151" s="481" t="s">
        <v>40</v>
      </c>
      <c r="M151" s="314" t="s">
        <v>20</v>
      </c>
      <c r="N151" s="482" t="s">
        <v>166</v>
      </c>
      <c r="O151" s="186" t="s">
        <v>318</v>
      </c>
      <c r="P151" s="314" t="s">
        <v>165</v>
      </c>
      <c r="Q151" s="483" t="s">
        <v>167</v>
      </c>
      <c r="R151" s="314" t="s">
        <v>21</v>
      </c>
      <c r="S151" s="314" t="s">
        <v>310</v>
      </c>
      <c r="T151" s="98"/>
      <c r="V151" s="444" t="s">
        <v>320</v>
      </c>
      <c r="Y151" s="436" t="str">
        <f>IF(AND(H151&lt;&gt;"",OR(S151="A",S151="B"),OR(O151="特別高圧",O151="高圧")),MAX($Y$7:$Y150)+1,"")</f>
        <v/>
      </c>
      <c r="Z151" s="436" t="s">
        <v>479</v>
      </c>
      <c r="AC151" s="436" t="str" cm="1">
        <f t="array" ref="AC151">IFERROR(INDEX($F$7:$F$343, SMALL(IF($F$7:$F$343&lt;&gt;"", ROW($F$7:$F$343)-ROW($F$7)+1), ROW()-ROW($F$7)+1)), "")</f>
        <v/>
      </c>
      <c r="AD151" s="436" t="str" cm="1">
        <f t="array" aca="1" ref="AD151" ca="1">IF(COUNTIF('2.3(2)新規再エネ導入予定（FS調査、系統接続検討状況）'!$G$8:$G$271,IFERROR(INDEX($G$7:$G$344, SMALL(IF($G$7:$G$344&lt;&gt;"", ROW($G$7:$G$344)-ROW($G$7)+1), ROW()-ROW($G$7)+1)), ""))=1,"",IFERROR(INDEX($G$7:$G$344, SMALL(IF($G$7:$G$344&lt;&gt;"", ROW($G$7:$G$344)-ROW($G$7)+1), ROW()-ROW($G$7)+1)), ""))</f>
        <v/>
      </c>
      <c r="AE151" s="436" t="str" cm="1">
        <f t="array" aca="1" ref="AE151" ca="1">IF(COUNTIF('2.3(2)新規再エネ導入予定（合意形成)'!$G$8:$G$313,IFERROR(INDEX($G$7:$G$344, SMALL(IF($G$7:$G$344&lt;&gt;"", ROW($G$7:$G$344)-ROW($G$7)+1), ROW()-ROW($G$7)+1)), ""))=1,"",IFERROR(INDEX($G$7:$G$344, SMALL(IF($G$7:$G$344&lt;&gt;"", ROW($G$7:$G$344)-ROW($G$7)+1), ROW()-ROW($G$7)+1)), ""))</f>
        <v/>
      </c>
      <c r="AF151" s="436" t="str">
        <f ca="1">IF(COUNTIF('2.3(2)新規再エネ導入予定（FS調査、系統接続検討状況）'!$G:$G,G151)=1,"",G151)&amp;""</f>
        <v>施設番号
「〇〇-1」のように、電源種と数値で記載ください</v>
      </c>
      <c r="AG151" s="436" t="str">
        <f ca="1">IF(COUNTIF('2.3(2)新規再エネ導入予定（合意形成)'!$G:$G,G151)=1,"",G151)&amp;""</f>
        <v>施設番号
「〇〇-1」のように、電源種と数値で記載ください</v>
      </c>
    </row>
    <row r="152" spans="2:34" s="76" customFormat="1" ht="18.75" hidden="1" customHeight="1" x14ac:dyDescent="0.55000000000000004">
      <c r="B152" s="100"/>
      <c r="C152" s="100"/>
      <c r="D152" s="101"/>
      <c r="E152" s="524"/>
      <c r="F152" s="525"/>
      <c r="G152" s="433"/>
      <c r="H152" s="252"/>
      <c r="I152" s="526"/>
      <c r="J152" s="526"/>
      <c r="K152" s="527" t="s">
        <v>312</v>
      </c>
      <c r="L152" s="528"/>
      <c r="M152" s="529"/>
      <c r="N152" s="530" t="s">
        <v>312</v>
      </c>
      <c r="O152" s="266"/>
      <c r="P152" s="529"/>
      <c r="Q152" s="531" t="s">
        <v>312</v>
      </c>
      <c r="R152" s="252"/>
      <c r="S152" s="252"/>
      <c r="T152" s="104"/>
      <c r="U152" s="100"/>
      <c r="V152" s="518" t="str">
        <f t="shared" ref="V152:V155" si="13">IF(AND(H152&lt;&gt;"",OR(S152="A",S152="B"),OR(O152="特別高圧",O152="高圧")),1,"")</f>
        <v/>
      </c>
      <c r="X152" s="77"/>
      <c r="Y152" s="519"/>
      <c r="Z152" s="436" t="s">
        <v>479</v>
      </c>
      <c r="AA152" s="519"/>
      <c r="AB152" s="519"/>
      <c r="AC152" s="519" t="str" cm="1">
        <f t="array" ref="AC152">IFERROR(INDEX($F$7:$F$343, SMALL(IF($F$7:$F$343&lt;&gt;"", ROW($F$7:$F$343)-ROW($F$7)+1), ROW()-ROW($F$7)+1)), "")</f>
        <v/>
      </c>
      <c r="AD152" s="519" t="str" cm="1">
        <f t="array" aca="1" ref="AD152" ca="1">IF(COUNTIF('2.3(2)新規再エネ導入予定（FS調査、系統接続検討状況）'!$G$8:$G$271,IFERROR(INDEX($G$7:$G$344, SMALL(IF($G$7:$G$344&lt;&gt;"", ROW($G$7:$G$344)-ROW($G$7)+1), ROW()-ROW($G$7)+1)), ""))=1,"",IFERROR(INDEX($G$7:$G$344, SMALL(IF($G$7:$G$344&lt;&gt;"", ROW($G$7:$G$344)-ROW($G$7)+1), ROW()-ROW($G$7)+1)), ""))</f>
        <v/>
      </c>
      <c r="AE152" s="519" t="str" cm="1">
        <f t="array" aca="1" ref="AE152" ca="1">IF(COUNTIF('2.3(2)新規再エネ導入予定（合意形成)'!$G$8:$G$313,IFERROR(INDEX($G$7:$G$344, SMALL(IF($G$7:$G$344&lt;&gt;"", ROW($G$7:$G$344)-ROW($G$7)+1), ROW()-ROW($G$7)+1)), ""))=1,"",IFERROR(INDEX($G$7:$G$344, SMALL(IF($G$7:$G$344&lt;&gt;"", ROW($G$7:$G$344)-ROW($G$7)+1), ROW()-ROW($G$7)+1)), ""))</f>
        <v/>
      </c>
      <c r="AF152" s="519" t="str">
        <f ca="1">IF(COUNTIF('2.3(2)新規再エネ導入予定（FS調査、系統接続検討状況）'!$G:$G,G152)=1,"",G152)&amp;""</f>
        <v/>
      </c>
      <c r="AG152" s="519" t="str">
        <f ca="1">IF(COUNTIF('2.3(2)新規再エネ導入予定（合意形成)'!$G:$G,G152)=1,"",G152)&amp;""</f>
        <v/>
      </c>
      <c r="AH152" s="77"/>
    </row>
    <row r="153" spans="2:34" s="76" customFormat="1" ht="18.75" customHeight="1" x14ac:dyDescent="0.55000000000000004">
      <c r="B153" s="100"/>
      <c r="C153" s="100"/>
      <c r="D153" s="101"/>
      <c r="E153" s="524"/>
      <c r="F153" s="525"/>
      <c r="G153" s="433"/>
      <c r="H153" s="252"/>
      <c r="I153" s="526"/>
      <c r="J153" s="526"/>
      <c r="K153" s="527" t="s">
        <v>312</v>
      </c>
      <c r="L153" s="528"/>
      <c r="M153" s="529"/>
      <c r="N153" s="530" t="s">
        <v>312</v>
      </c>
      <c r="O153" s="266"/>
      <c r="P153" s="529"/>
      <c r="Q153" s="531" t="s">
        <v>312</v>
      </c>
      <c r="R153" s="252"/>
      <c r="S153" s="252"/>
      <c r="T153" s="104"/>
      <c r="U153" s="100"/>
      <c r="V153" s="518" t="str">
        <f t="shared" si="13"/>
        <v/>
      </c>
      <c r="X153" s="77"/>
      <c r="Y153" s="519" t="str">
        <f>IF(AND(H153&lt;&gt;"",OR(S153="A",S153="B"),OR(O153="特別高圧",O153="高圧")),MAX($Y$7:Y152)+1,"")</f>
        <v/>
      </c>
      <c r="Z153" s="436" t="s">
        <v>479</v>
      </c>
      <c r="AA153" s="519"/>
      <c r="AB153" s="519"/>
      <c r="AC153" s="519" t="str" cm="1">
        <f t="array" ref="AC153">IFERROR(INDEX($F$7:$F$343, SMALL(IF($F$7:$F$343&lt;&gt;"", ROW($F$7:$F$343)-ROW($F$7)+1), ROW()-ROW($F$7)+1)), "")</f>
        <v/>
      </c>
      <c r="AD153" s="519" t="str" cm="1">
        <f t="array" aca="1" ref="AD153" ca="1">IF(COUNTIF('2.3(2)新規再エネ導入予定（FS調査、系統接続検討状況）'!$G$8:$G$271,IFERROR(INDEX($G$7:$G$344, SMALL(IF($G$7:$G$344&lt;&gt;"", ROW($G$7:$G$344)-ROW($G$7)+1), ROW()-ROW($G$7)+1)), ""))=1,"",IFERROR(INDEX($G$7:$G$344, SMALL(IF($G$7:$G$344&lt;&gt;"", ROW($G$7:$G$344)-ROW($G$7)+1), ROW()-ROW($G$7)+1)), ""))</f>
        <v/>
      </c>
      <c r="AE153" s="519" t="str" cm="1">
        <f t="array" aca="1" ref="AE153" ca="1">IF(COUNTIF('2.3(2)新規再エネ導入予定（合意形成)'!$G$8:$G$313,IFERROR(INDEX($G$7:$G$344, SMALL(IF($G$7:$G$344&lt;&gt;"", ROW($G$7:$G$344)-ROW($G$7)+1), ROW()-ROW($G$7)+1)), ""))=1,"",IFERROR(INDEX($G$7:$G$344, SMALL(IF($G$7:$G$344&lt;&gt;"", ROW($G$7:$G$344)-ROW($G$7)+1), ROW()-ROW($G$7)+1)), ""))</f>
        <v/>
      </c>
      <c r="AF153" s="519" t="str">
        <f ca="1">IF(COUNTIF('2.3(2)新規再エネ導入予定（FS調査、系統接続検討状況）'!$G:$G,G153)=1,"",G153)&amp;""</f>
        <v/>
      </c>
      <c r="AG153" s="519" t="str">
        <f ca="1">IF(COUNTIF('2.3(2)新規再エネ導入予定（合意形成)'!$G:$G,G153)=1,"",G153)&amp;""</f>
        <v/>
      </c>
      <c r="AH153" s="77"/>
    </row>
    <row r="154" spans="2:34" s="76" customFormat="1" ht="18.75" customHeight="1" x14ac:dyDescent="0.55000000000000004">
      <c r="B154" s="100"/>
      <c r="C154" s="100"/>
      <c r="D154" s="101"/>
      <c r="E154" s="524"/>
      <c r="F154" s="532"/>
      <c r="G154" s="433"/>
      <c r="H154" s="252"/>
      <c r="I154" s="526"/>
      <c r="J154" s="526"/>
      <c r="K154" s="527" t="s">
        <v>312</v>
      </c>
      <c r="L154" s="528"/>
      <c r="M154" s="529"/>
      <c r="N154" s="530" t="s">
        <v>312</v>
      </c>
      <c r="O154" s="266"/>
      <c r="P154" s="529"/>
      <c r="Q154" s="531" t="s">
        <v>177</v>
      </c>
      <c r="R154" s="252"/>
      <c r="S154" s="252"/>
      <c r="T154" s="104"/>
      <c r="U154" s="100"/>
      <c r="V154" s="518" t="str">
        <f t="shared" si="13"/>
        <v/>
      </c>
      <c r="X154" s="77"/>
      <c r="Y154" s="519" t="str">
        <f>IF(AND(H154&lt;&gt;"",OR(S154="A",S154="B"),OR(O154="特別高圧",O154="高圧")),MAX($Y$7:Y153)+1,"")</f>
        <v/>
      </c>
      <c r="Z154" s="436" t="s">
        <v>479</v>
      </c>
      <c r="AA154" s="519"/>
      <c r="AB154" s="519"/>
      <c r="AC154" s="519" t="str" cm="1">
        <f t="array" ref="AC154">IFERROR(INDEX($F$7:$F$343, SMALL(IF($F$7:$F$343&lt;&gt;"", ROW($F$7:$F$343)-ROW($F$7)+1), ROW()-ROW($F$7)+1)), "")</f>
        <v/>
      </c>
      <c r="AD154" s="519" t="str" cm="1">
        <f t="array" aca="1" ref="AD154" ca="1">IF(COUNTIF('2.3(2)新規再エネ導入予定（FS調査、系統接続検討状況）'!$G$8:$G$271,IFERROR(INDEX($G$7:$G$344, SMALL(IF($G$7:$G$344&lt;&gt;"", ROW($G$7:$G$344)-ROW($G$7)+1), ROW()-ROW($G$7)+1)), ""))=1,"",IFERROR(INDEX($G$7:$G$344, SMALL(IF($G$7:$G$344&lt;&gt;"", ROW($G$7:$G$344)-ROW($G$7)+1), ROW()-ROW($G$7)+1)), ""))</f>
        <v/>
      </c>
      <c r="AE154" s="519" t="str" cm="1">
        <f t="array" aca="1" ref="AE154" ca="1">IF(COUNTIF('2.3(2)新規再エネ導入予定（合意形成)'!$G$8:$G$313,IFERROR(INDEX($G$7:$G$344, SMALL(IF($G$7:$G$344&lt;&gt;"", ROW($G$7:$G$344)-ROW($G$7)+1), ROW()-ROW($G$7)+1)), ""))=1,"",IFERROR(INDEX($G$7:$G$344, SMALL(IF($G$7:$G$344&lt;&gt;"", ROW($G$7:$G$344)-ROW($G$7)+1), ROW()-ROW($G$7)+1)), ""))</f>
        <v/>
      </c>
      <c r="AF154" s="519" t="str">
        <f ca="1">IF(COUNTIF('2.3(2)新規再エネ導入予定（FS調査、系統接続検討状況）'!$G:$G,G154)=1,"",G154)&amp;""</f>
        <v/>
      </c>
      <c r="AG154" s="519" t="str">
        <f ca="1">IF(COUNTIF('2.3(2)新規再エネ導入予定（合意形成)'!$G:$G,G154)=1,"",G154)&amp;""</f>
        <v/>
      </c>
      <c r="AH154" s="77"/>
    </row>
    <row r="155" spans="2:34" x14ac:dyDescent="0.55000000000000004">
      <c r="D155" s="94"/>
      <c r="E155" s="488"/>
      <c r="F155" s="489" t="s">
        <v>33</v>
      </c>
      <c r="G155" s="317"/>
      <c r="H155" s="317"/>
      <c r="I155" s="317"/>
      <c r="J155" s="317"/>
      <c r="K155" s="486" t="s">
        <v>312</v>
      </c>
      <c r="L155" s="490"/>
      <c r="M155" s="491">
        <f ca="1">SUM(INDIRECT("M"&amp;ROW(M151)&amp;":M"&amp;ROW()-1))</f>
        <v>0</v>
      </c>
      <c r="N155" s="487" t="s">
        <v>312</v>
      </c>
      <c r="O155" s="360"/>
      <c r="P155" s="491">
        <f ca="1">SUM(INDIRECT("P"&amp;ROW(P151)&amp;":P"&amp;ROW()-1))</f>
        <v>0</v>
      </c>
      <c r="Q155" s="485" t="s">
        <v>177</v>
      </c>
      <c r="R155" s="464"/>
      <c r="S155" s="317"/>
      <c r="T155" s="98"/>
      <c r="V155" s="458" t="str">
        <f t="shared" si="13"/>
        <v/>
      </c>
      <c r="Y155" s="436" t="str">
        <f>IF(AND(H155&lt;&gt;"",OR(S155="A",S155="B"),OR(O155="特別高圧",O155="高圧")),MAX($Y$7:$Y154)+1,"")</f>
        <v/>
      </c>
      <c r="Z155" s="436" t="s">
        <v>479</v>
      </c>
      <c r="AC155" s="436" t="str" cm="1">
        <f t="array" ref="AC155">IFERROR(INDEX($F$7:$F$343, SMALL(IF($F$7:$F$343&lt;&gt;"", ROW($F$7:$F$343)-ROW($F$7)+1), ROW()-ROW($F$7)+1)), "")</f>
        <v/>
      </c>
      <c r="AD155" s="436" t="str" cm="1">
        <f t="array" aca="1" ref="AD155" ca="1">IF(COUNTIF('2.3(2)新規再エネ導入予定（FS調査、系統接続検討状況）'!$G$8:$G$271,IFERROR(INDEX($G$7:$G$344, SMALL(IF($G$7:$G$344&lt;&gt;"", ROW($G$7:$G$344)-ROW($G$7)+1), ROW()-ROW($G$7)+1)), ""))=1,"",IFERROR(INDEX($G$7:$G$344, SMALL(IF($G$7:$G$344&lt;&gt;"", ROW($G$7:$G$344)-ROW($G$7)+1), ROW()-ROW($G$7)+1)), ""))</f>
        <v/>
      </c>
      <c r="AE155" s="436" t="str" cm="1">
        <f t="array" aca="1" ref="AE155" ca="1">IF(COUNTIF('2.3(2)新規再エネ導入予定（合意形成)'!$G$8:$G$313,IFERROR(INDEX($G$7:$G$344, SMALL(IF($G$7:$G$344&lt;&gt;"", ROW($G$7:$G$344)-ROW($G$7)+1), ROW()-ROW($G$7)+1)), ""))=1,"",IFERROR(INDEX($G$7:$G$344, SMALL(IF($G$7:$G$344&lt;&gt;"", ROW($G$7:$G$344)-ROW($G$7)+1), ROW()-ROW($G$7)+1)), ""))</f>
        <v/>
      </c>
      <c r="AF155" s="436" t="str">
        <f ca="1">IF(COUNTIF('2.3(2)新規再エネ導入予定（FS調査、系統接続検討状況）'!$G:$G,G155)=1,"",G155)&amp;""</f>
        <v/>
      </c>
      <c r="AG155" s="436" t="str">
        <f ca="1">IF(COUNTIF('2.3(2)新規再エネ導入予定（合意形成)'!$G:$G,G155)=1,"",G155)&amp;""</f>
        <v/>
      </c>
    </row>
    <row r="156" spans="2:34" x14ac:dyDescent="0.55000000000000004">
      <c r="D156" s="174"/>
      <c r="E156" s="107"/>
      <c r="F156" s="107"/>
      <c r="G156" s="107"/>
      <c r="H156" s="28"/>
      <c r="I156" s="28"/>
      <c r="J156" s="28"/>
      <c r="K156" s="28"/>
      <c r="L156" s="492"/>
      <c r="M156" s="28"/>
      <c r="N156" s="493"/>
      <c r="O156" s="331"/>
      <c r="P156" s="28"/>
      <c r="Q156" s="493"/>
      <c r="R156" s="494"/>
      <c r="S156" s="28"/>
      <c r="T156" s="108"/>
      <c r="U156"/>
      <c r="AC156" s="436" t="str" cm="1">
        <f t="array" ref="AC156">IFERROR(INDEX($F$7:$F$343, SMALL(IF($F$7:$F$343&lt;&gt;"", ROW($F$7:$F$343)-ROW($F$7)+1), ROW()-ROW($F$7)+1)), "")</f>
        <v/>
      </c>
      <c r="AD156" s="436" t="str" cm="1">
        <f t="array" aca="1" ref="AD156" ca="1">IF(COUNTIF('2.3(2)新規再エネ導入予定（FS調査、系統接続検討状況）'!$G$8:$G$271,IFERROR(INDEX($G$7:$G$344, SMALL(IF($G$7:$G$344&lt;&gt;"", ROW($G$7:$G$344)-ROW($G$7)+1), ROW()-ROW($G$7)+1)), ""))=1,"",IFERROR(INDEX($G$7:$G$344, SMALL(IF($G$7:$G$344&lt;&gt;"", ROW($G$7:$G$344)-ROW($G$7)+1), ROW()-ROW($G$7)+1)), ""))</f>
        <v/>
      </c>
      <c r="AE156" s="436" t="str" cm="1">
        <f t="array" aca="1" ref="AE156" ca="1">IF(COUNTIF('2.3(2)新規再エネ導入予定（合意形成)'!$G$8:$G$313,IFERROR(INDEX($G$7:$G$344, SMALL(IF($G$7:$G$344&lt;&gt;"", ROW($G$7:$G$344)-ROW($G$7)+1), ROW()-ROW($G$7)+1)), ""))=1,"",IFERROR(INDEX($G$7:$G$344, SMALL(IF($G$7:$G$344&lt;&gt;"", ROW($G$7:$G$344)-ROW($G$7)+1), ROW()-ROW($G$7)+1)), ""))</f>
        <v/>
      </c>
      <c r="AF156" s="436" t="str">
        <f ca="1">IF(COUNTIF('2.3(2)新規再エネ導入予定（FS調査、系統接続検討状況）'!$G:$G,G156)=1,"",G156)&amp;""</f>
        <v/>
      </c>
      <c r="AG156" s="436" t="str">
        <f ca="1">IF(COUNTIF('2.3(2)新規再エネ導入予定（合意形成)'!$G:$G,G156)=1,"",G156)&amp;""</f>
        <v/>
      </c>
    </row>
    <row r="157" spans="2:34" x14ac:dyDescent="0.55000000000000004">
      <c r="F157" s="146"/>
      <c r="G157" s="146"/>
      <c r="H157" s="146"/>
      <c r="I157" s="146"/>
      <c r="J157" s="146"/>
      <c r="K157" s="146"/>
      <c r="L157" s="472"/>
      <c r="M157" s="146"/>
      <c r="N157" s="473"/>
      <c r="O157" s="326"/>
      <c r="P157" s="146"/>
      <c r="V157" s="89"/>
      <c r="Y157" s="110"/>
      <c r="AC157" s="436" t="str" cm="1">
        <f t="array" ref="AC157">IFERROR(INDEX($F$7:$F$343, SMALL(IF($F$7:$F$343&lt;&gt;"", ROW($F$7:$F$343)-ROW($F$7)+1), ROW()-ROW($F$7)+1)), "")</f>
        <v/>
      </c>
      <c r="AD157" s="436" t="str" cm="1">
        <f t="array" aca="1" ref="AD157" ca="1">IF(COUNTIF('2.3(2)新規再エネ導入予定（FS調査、系統接続検討状況）'!$G$8:$G$271,IFERROR(INDEX($G$7:$G$344, SMALL(IF($G$7:$G$344&lt;&gt;"", ROW($G$7:$G$344)-ROW($G$7)+1), ROW()-ROW($G$7)+1)), ""))=1,"",IFERROR(INDEX($G$7:$G$344, SMALL(IF($G$7:$G$344&lt;&gt;"", ROW($G$7:$G$344)-ROW($G$7)+1), ROW()-ROW($G$7)+1)), ""))</f>
        <v/>
      </c>
      <c r="AE157" s="436" t="str" cm="1">
        <f t="array" aca="1" ref="AE157" ca="1">IF(COUNTIF('2.3(2)新規再エネ導入予定（合意形成)'!$G$8:$G$313,IFERROR(INDEX($G$7:$G$344, SMALL(IF($G$7:$G$344&lt;&gt;"", ROW($G$7:$G$344)-ROW($G$7)+1), ROW()-ROW($G$7)+1)), ""))=1,"",IFERROR(INDEX($G$7:$G$344, SMALL(IF($G$7:$G$344&lt;&gt;"", ROW($G$7:$G$344)-ROW($G$7)+1), ROW()-ROW($G$7)+1)), ""))</f>
        <v/>
      </c>
      <c r="AF157" s="436" t="str">
        <f ca="1">IF(COUNTIF('2.3(2)新規再エネ導入予定（FS調査、系統接続検討状況）'!$G:$G,G157)=1,"",G157)&amp;""</f>
        <v/>
      </c>
      <c r="AG157" s="436" t="str">
        <f ca="1">IF(COUNTIF('2.3(2)新規再エネ導入予定（合意形成)'!$G:$G,G157)=1,"",G157)&amp;""</f>
        <v/>
      </c>
    </row>
    <row r="158" spans="2:34" ht="18" customHeight="1" x14ac:dyDescent="0.55000000000000004">
      <c r="D158"/>
      <c r="E158"/>
      <c r="F158"/>
      <c r="H158"/>
      <c r="I158"/>
      <c r="J158"/>
      <c r="K158"/>
      <c r="L158" s="506"/>
      <c r="M158" s="303"/>
      <c r="N158" s="303"/>
      <c r="P158"/>
      <c r="Q158" s="303"/>
      <c r="R158" s="3"/>
      <c r="S158" s="3"/>
      <c r="T158"/>
    </row>
    <row r="159" spans="2:34" ht="5.15" customHeight="1" x14ac:dyDescent="0.55000000000000004">
      <c r="D159" s="92"/>
      <c r="E159" s="93"/>
      <c r="F159" s="93"/>
      <c r="G159" s="93"/>
      <c r="H159" s="93"/>
      <c r="I159" s="93"/>
      <c r="J159" s="93"/>
      <c r="K159" s="93"/>
      <c r="L159" s="507"/>
      <c r="M159" s="508"/>
      <c r="N159" s="303"/>
      <c r="P159"/>
      <c r="Q159" s="303"/>
      <c r="R159" s="3"/>
      <c r="S159" s="3"/>
      <c r="T159"/>
    </row>
    <row r="160" spans="2:34" ht="37.5" customHeight="1" x14ac:dyDescent="0.55000000000000004">
      <c r="D160" s="329" t="s">
        <v>283</v>
      </c>
      <c r="F160"/>
      <c r="H160"/>
      <c r="I160"/>
      <c r="J160"/>
      <c r="K160"/>
      <c r="L160" s="509"/>
      <c r="M160" s="508"/>
      <c r="N160" s="303"/>
      <c r="P160"/>
      <c r="Q160" s="303"/>
      <c r="R160" s="3"/>
      <c r="S160" s="3"/>
      <c r="T160"/>
    </row>
    <row r="161" spans="4:21" x14ac:dyDescent="0.55000000000000004">
      <c r="D161" s="94"/>
      <c r="E161" s="510" t="s">
        <v>279</v>
      </c>
      <c r="F161" s="511"/>
      <c r="G161" s="511"/>
      <c r="H161" s="511"/>
      <c r="I161" s="511"/>
      <c r="J161" s="822">
        <f ca="1">Q95</f>
        <v>0</v>
      </c>
      <c r="K161" s="823"/>
      <c r="L161" s="509"/>
      <c r="M161" s="508"/>
      <c r="N161" s="303"/>
      <c r="P161"/>
      <c r="Q161" s="303"/>
      <c r="R161" s="3"/>
      <c r="S161" s="3"/>
      <c r="T161"/>
      <c r="U161"/>
    </row>
    <row r="162" spans="4:21" x14ac:dyDescent="0.55000000000000004">
      <c r="D162" s="94"/>
      <c r="E162" s="510" t="s">
        <v>178</v>
      </c>
      <c r="F162" s="511"/>
      <c r="G162" s="511"/>
      <c r="H162" s="511"/>
      <c r="I162" s="511"/>
      <c r="J162" s="822">
        <f ca="1">P106</f>
        <v>0</v>
      </c>
      <c r="K162" s="823"/>
      <c r="L162" s="509"/>
      <c r="M162" s="508"/>
      <c r="N162" s="303"/>
      <c r="P162"/>
      <c r="Q162" s="303"/>
      <c r="R162" s="3"/>
      <c r="S162" s="3"/>
      <c r="T162"/>
      <c r="U162"/>
    </row>
    <row r="163" spans="4:21" x14ac:dyDescent="0.55000000000000004">
      <c r="D163" s="94"/>
      <c r="E163" s="510" t="s">
        <v>179</v>
      </c>
      <c r="F163" s="511"/>
      <c r="G163" s="511"/>
      <c r="H163" s="511"/>
      <c r="I163" s="511"/>
      <c r="J163" s="822">
        <f ca="1">P116</f>
        <v>0</v>
      </c>
      <c r="K163" s="823"/>
      <c r="L163" s="509"/>
      <c r="M163" s="508"/>
      <c r="N163" s="303"/>
      <c r="P163"/>
      <c r="Q163" s="303"/>
      <c r="R163" s="3"/>
      <c r="S163" s="3"/>
      <c r="T163"/>
      <c r="U163"/>
    </row>
    <row r="164" spans="4:21" x14ac:dyDescent="0.55000000000000004">
      <c r="D164" s="94"/>
      <c r="E164" s="510" t="s">
        <v>280</v>
      </c>
      <c r="F164" s="511"/>
      <c r="G164" s="511"/>
      <c r="H164" s="511"/>
      <c r="I164" s="511"/>
      <c r="J164" s="822">
        <f ca="1">P126</f>
        <v>0</v>
      </c>
      <c r="K164" s="823"/>
      <c r="L164" s="509"/>
      <c r="M164" s="508"/>
      <c r="N164" s="303"/>
      <c r="P164"/>
      <c r="Q164" s="303"/>
      <c r="R164" s="3"/>
      <c r="S164" s="3"/>
      <c r="T164"/>
      <c r="U164"/>
    </row>
    <row r="165" spans="4:21" x14ac:dyDescent="0.55000000000000004">
      <c r="D165" s="94"/>
      <c r="E165" s="510" t="s">
        <v>281</v>
      </c>
      <c r="F165" s="511"/>
      <c r="G165" s="511"/>
      <c r="H165" s="511"/>
      <c r="I165" s="511"/>
      <c r="J165" s="822">
        <f ca="1">P136</f>
        <v>0</v>
      </c>
      <c r="K165" s="823"/>
      <c r="L165" s="509"/>
      <c r="M165" s="508"/>
      <c r="N165" s="303"/>
      <c r="P165"/>
      <c r="Q165" s="303"/>
      <c r="R165" s="3"/>
      <c r="S165" s="3"/>
      <c r="T165"/>
      <c r="U165"/>
    </row>
    <row r="166" spans="4:21" x14ac:dyDescent="0.55000000000000004">
      <c r="D166" s="94"/>
      <c r="E166" s="510" t="s">
        <v>282</v>
      </c>
      <c r="F166" s="511"/>
      <c r="G166" s="511"/>
      <c r="H166" s="511"/>
      <c r="I166" s="511"/>
      <c r="J166" s="822">
        <f ca="1">P146</f>
        <v>0</v>
      </c>
      <c r="K166" s="823"/>
      <c r="L166" s="509"/>
      <c r="M166" s="508"/>
      <c r="N166" s="303"/>
      <c r="P166"/>
      <c r="Q166" s="303"/>
      <c r="R166" s="3"/>
      <c r="S166" s="3"/>
      <c r="T166"/>
      <c r="U166"/>
    </row>
    <row r="167" spans="4:21" x14ac:dyDescent="0.55000000000000004">
      <c r="D167" s="94"/>
      <c r="E167" s="510" t="s">
        <v>438</v>
      </c>
      <c r="F167" s="511"/>
      <c r="G167" s="511"/>
      <c r="H167" s="511"/>
      <c r="I167" s="511"/>
      <c r="J167" s="822">
        <f ca="1">P155</f>
        <v>0</v>
      </c>
      <c r="K167" s="823"/>
      <c r="L167" s="509"/>
      <c r="M167" s="508"/>
      <c r="N167" s="303"/>
      <c r="P167"/>
      <c r="Q167" s="303"/>
      <c r="R167" s="3"/>
      <c r="S167" s="3"/>
      <c r="T167"/>
      <c r="U167"/>
    </row>
    <row r="168" spans="4:21" x14ac:dyDescent="0.55000000000000004">
      <c r="D168" s="94"/>
      <c r="E168" s="510" t="s">
        <v>284</v>
      </c>
      <c r="F168" s="511"/>
      <c r="G168" s="511"/>
      <c r="H168" s="511"/>
      <c r="I168" s="511"/>
      <c r="J168" s="822">
        <f ca="1">SUM(J161:K167)</f>
        <v>0</v>
      </c>
      <c r="K168" s="823"/>
      <c r="L168" s="509"/>
      <c r="M168" s="508"/>
      <c r="N168" s="303"/>
      <c r="P168"/>
      <c r="Q168" s="303"/>
      <c r="R168" s="3"/>
      <c r="S168" s="3"/>
      <c r="T168"/>
      <c r="U168"/>
    </row>
    <row r="169" spans="4:21" ht="5.15" customHeight="1" x14ac:dyDescent="0.55000000000000004">
      <c r="D169" s="174"/>
      <c r="E169" s="107"/>
      <c r="F169" s="107"/>
      <c r="G169" s="107"/>
      <c r="H169" s="107"/>
      <c r="I169" s="107"/>
      <c r="J169" s="107"/>
      <c r="K169" s="107"/>
      <c r="L169" s="512"/>
      <c r="M169" s="508"/>
      <c r="N169" s="303"/>
      <c r="P169"/>
      <c r="Q169" s="303"/>
      <c r="R169" s="3"/>
      <c r="S169" s="3"/>
      <c r="T169"/>
      <c r="U169"/>
    </row>
    <row r="170" spans="4:21" x14ac:dyDescent="0.55000000000000004">
      <c r="D170"/>
      <c r="E170"/>
      <c r="F170"/>
      <c r="H170"/>
      <c r="I170"/>
      <c r="J170"/>
      <c r="K170"/>
      <c r="L170" s="506"/>
      <c r="M170" s="303"/>
      <c r="N170" s="303"/>
      <c r="P170"/>
      <c r="Q170" s="303"/>
      <c r="R170" s="3"/>
      <c r="S170" s="3"/>
      <c r="T170"/>
      <c r="U170"/>
    </row>
    <row r="171" spans="4:21" x14ac:dyDescent="0.55000000000000004">
      <c r="D171"/>
      <c r="E171"/>
      <c r="F171"/>
      <c r="H171"/>
      <c r="I171"/>
      <c r="J171"/>
      <c r="K171"/>
      <c r="L171" s="506"/>
      <c r="M171"/>
      <c r="N171" s="303"/>
      <c r="P171"/>
      <c r="Q171" s="303"/>
      <c r="R171" s="3"/>
      <c r="S171" s="3"/>
      <c r="T171"/>
      <c r="U171"/>
    </row>
    <row r="172" spans="4:21" x14ac:dyDescent="0.55000000000000004">
      <c r="D172"/>
      <c r="E172"/>
      <c r="F172"/>
      <c r="H172"/>
      <c r="I172"/>
      <c r="J172"/>
      <c r="K172"/>
      <c r="L172" s="506"/>
      <c r="M172"/>
      <c r="N172" s="303"/>
      <c r="P172"/>
      <c r="Q172" s="303"/>
      <c r="R172" s="3"/>
      <c r="S172" s="3"/>
      <c r="T172"/>
      <c r="U172"/>
    </row>
    <row r="173" spans="4:21" x14ac:dyDescent="0.55000000000000004">
      <c r="D173"/>
      <c r="E173"/>
      <c r="F173"/>
      <c r="H173"/>
      <c r="I173"/>
      <c r="J173"/>
      <c r="K173"/>
      <c r="L173" s="506"/>
      <c r="M173"/>
      <c r="N173" s="303"/>
      <c r="P173"/>
      <c r="Q173" s="303"/>
      <c r="R173" s="3"/>
      <c r="S173" s="3"/>
      <c r="T173"/>
      <c r="U173"/>
    </row>
    <row r="174" spans="4:21" x14ac:dyDescent="0.55000000000000004">
      <c r="D174"/>
      <c r="E174"/>
      <c r="F174"/>
      <c r="H174"/>
      <c r="I174"/>
      <c r="J174"/>
      <c r="K174"/>
      <c r="L174" s="506"/>
      <c r="M174"/>
      <c r="N174" s="303"/>
      <c r="P174"/>
      <c r="Q174" s="303"/>
      <c r="R174" s="3"/>
      <c r="S174" s="3"/>
      <c r="T174"/>
      <c r="U174"/>
    </row>
    <row r="175" spans="4:21" x14ac:dyDescent="0.55000000000000004">
      <c r="D175"/>
      <c r="E175"/>
      <c r="F175"/>
      <c r="H175"/>
      <c r="I175"/>
      <c r="J175"/>
      <c r="K175"/>
      <c r="L175" s="506"/>
      <c r="M175"/>
      <c r="N175" s="303"/>
      <c r="P175"/>
      <c r="Q175" s="303"/>
      <c r="R175" s="3"/>
      <c r="S175" s="3"/>
    </row>
    <row r="176" spans="4:21" x14ac:dyDescent="0.55000000000000004">
      <c r="D176"/>
      <c r="E176"/>
      <c r="F176"/>
      <c r="H176"/>
      <c r="I176"/>
      <c r="J176"/>
      <c r="K176"/>
      <c r="L176" s="506"/>
      <c r="M176"/>
      <c r="N176" s="303"/>
      <c r="P176"/>
      <c r="Q176" s="303"/>
      <c r="R176" s="3"/>
      <c r="S176" s="3"/>
    </row>
    <row r="177" spans="4:33" x14ac:dyDescent="0.55000000000000004">
      <c r="D177"/>
      <c r="E177"/>
      <c r="F177"/>
      <c r="H177"/>
      <c r="I177"/>
      <c r="J177"/>
      <c r="K177"/>
      <c r="L177" s="506"/>
      <c r="M177"/>
      <c r="N177" s="303"/>
      <c r="P177"/>
      <c r="Q177" s="303"/>
      <c r="R177" s="3"/>
      <c r="S177" s="3"/>
      <c r="Y177" s="110"/>
    </row>
    <row r="178" spans="4:33" ht="37.5" customHeight="1" x14ac:dyDescent="0.55000000000000004">
      <c r="D178"/>
      <c r="E178"/>
      <c r="F178"/>
      <c r="H178"/>
      <c r="I178"/>
      <c r="J178"/>
      <c r="K178"/>
      <c r="L178" s="506"/>
      <c r="M178"/>
      <c r="N178" s="303"/>
      <c r="P178"/>
      <c r="Q178" s="303"/>
      <c r="R178" s="3"/>
      <c r="S178" s="3"/>
    </row>
    <row r="179" spans="4:33" x14ac:dyDescent="0.55000000000000004">
      <c r="D179"/>
      <c r="E179"/>
      <c r="F179"/>
      <c r="H179"/>
      <c r="I179"/>
      <c r="J179"/>
      <c r="K179"/>
      <c r="L179" s="506"/>
      <c r="M179"/>
      <c r="N179" s="303"/>
      <c r="P179"/>
      <c r="Q179" s="303"/>
      <c r="R179" s="3"/>
      <c r="S179" s="3"/>
    </row>
    <row r="180" spans="4:33" x14ac:dyDescent="0.55000000000000004">
      <c r="D180"/>
      <c r="E180"/>
      <c r="F180"/>
      <c r="H180"/>
      <c r="I180"/>
      <c r="J180"/>
      <c r="K180"/>
      <c r="L180" s="506"/>
      <c r="M180"/>
      <c r="N180" s="303"/>
      <c r="P180"/>
      <c r="Q180" s="303"/>
      <c r="R180" s="3"/>
      <c r="S180" s="3"/>
    </row>
    <row r="181" spans="4:33" x14ac:dyDescent="0.55000000000000004">
      <c r="D181"/>
      <c r="E181"/>
      <c r="F181"/>
      <c r="H181"/>
      <c r="I181"/>
      <c r="J181"/>
      <c r="K181"/>
      <c r="L181" s="506"/>
      <c r="M181"/>
      <c r="N181" s="303"/>
      <c r="P181"/>
      <c r="Q181" s="303"/>
      <c r="R181" s="3"/>
      <c r="S181" s="3"/>
    </row>
    <row r="182" spans="4:33" x14ac:dyDescent="0.55000000000000004">
      <c r="D182"/>
      <c r="E182"/>
      <c r="F182"/>
      <c r="H182"/>
      <c r="I182"/>
      <c r="J182"/>
      <c r="K182"/>
      <c r="L182" s="506"/>
      <c r="M182"/>
      <c r="N182" s="303"/>
      <c r="P182"/>
      <c r="Q182" s="303"/>
      <c r="R182" s="3"/>
      <c r="S182" s="3"/>
    </row>
    <row r="183" spans="4:33" x14ac:dyDescent="0.55000000000000004">
      <c r="D183"/>
      <c r="E183"/>
      <c r="F183"/>
      <c r="H183"/>
      <c r="I183"/>
      <c r="J183"/>
      <c r="K183"/>
      <c r="L183" s="506"/>
      <c r="M183"/>
      <c r="N183" s="303"/>
      <c r="P183"/>
      <c r="Q183" s="303"/>
      <c r="R183" s="3"/>
      <c r="S183" s="3"/>
    </row>
    <row r="184" spans="4:33" x14ac:dyDescent="0.55000000000000004">
      <c r="D184"/>
      <c r="E184"/>
      <c r="F184"/>
      <c r="H184"/>
      <c r="I184"/>
      <c r="J184"/>
      <c r="K184"/>
      <c r="L184" s="506"/>
      <c r="M184"/>
      <c r="N184" s="303"/>
      <c r="P184"/>
      <c r="Q184" s="303"/>
      <c r="R184" s="3"/>
      <c r="S184" s="3"/>
      <c r="AF184" s="436" t="s">
        <v>22</v>
      </c>
      <c r="AG184" s="436">
        <f ca="1">COUNTIF($AB$7:$AB$95,AF184)-COUNTBLANK($G$7:$G$18)+1</f>
        <v>0</v>
      </c>
    </row>
    <row r="185" spans="4:33" x14ac:dyDescent="0.55000000000000004">
      <c r="D185"/>
      <c r="E185"/>
      <c r="F185"/>
      <c r="H185"/>
      <c r="I185"/>
      <c r="J185"/>
      <c r="K185"/>
      <c r="L185" s="506"/>
      <c r="M185"/>
      <c r="N185" s="303"/>
      <c r="P185"/>
      <c r="Q185" s="303"/>
      <c r="R185" s="3"/>
      <c r="S185" s="3"/>
      <c r="AF185" s="436" t="s">
        <v>23</v>
      </c>
      <c r="AG185" s="436">
        <f ca="1">COUNTIF($AB$7:$AB$95,AF185)-COUNTBLANK($G$18:$G$25)+1</f>
        <v>0</v>
      </c>
    </row>
    <row r="186" spans="4:33" x14ac:dyDescent="0.55000000000000004">
      <c r="D186"/>
      <c r="E186"/>
      <c r="F186"/>
      <c r="H186"/>
      <c r="I186"/>
      <c r="J186"/>
      <c r="K186"/>
      <c r="L186" s="506"/>
      <c r="M186"/>
      <c r="N186" s="303"/>
      <c r="P186"/>
      <c r="Q186" s="303"/>
      <c r="R186" s="3"/>
      <c r="S186" s="3"/>
      <c r="AF186" s="436" t="s">
        <v>24</v>
      </c>
      <c r="AG186" s="436">
        <f ca="1">COUNTIF($AB$7:$AB$95,AF186)-COUNTBLANK($G$25:$G$32)+1</f>
        <v>0</v>
      </c>
    </row>
    <row r="187" spans="4:33" x14ac:dyDescent="0.55000000000000004">
      <c r="D187"/>
      <c r="E187"/>
      <c r="F187"/>
      <c r="H187"/>
      <c r="I187"/>
      <c r="J187"/>
      <c r="K187"/>
      <c r="L187" s="506"/>
      <c r="M187"/>
      <c r="N187" s="303"/>
      <c r="P187"/>
      <c r="Q187" s="303"/>
      <c r="R187" s="3"/>
      <c r="S187" s="3"/>
      <c r="Y187" s="110"/>
      <c r="AF187" s="436" t="s">
        <v>25</v>
      </c>
      <c r="AG187" s="436">
        <f ca="1">COUNTIF($AB$7:$AB$95,AF187)-COUNTBLANK($G$32:$G$39)+1</f>
        <v>0</v>
      </c>
    </row>
    <row r="188" spans="4:33" x14ac:dyDescent="0.55000000000000004">
      <c r="D188"/>
      <c r="E188"/>
      <c r="F188"/>
      <c r="H188"/>
      <c r="I188"/>
      <c r="J188"/>
      <c r="K188"/>
      <c r="L188" s="506"/>
      <c r="M188"/>
      <c r="N188" s="303"/>
      <c r="P188"/>
      <c r="Q188" s="303"/>
      <c r="R188" s="3"/>
      <c r="S188" s="3"/>
      <c r="Y188" s="110"/>
      <c r="AF188" s="436" t="s">
        <v>26</v>
      </c>
      <c r="AG188" s="436">
        <f ca="1">COUNTIF($AB$7:$AB$95,AF188)-COUNTBLANK($G$39:$G$46)+1</f>
        <v>0</v>
      </c>
    </row>
    <row r="189" spans="4:33" x14ac:dyDescent="0.55000000000000004">
      <c r="D189"/>
      <c r="E189"/>
      <c r="F189"/>
      <c r="H189"/>
      <c r="I189"/>
      <c r="J189"/>
      <c r="K189"/>
      <c r="L189" s="506"/>
      <c r="M189"/>
      <c r="N189" s="303"/>
      <c r="P189"/>
      <c r="Q189" s="303"/>
      <c r="R189" s="3"/>
      <c r="S189" s="3"/>
      <c r="Y189" s="110"/>
      <c r="AF189" s="436" t="s">
        <v>324</v>
      </c>
      <c r="AG189" s="436">
        <f ca="1">COUNTIF($AB$7:$AB$95,AF189)-COUNTBLANK($G$46:$G$53)+1</f>
        <v>0</v>
      </c>
    </row>
    <row r="190" spans="4:33" x14ac:dyDescent="0.55000000000000004">
      <c r="D190"/>
      <c r="E190"/>
      <c r="F190"/>
      <c r="H190"/>
      <c r="I190"/>
      <c r="J190"/>
      <c r="K190"/>
      <c r="L190" s="506"/>
      <c r="M190"/>
      <c r="N190" s="303"/>
      <c r="P190"/>
      <c r="Q190" s="303"/>
      <c r="R190" s="3"/>
      <c r="S190" s="3"/>
      <c r="Y190" s="110"/>
      <c r="AF190" s="436" t="s">
        <v>27</v>
      </c>
      <c r="AG190" s="436">
        <f ca="1">COUNTIF($AB$7:$AB$95,AF190)-COUNTBLANK($G$53:$G$60)+1</f>
        <v>0</v>
      </c>
    </row>
    <row r="191" spans="4:33" ht="37.5" customHeight="1" x14ac:dyDescent="0.55000000000000004">
      <c r="D191"/>
      <c r="E191"/>
      <c r="F191"/>
      <c r="H191"/>
      <c r="I191"/>
      <c r="J191"/>
      <c r="K191"/>
      <c r="L191" s="506"/>
      <c r="M191"/>
      <c r="N191" s="303"/>
      <c r="P191"/>
      <c r="Q191" s="303"/>
      <c r="R191" s="3"/>
      <c r="S191" s="3"/>
      <c r="AF191" s="436" t="s">
        <v>28</v>
      </c>
      <c r="AG191" s="436">
        <f ca="1">COUNTIF($AB$7:$AB$95,AF191)-COUNTBLANK($G$60:$G$67)+1</f>
        <v>0</v>
      </c>
    </row>
    <row r="192" spans="4:33" x14ac:dyDescent="0.55000000000000004">
      <c r="D192"/>
      <c r="E192"/>
      <c r="F192"/>
      <c r="H192"/>
      <c r="I192"/>
      <c r="J192"/>
      <c r="K192"/>
      <c r="L192" s="506"/>
      <c r="M192"/>
      <c r="N192" s="303"/>
      <c r="P192"/>
      <c r="Q192" s="303"/>
      <c r="R192" s="3"/>
      <c r="S192" s="3"/>
      <c r="AF192" s="436" t="s">
        <v>29</v>
      </c>
      <c r="AG192" s="436">
        <f ca="1">COUNTIF($AB$7:$AB$95,AF192)-COUNTBLANK($G$67:$G$74)+1</f>
        <v>0</v>
      </c>
    </row>
    <row r="193" spans="4:33" x14ac:dyDescent="0.55000000000000004">
      <c r="D193"/>
      <c r="E193"/>
      <c r="F193"/>
      <c r="H193"/>
      <c r="I193"/>
      <c r="J193"/>
      <c r="K193"/>
      <c r="L193" s="506"/>
      <c r="M193"/>
      <c r="N193" s="303"/>
      <c r="P193"/>
      <c r="Q193" s="303"/>
      <c r="R193" s="3"/>
      <c r="S193" s="3"/>
      <c r="AF193" s="436" t="s">
        <v>30</v>
      </c>
      <c r="AG193" s="436">
        <f ca="1">COUNTIF($AB$7:$AB$95,AF193)-COUNTBLANK($G$74:$G$81)+1</f>
        <v>0</v>
      </c>
    </row>
    <row r="194" spans="4:33" x14ac:dyDescent="0.55000000000000004">
      <c r="D194"/>
      <c r="E194"/>
      <c r="F194"/>
      <c r="H194"/>
      <c r="I194"/>
      <c r="J194"/>
      <c r="K194"/>
      <c r="L194" s="506"/>
      <c r="M194"/>
      <c r="N194" s="303"/>
      <c r="P194"/>
      <c r="Q194" s="303"/>
      <c r="R194" s="3"/>
      <c r="S194" s="3"/>
      <c r="AF194" s="436" t="s">
        <v>31</v>
      </c>
      <c r="AG194" s="436">
        <f ca="1">COUNTIF($AB$7:$AB$95,AF194)-COUNTBLANK($G$81:$G$88)+1</f>
        <v>0</v>
      </c>
    </row>
    <row r="195" spans="4:33" x14ac:dyDescent="0.55000000000000004">
      <c r="D195"/>
      <c r="E195"/>
      <c r="F195"/>
      <c r="H195"/>
      <c r="I195"/>
      <c r="J195"/>
      <c r="K195"/>
      <c r="L195" s="506"/>
      <c r="M195"/>
      <c r="N195" s="303"/>
      <c r="P195"/>
      <c r="Q195" s="303"/>
      <c r="R195" s="3"/>
      <c r="S195" s="3"/>
      <c r="AF195" s="436" t="s">
        <v>32</v>
      </c>
      <c r="AG195" s="436">
        <f ca="1">COUNTIF($AB$7:$AB$95,AF195)-COUNTBLANK($G$88:$G$95)+1</f>
        <v>0</v>
      </c>
    </row>
    <row r="196" spans="4:33" x14ac:dyDescent="0.55000000000000004">
      <c r="D196"/>
      <c r="E196"/>
      <c r="F196"/>
      <c r="H196"/>
      <c r="I196"/>
      <c r="J196"/>
      <c r="K196"/>
      <c r="L196" s="506"/>
      <c r="M196"/>
      <c r="N196" s="303"/>
      <c r="P196"/>
      <c r="Q196" s="303"/>
      <c r="R196" s="3"/>
      <c r="S196" s="3"/>
    </row>
    <row r="197" spans="4:33" x14ac:dyDescent="0.55000000000000004">
      <c r="D197"/>
      <c r="E197"/>
      <c r="F197"/>
      <c r="H197"/>
      <c r="I197"/>
      <c r="J197"/>
      <c r="K197"/>
      <c r="L197" s="506"/>
      <c r="M197"/>
      <c r="N197" s="303"/>
      <c r="P197"/>
      <c r="Q197" s="303"/>
      <c r="R197" s="3"/>
      <c r="S197" s="3"/>
    </row>
    <row r="198" spans="4:33" x14ac:dyDescent="0.55000000000000004">
      <c r="E198"/>
      <c r="F198"/>
      <c r="H198"/>
      <c r="I198"/>
      <c r="J198"/>
      <c r="K198"/>
      <c r="L198" s="506"/>
      <c r="M198"/>
      <c r="N198" s="303"/>
      <c r="P198"/>
      <c r="Q198" s="303"/>
      <c r="R198" s="3"/>
      <c r="S198" s="3"/>
    </row>
    <row r="199" spans="4:33" x14ac:dyDescent="0.55000000000000004">
      <c r="E199"/>
      <c r="F199"/>
      <c r="H199"/>
      <c r="I199"/>
      <c r="J199"/>
      <c r="K199"/>
      <c r="L199" s="506"/>
      <c r="M199"/>
      <c r="N199" s="303"/>
      <c r="P199"/>
      <c r="Q199" s="303"/>
      <c r="R199" s="3"/>
      <c r="S199" s="3"/>
    </row>
    <row r="200" spans="4:33" x14ac:dyDescent="0.55000000000000004">
      <c r="E200"/>
      <c r="F200"/>
      <c r="H200"/>
      <c r="I200"/>
      <c r="J200"/>
      <c r="K200"/>
      <c r="L200" s="506"/>
      <c r="M200"/>
      <c r="N200" s="303"/>
      <c r="P200"/>
      <c r="Q200" s="303"/>
      <c r="R200" s="3"/>
      <c r="S200" s="3"/>
      <c r="Y200" s="110"/>
    </row>
    <row r="201" spans="4:33" x14ac:dyDescent="0.55000000000000004">
      <c r="E201"/>
      <c r="F201"/>
      <c r="H201"/>
      <c r="I201"/>
      <c r="J201"/>
      <c r="K201"/>
      <c r="L201" s="506"/>
      <c r="M201"/>
      <c r="N201" s="303"/>
      <c r="P201"/>
      <c r="Q201" s="303"/>
      <c r="R201" s="3"/>
      <c r="S201" s="3"/>
    </row>
  </sheetData>
  <sheetProtection algorithmName="SHA-512" hashValue="9lwy7r7as5fKYfxMMWymRvMTtkfGHpI2oUpXoIh3M/TdFuiwShnYHLHZKivT57oDSMG35eidy6U+l5roxIAAUw==" saltValue="IXEWYRIxP+L2MxTFdChsEg==" spinCount="100000" sheet="1" insertRows="0" deleteRows="0"/>
  <mergeCells count="10">
    <mergeCell ref="J167:K167"/>
    <mergeCell ref="J168:K168"/>
    <mergeCell ref="E6:F6"/>
    <mergeCell ref="A2:S2"/>
    <mergeCell ref="J161:K161"/>
    <mergeCell ref="J162:K162"/>
    <mergeCell ref="J163:K163"/>
    <mergeCell ref="J164:K164"/>
    <mergeCell ref="J165:K165"/>
    <mergeCell ref="J166:K166"/>
  </mergeCells>
  <phoneticPr fontId="1"/>
  <conditionalFormatting sqref="E7:E94">
    <cfRule type="containsBlanks" dxfId="2645" priority="8">
      <formula>LEN(TRIM(E7))=0</formula>
    </cfRule>
    <cfRule type="expression" dxfId="2644" priority="9">
      <formula>COUNTIF($E$7:$E$95,$E7)&gt;1</formula>
    </cfRule>
    <cfRule type="cellIs" dxfId="2643" priority="10" operator="equal">
      <formula>"合計"</formula>
    </cfRule>
    <cfRule type="notContainsBlanks" dxfId="2642" priority="11">
      <formula>LEN(TRIM(E7))&gt;0</formula>
    </cfRule>
  </conditionalFormatting>
  <conditionalFormatting sqref="E95">
    <cfRule type="cellIs" dxfId="2641" priority="1763" operator="equal">
      <formula>0</formula>
    </cfRule>
  </conditionalFormatting>
  <conditionalFormatting sqref="E147">
    <cfRule type="notContainsBlanks" dxfId="2640" priority="1531">
      <formula>LEN(TRIM(E147))&gt;0</formula>
    </cfRule>
    <cfRule type="cellIs" dxfId="2639" priority="1530" operator="equal">
      <formula>"合計"</formula>
    </cfRule>
  </conditionalFormatting>
  <conditionalFormatting sqref="F7 F18 F25 F32 F39 F53 F60 F67 F74 F81 F88">
    <cfRule type="expression" dxfId="2638" priority="1772">
      <formula>$E7="*"</formula>
    </cfRule>
  </conditionalFormatting>
  <conditionalFormatting sqref="F46">
    <cfRule type="expression" dxfId="2637" priority="589">
      <formula>$E46="*"</formula>
    </cfRule>
  </conditionalFormatting>
  <conditionalFormatting sqref="F106">
    <cfRule type="cellIs" dxfId="2636" priority="603" operator="equal">
      <formula>0</formula>
    </cfRule>
  </conditionalFormatting>
  <conditionalFormatting sqref="F116">
    <cfRule type="cellIs" dxfId="2635" priority="602" operator="equal">
      <formula>0</formula>
    </cfRule>
  </conditionalFormatting>
  <conditionalFormatting sqref="F126">
    <cfRule type="cellIs" dxfId="2634" priority="601" operator="equal">
      <formula>0</formula>
    </cfRule>
  </conditionalFormatting>
  <conditionalFormatting sqref="F136">
    <cfRule type="cellIs" dxfId="2633" priority="600" operator="equal">
      <formula>0</formula>
    </cfRule>
  </conditionalFormatting>
  <conditionalFormatting sqref="F146">
    <cfRule type="notContainsBlanks" dxfId="2632" priority="1006">
      <formula>LEN(TRIM(F146))&gt;0</formula>
    </cfRule>
    <cfRule type="cellIs" dxfId="2631" priority="1005" operator="equal">
      <formula>"合計"</formula>
    </cfRule>
  </conditionalFormatting>
  <conditionalFormatting sqref="F155">
    <cfRule type="cellIs" dxfId="2630" priority="535" operator="equal">
      <formula>0</formula>
    </cfRule>
  </conditionalFormatting>
  <conditionalFormatting sqref="F102:J105 L102:M105 O102:P105 R102:S105">
    <cfRule type="containsBlanks" dxfId="2629" priority="21">
      <formula>LEN(TRIM(F102))=0</formula>
    </cfRule>
  </conditionalFormatting>
  <conditionalFormatting sqref="F112:J115">
    <cfRule type="containsBlanks" dxfId="2628" priority="19">
      <formula>LEN(TRIM(F112))=0</formula>
    </cfRule>
  </conditionalFormatting>
  <conditionalFormatting sqref="F122:J125">
    <cfRule type="containsBlanks" dxfId="2627" priority="17">
      <formula>LEN(TRIM(F122))=0</formula>
    </cfRule>
  </conditionalFormatting>
  <conditionalFormatting sqref="F132:J135">
    <cfRule type="containsBlanks" dxfId="2626" priority="15">
      <formula>LEN(TRIM(F132))=0</formula>
    </cfRule>
  </conditionalFormatting>
  <conditionalFormatting sqref="F152:J154">
    <cfRule type="containsBlanks" dxfId="2625" priority="12">
      <formula>LEN(TRIM(F152))=0</formula>
    </cfRule>
  </conditionalFormatting>
  <conditionalFormatting sqref="F8:M17 O8:P17 R8:S17">
    <cfRule type="containsBlanks" dxfId="2624" priority="6">
      <formula>LEN(TRIM(F8))=0</formula>
    </cfRule>
  </conditionalFormatting>
  <conditionalFormatting sqref="F19:M24 O19:P24 R19:S24">
    <cfRule type="containsBlanks" dxfId="2623" priority="78">
      <formula>LEN(TRIM(F19))=0</formula>
    </cfRule>
  </conditionalFormatting>
  <conditionalFormatting sqref="F26:M31 O26:P31 R26:S31">
    <cfRule type="containsBlanks" dxfId="2622" priority="74">
      <formula>LEN(TRIM(F26))=0</formula>
    </cfRule>
  </conditionalFormatting>
  <conditionalFormatting sqref="F33:M38 O33:P38 R33:S38">
    <cfRule type="containsBlanks" dxfId="2621" priority="68">
      <formula>LEN(TRIM(F33))=0</formula>
    </cfRule>
  </conditionalFormatting>
  <conditionalFormatting sqref="F40:M45 O40:P45 R40:S45">
    <cfRule type="containsBlanks" dxfId="2620" priority="61">
      <formula>LEN(TRIM(F40))=0</formula>
    </cfRule>
  </conditionalFormatting>
  <conditionalFormatting sqref="F47:M52 O47:P52 R47:S52">
    <cfRule type="containsBlanks" dxfId="2619" priority="54">
      <formula>LEN(TRIM(F47))=0</formula>
    </cfRule>
  </conditionalFormatting>
  <conditionalFormatting sqref="F54:M59 O54:P59 R54:S59">
    <cfRule type="containsBlanks" dxfId="2618" priority="50">
      <formula>LEN(TRIM(F54))=0</formula>
    </cfRule>
  </conditionalFormatting>
  <conditionalFormatting sqref="F61:M66 O61:P66 R61:S66">
    <cfRule type="containsBlanks" dxfId="2617" priority="44">
      <formula>LEN(TRIM(F61))=0</formula>
    </cfRule>
  </conditionalFormatting>
  <conditionalFormatting sqref="F68:M73 O68:P73 R68:S73">
    <cfRule type="containsBlanks" dxfId="2616" priority="38">
      <formula>LEN(TRIM(F68))=0</formula>
    </cfRule>
  </conditionalFormatting>
  <conditionalFormatting sqref="F75:M80 O75:P80 R75:S80">
    <cfRule type="containsBlanks" dxfId="2615" priority="32">
      <formula>LEN(TRIM(F75))=0</formula>
    </cfRule>
  </conditionalFormatting>
  <conditionalFormatting sqref="F82:M87 O82:P87 R82:S87">
    <cfRule type="containsBlanks" dxfId="2614" priority="26">
      <formula>LEN(TRIM(F82))=0</formula>
    </cfRule>
  </conditionalFormatting>
  <conditionalFormatting sqref="F89:M94">
    <cfRule type="containsBlanks" dxfId="2613" priority="22">
      <formula>LEN(TRIM(F89))=0</formula>
    </cfRule>
  </conditionalFormatting>
  <conditionalFormatting sqref="F142:S145">
    <cfRule type="containsBlanks" dxfId="2612" priority="14">
      <formula>LEN(TRIM(F142))=0</formula>
    </cfRule>
  </conditionalFormatting>
  <conditionalFormatting sqref="G7:M7">
    <cfRule type="expression" dxfId="2611" priority="914">
      <formula>$E7&lt;&gt;""</formula>
    </cfRule>
    <cfRule type="expression" dxfId="2610" priority="916">
      <formula>G7&lt;&gt;""</formula>
    </cfRule>
    <cfRule type="expression" dxfId="2609" priority="915">
      <formula>$E7=""</formula>
    </cfRule>
    <cfRule type="expression" dxfId="2608" priority="913">
      <formula>$E7&lt;&gt;""</formula>
    </cfRule>
    <cfRule type="notContainsBlanks" dxfId="2607" priority="912">
      <formula>LEN(TRIM(G7))&gt;0</formula>
    </cfRule>
  </conditionalFormatting>
  <conditionalFormatting sqref="G18:M18">
    <cfRule type="notContainsBlanks" dxfId="2606" priority="900">
      <formula>LEN(TRIM(G18))&gt;0</formula>
    </cfRule>
    <cfRule type="expression" dxfId="2605" priority="902">
      <formula>$E18&lt;&gt;""</formula>
    </cfRule>
    <cfRule type="expression" dxfId="2604" priority="904">
      <formula>G18&lt;&gt;""</formula>
    </cfRule>
    <cfRule type="expression" dxfId="2603" priority="903">
      <formula>$E18=""</formula>
    </cfRule>
    <cfRule type="expression" dxfId="2602" priority="901">
      <formula>$E18&lt;&gt;""</formula>
    </cfRule>
  </conditionalFormatting>
  <conditionalFormatting sqref="G25:M25">
    <cfRule type="expression" dxfId="2601" priority="891">
      <formula>$E25&lt;&gt;""</formula>
    </cfRule>
    <cfRule type="notContainsBlanks" dxfId="2600" priority="890">
      <formula>LEN(TRIM(G25))&gt;0</formula>
    </cfRule>
    <cfRule type="expression" dxfId="2599" priority="892">
      <formula>$E25&lt;&gt;""</formula>
    </cfRule>
    <cfRule type="expression" dxfId="2598" priority="894">
      <formula>G25&lt;&gt;""</formula>
    </cfRule>
    <cfRule type="expression" dxfId="2597" priority="893">
      <formula>$E25=""</formula>
    </cfRule>
  </conditionalFormatting>
  <conditionalFormatting sqref="G32:M32">
    <cfRule type="expression" dxfId="2596" priority="881">
      <formula>$E32&lt;&gt;""</formula>
    </cfRule>
    <cfRule type="notContainsBlanks" dxfId="2595" priority="880">
      <formula>LEN(TRIM(G32))&gt;0</formula>
    </cfRule>
    <cfRule type="expression" dxfId="2594" priority="882">
      <formula>$E32&lt;&gt;""</formula>
    </cfRule>
    <cfRule type="expression" dxfId="2593" priority="884">
      <formula>G32&lt;&gt;""</formula>
    </cfRule>
    <cfRule type="expression" dxfId="2592" priority="883">
      <formula>$E32=""</formula>
    </cfRule>
  </conditionalFormatting>
  <conditionalFormatting sqref="G39:M39">
    <cfRule type="expression" dxfId="2591" priority="872">
      <formula>$E39&lt;&gt;""</formula>
    </cfRule>
    <cfRule type="expression" dxfId="2590" priority="873">
      <formula>$E39=""</formula>
    </cfRule>
    <cfRule type="expression" dxfId="2589" priority="874">
      <formula>G39&lt;&gt;""</formula>
    </cfRule>
    <cfRule type="notContainsBlanks" dxfId="2588" priority="870">
      <formula>LEN(TRIM(G39))&gt;0</formula>
    </cfRule>
    <cfRule type="expression" dxfId="2587" priority="871">
      <formula>$E39&lt;&gt;""</formula>
    </cfRule>
  </conditionalFormatting>
  <conditionalFormatting sqref="G46:M46">
    <cfRule type="expression" dxfId="2586" priority="575">
      <formula>$E46&lt;&gt;""</formula>
    </cfRule>
    <cfRule type="expression" dxfId="2585" priority="574">
      <formula>$E46&lt;&gt;""</formula>
    </cfRule>
    <cfRule type="notContainsBlanks" dxfId="2584" priority="573">
      <formula>LEN(TRIM(G46))&gt;0</formula>
    </cfRule>
    <cfRule type="expression" dxfId="2583" priority="577">
      <formula>G46&lt;&gt;""</formula>
    </cfRule>
    <cfRule type="expression" dxfId="2582" priority="576">
      <formula>$E46=""</formula>
    </cfRule>
  </conditionalFormatting>
  <conditionalFormatting sqref="G53:M53">
    <cfRule type="expression" dxfId="2581" priority="861">
      <formula>$E53&lt;&gt;""</formula>
    </cfRule>
    <cfRule type="expression" dxfId="2580" priority="862">
      <formula>$E53&lt;&gt;""</formula>
    </cfRule>
    <cfRule type="expression" dxfId="2579" priority="863">
      <formula>$E53=""</formula>
    </cfRule>
    <cfRule type="expression" dxfId="2578" priority="864">
      <formula>G53&lt;&gt;""</formula>
    </cfRule>
    <cfRule type="notContainsBlanks" dxfId="2577" priority="860">
      <formula>LEN(TRIM(G53))&gt;0</formula>
    </cfRule>
  </conditionalFormatting>
  <conditionalFormatting sqref="G60:M60">
    <cfRule type="expression" dxfId="2576" priority="853">
      <formula>$E60=""</formula>
    </cfRule>
    <cfRule type="expression" dxfId="2575" priority="852">
      <formula>$E60&lt;&gt;""</formula>
    </cfRule>
    <cfRule type="expression" dxfId="2574" priority="851">
      <formula>$E60&lt;&gt;""</formula>
    </cfRule>
    <cfRule type="notContainsBlanks" dxfId="2573" priority="850">
      <formula>LEN(TRIM(G60))&gt;0</formula>
    </cfRule>
    <cfRule type="expression" dxfId="2572" priority="854">
      <formula>G60&lt;&gt;""</formula>
    </cfRule>
  </conditionalFormatting>
  <conditionalFormatting sqref="G67:M67">
    <cfRule type="notContainsBlanks" dxfId="2571" priority="840">
      <formula>LEN(TRIM(G67))&gt;0</formula>
    </cfRule>
    <cfRule type="expression" dxfId="2570" priority="842">
      <formula>$E67&lt;&gt;""</formula>
    </cfRule>
    <cfRule type="expression" dxfId="2569" priority="843">
      <formula>$E67=""</formula>
    </cfRule>
    <cfRule type="expression" dxfId="2568" priority="844">
      <formula>G67&lt;&gt;""</formula>
    </cfRule>
    <cfRule type="expression" dxfId="2567" priority="841">
      <formula>$E67&lt;&gt;""</formula>
    </cfRule>
  </conditionalFormatting>
  <conditionalFormatting sqref="G74:M74">
    <cfRule type="expression" dxfId="2566" priority="831">
      <formula>$E74&lt;&gt;""</formula>
    </cfRule>
    <cfRule type="expression" dxfId="2565" priority="832">
      <formula>$E74&lt;&gt;""</formula>
    </cfRule>
    <cfRule type="notContainsBlanks" dxfId="2564" priority="830">
      <formula>LEN(TRIM(G74))&gt;0</formula>
    </cfRule>
    <cfRule type="expression" dxfId="2563" priority="834">
      <formula>G74&lt;&gt;""</formula>
    </cfRule>
    <cfRule type="expression" dxfId="2562" priority="833">
      <formula>$E74=""</formula>
    </cfRule>
  </conditionalFormatting>
  <conditionalFormatting sqref="G81:M81">
    <cfRule type="expression" dxfId="2561" priority="821">
      <formula>$E81&lt;&gt;""</formula>
    </cfRule>
    <cfRule type="notContainsBlanks" dxfId="2560" priority="820">
      <formula>LEN(TRIM(G81))&gt;0</formula>
    </cfRule>
    <cfRule type="expression" dxfId="2559" priority="824">
      <formula>G81&lt;&gt;""</formula>
    </cfRule>
    <cfRule type="expression" dxfId="2558" priority="822">
      <formula>$E81&lt;&gt;""</formula>
    </cfRule>
    <cfRule type="expression" dxfId="2557" priority="823">
      <formula>$E81=""</formula>
    </cfRule>
  </conditionalFormatting>
  <conditionalFormatting sqref="G88:M88">
    <cfRule type="expression" dxfId="2556" priority="812">
      <formula>$E88&lt;&gt;""</formula>
    </cfRule>
    <cfRule type="expression" dxfId="2555" priority="814">
      <formula>G88&lt;&gt;""</formula>
    </cfRule>
    <cfRule type="expression" dxfId="2554" priority="813">
      <formula>$E88=""</formula>
    </cfRule>
    <cfRule type="notContainsBlanks" dxfId="2553" priority="810">
      <formula>LEN(TRIM(G88))&gt;0</formula>
    </cfRule>
    <cfRule type="expression" dxfId="2552" priority="811">
      <formula>$E88&lt;&gt;""</formula>
    </cfRule>
  </conditionalFormatting>
  <conditionalFormatting sqref="L112:M115 O112:P115 R112:S115">
    <cfRule type="containsBlanks" dxfId="2551" priority="20">
      <formula>LEN(TRIM(L112))=0</formula>
    </cfRule>
  </conditionalFormatting>
  <conditionalFormatting sqref="L122:M125 O122:P125 R122:S125">
    <cfRule type="containsBlanks" dxfId="2550" priority="18">
      <formula>LEN(TRIM(L122))=0</formula>
    </cfRule>
  </conditionalFormatting>
  <conditionalFormatting sqref="L132:M135 O132:P135 R132:S135">
    <cfRule type="containsBlanks" dxfId="2549" priority="16">
      <formula>LEN(TRIM(L132))=0</formula>
    </cfRule>
  </conditionalFormatting>
  <conditionalFormatting sqref="L152:M154 O152:P154 R152:S154">
    <cfRule type="containsBlanks" dxfId="2548" priority="13">
      <formula>LEN(TRIM(L152))=0</formula>
    </cfRule>
  </conditionalFormatting>
  <conditionalFormatting sqref="M106 P106">
    <cfRule type="cellIs" dxfId="2547" priority="1111" operator="equal">
      <formula>0</formula>
    </cfRule>
  </conditionalFormatting>
  <conditionalFormatting sqref="M116 P116">
    <cfRule type="cellIs" dxfId="2546" priority="1042" operator="equal">
      <formula>0</formula>
    </cfRule>
  </conditionalFormatting>
  <conditionalFormatting sqref="M126 P126">
    <cfRule type="cellIs" dxfId="2545" priority="1035" operator="equal">
      <formula>0</formula>
    </cfRule>
  </conditionalFormatting>
  <conditionalFormatting sqref="M136 P136">
    <cfRule type="cellIs" dxfId="2544" priority="1028" operator="equal">
      <formula>0</formula>
    </cfRule>
  </conditionalFormatting>
  <conditionalFormatting sqref="M155 P155">
    <cfRule type="cellIs" dxfId="2543" priority="540" operator="equal">
      <formula>0</formula>
    </cfRule>
  </conditionalFormatting>
  <conditionalFormatting sqref="M146:N146">
    <cfRule type="cellIs" dxfId="2542" priority="528" operator="equal">
      <formula>0</formula>
    </cfRule>
  </conditionalFormatting>
  <conditionalFormatting sqref="N7 Q7 N18 Q18 N25 Q25 N32 Q32 N39 Q39 N53 Q53 N60 Q60 N67 Q67 N74 Q74 N81 Q81 Q88">
    <cfRule type="containsBlanks" dxfId="2541" priority="2484">
      <formula>LEN(TRIM(N7))=0</formula>
    </cfRule>
  </conditionalFormatting>
  <conditionalFormatting sqref="N8:N12">
    <cfRule type="expression" dxfId="2540" priority="5">
      <formula>N8&lt;&gt;""</formula>
    </cfRule>
  </conditionalFormatting>
  <conditionalFormatting sqref="N8:N17 Q8:Q17">
    <cfRule type="cellIs" dxfId="2539" priority="1" operator="notEqual">
      <formula>0</formula>
    </cfRule>
  </conditionalFormatting>
  <conditionalFormatting sqref="N13">
    <cfRule type="expression" dxfId="2538" priority="2">
      <formula>N13&lt;&gt;""</formula>
    </cfRule>
  </conditionalFormatting>
  <conditionalFormatting sqref="N14:N15">
    <cfRule type="expression" dxfId="2537" priority="140">
      <formula>N14&lt;&gt;""</formula>
    </cfRule>
  </conditionalFormatting>
  <conditionalFormatting sqref="N16:N17">
    <cfRule type="expression" dxfId="2536" priority="123">
      <formula>N16&lt;&gt;""</formula>
    </cfRule>
  </conditionalFormatting>
  <conditionalFormatting sqref="N19:N20">
    <cfRule type="expression" dxfId="2535" priority="81">
      <formula>N19&lt;&gt;""</formula>
    </cfRule>
  </conditionalFormatting>
  <conditionalFormatting sqref="N19:N24">
    <cfRule type="expression" dxfId="2534" priority="82">
      <formula>$E19&lt;&gt;""</formula>
    </cfRule>
    <cfRule type="cellIs" dxfId="2533" priority="79" operator="notEqual">
      <formula>0</formula>
    </cfRule>
  </conditionalFormatting>
  <conditionalFormatting sqref="N21:N24">
    <cfRule type="expression" dxfId="2532" priority="681">
      <formula>N21&lt;&gt;""</formula>
    </cfRule>
  </conditionalFormatting>
  <conditionalFormatting sqref="N26:N31 Q26:Q31">
    <cfRule type="expression" dxfId="2531" priority="77">
      <formula>$E26&lt;&gt;""</formula>
    </cfRule>
    <cfRule type="cellIs" dxfId="2530" priority="76" operator="notEqual">
      <formula>0</formula>
    </cfRule>
  </conditionalFormatting>
  <conditionalFormatting sqref="N26:N31">
    <cfRule type="expression" dxfId="2529" priority="75">
      <formula>N26&lt;&gt;""</formula>
    </cfRule>
  </conditionalFormatting>
  <conditionalFormatting sqref="N33:N38">
    <cfRule type="cellIs" dxfId="2528" priority="69" operator="notEqual">
      <formula>0</formula>
    </cfRule>
    <cfRule type="expression" dxfId="2527" priority="70">
      <formula>$E33&lt;&gt;""</formula>
    </cfRule>
    <cfRule type="expression" dxfId="2526" priority="71">
      <formula>N33&lt;&gt;""</formula>
    </cfRule>
  </conditionalFormatting>
  <conditionalFormatting sqref="N40:N45">
    <cfRule type="expression" dxfId="2525" priority="63">
      <formula>$E40&lt;&gt;""</formula>
    </cfRule>
    <cfRule type="cellIs" dxfId="2524" priority="62" operator="notEqual">
      <formula>0</formula>
    </cfRule>
    <cfRule type="expression" dxfId="2523" priority="64">
      <formula>N40&lt;&gt;""</formula>
    </cfRule>
  </conditionalFormatting>
  <conditionalFormatting sqref="N46 Q46">
    <cfRule type="containsBlanks" dxfId="2522" priority="3159">
      <formula>LEN(TRIM(N46))=0</formula>
    </cfRule>
  </conditionalFormatting>
  <conditionalFormatting sqref="N47:N52">
    <cfRule type="expression" dxfId="2521" priority="57">
      <formula>N47&lt;&gt;""</formula>
    </cfRule>
    <cfRule type="expression" dxfId="2520" priority="56">
      <formula>$E47&lt;&gt;""</formula>
    </cfRule>
    <cfRule type="cellIs" dxfId="2519" priority="55" operator="notEqual">
      <formula>0</formula>
    </cfRule>
  </conditionalFormatting>
  <conditionalFormatting sqref="N54:N59 Q54:Q59">
    <cfRule type="expression" dxfId="2518" priority="53">
      <formula>$E54&lt;&gt;""</formula>
    </cfRule>
    <cfRule type="cellIs" dxfId="2517" priority="52" operator="notEqual">
      <formula>0</formula>
    </cfRule>
  </conditionalFormatting>
  <conditionalFormatting sqref="N54:N59">
    <cfRule type="expression" dxfId="2516" priority="51">
      <formula>N54&lt;&gt;""</formula>
    </cfRule>
  </conditionalFormatting>
  <conditionalFormatting sqref="N61:N66">
    <cfRule type="expression" dxfId="2515" priority="47">
      <formula>N61&lt;&gt;""</formula>
    </cfRule>
    <cfRule type="expression" dxfId="2514" priority="46">
      <formula>$E61&lt;&gt;""</formula>
    </cfRule>
    <cfRule type="cellIs" dxfId="2513" priority="45" operator="notEqual">
      <formula>0</formula>
    </cfRule>
  </conditionalFormatting>
  <conditionalFormatting sqref="N68:N73">
    <cfRule type="expression" dxfId="2512" priority="41">
      <formula>N68&lt;&gt;""</formula>
    </cfRule>
    <cfRule type="cellIs" dxfId="2511" priority="39" operator="notEqual">
      <formula>0</formula>
    </cfRule>
    <cfRule type="expression" dxfId="2510" priority="40">
      <formula>$E68&lt;&gt;""</formula>
    </cfRule>
  </conditionalFormatting>
  <conditionalFormatting sqref="N75:N80">
    <cfRule type="cellIs" dxfId="2509" priority="33" operator="notEqual">
      <formula>0</formula>
    </cfRule>
    <cfRule type="expression" dxfId="2508" priority="34">
      <formula>$E75&lt;&gt;""</formula>
    </cfRule>
    <cfRule type="expression" dxfId="2507" priority="35">
      <formula>N75&lt;&gt;""</formula>
    </cfRule>
  </conditionalFormatting>
  <conditionalFormatting sqref="N82:N87">
    <cfRule type="expression" dxfId="2506" priority="28">
      <formula>$E82&lt;&gt;""</formula>
    </cfRule>
    <cfRule type="cellIs" dxfId="2505" priority="27" operator="notEqual">
      <formula>0</formula>
    </cfRule>
    <cfRule type="expression" dxfId="2504" priority="29">
      <formula>N82&lt;&gt;""</formula>
    </cfRule>
  </conditionalFormatting>
  <conditionalFormatting sqref="N88">
    <cfRule type="containsBlanks" dxfId="2503" priority="2485">
      <formula>LEN(TRIM(N88))=0</formula>
    </cfRule>
  </conditionalFormatting>
  <conditionalFormatting sqref="N89:N94 Q89:Q94">
    <cfRule type="cellIs" dxfId="2502" priority="24" operator="notEqual">
      <formula>0</formula>
    </cfRule>
    <cfRule type="expression" dxfId="2501" priority="25">
      <formula>$E89&lt;&gt;""</formula>
    </cfRule>
  </conditionalFormatting>
  <conditionalFormatting sqref="N95 Q95">
    <cfRule type="cellIs" dxfId="2500" priority="386" operator="equal">
      <formula>0</formula>
    </cfRule>
  </conditionalFormatting>
  <conditionalFormatting sqref="O7:P7">
    <cfRule type="expression" dxfId="2499" priority="735">
      <formula>$E7&lt;&gt;""</formula>
    </cfRule>
    <cfRule type="notContainsBlanks" dxfId="2498" priority="734">
      <formula>LEN(TRIM(O7))&gt;0</formula>
    </cfRule>
    <cfRule type="expression" dxfId="2497" priority="738">
      <formula>O7&lt;&gt;""</formula>
    </cfRule>
    <cfRule type="expression" dxfId="2496" priority="737">
      <formula>$E7=""</formula>
    </cfRule>
    <cfRule type="expression" dxfId="2495" priority="736">
      <formula>$E7&lt;&gt;""</formula>
    </cfRule>
  </conditionalFormatting>
  <conditionalFormatting sqref="O18:P18">
    <cfRule type="expression" dxfId="2494" priority="804">
      <formula>O18&lt;&gt;""</formula>
    </cfRule>
    <cfRule type="expression" dxfId="2493" priority="803">
      <formula>$E18=""</formula>
    </cfRule>
    <cfRule type="expression" dxfId="2492" priority="802">
      <formula>$E18&lt;&gt;""</formula>
    </cfRule>
    <cfRule type="notContainsBlanks" dxfId="2491" priority="800">
      <formula>LEN(TRIM(O18))&gt;0</formula>
    </cfRule>
    <cfRule type="expression" dxfId="2490" priority="801">
      <formula>$E18&lt;&gt;""</formula>
    </cfRule>
  </conditionalFormatting>
  <conditionalFormatting sqref="O25:P25">
    <cfRule type="expression" dxfId="2489" priority="794">
      <formula>O25&lt;&gt;""</formula>
    </cfRule>
    <cfRule type="expression" dxfId="2488" priority="793">
      <formula>$E25=""</formula>
    </cfRule>
    <cfRule type="expression" dxfId="2487" priority="792">
      <formula>$E25&lt;&gt;""</formula>
    </cfRule>
    <cfRule type="expression" dxfId="2486" priority="791">
      <formula>$E25&lt;&gt;""</formula>
    </cfRule>
    <cfRule type="notContainsBlanks" dxfId="2485" priority="790">
      <formula>LEN(TRIM(O25))&gt;0</formula>
    </cfRule>
  </conditionalFormatting>
  <conditionalFormatting sqref="O32:P32">
    <cfRule type="expression" dxfId="2484" priority="782">
      <formula>$E32&lt;&gt;""</formula>
    </cfRule>
    <cfRule type="expression" dxfId="2483" priority="783">
      <formula>$E32=""</formula>
    </cfRule>
    <cfRule type="expression" dxfId="2482" priority="784">
      <formula>O32&lt;&gt;""</formula>
    </cfRule>
    <cfRule type="notContainsBlanks" dxfId="2481" priority="780">
      <formula>LEN(TRIM(O32))&gt;0</formula>
    </cfRule>
    <cfRule type="expression" dxfId="2480" priority="781">
      <formula>$E32&lt;&gt;""</formula>
    </cfRule>
  </conditionalFormatting>
  <conditionalFormatting sqref="O39:P39">
    <cfRule type="expression" dxfId="2479" priority="771">
      <formula>$E39&lt;&gt;""</formula>
    </cfRule>
    <cfRule type="notContainsBlanks" dxfId="2478" priority="770">
      <formula>LEN(TRIM(O39))&gt;0</formula>
    </cfRule>
    <cfRule type="expression" dxfId="2477" priority="773">
      <formula>$E39=""</formula>
    </cfRule>
    <cfRule type="expression" dxfId="2476" priority="774">
      <formula>O39&lt;&gt;""</formula>
    </cfRule>
    <cfRule type="expression" dxfId="2475" priority="772">
      <formula>$E39&lt;&gt;""</formula>
    </cfRule>
  </conditionalFormatting>
  <conditionalFormatting sqref="O46:P46">
    <cfRule type="notContainsBlanks" dxfId="2474" priority="563">
      <formula>LEN(TRIM(O46))&gt;0</formula>
    </cfRule>
    <cfRule type="expression" dxfId="2473" priority="564">
      <formula>$E46&lt;&gt;""</formula>
    </cfRule>
    <cfRule type="expression" dxfId="2472" priority="565">
      <formula>$E46&lt;&gt;""</formula>
    </cfRule>
    <cfRule type="expression" dxfId="2471" priority="566">
      <formula>$E46=""</formula>
    </cfRule>
    <cfRule type="expression" dxfId="2470" priority="567">
      <formula>O46&lt;&gt;""</formula>
    </cfRule>
  </conditionalFormatting>
  <conditionalFormatting sqref="O53:P53">
    <cfRule type="expression" dxfId="2469" priority="761">
      <formula>$E53&lt;&gt;""</formula>
    </cfRule>
    <cfRule type="expression" dxfId="2468" priority="764">
      <formula>O53&lt;&gt;""</formula>
    </cfRule>
    <cfRule type="expression" dxfId="2467" priority="763">
      <formula>$E53=""</formula>
    </cfRule>
    <cfRule type="expression" dxfId="2466" priority="762">
      <formula>$E53&lt;&gt;""</formula>
    </cfRule>
    <cfRule type="notContainsBlanks" dxfId="2465" priority="760">
      <formula>LEN(TRIM(O53))&gt;0</formula>
    </cfRule>
  </conditionalFormatting>
  <conditionalFormatting sqref="O60:P60 O67:P67 O74:P74 O81:P81 O88:P88">
    <cfRule type="notContainsBlanks" dxfId="2464" priority="750">
      <formula>LEN(TRIM(O60))&gt;0</formula>
    </cfRule>
    <cfRule type="expression" dxfId="2463" priority="754">
      <formula>O60&lt;&gt;""</formula>
    </cfRule>
    <cfRule type="expression" dxfId="2462" priority="753">
      <formula>$E60=""</formula>
    </cfRule>
    <cfRule type="expression" dxfId="2461" priority="752">
      <formula>$E60&lt;&gt;""</formula>
    </cfRule>
    <cfRule type="expression" dxfId="2460" priority="751">
      <formula>$E60&lt;&gt;""</formula>
    </cfRule>
  </conditionalFormatting>
  <conditionalFormatting sqref="O89:P94 R89:S94">
    <cfRule type="containsBlanks" dxfId="2459" priority="23">
      <formula>LEN(TRIM(O89))=0</formula>
    </cfRule>
  </conditionalFormatting>
  <conditionalFormatting sqref="P146">
    <cfRule type="cellIs" dxfId="2458" priority="529" operator="equal">
      <formula>0</formula>
    </cfRule>
  </conditionalFormatting>
  <conditionalFormatting sqref="Q8:Q10 N8:N10">
    <cfRule type="expression" dxfId="2457" priority="89">
      <formula>$E8&lt;&gt;""</formula>
    </cfRule>
  </conditionalFormatting>
  <conditionalFormatting sqref="Q8:Q10">
    <cfRule type="expression" dxfId="2456" priority="87">
      <formula>Q8&lt;&gt;""</formula>
    </cfRule>
  </conditionalFormatting>
  <conditionalFormatting sqref="Q11:Q13 N11:N13">
    <cfRule type="expression" dxfId="2455" priority="4">
      <formula>$E11&lt;&gt;""</formula>
    </cfRule>
  </conditionalFormatting>
  <conditionalFormatting sqref="Q13">
    <cfRule type="expression" dxfId="2454" priority="3">
      <formula>Q13&lt;&gt;""</formula>
    </cfRule>
  </conditionalFormatting>
  <conditionalFormatting sqref="Q14:Q17 N14:N17">
    <cfRule type="expression" dxfId="2453" priority="126">
      <formula>$E14&lt;&gt;""</formula>
    </cfRule>
  </conditionalFormatting>
  <conditionalFormatting sqref="Q16:Q17">
    <cfRule type="expression" dxfId="2452" priority="125">
      <formula>Q16&lt;&gt;""</formula>
    </cfRule>
  </conditionalFormatting>
  <conditionalFormatting sqref="Q19:Q20">
    <cfRule type="expression" dxfId="2451" priority="83">
      <formula>Q19&lt;&gt;""</formula>
    </cfRule>
  </conditionalFormatting>
  <conditionalFormatting sqref="Q19:Q24">
    <cfRule type="expression" dxfId="2450" priority="84">
      <formula>$E19&lt;&gt;""</formula>
    </cfRule>
    <cfRule type="cellIs" dxfId="2449" priority="80" operator="notEqual">
      <formula>0</formula>
    </cfRule>
  </conditionalFormatting>
  <conditionalFormatting sqref="Q21:Q24">
    <cfRule type="expression" dxfId="2448" priority="684">
      <formula>Q21&lt;&gt;""</formula>
    </cfRule>
  </conditionalFormatting>
  <conditionalFormatting sqref="Q33:Q38">
    <cfRule type="expression" dxfId="2447" priority="73">
      <formula>$E33&lt;&gt;""</formula>
    </cfRule>
    <cfRule type="cellIs" dxfId="2446" priority="72" operator="notEqual">
      <formula>0</formula>
    </cfRule>
  </conditionalFormatting>
  <conditionalFormatting sqref="Q40:Q45">
    <cfRule type="cellIs" dxfId="2445" priority="65" operator="notEqual">
      <formula>0</formula>
    </cfRule>
    <cfRule type="expression" dxfId="2444" priority="67">
      <formula>Q40&lt;&gt;""</formula>
    </cfRule>
    <cfRule type="expression" dxfId="2443" priority="66">
      <formula>$E40&lt;&gt;""</formula>
    </cfRule>
  </conditionalFormatting>
  <conditionalFormatting sqref="Q47:Q52">
    <cfRule type="expression" dxfId="2442" priority="59">
      <formula>$E47&lt;&gt;""</formula>
    </cfRule>
    <cfRule type="cellIs" dxfId="2441" priority="58" operator="notEqual">
      <formula>0</formula>
    </cfRule>
    <cfRule type="expression" dxfId="2440" priority="60">
      <formula>Q47&lt;&gt;""</formula>
    </cfRule>
  </conditionalFormatting>
  <conditionalFormatting sqref="Q61:Q66">
    <cfRule type="expression" dxfId="2439" priority="49">
      <formula>$E61&lt;&gt;""</formula>
    </cfRule>
    <cfRule type="cellIs" dxfId="2438" priority="48" operator="notEqual">
      <formula>0</formula>
    </cfRule>
  </conditionalFormatting>
  <conditionalFormatting sqref="Q68:Q73">
    <cfRule type="expression" dxfId="2437" priority="43">
      <formula>$E68&lt;&gt;""</formula>
    </cfRule>
    <cfRule type="cellIs" dxfId="2436" priority="42" operator="notEqual">
      <formula>0</formula>
    </cfRule>
  </conditionalFormatting>
  <conditionalFormatting sqref="Q75:Q80">
    <cfRule type="expression" dxfId="2435" priority="37">
      <formula>$E75&lt;&gt;""</formula>
    </cfRule>
    <cfRule type="cellIs" dxfId="2434" priority="36" operator="notEqual">
      <formula>0</formula>
    </cfRule>
  </conditionalFormatting>
  <conditionalFormatting sqref="Q82:Q87">
    <cfRule type="cellIs" dxfId="2433" priority="30" operator="notEqual">
      <formula>0</formula>
    </cfRule>
    <cfRule type="expression" dxfId="2432" priority="31">
      <formula>$E82&lt;&gt;""</formula>
    </cfRule>
  </conditionalFormatting>
  <conditionalFormatting sqref="R7:S7">
    <cfRule type="notContainsBlanks" dxfId="2431" priority="1734">
      <formula>LEN(TRIM(R7))&gt;0</formula>
    </cfRule>
    <cfRule type="expression" dxfId="2430" priority="1735">
      <formula>$E7&lt;&gt;""</formula>
    </cfRule>
    <cfRule type="expression" dxfId="2429" priority="1736">
      <formula>$E7&lt;&gt;""</formula>
    </cfRule>
    <cfRule type="expression" dxfId="2428" priority="1737">
      <formula>$E7=""</formula>
    </cfRule>
    <cfRule type="expression" dxfId="2427" priority="1738">
      <formula>R7&lt;&gt;""</formula>
    </cfRule>
  </conditionalFormatting>
  <conditionalFormatting sqref="R18:S18 R32:S32 R39:S39 R53:S53 R60:S60 R67:S67 R74:S74 R81:S81 R88:S88">
    <cfRule type="expression" dxfId="2426" priority="744">
      <formula>R18&lt;&gt;""</formula>
    </cfRule>
    <cfRule type="expression" dxfId="2425" priority="743">
      <formula>$E18=""</formula>
    </cfRule>
    <cfRule type="expression" dxfId="2424" priority="742">
      <formula>$E18&lt;&gt;""</formula>
    </cfRule>
    <cfRule type="expression" dxfId="2423" priority="741">
      <formula>$E18&lt;&gt;""</formula>
    </cfRule>
    <cfRule type="notContainsBlanks" dxfId="2422" priority="740">
      <formula>LEN(TRIM(R18))&gt;0</formula>
    </cfRule>
  </conditionalFormatting>
  <conditionalFormatting sqref="R25:S25">
    <cfRule type="expression" dxfId="2421" priority="1312">
      <formula>$E25&lt;&gt;""</formula>
    </cfRule>
    <cfRule type="expression" dxfId="2420" priority="1313">
      <formula>$E25&lt;&gt;""</formula>
    </cfRule>
    <cfRule type="expression" dxfId="2419" priority="1314">
      <formula>$E25=""</formula>
    </cfRule>
    <cfRule type="expression" dxfId="2418" priority="1315">
      <formula>R25&lt;&gt;""</formula>
    </cfRule>
    <cfRule type="notContainsBlanks" dxfId="2417" priority="1311">
      <formula>LEN(TRIM(R25))&gt;0</formula>
    </cfRule>
  </conditionalFormatting>
  <conditionalFormatting sqref="R46:S46">
    <cfRule type="expression" dxfId="2416" priority="557">
      <formula>R46&lt;&gt;""</formula>
    </cfRule>
    <cfRule type="expression" dxfId="2415" priority="556">
      <formula>$E46=""</formula>
    </cfRule>
    <cfRule type="expression" dxfId="2414" priority="555">
      <formula>$E46&lt;&gt;""</formula>
    </cfRule>
    <cfRule type="expression" dxfId="2413" priority="554">
      <formula>$E46&lt;&gt;""</formula>
    </cfRule>
    <cfRule type="notContainsBlanks" dxfId="2412" priority="553">
      <formula>LEN(TRIM(R46))&gt;0</formula>
    </cfRule>
  </conditionalFormatting>
  <conditionalFormatting sqref="V7:V95">
    <cfRule type="containsBlanks" dxfId="2411" priority="7">
      <formula>LEN(TRIM(V7))=0</formula>
    </cfRule>
  </conditionalFormatting>
  <conditionalFormatting sqref="V103:V106 V113:V116 V123:V126 V133:V136 V143:V146 V153:V155">
    <cfRule type="containsBlanks" dxfId="2410" priority="119">
      <formula>LEN(TRIM(V103))=0</formula>
    </cfRule>
  </conditionalFormatting>
  <dataValidations count="5">
    <dataValidation type="list" allowBlank="1" showInputMessage="1" showErrorMessage="1" sqref="J102:J105 L147 J54:J59 J61:J66 J68:J73 J40:J45 J8:J17 J19:J24 J75:J80 J82:J87 J26:J31 J33:J38 J112:J115 J122:J125 J132:J135 J142:J145 J152:J154 J47:J52 J89:J94" xr:uid="{B5CF4AA9-1195-4066-936B-53546A8CA198}">
      <formula1>"オンサイト,オフサイト"</formula1>
    </dataValidation>
    <dataValidation type="decimal" operator="greaterThanOrEqual" allowBlank="1" showInputMessage="1" showErrorMessage="1" error="数値で入力してください" sqref="E95 F116 M70:M71 M94 F126 O7:P7 R25:S25 O67:P67 O39:P39 F136 M63:M64 F106 M77:M78 O74:P74 O53:P53 O18:P18 O60:P60 O46:P46 O25:P25 O32:P32 O81:P81 M92 M84:M85 F155 M66 M73 M80 M87 O88:P88" xr:uid="{2EA6D1DD-546D-4823-BB4B-11E854AF5422}">
      <formula1>0</formula1>
    </dataValidation>
    <dataValidation type="textLength" operator="lessThan" allowBlank="1" showInputMessage="1" showErrorMessage="1" sqref="Q26:Q31 Q19:Q24 N19:N24 N8:N17 N47:N52 Q40:Q45 Q33:Q38 N26:N31 N40:N45 N33:N38 Q61:Q66 Q54:Q59 Q68:Q73 N61:N66 Q75:Q80 N68:N73 N82:N87 N75:N80 Q89:Q94 Q82:Q87 N54:N59 Q47:Q52 Q8:Q17 E7:E94 N89:N94" xr:uid="{34CAA687-DBC3-474F-92A8-236CF466F7A7}">
      <formula1>1</formula1>
    </dataValidation>
    <dataValidation type="list" allowBlank="1" showInputMessage="1" showErrorMessage="1" sqref="O102:O105 O40:O45 O61:O66 O75:O80 O89:O94 O68:O73 O152:O154 O112:O115 O122:O125 O132:O135 O142:O145 O26:O31 O19:O24 O82:O87 O33:O38 O47:O52 O54:O59 O8:O17" xr:uid="{66589104-45AC-4DEE-B6AB-A999B971D828}">
      <formula1>"特別高圧,高圧,低圧"</formula1>
    </dataValidation>
    <dataValidation type="list" allowBlank="1" showInputMessage="1" showErrorMessage="1" sqref="S102:S105 S112:S115 S122:S125 S26:S31 S89:S94 S8:S17 S40:S45 S61:S66 S68:S73 S75:S80 S19:S24 S82:S87 S33:S38 S47:S52 S142:S145 S132:S135 S54:S59 S152:S154" xr:uid="{F9418411-CB34-480F-BA15-858490D75EAA}">
      <formula1>"A,B,C,D"</formula1>
    </dataValidation>
  </dataValidations>
  <pageMargins left="0.7" right="0.7" top="0.75" bottom="0.75" header="0.3" footer="0.3"/>
  <pageSetup paperSize="8" scale="2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14CE-224F-4978-BC5A-9AFA5013F8F6}">
  <sheetPr codeName="Sheet8">
    <tabColor rgb="FF00B0F0"/>
    <pageSetUpPr fitToPage="1"/>
  </sheetPr>
  <dimension ref="A1:Y191"/>
  <sheetViews>
    <sheetView showGridLines="0" zoomScale="70" zoomScaleNormal="70" zoomScaleSheetLayoutView="70" workbookViewId="0"/>
  </sheetViews>
  <sheetFormatPr defaultColWidth="9" defaultRowHeight="18" x14ac:dyDescent="0.55000000000000004"/>
  <cols>
    <col min="1" max="1" width="2.33203125" customWidth="1"/>
    <col min="2" max="3" width="2.58203125" style="89" customWidth="1"/>
    <col min="4" max="4" width="2.33203125" style="89" customWidth="1"/>
    <col min="5" max="5" width="5.08203125" style="89" customWidth="1"/>
    <col min="6" max="6" width="20.83203125" style="89" customWidth="1"/>
    <col min="7" max="7" width="24.08203125" style="89" customWidth="1"/>
    <col min="8" max="8" width="12.33203125" style="89" customWidth="1"/>
    <col min="9" max="9" width="11.58203125" style="477" customWidth="1"/>
    <col min="10" max="10" width="13.75" style="89" customWidth="1"/>
    <col min="11" max="11" width="14.08203125" style="89" bestFit="1" customWidth="1"/>
    <col min="12" max="14" width="14.08203125" style="334" customWidth="1"/>
    <col min="15" max="16" width="33.58203125" style="95" customWidth="1"/>
    <col min="17" max="17" width="3.58203125" style="89" customWidth="1"/>
    <col min="18" max="18" width="5" style="89" customWidth="1"/>
    <col min="19" max="19" width="14" customWidth="1"/>
    <col min="20" max="20" width="9" hidden="1" customWidth="1"/>
    <col min="21" max="22" width="9" customWidth="1"/>
  </cols>
  <sheetData>
    <row r="1" spans="1:25" ht="24" customHeight="1" x14ac:dyDescent="0.55000000000000004">
      <c r="A1" s="109" t="s">
        <v>351</v>
      </c>
      <c r="C1"/>
      <c r="I1" s="429"/>
    </row>
    <row r="2" spans="1:25" ht="48" customHeight="1" x14ac:dyDescent="0.55000000000000004">
      <c r="A2" s="803" t="s">
        <v>350</v>
      </c>
      <c r="B2" s="803"/>
      <c r="C2" s="803"/>
      <c r="D2" s="803"/>
      <c r="E2" s="803"/>
      <c r="F2" s="803"/>
      <c r="G2" s="803"/>
      <c r="H2" s="803"/>
      <c r="I2" s="803"/>
      <c r="J2" s="803"/>
      <c r="K2" s="803"/>
      <c r="L2" s="803"/>
      <c r="M2" s="803"/>
      <c r="N2" s="803"/>
      <c r="O2" s="178"/>
      <c r="P2" s="178"/>
    </row>
    <row r="3" spans="1:25" ht="17.25" customHeight="1" x14ac:dyDescent="0.55000000000000004">
      <c r="D3" s="308"/>
      <c r="E3" s="308"/>
      <c r="F3" s="308"/>
      <c r="G3" s="308"/>
      <c r="H3" s="308"/>
      <c r="I3" s="535"/>
      <c r="J3" s="308"/>
      <c r="K3" s="308"/>
      <c r="L3" s="302"/>
      <c r="M3" s="302"/>
      <c r="N3" s="302"/>
      <c r="O3" s="308"/>
      <c r="P3" s="308"/>
    </row>
    <row r="4" spans="1:25" ht="9.75" customHeight="1" x14ac:dyDescent="0.55000000000000004">
      <c r="D4" s="309"/>
      <c r="E4" s="93"/>
      <c r="F4" s="93"/>
      <c r="G4" s="93"/>
      <c r="H4" s="93"/>
      <c r="I4" s="475"/>
      <c r="J4" s="93"/>
      <c r="K4" s="93"/>
      <c r="L4" s="338"/>
      <c r="M4" s="338"/>
      <c r="N4" s="338"/>
      <c r="O4" s="97"/>
      <c r="P4" s="97"/>
      <c r="Q4" s="115"/>
    </row>
    <row r="5" spans="1:25" ht="24.75" customHeight="1" x14ac:dyDescent="0.55000000000000004">
      <c r="D5" s="310" t="s">
        <v>14</v>
      </c>
      <c r="Q5" s="98"/>
    </row>
    <row r="6" spans="1:25" ht="21" customHeight="1" x14ac:dyDescent="0.55000000000000004">
      <c r="D6" s="310"/>
      <c r="E6" s="830" t="s">
        <v>15</v>
      </c>
      <c r="F6" s="831"/>
      <c r="G6" s="834" t="s">
        <v>308</v>
      </c>
      <c r="H6" s="834" t="s">
        <v>303</v>
      </c>
      <c r="I6" s="836" t="s">
        <v>40</v>
      </c>
      <c r="J6" s="834" t="s">
        <v>309</v>
      </c>
      <c r="K6" s="834" t="s">
        <v>165</v>
      </c>
      <c r="L6" s="827" t="s">
        <v>311</v>
      </c>
      <c r="M6" s="827"/>
      <c r="N6" s="827"/>
      <c r="O6" s="827" t="s">
        <v>199</v>
      </c>
      <c r="P6" s="827"/>
      <c r="Q6" s="98"/>
    </row>
    <row r="7" spans="1:25" ht="42" customHeight="1" x14ac:dyDescent="0.55000000000000004">
      <c r="D7" s="94"/>
      <c r="E7" s="832"/>
      <c r="F7" s="833"/>
      <c r="G7" s="835"/>
      <c r="H7" s="835"/>
      <c r="I7" s="837"/>
      <c r="J7" s="835"/>
      <c r="K7" s="835"/>
      <c r="L7" s="536" t="s">
        <v>372</v>
      </c>
      <c r="M7" s="536" t="s">
        <v>200</v>
      </c>
      <c r="N7" s="536" t="s">
        <v>201</v>
      </c>
      <c r="O7" s="536" t="s">
        <v>202</v>
      </c>
      <c r="P7" s="536" t="s">
        <v>373</v>
      </c>
      <c r="Q7" s="98"/>
      <c r="T7" s="445" t="s">
        <v>346</v>
      </c>
    </row>
    <row r="8" spans="1:25" ht="18" customHeight="1" x14ac:dyDescent="0.55000000000000004">
      <c r="D8" s="446"/>
      <c r="E8" s="447" t="s">
        <v>22</v>
      </c>
      <c r="F8" s="460"/>
      <c r="G8" s="537" t="str">
        <f ca="1">IF(COUNTIF(F8:F14,"?*")='2.3新規再エネ導入予定（設備情報）'!$AG$184,"","あと "&amp;'2.3新規再エネ導入予定（設備情報）'!$AG$184-COUNTIF(F8:F14,"?*")&amp;" 施設分 記入が必要です")</f>
        <v/>
      </c>
      <c r="H8" s="322"/>
      <c r="I8" s="263"/>
      <c r="J8" s="538"/>
      <c r="K8" s="324"/>
      <c r="L8" s="539"/>
      <c r="M8" s="539"/>
      <c r="N8" s="539"/>
      <c r="O8" s="540"/>
      <c r="P8" s="540"/>
      <c r="Q8" s="98"/>
      <c r="S8" s="541"/>
      <c r="T8" s="436" t="str">
        <f ca="1">IFERROR(OFFSET('2.3新規再エネ導入予定（設備情報）'!$Y$6,MATCH(G8,'2.3新規再エネ導入予定（設備情報）'!$G$7:$G$312,0),0),"")</f>
        <v/>
      </c>
      <c r="Y8" s="436"/>
    </row>
    <row r="9" spans="1:25" s="76" customFormat="1" ht="18.75" hidden="1" customHeight="1" x14ac:dyDescent="0.55000000000000004">
      <c r="B9" s="100"/>
      <c r="C9" s="100"/>
      <c r="D9" s="164"/>
      <c r="E9" s="513"/>
      <c r="F9" s="201" t="str">
        <f ca="1">IFERROR(OFFSET('2.3新規再エネ導入予定（設備情報）'!$F$7,MATCH(G9,'2.3新規再エネ導入予定（設備情報）'!$G$8:$G$343,0),0),"")</f>
        <v/>
      </c>
      <c r="G9" s="201"/>
      <c r="H9" s="252" t="str">
        <f ca="1">IFERROR(OFFSET('2.3新規再エネ導入予定（設備情報）'!$H$7,MATCH(G9,'2.3新規再エネ導入予定（設備情報）'!$G$8:$G$343,0),0)&amp;"","")</f>
        <v/>
      </c>
      <c r="I9" s="560" t="str">
        <f ca="1">IFERROR(OFFSET('2.3新規再エネ導入予定（設備情報）'!$L$7,MATCH(G9,'2.3新規再エネ導入予定（設備情報）'!$G$8:$G$343,0),0),"")</f>
        <v/>
      </c>
      <c r="J9" s="558" t="str">
        <f ca="1">IFERROR(OFFSET('2.3新規再エネ導入予定（設備情報）'!$O$7,MATCH(G9,'2.3新規再エネ導入予定（設備情報）'!$G$8:$G$343,0),0),"")</f>
        <v/>
      </c>
      <c r="K9" s="529" t="str">
        <f ca="1">IFERROR(OFFSET('2.3新規再エネ導入予定（設備情報）'!$P$7,MATCH(G9,'2.3新規再エネ導入予定（設備情報）'!$G$8:$G$343,0),0),"")</f>
        <v/>
      </c>
      <c r="L9" s="528"/>
      <c r="M9" s="528"/>
      <c r="N9" s="528"/>
      <c r="O9" s="561"/>
      <c r="P9" s="561"/>
      <c r="Q9" s="104"/>
      <c r="R9" s="100"/>
      <c r="S9" s="579"/>
      <c r="T9" s="519" t="str">
        <f ca="1">IFERROR(OFFSET('2.3新規再エネ導入予定（設備情報）'!$Y$6,MATCH(G9,'2.3新規再エネ導入予定（設備情報）'!$G$7:$G$312,0),0),"")</f>
        <v/>
      </c>
    </row>
    <row r="10" spans="1:25" s="76" customFormat="1" ht="20" x14ac:dyDescent="0.55000000000000004">
      <c r="B10" s="100"/>
      <c r="C10" s="100"/>
      <c r="D10" s="164"/>
      <c r="E10" s="513"/>
      <c r="F10" s="201" t="str">
        <f ca="1">IFERROR(OFFSET('2.3新規再エネ導入予定（設備情報）'!$F$7,MATCH(G10,'2.3新規再エネ導入予定（設備情報）'!$G$8:$G$343,0),0),"")</f>
        <v/>
      </c>
      <c r="G10" s="201"/>
      <c r="H10" s="252" t="str">
        <f ca="1">IFERROR(OFFSET('2.3新規再エネ導入予定（設備情報）'!$H$7,MATCH(G10,'2.3新規再エネ導入予定（設備情報）'!$G$8:$G$343,0),0)&amp;"","")</f>
        <v/>
      </c>
      <c r="I10" s="560" t="str">
        <f ca="1">IFERROR(OFFSET('2.3新規再エネ導入予定（設備情報）'!$L$7,MATCH(G10,'2.3新規再エネ導入予定（設備情報）'!$G$8:$G$343,0),0),"")</f>
        <v/>
      </c>
      <c r="J10" s="558" t="str">
        <f ca="1">IFERROR(OFFSET('2.3新規再エネ導入予定（設備情報）'!$O$7,MATCH(G10,'2.3新規再エネ導入予定（設備情報）'!$G$8:$G$343,0),0),"")</f>
        <v/>
      </c>
      <c r="K10" s="529" t="str">
        <f ca="1">IFERROR(OFFSET('2.3新規再エネ導入予定（設備情報）'!$P$7,MATCH(G10,'2.3新規再エネ導入予定（設備情報）'!$G$8:$G$343,0),0),"")</f>
        <v/>
      </c>
      <c r="L10" s="528"/>
      <c r="M10" s="528"/>
      <c r="N10" s="528"/>
      <c r="O10" s="561"/>
      <c r="P10" s="561"/>
      <c r="Q10" s="104"/>
      <c r="R10" s="100"/>
      <c r="S10" s="579"/>
      <c r="T10" s="519" t="str">
        <f ca="1">IFERROR(OFFSET('2.3新規再エネ導入予定（設備情報）'!$Y$6,MATCH(G10,'2.3新規再エネ導入予定（設備情報）'!$G$7:$G$312,0),0),"")</f>
        <v/>
      </c>
    </row>
    <row r="11" spans="1:25" s="76" customFormat="1" ht="20" x14ac:dyDescent="0.55000000000000004">
      <c r="B11" s="100"/>
      <c r="C11" s="100"/>
      <c r="D11" s="164"/>
      <c r="E11" s="513"/>
      <c r="F11" s="201" t="str">
        <f ca="1">IFERROR(OFFSET('2.3新規再エネ導入予定（設備情報）'!$F$7,MATCH(G11,'2.3新規再エネ導入予定（設備情報）'!$G$8:$G$343,0),0),"")</f>
        <v/>
      </c>
      <c r="G11" s="201"/>
      <c r="H11" s="252" t="str">
        <f ca="1">IFERROR(OFFSET('2.3新規再エネ導入予定（設備情報）'!$H$7,MATCH(G11,'2.3新規再エネ導入予定（設備情報）'!$G$8:$G$343,0),0)&amp;"","")</f>
        <v/>
      </c>
      <c r="I11" s="560" t="str">
        <f ca="1">IFERROR(OFFSET('2.3新規再エネ導入予定（設備情報）'!$L$7,MATCH(G11,'2.3新規再エネ導入予定（設備情報）'!$G$8:$G$343,0),0),"")</f>
        <v/>
      </c>
      <c r="J11" s="558" t="str">
        <f ca="1">IFERROR(OFFSET('2.3新規再エネ導入予定（設備情報）'!$O$7,MATCH(G11,'2.3新規再エネ導入予定（設備情報）'!$G$8:$G$343,0),0),"")</f>
        <v/>
      </c>
      <c r="K11" s="529" t="str">
        <f ca="1">IFERROR(OFFSET('2.3新規再エネ導入予定（設備情報）'!$P$7,MATCH(G11,'2.3新規再エネ導入予定（設備情報）'!$G$8:$G$343,0),0),"")</f>
        <v/>
      </c>
      <c r="L11" s="528"/>
      <c r="M11" s="528"/>
      <c r="N11" s="528"/>
      <c r="O11" s="561"/>
      <c r="P11" s="561"/>
      <c r="Q11" s="104"/>
      <c r="R11" s="100"/>
      <c r="S11" s="579"/>
      <c r="T11" s="519" t="str">
        <f ca="1">IFERROR(OFFSET('2.3新規再エネ導入予定（設備情報）'!$Y$6,MATCH(G11,'2.3新規再エネ導入予定（設備情報）'!$G$7:$G$312,0),0),"")</f>
        <v/>
      </c>
    </row>
    <row r="12" spans="1:25" s="76" customFormat="1" ht="20" x14ac:dyDescent="0.55000000000000004">
      <c r="B12" s="100"/>
      <c r="C12" s="100"/>
      <c r="D12" s="164"/>
      <c r="E12" s="513"/>
      <c r="F12" s="201" t="str">
        <f ca="1">IFERROR(OFFSET('2.3新規再エネ導入予定（設備情報）'!$F$7,MATCH(G12,'2.3新規再エネ導入予定（設備情報）'!$G$8:$G$343,0),0),"")</f>
        <v/>
      </c>
      <c r="G12" s="201"/>
      <c r="H12" s="252" t="str">
        <f ca="1">IFERROR(OFFSET('2.3新規再エネ導入予定（設備情報）'!$H$7,MATCH(G12,'2.3新規再エネ導入予定（設備情報）'!$G$8:$G$343,0),0)&amp;"","")</f>
        <v/>
      </c>
      <c r="I12" s="560" t="str">
        <f ca="1">IFERROR(OFFSET('2.3新規再エネ導入予定（設備情報）'!$L$7,MATCH(G12,'2.3新規再エネ導入予定（設備情報）'!$G$8:$G$343,0),0),"")</f>
        <v/>
      </c>
      <c r="J12" s="558" t="str">
        <f ca="1">IFERROR(OFFSET('2.3新規再エネ導入予定（設備情報）'!$O$7,MATCH(G12,'2.3新規再エネ導入予定（設備情報）'!$G$8:$G$343,0),0),"")</f>
        <v/>
      </c>
      <c r="K12" s="529" t="str">
        <f ca="1">IFERROR(OFFSET('2.3新規再エネ導入予定（設備情報）'!$P$7,MATCH(G12,'2.3新規再エネ導入予定（設備情報）'!$G$8:$G$343,0),0),"")</f>
        <v/>
      </c>
      <c r="L12" s="528"/>
      <c r="M12" s="528"/>
      <c r="N12" s="528"/>
      <c r="O12" s="561"/>
      <c r="P12" s="561"/>
      <c r="Q12" s="104"/>
      <c r="R12" s="100"/>
      <c r="S12" s="579"/>
      <c r="T12" s="519" t="str">
        <f ca="1">IFERROR(OFFSET('2.3新規再エネ導入予定（設備情報）'!$Y$6,MATCH(G12,'2.3新規再エネ導入予定（設備情報）'!$G$7:$G$312,0),0),"")</f>
        <v/>
      </c>
    </row>
    <row r="13" spans="1:25" s="76" customFormat="1" ht="20" x14ac:dyDescent="0.55000000000000004">
      <c r="B13" s="100"/>
      <c r="C13" s="100"/>
      <c r="D13" s="164"/>
      <c r="E13" s="513"/>
      <c r="F13" s="201" t="str">
        <f ca="1">IFERROR(OFFSET('2.3新規再エネ導入予定（設備情報）'!$F$7,MATCH(G13,'2.3新規再エネ導入予定（設備情報）'!$G$8:$G$343,0),0),"")</f>
        <v/>
      </c>
      <c r="G13" s="201"/>
      <c r="H13" s="252" t="str">
        <f ca="1">IFERROR(OFFSET('2.3新規再エネ導入予定（設備情報）'!$H$7,MATCH(G13,'2.3新規再エネ導入予定（設備情報）'!$G$8:$G$343,0),0)&amp;"","")</f>
        <v/>
      </c>
      <c r="I13" s="560" t="str">
        <f ca="1">IFERROR(OFFSET('2.3新規再エネ導入予定（設備情報）'!$L$7,MATCH(G13,'2.3新規再エネ導入予定（設備情報）'!$G$8:$G$343,0),0),"")</f>
        <v/>
      </c>
      <c r="J13" s="558" t="str">
        <f ca="1">IFERROR(OFFSET('2.3新規再エネ導入予定（設備情報）'!$O$7,MATCH(G13,'2.3新規再エネ導入予定（設備情報）'!$G$8:$G$343,0),0),"")</f>
        <v/>
      </c>
      <c r="K13" s="529" t="str">
        <f ca="1">IFERROR(OFFSET('2.3新規再エネ導入予定（設備情報）'!$P$7,MATCH(G13,'2.3新規再エネ導入予定（設備情報）'!$G$8:$G$343,0),0),"")</f>
        <v/>
      </c>
      <c r="L13" s="528"/>
      <c r="M13" s="528"/>
      <c r="N13" s="528"/>
      <c r="O13" s="561"/>
      <c r="P13" s="561"/>
      <c r="Q13" s="104"/>
      <c r="R13" s="100"/>
      <c r="S13" s="579"/>
      <c r="T13" s="519" t="str">
        <f ca="1">IFERROR(OFFSET('2.3新規再エネ導入予定（設備情報）'!$Y$6,MATCH(G13,'2.3新規再エネ導入予定（設備情報）'!$G$7:$G$312,0),0),"")</f>
        <v/>
      </c>
    </row>
    <row r="14" spans="1:25" ht="20" x14ac:dyDescent="0.55000000000000004">
      <c r="D14" s="446"/>
      <c r="E14" s="447" t="s">
        <v>23</v>
      </c>
      <c r="F14" s="460"/>
      <c r="G14" s="537" t="str">
        <f ca="1">IF(COUNTIF(F14:F20,"?*")='2.3新規再エネ導入予定（設備情報）'!$AG$185,"","あと "&amp;'2.3新規再エネ導入予定（設備情報）'!$AG$185-COUNTIF(F14:F20,"?*")&amp;" 施設分 記入が必要です")</f>
        <v/>
      </c>
      <c r="H14" s="322"/>
      <c r="I14" s="263"/>
      <c r="J14" s="538"/>
      <c r="K14" s="324"/>
      <c r="L14" s="539"/>
      <c r="M14" s="539"/>
      <c r="N14" s="539"/>
      <c r="O14" s="540"/>
      <c r="P14" s="540"/>
      <c r="Q14" s="98"/>
      <c r="S14" s="541"/>
      <c r="T14" s="436" t="str">
        <f ca="1">IFERROR(OFFSET('2.3新規再エネ導入予定（設備情報）'!$Y$6,MATCH(G14,'2.3新規再エネ導入予定（設備情報）'!$G$7:$G$312,0),0),"")</f>
        <v/>
      </c>
    </row>
    <row r="15" spans="1:25" s="76" customFormat="1" ht="20" hidden="1" x14ac:dyDescent="0.55000000000000004">
      <c r="B15" s="100"/>
      <c r="C15" s="100"/>
      <c r="D15" s="164"/>
      <c r="E15" s="513"/>
      <c r="F15" s="201" t="str">
        <f ca="1">IFERROR(OFFSET('2.3新規再エネ導入予定（設備情報）'!$F$7,MATCH(G15,'2.3新規再エネ導入予定（設備情報）'!$G$8:$G$343,0),0),"")</f>
        <v/>
      </c>
      <c r="G15" s="201"/>
      <c r="H15" s="252" t="str">
        <f ca="1">IFERROR(OFFSET('2.3新規再エネ導入予定（設備情報）'!$H$7,MATCH(G15,'2.3新規再エネ導入予定（設備情報）'!$G$8:$G$343,0),0)&amp;"","")</f>
        <v/>
      </c>
      <c r="I15" s="560" t="str">
        <f ca="1">IFERROR(OFFSET('2.3新規再エネ導入予定（設備情報）'!$L$7,MATCH(G15,'2.3新規再エネ導入予定（設備情報）'!$G$8:$G$343,0),0),"")</f>
        <v/>
      </c>
      <c r="J15" s="558" t="str">
        <f ca="1">IFERROR(OFFSET('2.3新規再エネ導入予定（設備情報）'!$O$7,MATCH(G15,'2.3新規再エネ導入予定（設備情報）'!$G$8:$G$343,0),0),"")</f>
        <v/>
      </c>
      <c r="K15" s="529" t="str">
        <f ca="1">IFERROR(OFFSET('2.3新規再エネ導入予定（設備情報）'!$P$7,MATCH(G15,'2.3新規再エネ導入予定（設備情報）'!$G$8:$G$343,0),0),"")</f>
        <v/>
      </c>
      <c r="L15" s="528"/>
      <c r="M15" s="528"/>
      <c r="N15" s="528"/>
      <c r="O15" s="561"/>
      <c r="P15" s="561"/>
      <c r="Q15" s="104"/>
      <c r="R15" s="100"/>
      <c r="S15" s="579"/>
      <c r="T15" s="519" t="str">
        <f ca="1">IFERROR(OFFSET('2.3新規再エネ導入予定（設備情報）'!$Y$6,MATCH(G15,'2.3新規再エネ導入予定（設備情報）'!$G$7:$G$312,0),0),"")</f>
        <v/>
      </c>
    </row>
    <row r="16" spans="1:25" s="76" customFormat="1" ht="20" x14ac:dyDescent="0.55000000000000004">
      <c r="B16" s="100"/>
      <c r="C16" s="100"/>
      <c r="D16" s="164"/>
      <c r="E16" s="513"/>
      <c r="F16" s="201" t="str">
        <f ca="1">IFERROR(OFFSET('2.3新規再エネ導入予定（設備情報）'!$F$7,MATCH(G16,'2.3新規再エネ導入予定（設備情報）'!$G$8:$G$343,0),0),"")</f>
        <v/>
      </c>
      <c r="G16" s="201"/>
      <c r="H16" s="252" t="str">
        <f ca="1">IFERROR(OFFSET('2.3新規再エネ導入予定（設備情報）'!$H$7,MATCH(G16,'2.3新規再エネ導入予定（設備情報）'!$G$8:$G$343,0),0)&amp;"","")</f>
        <v/>
      </c>
      <c r="I16" s="560" t="str">
        <f ca="1">IFERROR(OFFSET('2.3新規再エネ導入予定（設備情報）'!$L$7,MATCH(G16,'2.3新規再エネ導入予定（設備情報）'!$G$8:$G$343,0),0),"")</f>
        <v/>
      </c>
      <c r="J16" s="558" t="str">
        <f ca="1">IFERROR(OFFSET('2.3新規再エネ導入予定（設備情報）'!$O$7,MATCH(G16,'2.3新規再エネ導入予定（設備情報）'!$G$8:$G$343,0),0),"")</f>
        <v/>
      </c>
      <c r="K16" s="529" t="str">
        <f ca="1">IFERROR(OFFSET('2.3新規再エネ導入予定（設備情報）'!$P$7,MATCH(G16,'2.3新規再エネ導入予定（設備情報）'!$G$8:$G$343,0),0),"")</f>
        <v/>
      </c>
      <c r="L16" s="528"/>
      <c r="M16" s="528"/>
      <c r="N16" s="528"/>
      <c r="O16" s="561"/>
      <c r="P16" s="561"/>
      <c r="Q16" s="104"/>
      <c r="R16" s="100"/>
      <c r="S16" s="579"/>
      <c r="T16" s="519" t="str">
        <f ca="1">IFERROR(OFFSET('2.3新規再エネ導入予定（設備情報）'!$Y$6,MATCH(G16,'2.3新規再エネ導入予定（設備情報）'!$G$7:$G$312,0),0),"")</f>
        <v/>
      </c>
    </row>
    <row r="17" spans="2:20" s="76" customFormat="1" ht="20" x14ac:dyDescent="0.55000000000000004">
      <c r="B17" s="100"/>
      <c r="C17" s="100"/>
      <c r="D17" s="164"/>
      <c r="E17" s="513"/>
      <c r="F17" s="201" t="str">
        <f ca="1">IFERROR(OFFSET('2.3新規再エネ導入予定（設備情報）'!$F$7,MATCH(G17,'2.3新規再エネ導入予定（設備情報）'!$G$8:$G$343,0),0),"")</f>
        <v/>
      </c>
      <c r="G17" s="201"/>
      <c r="H17" s="252" t="str">
        <f ca="1">IFERROR(OFFSET('2.3新規再エネ導入予定（設備情報）'!$H$7,MATCH(G17,'2.3新規再エネ導入予定（設備情報）'!$G$8:$G$343,0),0)&amp;"","")</f>
        <v/>
      </c>
      <c r="I17" s="560" t="str">
        <f ca="1">IFERROR(OFFSET('2.3新規再エネ導入予定（設備情報）'!$L$7,MATCH(G17,'2.3新規再エネ導入予定（設備情報）'!$G$8:$G$343,0),0),"")</f>
        <v/>
      </c>
      <c r="J17" s="558" t="str">
        <f ca="1">IFERROR(OFFSET('2.3新規再エネ導入予定（設備情報）'!$O$7,MATCH(G17,'2.3新規再エネ導入予定（設備情報）'!$G$8:$G$343,0),0),"")</f>
        <v/>
      </c>
      <c r="K17" s="529" t="str">
        <f ca="1">IFERROR(OFFSET('2.3新規再エネ導入予定（設備情報）'!$P$7,MATCH(G17,'2.3新規再エネ導入予定（設備情報）'!$G$8:$G$343,0),0),"")</f>
        <v/>
      </c>
      <c r="L17" s="528"/>
      <c r="M17" s="528"/>
      <c r="N17" s="528"/>
      <c r="O17" s="561"/>
      <c r="P17" s="561"/>
      <c r="Q17" s="104"/>
      <c r="R17" s="100"/>
      <c r="S17" s="579"/>
      <c r="T17" s="519" t="str">
        <f ca="1">IFERROR(OFFSET('2.3新規再エネ導入予定（設備情報）'!$Y$6,MATCH(G17,'2.3新規再エネ導入予定（設備情報）'!$G$7:$G$312,0),0),"")</f>
        <v/>
      </c>
    </row>
    <row r="18" spans="2:20" s="76" customFormat="1" ht="20" x14ac:dyDescent="0.55000000000000004">
      <c r="B18" s="100"/>
      <c r="C18" s="100"/>
      <c r="D18" s="164"/>
      <c r="E18" s="513"/>
      <c r="F18" s="201" t="str">
        <f ca="1">IFERROR(OFFSET('2.3新規再エネ導入予定（設備情報）'!$F$7,MATCH(G18,'2.3新規再エネ導入予定（設備情報）'!$G$8:$G$343,0),0),"")</f>
        <v/>
      </c>
      <c r="G18" s="201"/>
      <c r="H18" s="252" t="str">
        <f ca="1">IFERROR(OFFSET('2.3新規再エネ導入予定（設備情報）'!$H$7,MATCH(G18,'2.3新規再エネ導入予定（設備情報）'!$G$8:$G$343,0),0)&amp;"","")</f>
        <v/>
      </c>
      <c r="I18" s="560" t="str">
        <f ca="1">IFERROR(OFFSET('2.3新規再エネ導入予定（設備情報）'!$L$7,MATCH(G18,'2.3新規再エネ導入予定（設備情報）'!$G$8:$G$343,0),0),"")</f>
        <v/>
      </c>
      <c r="J18" s="558" t="str">
        <f ca="1">IFERROR(OFFSET('2.3新規再エネ導入予定（設備情報）'!$O$7,MATCH(G18,'2.3新規再エネ導入予定（設備情報）'!$G$8:$G$343,0),0),"")</f>
        <v/>
      </c>
      <c r="K18" s="529" t="str">
        <f ca="1">IFERROR(OFFSET('2.3新規再エネ導入予定（設備情報）'!$P$7,MATCH(G18,'2.3新規再エネ導入予定（設備情報）'!$G$8:$G$343,0),0),"")</f>
        <v/>
      </c>
      <c r="L18" s="528"/>
      <c r="M18" s="528"/>
      <c r="N18" s="528"/>
      <c r="O18" s="561"/>
      <c r="P18" s="561"/>
      <c r="Q18" s="104"/>
      <c r="R18" s="100"/>
      <c r="S18" s="579"/>
      <c r="T18" s="519" t="str">
        <f ca="1">IFERROR(OFFSET('2.3新規再エネ導入予定（設備情報）'!$Y$6,MATCH(G18,'2.3新規再エネ導入予定（設備情報）'!$G$7:$G$312,0),0),"")</f>
        <v/>
      </c>
    </row>
    <row r="19" spans="2:20" s="76" customFormat="1" ht="20" x14ac:dyDescent="0.55000000000000004">
      <c r="B19" s="100"/>
      <c r="C19" s="100"/>
      <c r="D19" s="164"/>
      <c r="E19" s="513"/>
      <c r="F19" s="201" t="str">
        <f ca="1">IFERROR(OFFSET('2.3新規再エネ導入予定（設備情報）'!$F$7,MATCH(G19,'2.3新規再エネ導入予定（設備情報）'!$G$8:$G$343,0),0),"")</f>
        <v/>
      </c>
      <c r="G19" s="201"/>
      <c r="H19" s="252" t="str">
        <f ca="1">IFERROR(OFFSET('2.3新規再エネ導入予定（設備情報）'!$H$7,MATCH(G19,'2.3新規再エネ導入予定（設備情報）'!$G$8:$G$343,0),0)&amp;"","")</f>
        <v/>
      </c>
      <c r="I19" s="560" t="str">
        <f ca="1">IFERROR(OFFSET('2.3新規再エネ導入予定（設備情報）'!$L$7,MATCH(G19,'2.3新規再エネ導入予定（設備情報）'!$G$8:$G$343,0),0),"")</f>
        <v/>
      </c>
      <c r="J19" s="558" t="str">
        <f ca="1">IFERROR(OFFSET('2.3新規再エネ導入予定（設備情報）'!$O$7,MATCH(G19,'2.3新規再エネ導入予定（設備情報）'!$G$8:$G$343,0),0),"")</f>
        <v/>
      </c>
      <c r="K19" s="529" t="str">
        <f ca="1">IFERROR(OFFSET('2.3新規再エネ導入予定（設備情報）'!$P$7,MATCH(G19,'2.3新規再エネ導入予定（設備情報）'!$G$8:$G$343,0),0),"")</f>
        <v/>
      </c>
      <c r="L19" s="528"/>
      <c r="M19" s="528"/>
      <c r="N19" s="528"/>
      <c r="O19" s="561"/>
      <c r="P19" s="561"/>
      <c r="Q19" s="104"/>
      <c r="R19" s="100"/>
      <c r="S19" s="579"/>
      <c r="T19" s="519" t="str">
        <f ca="1">IFERROR(OFFSET('2.3新規再エネ導入予定（設備情報）'!$Y$6,MATCH(G19,'2.3新規再エネ導入予定（設備情報）'!$G$7:$G$312,0),0),"")</f>
        <v/>
      </c>
    </row>
    <row r="20" spans="2:20" ht="16.5" customHeight="1" x14ac:dyDescent="0.55000000000000004">
      <c r="D20" s="446"/>
      <c r="E20" s="447" t="s">
        <v>24</v>
      </c>
      <c r="F20" s="460"/>
      <c r="G20" s="537" t="str">
        <f ca="1">IF(COUNTIF(F20:F26,"?*")='2.3新規再エネ導入予定（設備情報）'!$AG$186,"","あと "&amp;'2.3新規再エネ導入予定（設備情報）'!$AG$186-COUNTIF(F20:F26,"?*")&amp;" 施設分 記入が必要です")</f>
        <v/>
      </c>
      <c r="H20" s="322"/>
      <c r="I20" s="263"/>
      <c r="J20" s="538"/>
      <c r="K20" s="324"/>
      <c r="L20" s="539"/>
      <c r="M20" s="539"/>
      <c r="N20" s="539"/>
      <c r="O20" s="540"/>
      <c r="P20" s="540"/>
      <c r="Q20" s="98"/>
      <c r="S20" s="541"/>
      <c r="T20" s="436" t="str">
        <f ca="1">IFERROR(OFFSET('2.3新規再エネ導入予定（設備情報）'!$Y$6,MATCH(G20,'2.3新規再エネ導入予定（設備情報）'!$G$7:$G$312,0),0),"")</f>
        <v/>
      </c>
    </row>
    <row r="21" spans="2:20" s="76" customFormat="1" ht="20" hidden="1" x14ac:dyDescent="0.55000000000000004">
      <c r="B21" s="100"/>
      <c r="C21" s="100"/>
      <c r="D21" s="164"/>
      <c r="E21" s="513"/>
      <c r="F21" s="201" t="str">
        <f ca="1">IFERROR(OFFSET('2.3新規再エネ導入予定（設備情報）'!$F$7,MATCH(G21,'2.3新規再エネ導入予定（設備情報）'!$G$8:$G$343,0),0),"")</f>
        <v/>
      </c>
      <c r="G21" s="201"/>
      <c r="H21" s="252" t="str">
        <f ca="1">IFERROR(OFFSET('2.3新規再エネ導入予定（設備情報）'!$H$7,MATCH(G21,'2.3新規再エネ導入予定（設備情報）'!$G$8:$G$343,0),0)&amp;"","")</f>
        <v/>
      </c>
      <c r="I21" s="560" t="str">
        <f ca="1">IFERROR(OFFSET('2.3新規再エネ導入予定（設備情報）'!$L$7,MATCH(G21,'2.3新規再エネ導入予定（設備情報）'!$G$8:$G$343,0),0),"")</f>
        <v/>
      </c>
      <c r="J21" s="558" t="str">
        <f ca="1">IFERROR(OFFSET('2.3新規再エネ導入予定（設備情報）'!$O$7,MATCH(G21,'2.3新規再エネ導入予定（設備情報）'!$G$8:$G$343,0),0),"")</f>
        <v/>
      </c>
      <c r="K21" s="529" t="str">
        <f ca="1">IFERROR(OFFSET('2.3新規再エネ導入予定（設備情報）'!$P$7,MATCH(G21,'2.3新規再エネ導入予定（設備情報）'!$G$8:$G$343,0),0),"")</f>
        <v/>
      </c>
      <c r="L21" s="528"/>
      <c r="M21" s="528"/>
      <c r="N21" s="528"/>
      <c r="O21" s="561"/>
      <c r="P21" s="561"/>
      <c r="Q21" s="104"/>
      <c r="R21" s="100"/>
      <c r="S21" s="579"/>
      <c r="T21" s="519" t="str">
        <f ca="1">IFERROR(OFFSET('2.3新規再エネ導入予定（設備情報）'!$Y$6,MATCH(G21,'2.3新規再エネ導入予定（設備情報）'!$G$7:$G$312,0),0),"")</f>
        <v/>
      </c>
    </row>
    <row r="22" spans="2:20" s="76" customFormat="1" ht="20" x14ac:dyDescent="0.55000000000000004">
      <c r="B22" s="100"/>
      <c r="C22" s="100"/>
      <c r="D22" s="164"/>
      <c r="E22" s="513"/>
      <c r="F22" s="201" t="str">
        <f ca="1">IFERROR(OFFSET('2.3新規再エネ導入予定（設備情報）'!$F$7,MATCH(G22,'2.3新規再エネ導入予定（設備情報）'!$G$8:$G$343,0),0),"")</f>
        <v/>
      </c>
      <c r="G22" s="201"/>
      <c r="H22" s="252" t="str">
        <f ca="1">IFERROR(OFFSET('2.3新規再エネ導入予定（設備情報）'!$H$7,MATCH(G22,'2.3新規再エネ導入予定（設備情報）'!$G$8:$G$343,0),0)&amp;"","")</f>
        <v/>
      </c>
      <c r="I22" s="560" t="str">
        <f ca="1">IFERROR(OFFSET('2.3新規再エネ導入予定（設備情報）'!$L$7,MATCH(G22,'2.3新規再エネ導入予定（設備情報）'!$G$8:$G$343,0),0),"")</f>
        <v/>
      </c>
      <c r="J22" s="558" t="str">
        <f ca="1">IFERROR(OFFSET('2.3新規再エネ導入予定（設備情報）'!$O$7,MATCH(G22,'2.3新規再エネ導入予定（設備情報）'!$G$8:$G$343,0),0),"")</f>
        <v/>
      </c>
      <c r="K22" s="529" t="str">
        <f ca="1">IFERROR(OFFSET('2.3新規再エネ導入予定（設備情報）'!$P$7,MATCH(G22,'2.3新規再エネ導入予定（設備情報）'!$G$8:$G$343,0),0),"")</f>
        <v/>
      </c>
      <c r="L22" s="528"/>
      <c r="M22" s="528"/>
      <c r="N22" s="528"/>
      <c r="O22" s="561"/>
      <c r="P22" s="561"/>
      <c r="Q22" s="104"/>
      <c r="R22" s="100"/>
      <c r="S22" s="579"/>
      <c r="T22" s="519" t="str">
        <f ca="1">IFERROR(OFFSET('2.3新規再エネ導入予定（設備情報）'!$Y$6,MATCH(G22,'2.3新規再エネ導入予定（設備情報）'!$G$7:$G$312,0),0),"")</f>
        <v/>
      </c>
    </row>
    <row r="23" spans="2:20" s="76" customFormat="1" ht="20" x14ac:dyDescent="0.55000000000000004">
      <c r="B23" s="100"/>
      <c r="C23" s="100"/>
      <c r="D23" s="164"/>
      <c r="E23" s="513"/>
      <c r="F23" s="201" t="str">
        <f ca="1">IFERROR(OFFSET('2.3新規再エネ導入予定（設備情報）'!$F$7,MATCH(G23,'2.3新規再エネ導入予定（設備情報）'!$G$8:$G$343,0),0),"")</f>
        <v/>
      </c>
      <c r="G23" s="201"/>
      <c r="H23" s="252" t="str">
        <f ca="1">IFERROR(OFFSET('2.3新規再エネ導入予定（設備情報）'!$H$7,MATCH(G23,'2.3新規再エネ導入予定（設備情報）'!$G$8:$G$343,0),0)&amp;"","")</f>
        <v/>
      </c>
      <c r="I23" s="560" t="str">
        <f ca="1">IFERROR(OFFSET('2.3新規再エネ導入予定（設備情報）'!$L$7,MATCH(G23,'2.3新規再エネ導入予定（設備情報）'!$G$8:$G$343,0),0),"")</f>
        <v/>
      </c>
      <c r="J23" s="558" t="str">
        <f ca="1">IFERROR(OFFSET('2.3新規再エネ導入予定（設備情報）'!$O$7,MATCH(G23,'2.3新規再エネ導入予定（設備情報）'!$G$8:$G$343,0),0),"")</f>
        <v/>
      </c>
      <c r="K23" s="529" t="str">
        <f ca="1">IFERROR(OFFSET('2.3新規再エネ導入予定（設備情報）'!$P$7,MATCH(G23,'2.3新規再エネ導入予定（設備情報）'!$G$8:$G$343,0),0),"")</f>
        <v/>
      </c>
      <c r="L23" s="528"/>
      <c r="M23" s="528"/>
      <c r="N23" s="528"/>
      <c r="O23" s="561"/>
      <c r="P23" s="561"/>
      <c r="Q23" s="104"/>
      <c r="R23" s="100"/>
      <c r="S23" s="579"/>
      <c r="T23" s="519" t="str">
        <f ca="1">IFERROR(OFFSET('2.3新規再エネ導入予定（設備情報）'!$Y$6,MATCH(G23,'2.3新規再エネ導入予定（設備情報）'!$G$7:$G$312,0),0),"")</f>
        <v/>
      </c>
    </row>
    <row r="24" spans="2:20" s="76" customFormat="1" ht="20" x14ac:dyDescent="0.55000000000000004">
      <c r="B24" s="100"/>
      <c r="C24" s="100"/>
      <c r="D24" s="164"/>
      <c r="E24" s="513"/>
      <c r="F24" s="201" t="str">
        <f ca="1">IFERROR(OFFSET('2.3新規再エネ導入予定（設備情報）'!$F$7,MATCH(G24,'2.3新規再エネ導入予定（設備情報）'!$G$8:$G$343,0),0),"")</f>
        <v/>
      </c>
      <c r="G24" s="201"/>
      <c r="H24" s="252" t="str">
        <f ca="1">IFERROR(OFFSET('2.3新規再エネ導入予定（設備情報）'!$H$7,MATCH(G24,'2.3新規再エネ導入予定（設備情報）'!$G$8:$G$343,0),0)&amp;"","")</f>
        <v/>
      </c>
      <c r="I24" s="560" t="str">
        <f ca="1">IFERROR(OFFSET('2.3新規再エネ導入予定（設備情報）'!$L$7,MATCH(G24,'2.3新規再エネ導入予定（設備情報）'!$G$8:$G$343,0),0),"")</f>
        <v/>
      </c>
      <c r="J24" s="558" t="str">
        <f ca="1">IFERROR(OFFSET('2.3新規再エネ導入予定（設備情報）'!$O$7,MATCH(G24,'2.3新規再エネ導入予定（設備情報）'!$G$8:$G$343,0),0),"")</f>
        <v/>
      </c>
      <c r="K24" s="529" t="str">
        <f ca="1">IFERROR(OFFSET('2.3新規再エネ導入予定（設備情報）'!$P$7,MATCH(G24,'2.3新規再エネ導入予定（設備情報）'!$G$8:$G$343,0),0),"")</f>
        <v/>
      </c>
      <c r="L24" s="528"/>
      <c r="M24" s="528"/>
      <c r="N24" s="528"/>
      <c r="O24" s="561"/>
      <c r="P24" s="561"/>
      <c r="Q24" s="104"/>
      <c r="R24" s="100"/>
      <c r="S24" s="579"/>
      <c r="T24" s="519" t="str">
        <f ca="1">IFERROR(OFFSET('2.3新規再エネ導入予定（設備情報）'!$Y$6,MATCH(G24,'2.3新規再エネ導入予定（設備情報）'!$G$7:$G$312,0),0),"")</f>
        <v/>
      </c>
    </row>
    <row r="25" spans="2:20" s="76" customFormat="1" ht="20" x14ac:dyDescent="0.55000000000000004">
      <c r="B25" s="100"/>
      <c r="C25" s="100"/>
      <c r="D25" s="164"/>
      <c r="E25" s="513"/>
      <c r="F25" s="201" t="str">
        <f ca="1">IFERROR(OFFSET('2.3新規再エネ導入予定（設備情報）'!$F$7,MATCH(G25,'2.3新規再エネ導入予定（設備情報）'!$G$8:$G$343,0),0),"")</f>
        <v/>
      </c>
      <c r="G25" s="201"/>
      <c r="H25" s="252" t="str">
        <f ca="1">IFERROR(OFFSET('2.3新規再エネ導入予定（設備情報）'!$H$7,MATCH(G25,'2.3新規再エネ導入予定（設備情報）'!$G$8:$G$343,0),0)&amp;"","")</f>
        <v/>
      </c>
      <c r="I25" s="560" t="str">
        <f ca="1">IFERROR(OFFSET('2.3新規再エネ導入予定（設備情報）'!$L$7,MATCH(G25,'2.3新規再エネ導入予定（設備情報）'!$G$8:$G$343,0),0),"")</f>
        <v/>
      </c>
      <c r="J25" s="558" t="str">
        <f ca="1">IFERROR(OFFSET('2.3新規再エネ導入予定（設備情報）'!$O$7,MATCH(G25,'2.3新規再エネ導入予定（設備情報）'!$G$8:$G$343,0),0),"")</f>
        <v/>
      </c>
      <c r="K25" s="529" t="str">
        <f ca="1">IFERROR(OFFSET('2.3新規再エネ導入予定（設備情報）'!$P$7,MATCH(G25,'2.3新規再エネ導入予定（設備情報）'!$G$8:$G$343,0),0),"")</f>
        <v/>
      </c>
      <c r="L25" s="528"/>
      <c r="M25" s="528"/>
      <c r="N25" s="528"/>
      <c r="O25" s="561"/>
      <c r="P25" s="561"/>
      <c r="Q25" s="104"/>
      <c r="R25" s="100"/>
      <c r="S25" s="579"/>
      <c r="T25" s="519" t="str">
        <f ca="1">IFERROR(OFFSET('2.3新規再エネ導入予定（設備情報）'!$Y$6,MATCH(G25,'2.3新規再エネ導入予定（設備情報）'!$G$7:$G$312,0),0),"")</f>
        <v/>
      </c>
    </row>
    <row r="26" spans="2:20" ht="18" customHeight="1" x14ac:dyDescent="0.55000000000000004">
      <c r="D26" s="446"/>
      <c r="E26" s="447" t="s">
        <v>25</v>
      </c>
      <c r="F26" s="460"/>
      <c r="G26" s="537" t="str">
        <f ca="1">IF(COUNTIF(F26:F32,"?*")='2.3新規再エネ導入予定（設備情報）'!$AG$187,"","あと "&amp;'2.3新規再エネ導入予定（設備情報）'!$AG$187-COUNTIF(F26:F32,"?*")&amp;" 施設分 記入が必要です")</f>
        <v/>
      </c>
      <c r="H26" s="322"/>
      <c r="I26" s="263"/>
      <c r="J26" s="538"/>
      <c r="K26" s="324"/>
      <c r="L26" s="539"/>
      <c r="M26" s="539"/>
      <c r="N26" s="539"/>
      <c r="O26" s="540"/>
      <c r="P26" s="540"/>
      <c r="Q26" s="98"/>
      <c r="S26" s="541"/>
      <c r="T26" s="436" t="str">
        <f ca="1">IFERROR(OFFSET('2.3新規再エネ導入予定（設備情報）'!$Y$6,MATCH(G26,'2.3新規再エネ導入予定（設備情報）'!$G$7:$G$312,0),0),"")</f>
        <v/>
      </c>
    </row>
    <row r="27" spans="2:20" s="76" customFormat="1" ht="20" hidden="1" x14ac:dyDescent="0.55000000000000004">
      <c r="B27" s="100"/>
      <c r="C27" s="100"/>
      <c r="D27" s="164"/>
      <c r="E27" s="513"/>
      <c r="F27" s="201" t="str">
        <f ca="1">IFERROR(OFFSET('2.3新規再エネ導入予定（設備情報）'!$F$7,MATCH(G27,'2.3新規再エネ導入予定（設備情報）'!$G$8:$G$343,0),0),"")</f>
        <v/>
      </c>
      <c r="G27" s="201"/>
      <c r="H27" s="252" t="str">
        <f ca="1">IFERROR(OFFSET('2.3新規再エネ導入予定（設備情報）'!$H$7,MATCH(G27,'2.3新規再エネ導入予定（設備情報）'!$G$8:$G$343,0),0)&amp;"","")</f>
        <v/>
      </c>
      <c r="I27" s="560" t="str">
        <f ca="1">IFERROR(OFFSET('2.3新規再エネ導入予定（設備情報）'!$L$7,MATCH(G27,'2.3新規再エネ導入予定（設備情報）'!$G$8:$G$343,0),0),"")</f>
        <v/>
      </c>
      <c r="J27" s="558" t="str">
        <f ca="1">IFERROR(OFFSET('2.3新規再エネ導入予定（設備情報）'!$O$7,MATCH(G27,'2.3新規再エネ導入予定（設備情報）'!$G$8:$G$343,0),0),"")</f>
        <v/>
      </c>
      <c r="K27" s="529" t="str">
        <f ca="1">IFERROR(OFFSET('2.3新規再エネ導入予定（設備情報）'!$P$7,MATCH(G27,'2.3新規再エネ導入予定（設備情報）'!$G$8:$G$343,0),0),"")</f>
        <v/>
      </c>
      <c r="L27" s="528"/>
      <c r="M27" s="528"/>
      <c r="N27" s="528"/>
      <c r="O27" s="561"/>
      <c r="P27" s="561"/>
      <c r="Q27" s="104"/>
      <c r="R27" s="100"/>
      <c r="S27" s="579"/>
      <c r="T27" s="519" t="str">
        <f ca="1">IFERROR(OFFSET('2.3新規再エネ導入予定（設備情報）'!$Y$6,MATCH(G27,'2.3新規再エネ導入予定（設備情報）'!$G$7:$G$312,0),0),"")</f>
        <v/>
      </c>
    </row>
    <row r="28" spans="2:20" s="76" customFormat="1" ht="20" x14ac:dyDescent="0.55000000000000004">
      <c r="B28" s="100"/>
      <c r="C28" s="100"/>
      <c r="D28" s="164"/>
      <c r="E28" s="513"/>
      <c r="F28" s="201" t="str">
        <f ca="1">IFERROR(OFFSET('2.3新規再エネ導入予定（設備情報）'!$F$7,MATCH(G28,'2.3新規再エネ導入予定（設備情報）'!$G$8:$G$343,0),0),"")</f>
        <v/>
      </c>
      <c r="G28" s="201"/>
      <c r="H28" s="252" t="str">
        <f ca="1">IFERROR(OFFSET('2.3新規再エネ導入予定（設備情報）'!$H$7,MATCH(G28,'2.3新規再エネ導入予定（設備情報）'!$G$8:$G$343,0),0)&amp;"","")</f>
        <v/>
      </c>
      <c r="I28" s="560" t="str">
        <f ca="1">IFERROR(OFFSET('2.3新規再エネ導入予定（設備情報）'!$L$7,MATCH(G28,'2.3新規再エネ導入予定（設備情報）'!$G$8:$G$343,0),0),"")</f>
        <v/>
      </c>
      <c r="J28" s="558" t="str">
        <f ca="1">IFERROR(OFFSET('2.3新規再エネ導入予定（設備情報）'!$O$7,MATCH(G28,'2.3新規再エネ導入予定（設備情報）'!$G$8:$G$343,0),0),"")</f>
        <v/>
      </c>
      <c r="K28" s="529" t="str">
        <f ca="1">IFERROR(OFFSET('2.3新規再エネ導入予定（設備情報）'!$P$7,MATCH(G28,'2.3新規再エネ導入予定（設備情報）'!$G$8:$G$343,0),0),"")</f>
        <v/>
      </c>
      <c r="L28" s="528"/>
      <c r="M28" s="528"/>
      <c r="N28" s="528"/>
      <c r="O28" s="561"/>
      <c r="P28" s="561"/>
      <c r="Q28" s="104"/>
      <c r="R28" s="100"/>
      <c r="S28" s="579"/>
      <c r="T28" s="519" t="str">
        <f ca="1">IFERROR(OFFSET('2.3新規再エネ導入予定（設備情報）'!$Y$6,MATCH(G28,'2.3新規再エネ導入予定（設備情報）'!$G$7:$G$312,0),0),"")</f>
        <v/>
      </c>
    </row>
    <row r="29" spans="2:20" s="76" customFormat="1" ht="20" x14ac:dyDescent="0.55000000000000004">
      <c r="B29" s="100"/>
      <c r="C29" s="100"/>
      <c r="D29" s="164"/>
      <c r="E29" s="513"/>
      <c r="F29" s="201" t="str">
        <f ca="1">IFERROR(OFFSET('2.3新規再エネ導入予定（設備情報）'!$F$7,MATCH(G29,'2.3新規再エネ導入予定（設備情報）'!$G$8:$G$343,0),0),"")</f>
        <v/>
      </c>
      <c r="G29" s="201"/>
      <c r="H29" s="252" t="str">
        <f ca="1">IFERROR(OFFSET('2.3新規再エネ導入予定（設備情報）'!$H$7,MATCH(G29,'2.3新規再エネ導入予定（設備情報）'!$G$8:$G$343,0),0)&amp;"","")</f>
        <v/>
      </c>
      <c r="I29" s="560" t="str">
        <f ca="1">IFERROR(OFFSET('2.3新規再エネ導入予定（設備情報）'!$L$7,MATCH(G29,'2.3新規再エネ導入予定（設備情報）'!$G$8:$G$343,0),0),"")</f>
        <v/>
      </c>
      <c r="J29" s="558" t="str">
        <f ca="1">IFERROR(OFFSET('2.3新規再エネ導入予定（設備情報）'!$O$7,MATCH(G29,'2.3新規再エネ導入予定（設備情報）'!$G$8:$G$343,0),0),"")</f>
        <v/>
      </c>
      <c r="K29" s="529" t="str">
        <f ca="1">IFERROR(OFFSET('2.3新規再エネ導入予定（設備情報）'!$P$7,MATCH(G29,'2.3新規再エネ導入予定（設備情報）'!$G$8:$G$343,0),0),"")</f>
        <v/>
      </c>
      <c r="L29" s="528"/>
      <c r="M29" s="528"/>
      <c r="N29" s="528"/>
      <c r="O29" s="561"/>
      <c r="P29" s="561"/>
      <c r="Q29" s="104"/>
      <c r="R29" s="100"/>
      <c r="S29" s="579"/>
      <c r="T29" s="519" t="str">
        <f ca="1">IFERROR(OFFSET('2.3新規再エネ導入予定（設備情報）'!$Y$6,MATCH(G29,'2.3新規再エネ導入予定（設備情報）'!$G$7:$G$312,0),0),"")</f>
        <v/>
      </c>
    </row>
    <row r="30" spans="2:20" s="76" customFormat="1" ht="20" x14ac:dyDescent="0.55000000000000004">
      <c r="B30" s="100"/>
      <c r="C30" s="100"/>
      <c r="D30" s="164"/>
      <c r="E30" s="513"/>
      <c r="F30" s="201" t="str">
        <f ca="1">IFERROR(OFFSET('2.3新規再エネ導入予定（設備情報）'!$F$7,MATCH(G30,'2.3新規再エネ導入予定（設備情報）'!$G$8:$G$343,0),0),"")</f>
        <v/>
      </c>
      <c r="G30" s="201"/>
      <c r="H30" s="252" t="str">
        <f ca="1">IFERROR(OFFSET('2.3新規再エネ導入予定（設備情報）'!$H$7,MATCH(G30,'2.3新規再エネ導入予定（設備情報）'!$G$8:$G$343,0),0)&amp;"","")</f>
        <v/>
      </c>
      <c r="I30" s="560" t="str">
        <f ca="1">IFERROR(OFFSET('2.3新規再エネ導入予定（設備情報）'!$L$7,MATCH(G30,'2.3新規再エネ導入予定（設備情報）'!$G$8:$G$343,0),0),"")</f>
        <v/>
      </c>
      <c r="J30" s="558" t="str">
        <f ca="1">IFERROR(OFFSET('2.3新規再エネ導入予定（設備情報）'!$O$7,MATCH(G30,'2.3新規再エネ導入予定（設備情報）'!$G$8:$G$343,0),0),"")</f>
        <v/>
      </c>
      <c r="K30" s="529" t="str">
        <f ca="1">IFERROR(OFFSET('2.3新規再エネ導入予定（設備情報）'!$P$7,MATCH(G30,'2.3新規再エネ導入予定（設備情報）'!$G$8:$G$343,0),0),"")</f>
        <v/>
      </c>
      <c r="L30" s="528"/>
      <c r="M30" s="528"/>
      <c r="N30" s="528"/>
      <c r="O30" s="561"/>
      <c r="P30" s="561"/>
      <c r="Q30" s="104"/>
      <c r="R30" s="100"/>
      <c r="S30" s="579"/>
      <c r="T30" s="519" t="str">
        <f ca="1">IFERROR(OFFSET('2.3新規再エネ導入予定（設備情報）'!$Y$6,MATCH(G30,'2.3新規再エネ導入予定（設備情報）'!$G$7:$G$312,0),0),"")</f>
        <v/>
      </c>
    </row>
    <row r="31" spans="2:20" s="76" customFormat="1" ht="20" x14ac:dyDescent="0.55000000000000004">
      <c r="B31" s="100"/>
      <c r="C31" s="100"/>
      <c r="D31" s="164"/>
      <c r="E31" s="513"/>
      <c r="F31" s="201" t="str">
        <f ca="1">IFERROR(OFFSET('2.3新規再エネ導入予定（設備情報）'!$F$7,MATCH(G31,'2.3新規再エネ導入予定（設備情報）'!$G$8:$G$343,0),0),"")</f>
        <v/>
      </c>
      <c r="G31" s="201"/>
      <c r="H31" s="252" t="str">
        <f ca="1">IFERROR(OFFSET('2.3新規再エネ導入予定（設備情報）'!$H$7,MATCH(G31,'2.3新規再エネ導入予定（設備情報）'!$G$8:$G$343,0),0)&amp;"","")</f>
        <v/>
      </c>
      <c r="I31" s="560" t="str">
        <f ca="1">IFERROR(OFFSET('2.3新規再エネ導入予定（設備情報）'!$L$7,MATCH(G31,'2.3新規再エネ導入予定（設備情報）'!$G$8:$G$343,0),0),"")</f>
        <v/>
      </c>
      <c r="J31" s="558" t="str">
        <f ca="1">IFERROR(OFFSET('2.3新規再エネ導入予定（設備情報）'!$O$7,MATCH(G31,'2.3新規再エネ導入予定（設備情報）'!$G$8:$G$343,0),0),"")</f>
        <v/>
      </c>
      <c r="K31" s="529" t="str">
        <f ca="1">IFERROR(OFFSET('2.3新規再エネ導入予定（設備情報）'!$P$7,MATCH(G31,'2.3新規再エネ導入予定（設備情報）'!$G$8:$G$343,0),0),"")</f>
        <v/>
      </c>
      <c r="L31" s="528"/>
      <c r="M31" s="528"/>
      <c r="N31" s="528"/>
      <c r="O31" s="561"/>
      <c r="P31" s="561"/>
      <c r="Q31" s="104"/>
      <c r="R31" s="100"/>
      <c r="S31" s="579"/>
      <c r="T31" s="519" t="str">
        <f ca="1">IFERROR(OFFSET('2.3新規再エネ導入予定（設備情報）'!$Y$6,MATCH(G31,'2.3新規再エネ導入予定（設備情報）'!$G$7:$G$312,0),0),"")</f>
        <v/>
      </c>
    </row>
    <row r="32" spans="2:20" ht="20" x14ac:dyDescent="0.55000000000000004">
      <c r="D32" s="446"/>
      <c r="E32" s="447" t="s">
        <v>26</v>
      </c>
      <c r="F32" s="460"/>
      <c r="G32" s="537" t="str">
        <f ca="1">IF(COUNTIF(F32:F39,"?*")='2.3新規再エネ導入予定（設備情報）'!$AG$188,"","あと "&amp;'2.3新規再エネ導入予定（設備情報）'!$AG$188-COUNTIF(F32:F38,"?*")&amp;" 施設分 記入が必要です")</f>
        <v/>
      </c>
      <c r="H32" s="322"/>
      <c r="I32" s="263"/>
      <c r="J32" s="538"/>
      <c r="K32" s="324"/>
      <c r="L32" s="539"/>
      <c r="M32" s="539"/>
      <c r="N32" s="539"/>
      <c r="O32" s="540"/>
      <c r="P32" s="540"/>
      <c r="Q32" s="98"/>
      <c r="S32" s="541"/>
      <c r="T32" s="436" t="str">
        <f ca="1">IFERROR(OFFSET('2.3新規再エネ導入予定（設備情報）'!$Y$6,MATCH(G32,'2.3新規再エネ導入予定（設備情報）'!$G$7:$G$312,0),0),"")</f>
        <v/>
      </c>
    </row>
    <row r="33" spans="2:20" s="76" customFormat="1" ht="20" hidden="1" x14ac:dyDescent="0.55000000000000004">
      <c r="B33" s="100"/>
      <c r="C33" s="100"/>
      <c r="D33" s="164"/>
      <c r="E33" s="513"/>
      <c r="F33" s="201" t="str">
        <f ca="1">IFERROR(OFFSET('2.3新規再エネ導入予定（設備情報）'!$F$7,MATCH(G33,'2.3新規再エネ導入予定（設備情報）'!$G$8:$G$343,0),0),"")</f>
        <v/>
      </c>
      <c r="G33" s="201"/>
      <c r="H33" s="252" t="str">
        <f ca="1">IFERROR(OFFSET('2.3新規再エネ導入予定（設備情報）'!$H$7,MATCH(G33,'2.3新規再エネ導入予定（設備情報）'!$G$8:$G$343,0),0)&amp;"","")</f>
        <v/>
      </c>
      <c r="I33" s="560" t="str">
        <f ca="1">IFERROR(OFFSET('2.3新規再エネ導入予定（設備情報）'!$L$7,MATCH(G33,'2.3新規再エネ導入予定（設備情報）'!$G$8:$G$343,0),0),"")</f>
        <v/>
      </c>
      <c r="J33" s="558" t="str">
        <f ca="1">IFERROR(OFFSET('2.3新規再エネ導入予定（設備情報）'!$O$7,MATCH(G33,'2.3新規再エネ導入予定（設備情報）'!$G$8:$G$343,0),0),"")</f>
        <v/>
      </c>
      <c r="K33" s="529" t="str">
        <f ca="1">IFERROR(OFFSET('2.3新規再エネ導入予定（設備情報）'!$P$7,MATCH(G33,'2.3新規再エネ導入予定（設備情報）'!$G$8:$G$343,0),0),"")</f>
        <v/>
      </c>
      <c r="L33" s="528"/>
      <c r="M33" s="528"/>
      <c r="N33" s="528"/>
      <c r="O33" s="561"/>
      <c r="P33" s="561"/>
      <c r="Q33" s="104"/>
      <c r="R33" s="100"/>
      <c r="S33" s="579"/>
      <c r="T33" s="519" t="str">
        <f ca="1">IFERROR(OFFSET('2.3新規再エネ導入予定（設備情報）'!$Y$6,MATCH(G33,'2.3新規再エネ導入予定（設備情報）'!$G$7:$G$312,0),0),"")</f>
        <v/>
      </c>
    </row>
    <row r="34" spans="2:20" s="76" customFormat="1" ht="20" x14ac:dyDescent="0.55000000000000004">
      <c r="B34" s="100"/>
      <c r="C34" s="100"/>
      <c r="D34" s="164"/>
      <c r="E34" s="513"/>
      <c r="F34" s="201" t="str">
        <f ca="1">IFERROR(OFFSET('2.3新規再エネ導入予定（設備情報）'!$F$7,MATCH(G34,'2.3新規再エネ導入予定（設備情報）'!$G$8:$G$343,0),0),"")</f>
        <v/>
      </c>
      <c r="G34" s="201"/>
      <c r="H34" s="252" t="str">
        <f ca="1">IFERROR(OFFSET('2.3新規再エネ導入予定（設備情報）'!$H$7,MATCH(G34,'2.3新規再エネ導入予定（設備情報）'!$G$8:$G$343,0),0)&amp;"","")</f>
        <v/>
      </c>
      <c r="I34" s="560" t="str">
        <f ca="1">IFERROR(OFFSET('2.3新規再エネ導入予定（設備情報）'!$L$7,MATCH(G34,'2.3新規再エネ導入予定（設備情報）'!$G$8:$G$343,0),0),"")</f>
        <v/>
      </c>
      <c r="J34" s="558" t="str">
        <f ca="1">IFERROR(OFFSET('2.3新規再エネ導入予定（設備情報）'!$O$7,MATCH(G34,'2.3新規再エネ導入予定（設備情報）'!$G$8:$G$343,0),0),"")</f>
        <v/>
      </c>
      <c r="K34" s="529" t="str">
        <f ca="1">IFERROR(OFFSET('2.3新規再エネ導入予定（設備情報）'!$P$7,MATCH(G34,'2.3新規再エネ導入予定（設備情報）'!$G$8:$G$343,0),0),"")</f>
        <v/>
      </c>
      <c r="L34" s="528"/>
      <c r="M34" s="528"/>
      <c r="N34" s="528"/>
      <c r="O34" s="561"/>
      <c r="P34" s="561"/>
      <c r="Q34" s="104"/>
      <c r="R34" s="100"/>
      <c r="S34" s="579"/>
      <c r="T34" s="519" t="str">
        <f ca="1">IFERROR(OFFSET('2.3新規再エネ導入予定（設備情報）'!$Y$6,MATCH(G34,'2.3新規再エネ導入予定（設備情報）'!$G$7:$G$312,0),0),"")</f>
        <v/>
      </c>
    </row>
    <row r="35" spans="2:20" s="76" customFormat="1" ht="20" x14ac:dyDescent="0.55000000000000004">
      <c r="B35" s="100"/>
      <c r="C35" s="100"/>
      <c r="D35" s="164"/>
      <c r="E35" s="513"/>
      <c r="F35" s="201" t="str">
        <f ca="1">IFERROR(OFFSET('2.3新規再エネ導入予定（設備情報）'!$F$7,MATCH(G35,'2.3新規再エネ導入予定（設備情報）'!$G$8:$G$343,0),0),"")</f>
        <v/>
      </c>
      <c r="G35" s="201"/>
      <c r="H35" s="252" t="str">
        <f ca="1">IFERROR(OFFSET('2.3新規再エネ導入予定（設備情報）'!$H$7,MATCH(G35,'2.3新規再エネ導入予定（設備情報）'!$G$8:$G$343,0),0)&amp;"","")</f>
        <v/>
      </c>
      <c r="I35" s="560" t="str">
        <f ca="1">IFERROR(OFFSET('2.3新規再エネ導入予定（設備情報）'!$L$7,MATCH(G35,'2.3新規再エネ導入予定（設備情報）'!$G$8:$G$343,0),0),"")</f>
        <v/>
      </c>
      <c r="J35" s="558" t="str">
        <f ca="1">IFERROR(OFFSET('2.3新規再エネ導入予定（設備情報）'!$O$7,MATCH(G35,'2.3新規再エネ導入予定（設備情報）'!$G$8:$G$343,0),0),"")</f>
        <v/>
      </c>
      <c r="K35" s="529" t="str">
        <f ca="1">IFERROR(OFFSET('2.3新規再エネ導入予定（設備情報）'!$P$7,MATCH(G35,'2.3新規再エネ導入予定（設備情報）'!$G$8:$G$343,0),0),"")</f>
        <v/>
      </c>
      <c r="L35" s="528"/>
      <c r="M35" s="528"/>
      <c r="N35" s="528"/>
      <c r="O35" s="561"/>
      <c r="P35" s="561"/>
      <c r="Q35" s="104"/>
      <c r="R35" s="100"/>
      <c r="S35" s="579"/>
      <c r="T35" s="519" t="str">
        <f ca="1">IFERROR(OFFSET('2.3新規再エネ導入予定（設備情報）'!$Y$6,MATCH(G35,'2.3新規再エネ導入予定（設備情報）'!$G$7:$G$312,0),0),"")</f>
        <v/>
      </c>
    </row>
    <row r="36" spans="2:20" s="76" customFormat="1" ht="20" x14ac:dyDescent="0.55000000000000004">
      <c r="B36" s="100"/>
      <c r="C36" s="100"/>
      <c r="D36" s="164"/>
      <c r="E36" s="513"/>
      <c r="F36" s="201" t="str">
        <f ca="1">IFERROR(OFFSET('2.3新規再エネ導入予定（設備情報）'!$F$7,MATCH(G36,'2.3新規再エネ導入予定（設備情報）'!$G$8:$G$343,0),0),"")</f>
        <v/>
      </c>
      <c r="G36" s="201"/>
      <c r="H36" s="252" t="str">
        <f ca="1">IFERROR(OFFSET('2.3新規再エネ導入予定（設備情報）'!$H$7,MATCH(G36,'2.3新規再エネ導入予定（設備情報）'!$G$8:$G$343,0),0)&amp;"","")</f>
        <v/>
      </c>
      <c r="I36" s="560" t="str">
        <f ca="1">IFERROR(OFFSET('2.3新規再エネ導入予定（設備情報）'!$L$7,MATCH(G36,'2.3新規再エネ導入予定（設備情報）'!$G$8:$G$343,0),0),"")</f>
        <v/>
      </c>
      <c r="J36" s="558" t="str">
        <f ca="1">IFERROR(OFFSET('2.3新規再エネ導入予定（設備情報）'!$O$7,MATCH(G36,'2.3新規再エネ導入予定（設備情報）'!$G$8:$G$343,0),0),"")</f>
        <v/>
      </c>
      <c r="K36" s="529" t="str">
        <f ca="1">IFERROR(OFFSET('2.3新規再エネ導入予定（設備情報）'!$P$7,MATCH(G36,'2.3新規再エネ導入予定（設備情報）'!$G$8:$G$343,0),0),"")</f>
        <v/>
      </c>
      <c r="L36" s="528"/>
      <c r="M36" s="528"/>
      <c r="N36" s="528"/>
      <c r="O36" s="561"/>
      <c r="P36" s="561"/>
      <c r="Q36" s="104"/>
      <c r="R36" s="100"/>
      <c r="S36" s="579"/>
      <c r="T36" s="519" t="str">
        <f ca="1">IFERROR(OFFSET('2.3新規再エネ導入予定（設備情報）'!$Y$6,MATCH(G36,'2.3新規再エネ導入予定（設備情報）'!$G$7:$G$312,0),0),"")</f>
        <v/>
      </c>
    </row>
    <row r="37" spans="2:20" s="76" customFormat="1" ht="20" x14ac:dyDescent="0.55000000000000004">
      <c r="B37" s="100"/>
      <c r="C37" s="100"/>
      <c r="D37" s="164"/>
      <c r="E37" s="513"/>
      <c r="F37" s="201" t="str">
        <f ca="1">IFERROR(OFFSET('2.3新規再エネ導入予定（設備情報）'!$F$7,MATCH(G37,'2.3新規再エネ導入予定（設備情報）'!$G$8:$G$343,0),0),"")</f>
        <v/>
      </c>
      <c r="G37" s="201"/>
      <c r="H37" s="252" t="str">
        <f ca="1">IFERROR(OFFSET('2.3新規再エネ導入予定（設備情報）'!$H$7,MATCH(G37,'2.3新規再エネ導入予定（設備情報）'!$G$8:$G$343,0),0)&amp;"","")</f>
        <v/>
      </c>
      <c r="I37" s="560" t="str">
        <f ca="1">IFERROR(OFFSET('2.3新規再エネ導入予定（設備情報）'!$L$7,MATCH(G37,'2.3新規再エネ導入予定（設備情報）'!$G$8:$G$343,0),0),"")</f>
        <v/>
      </c>
      <c r="J37" s="558" t="str">
        <f ca="1">IFERROR(OFFSET('2.3新規再エネ導入予定（設備情報）'!$O$7,MATCH(G37,'2.3新規再エネ導入予定（設備情報）'!$G$8:$G$343,0),0),"")</f>
        <v/>
      </c>
      <c r="K37" s="529" t="str">
        <f ca="1">IFERROR(OFFSET('2.3新規再エネ導入予定（設備情報）'!$P$7,MATCH(G37,'2.3新規再エネ導入予定（設備情報）'!$G$8:$G$343,0),0),"")</f>
        <v/>
      </c>
      <c r="L37" s="528"/>
      <c r="M37" s="528"/>
      <c r="N37" s="528"/>
      <c r="O37" s="561"/>
      <c r="P37" s="561"/>
      <c r="Q37" s="104"/>
      <c r="R37" s="100"/>
      <c r="S37" s="579"/>
      <c r="T37" s="519" t="str">
        <f ca="1">IFERROR(OFFSET('2.3新規再エネ導入予定（設備情報）'!$Y$6,MATCH(G37,'2.3新規再エネ導入予定（設備情報）'!$G$7:$G$312,0),0),"")</f>
        <v/>
      </c>
    </row>
    <row r="38" spans="2:20" ht="20" x14ac:dyDescent="0.55000000000000004">
      <c r="D38" s="446"/>
      <c r="E38" s="447" t="s">
        <v>324</v>
      </c>
      <c r="F38" s="460"/>
      <c r="G38" s="537" t="str">
        <f ca="1">IF(COUNTIF(F38:F45,"?*")='2.3新規再エネ導入予定（設備情報）'!$AG$189,"","あと "&amp;'2.3新規再エネ導入予定（設備情報）'!$AG$189-COUNTIF(F38:F45,"?*")&amp;" 施設分 記入が必要です")</f>
        <v/>
      </c>
      <c r="H38" s="322"/>
      <c r="I38" s="263"/>
      <c r="J38" s="538"/>
      <c r="K38" s="324"/>
      <c r="L38" s="539"/>
      <c r="M38" s="539"/>
      <c r="N38" s="539"/>
      <c r="O38" s="540"/>
      <c r="P38" s="540"/>
      <c r="Q38" s="98"/>
      <c r="S38" s="541"/>
      <c r="T38" s="436" t="str">
        <f ca="1">IFERROR(OFFSET('2.3新規再エネ導入予定（設備情報）'!$Y$6,MATCH(G38,'2.3新規再エネ導入予定（設備情報）'!$G$7:$G$312,0),0),"")</f>
        <v/>
      </c>
    </row>
    <row r="39" spans="2:20" s="76" customFormat="1" ht="20" hidden="1" x14ac:dyDescent="0.55000000000000004">
      <c r="B39" s="100"/>
      <c r="C39" s="100"/>
      <c r="D39" s="164"/>
      <c r="E39" s="513"/>
      <c r="F39" s="201" t="str">
        <f ca="1">IFERROR(OFFSET('2.3新規再エネ導入予定（設備情報）'!$F$7,MATCH(G39,'2.3新規再エネ導入予定（設備情報）'!$G$8:$G$343,0),0),"")</f>
        <v/>
      </c>
      <c r="G39" s="201"/>
      <c r="H39" s="252" t="str">
        <f ca="1">IFERROR(OFFSET('2.3新規再エネ導入予定（設備情報）'!$H$7,MATCH(G39,'2.3新規再エネ導入予定（設備情報）'!$G$8:$G$343,0),0)&amp;"","")</f>
        <v/>
      </c>
      <c r="I39" s="560" t="str">
        <f ca="1">IFERROR(OFFSET('2.3新規再エネ導入予定（設備情報）'!$L$7,MATCH(G39,'2.3新規再エネ導入予定（設備情報）'!$G$8:$G$343,0),0),"")</f>
        <v/>
      </c>
      <c r="J39" s="558" t="str">
        <f ca="1">IFERROR(OFFSET('2.3新規再エネ導入予定（設備情報）'!$O$7,MATCH(G39,'2.3新規再エネ導入予定（設備情報）'!$G$8:$G$343,0),0),"")</f>
        <v/>
      </c>
      <c r="K39" s="529" t="str">
        <f ca="1">IFERROR(OFFSET('2.3新規再エネ導入予定（設備情報）'!$P$7,MATCH(G39,'2.3新規再エネ導入予定（設備情報）'!$G$8:$G$343,0),0),"")</f>
        <v/>
      </c>
      <c r="L39" s="528"/>
      <c r="M39" s="528"/>
      <c r="N39" s="528"/>
      <c r="O39" s="561"/>
      <c r="P39" s="561"/>
      <c r="Q39" s="104"/>
      <c r="R39" s="100"/>
      <c r="S39" s="579"/>
      <c r="T39" s="519" t="str">
        <f ca="1">IFERROR(OFFSET('2.3新規再エネ導入予定（設備情報）'!$Y$6,MATCH(G39,'2.3新規再エネ導入予定（設備情報）'!$G$7:$G$312,0),0),"")</f>
        <v/>
      </c>
    </row>
    <row r="40" spans="2:20" s="76" customFormat="1" ht="20" x14ac:dyDescent="0.55000000000000004">
      <c r="B40" s="100"/>
      <c r="C40" s="100"/>
      <c r="D40" s="164"/>
      <c r="E40" s="513"/>
      <c r="F40" s="201" t="str">
        <f ca="1">IFERROR(OFFSET('2.3新規再エネ導入予定（設備情報）'!$F$7,MATCH(G40,'2.3新規再エネ導入予定（設備情報）'!$G$8:$G$343,0),0),"")</f>
        <v/>
      </c>
      <c r="G40" s="201"/>
      <c r="H40" s="252" t="str">
        <f ca="1">IFERROR(OFFSET('2.3新規再エネ導入予定（設備情報）'!$H$7,MATCH(G40,'2.3新規再エネ導入予定（設備情報）'!$G$8:$G$343,0),0)&amp;"","")</f>
        <v/>
      </c>
      <c r="I40" s="560" t="str">
        <f ca="1">IFERROR(OFFSET('2.3新規再エネ導入予定（設備情報）'!$L$7,MATCH(G40,'2.3新規再エネ導入予定（設備情報）'!$G$8:$G$343,0),0),"")</f>
        <v/>
      </c>
      <c r="J40" s="558" t="str">
        <f ca="1">IFERROR(OFFSET('2.3新規再エネ導入予定（設備情報）'!$O$7,MATCH(G40,'2.3新規再エネ導入予定（設備情報）'!$G$8:$G$343,0),0),"")</f>
        <v/>
      </c>
      <c r="K40" s="529" t="str">
        <f ca="1">IFERROR(OFFSET('2.3新規再エネ導入予定（設備情報）'!$P$7,MATCH(G40,'2.3新規再エネ導入予定（設備情報）'!$G$8:$G$343,0),0),"")</f>
        <v/>
      </c>
      <c r="L40" s="528"/>
      <c r="M40" s="528"/>
      <c r="N40" s="528"/>
      <c r="O40" s="561"/>
      <c r="P40" s="561"/>
      <c r="Q40" s="104"/>
      <c r="R40" s="100"/>
      <c r="S40" s="579"/>
      <c r="T40" s="519" t="str">
        <f ca="1">IFERROR(OFFSET('2.3新規再エネ導入予定（設備情報）'!$Y$6,MATCH(G40,'2.3新規再エネ導入予定（設備情報）'!$G$7:$G$312,0),0),"")</f>
        <v/>
      </c>
    </row>
    <row r="41" spans="2:20" s="76" customFormat="1" ht="20" x14ac:dyDescent="0.55000000000000004">
      <c r="B41" s="100"/>
      <c r="C41" s="100"/>
      <c r="D41" s="164"/>
      <c r="E41" s="513"/>
      <c r="F41" s="201" t="str">
        <f ca="1">IFERROR(OFFSET('2.3新規再エネ導入予定（設備情報）'!$F$7,MATCH(G41,'2.3新規再エネ導入予定（設備情報）'!$G$8:$G$343,0),0),"")</f>
        <v/>
      </c>
      <c r="G41" s="201"/>
      <c r="H41" s="252" t="str">
        <f ca="1">IFERROR(OFFSET('2.3新規再エネ導入予定（設備情報）'!$H$7,MATCH(G41,'2.3新規再エネ導入予定（設備情報）'!$G$8:$G$343,0),0)&amp;"","")</f>
        <v/>
      </c>
      <c r="I41" s="560" t="str">
        <f ca="1">IFERROR(OFFSET('2.3新規再エネ導入予定（設備情報）'!$L$7,MATCH(G41,'2.3新規再エネ導入予定（設備情報）'!$G$8:$G$343,0),0),"")</f>
        <v/>
      </c>
      <c r="J41" s="558" t="str">
        <f ca="1">IFERROR(OFFSET('2.3新規再エネ導入予定（設備情報）'!$O$7,MATCH(G41,'2.3新規再エネ導入予定（設備情報）'!$G$8:$G$343,0),0),"")</f>
        <v/>
      </c>
      <c r="K41" s="529" t="str">
        <f ca="1">IFERROR(OFFSET('2.3新規再エネ導入予定（設備情報）'!$P$7,MATCH(G41,'2.3新規再エネ導入予定（設備情報）'!$G$8:$G$343,0),0),"")</f>
        <v/>
      </c>
      <c r="L41" s="528"/>
      <c r="M41" s="528"/>
      <c r="N41" s="528"/>
      <c r="O41" s="561"/>
      <c r="P41" s="561"/>
      <c r="Q41" s="104"/>
      <c r="R41" s="100"/>
      <c r="S41" s="579"/>
      <c r="T41" s="519" t="str">
        <f ca="1">IFERROR(OFFSET('2.3新規再エネ導入予定（設備情報）'!$Y$6,MATCH(G41,'2.3新規再エネ導入予定（設備情報）'!$G$7:$G$312,0),0),"")</f>
        <v/>
      </c>
    </row>
    <row r="42" spans="2:20" s="76" customFormat="1" ht="20" x14ac:dyDescent="0.55000000000000004">
      <c r="B42" s="100"/>
      <c r="C42" s="100"/>
      <c r="D42" s="164"/>
      <c r="E42" s="513"/>
      <c r="F42" s="201" t="str">
        <f ca="1">IFERROR(OFFSET('2.3新規再エネ導入予定（設備情報）'!$F$7,MATCH(G42,'2.3新規再エネ導入予定（設備情報）'!$G$8:$G$343,0),0),"")</f>
        <v/>
      </c>
      <c r="G42" s="201"/>
      <c r="H42" s="252" t="str">
        <f ca="1">IFERROR(OFFSET('2.3新規再エネ導入予定（設備情報）'!$H$7,MATCH(G42,'2.3新規再エネ導入予定（設備情報）'!$G$8:$G$343,0),0)&amp;"","")</f>
        <v/>
      </c>
      <c r="I42" s="560" t="str">
        <f ca="1">IFERROR(OFFSET('2.3新規再エネ導入予定（設備情報）'!$L$7,MATCH(G42,'2.3新規再エネ導入予定（設備情報）'!$G$8:$G$343,0),0),"")</f>
        <v/>
      </c>
      <c r="J42" s="558" t="str">
        <f ca="1">IFERROR(OFFSET('2.3新規再エネ導入予定（設備情報）'!$O$7,MATCH(G42,'2.3新規再エネ導入予定（設備情報）'!$G$8:$G$343,0),0),"")</f>
        <v/>
      </c>
      <c r="K42" s="529" t="str">
        <f ca="1">IFERROR(OFFSET('2.3新規再エネ導入予定（設備情報）'!$P$7,MATCH(G42,'2.3新規再エネ導入予定（設備情報）'!$G$8:$G$343,0),0),"")</f>
        <v/>
      </c>
      <c r="L42" s="528"/>
      <c r="M42" s="528"/>
      <c r="N42" s="528"/>
      <c r="O42" s="561"/>
      <c r="P42" s="561"/>
      <c r="Q42" s="104"/>
      <c r="R42" s="100"/>
      <c r="S42" s="579"/>
      <c r="T42" s="519" t="str">
        <f ca="1">IFERROR(OFFSET('2.3新規再エネ導入予定（設備情報）'!$Y$6,MATCH(G42,'2.3新規再エネ導入予定（設備情報）'!$G$7:$G$312,0),0),"")</f>
        <v/>
      </c>
    </row>
    <row r="43" spans="2:20" s="76" customFormat="1" ht="20" x14ac:dyDescent="0.55000000000000004">
      <c r="B43" s="100"/>
      <c r="C43" s="100"/>
      <c r="D43" s="164"/>
      <c r="E43" s="513"/>
      <c r="F43" s="201" t="str">
        <f ca="1">IFERROR(OFFSET('2.3新規再エネ導入予定（設備情報）'!$F$7,MATCH(G43,'2.3新規再エネ導入予定（設備情報）'!$G$8:$G$343,0),0),"")</f>
        <v/>
      </c>
      <c r="G43" s="201"/>
      <c r="H43" s="252" t="str">
        <f ca="1">IFERROR(OFFSET('2.3新規再エネ導入予定（設備情報）'!$H$7,MATCH(G43,'2.3新規再エネ導入予定（設備情報）'!$G$8:$G$343,0),0)&amp;"","")</f>
        <v/>
      </c>
      <c r="I43" s="560" t="str">
        <f ca="1">IFERROR(OFFSET('2.3新規再エネ導入予定（設備情報）'!$L$7,MATCH(G43,'2.3新規再エネ導入予定（設備情報）'!$G$8:$G$343,0),0),"")</f>
        <v/>
      </c>
      <c r="J43" s="558" t="str">
        <f ca="1">IFERROR(OFFSET('2.3新規再エネ導入予定（設備情報）'!$O$7,MATCH(G43,'2.3新規再エネ導入予定（設備情報）'!$G$8:$G$343,0),0),"")</f>
        <v/>
      </c>
      <c r="K43" s="529" t="str">
        <f ca="1">IFERROR(OFFSET('2.3新規再エネ導入予定（設備情報）'!$P$7,MATCH(G43,'2.3新規再エネ導入予定（設備情報）'!$G$8:$G$343,0),0),"")</f>
        <v/>
      </c>
      <c r="L43" s="528"/>
      <c r="M43" s="528"/>
      <c r="N43" s="528"/>
      <c r="O43" s="561"/>
      <c r="P43" s="561"/>
      <c r="Q43" s="104"/>
      <c r="R43" s="100"/>
      <c r="S43" s="579"/>
      <c r="T43" s="519" t="str">
        <f ca="1">IFERROR(OFFSET('2.3新規再エネ導入予定（設備情報）'!$Y$6,MATCH(G43,'2.3新規再エネ導入予定（設備情報）'!$G$7:$G$312,0),0),"")</f>
        <v/>
      </c>
    </row>
    <row r="44" spans="2:20" ht="17.25" customHeight="1" x14ac:dyDescent="0.55000000000000004">
      <c r="D44" s="446"/>
      <c r="E44" s="447" t="s">
        <v>27</v>
      </c>
      <c r="F44" s="460"/>
      <c r="G44" s="537" t="str">
        <f ca="1">IF(COUNTIF(F44:F50,"?*")='2.3新規再エネ導入予定（設備情報）'!$AG$190,"","あと "&amp;'2.3新規再エネ導入予定（設備情報）'!$AG$190-COUNTIF(F44:F50,"?*")&amp;" 施設分 記入が必要です")</f>
        <v/>
      </c>
      <c r="H44" s="322"/>
      <c r="I44" s="263"/>
      <c r="J44" s="538"/>
      <c r="K44" s="324"/>
      <c r="L44" s="539"/>
      <c r="M44" s="539"/>
      <c r="N44" s="539"/>
      <c r="O44" s="540"/>
      <c r="P44" s="540"/>
      <c r="Q44" s="98"/>
      <c r="S44" s="541"/>
      <c r="T44" s="436" t="str">
        <f ca="1">IFERROR(OFFSET('2.3新規再エネ導入予定（設備情報）'!$Y$6,MATCH(G44,'2.3新規再エネ導入予定（設備情報）'!$G$7:$G$312,0),0),"")</f>
        <v/>
      </c>
    </row>
    <row r="45" spans="2:20" s="76" customFormat="1" ht="20" hidden="1" x14ac:dyDescent="0.55000000000000004">
      <c r="B45" s="100"/>
      <c r="C45" s="100"/>
      <c r="D45" s="164"/>
      <c r="E45" s="513"/>
      <c r="F45" s="201" t="str">
        <f ca="1">IFERROR(OFFSET('2.3新規再エネ導入予定（設備情報）'!$F$7,MATCH(G45,'2.3新規再エネ導入予定（設備情報）'!$G$8:$G$343,0),0),"")</f>
        <v/>
      </c>
      <c r="G45" s="201"/>
      <c r="H45" s="252" t="str">
        <f ca="1">IFERROR(OFFSET('2.3新規再エネ導入予定（設備情報）'!$H$7,MATCH(G45,'2.3新規再エネ導入予定（設備情報）'!$G$8:$G$343,0),0)&amp;"","")</f>
        <v/>
      </c>
      <c r="I45" s="560" t="str">
        <f ca="1">IFERROR(OFFSET('2.3新規再エネ導入予定（設備情報）'!$L$7,MATCH(G45,'2.3新規再エネ導入予定（設備情報）'!$G$8:$G$343,0),0),"")</f>
        <v/>
      </c>
      <c r="J45" s="558" t="str">
        <f ca="1">IFERROR(OFFSET('2.3新規再エネ導入予定（設備情報）'!$O$7,MATCH(G45,'2.3新規再エネ導入予定（設備情報）'!$G$8:$G$343,0),0),"")</f>
        <v/>
      </c>
      <c r="K45" s="529" t="str">
        <f ca="1">IFERROR(OFFSET('2.3新規再エネ導入予定（設備情報）'!$P$7,MATCH(G45,'2.3新規再エネ導入予定（設備情報）'!$G$8:$G$343,0),0),"")</f>
        <v/>
      </c>
      <c r="L45" s="528"/>
      <c r="M45" s="528"/>
      <c r="N45" s="528"/>
      <c r="O45" s="561"/>
      <c r="P45" s="561"/>
      <c r="Q45" s="104"/>
      <c r="R45" s="100"/>
      <c r="S45" s="579"/>
      <c r="T45" s="519" t="str">
        <f ca="1">IFERROR(OFFSET('2.3新規再エネ導入予定（設備情報）'!$Y$6,MATCH(G45,'2.3新規再エネ導入予定（設備情報）'!$G$7:$G$312,0),0),"")</f>
        <v/>
      </c>
    </row>
    <row r="46" spans="2:20" s="76" customFormat="1" ht="20" x14ac:dyDescent="0.55000000000000004">
      <c r="B46" s="100"/>
      <c r="C46" s="100"/>
      <c r="D46" s="164"/>
      <c r="E46" s="513"/>
      <c r="F46" s="201" t="str">
        <f ca="1">IFERROR(OFFSET('2.3新規再エネ導入予定（設備情報）'!$F$7,MATCH(G46,'2.3新規再エネ導入予定（設備情報）'!$G$8:$G$343,0),0),"")</f>
        <v/>
      </c>
      <c r="G46" s="201"/>
      <c r="H46" s="252" t="str">
        <f ca="1">IFERROR(OFFSET('2.3新規再エネ導入予定（設備情報）'!$H$7,MATCH(G46,'2.3新規再エネ導入予定（設備情報）'!$G$8:$G$343,0),0)&amp;"","")</f>
        <v/>
      </c>
      <c r="I46" s="560" t="str">
        <f ca="1">IFERROR(OFFSET('2.3新規再エネ導入予定（設備情報）'!$L$7,MATCH(G46,'2.3新規再エネ導入予定（設備情報）'!$G$8:$G$343,0),0),"")</f>
        <v/>
      </c>
      <c r="J46" s="558" t="str">
        <f ca="1">IFERROR(OFFSET('2.3新規再エネ導入予定（設備情報）'!$O$7,MATCH(G46,'2.3新規再エネ導入予定（設備情報）'!$G$8:$G$343,0),0),"")</f>
        <v/>
      </c>
      <c r="K46" s="529" t="str">
        <f ca="1">IFERROR(OFFSET('2.3新規再エネ導入予定（設備情報）'!$P$7,MATCH(G46,'2.3新規再エネ導入予定（設備情報）'!$G$8:$G$343,0),0),"")</f>
        <v/>
      </c>
      <c r="L46" s="528"/>
      <c r="M46" s="528"/>
      <c r="N46" s="528"/>
      <c r="O46" s="561"/>
      <c r="P46" s="561"/>
      <c r="Q46" s="104"/>
      <c r="R46" s="100"/>
      <c r="S46" s="579"/>
      <c r="T46" s="519" t="str">
        <f ca="1">IFERROR(OFFSET('2.3新規再エネ導入予定（設備情報）'!$Y$6,MATCH(G46,'2.3新規再エネ導入予定（設備情報）'!$G$7:$G$312,0),0),"")</f>
        <v/>
      </c>
    </row>
    <row r="47" spans="2:20" s="76" customFormat="1" ht="20" x14ac:dyDescent="0.55000000000000004">
      <c r="B47" s="100"/>
      <c r="C47" s="100"/>
      <c r="D47" s="164"/>
      <c r="E47" s="513"/>
      <c r="F47" s="201" t="str">
        <f ca="1">IFERROR(OFFSET('2.3新規再エネ導入予定（設備情報）'!$F$7,MATCH(G47,'2.3新規再エネ導入予定（設備情報）'!$G$8:$G$343,0),0),"")</f>
        <v/>
      </c>
      <c r="G47" s="201"/>
      <c r="H47" s="252" t="str">
        <f ca="1">IFERROR(OFFSET('2.3新規再エネ導入予定（設備情報）'!$H$7,MATCH(G47,'2.3新規再エネ導入予定（設備情報）'!$G$8:$G$343,0),0)&amp;"","")</f>
        <v/>
      </c>
      <c r="I47" s="560" t="str">
        <f ca="1">IFERROR(OFFSET('2.3新規再エネ導入予定（設備情報）'!$L$7,MATCH(G47,'2.3新規再エネ導入予定（設備情報）'!$G$8:$G$343,0),0),"")</f>
        <v/>
      </c>
      <c r="J47" s="558" t="str">
        <f ca="1">IFERROR(OFFSET('2.3新規再エネ導入予定（設備情報）'!$O$7,MATCH(G47,'2.3新規再エネ導入予定（設備情報）'!$G$8:$G$343,0),0),"")</f>
        <v/>
      </c>
      <c r="K47" s="529" t="str">
        <f ca="1">IFERROR(OFFSET('2.3新規再エネ導入予定（設備情報）'!$P$7,MATCH(G47,'2.3新規再エネ導入予定（設備情報）'!$G$8:$G$343,0),0),"")</f>
        <v/>
      </c>
      <c r="L47" s="528"/>
      <c r="M47" s="528"/>
      <c r="N47" s="528"/>
      <c r="O47" s="561"/>
      <c r="P47" s="561"/>
      <c r="Q47" s="104"/>
      <c r="R47" s="100"/>
      <c r="S47" s="579"/>
      <c r="T47" s="519" t="str">
        <f ca="1">IFERROR(OFFSET('2.3新規再エネ導入予定（設備情報）'!$Y$6,MATCH(G47,'2.3新規再エネ導入予定（設備情報）'!$G$7:$G$312,0),0),"")</f>
        <v/>
      </c>
    </row>
    <row r="48" spans="2:20" s="76" customFormat="1" ht="20" x14ac:dyDescent="0.55000000000000004">
      <c r="B48" s="100"/>
      <c r="C48" s="100"/>
      <c r="D48" s="164"/>
      <c r="E48" s="513"/>
      <c r="F48" s="201" t="str">
        <f ca="1">IFERROR(OFFSET('2.3新規再エネ導入予定（設備情報）'!$F$7,MATCH(G48,'2.3新規再エネ導入予定（設備情報）'!$G$8:$G$343,0),0),"")</f>
        <v/>
      </c>
      <c r="G48" s="201"/>
      <c r="H48" s="252" t="str">
        <f ca="1">IFERROR(OFFSET('2.3新規再エネ導入予定（設備情報）'!$H$7,MATCH(G48,'2.3新規再エネ導入予定（設備情報）'!$G$8:$G$343,0),0)&amp;"","")</f>
        <v/>
      </c>
      <c r="I48" s="560" t="str">
        <f ca="1">IFERROR(OFFSET('2.3新規再エネ導入予定（設備情報）'!$L$7,MATCH(G48,'2.3新規再エネ導入予定（設備情報）'!$G$8:$G$343,0),0),"")</f>
        <v/>
      </c>
      <c r="J48" s="558" t="str">
        <f ca="1">IFERROR(OFFSET('2.3新規再エネ導入予定（設備情報）'!$O$7,MATCH(G48,'2.3新規再エネ導入予定（設備情報）'!$G$8:$G$343,0),0),"")</f>
        <v/>
      </c>
      <c r="K48" s="529" t="str">
        <f ca="1">IFERROR(OFFSET('2.3新規再エネ導入予定（設備情報）'!$P$7,MATCH(G48,'2.3新規再エネ導入予定（設備情報）'!$G$8:$G$343,0),0),"")</f>
        <v/>
      </c>
      <c r="L48" s="528"/>
      <c r="M48" s="528"/>
      <c r="N48" s="528"/>
      <c r="O48" s="561"/>
      <c r="P48" s="561"/>
      <c r="Q48" s="104"/>
      <c r="R48" s="100"/>
      <c r="S48" s="579"/>
      <c r="T48" s="519" t="str">
        <f ca="1">IFERROR(OFFSET('2.3新規再エネ導入予定（設備情報）'!$Y$6,MATCH(G48,'2.3新規再エネ導入予定（設備情報）'!$G$7:$G$312,0),0),"")</f>
        <v/>
      </c>
    </row>
    <row r="49" spans="2:20" s="76" customFormat="1" ht="20" x14ac:dyDescent="0.55000000000000004">
      <c r="B49" s="100"/>
      <c r="C49" s="100"/>
      <c r="D49" s="164"/>
      <c r="E49" s="513"/>
      <c r="F49" s="201" t="str">
        <f ca="1">IFERROR(OFFSET('2.3新規再エネ導入予定（設備情報）'!$F$7,MATCH(G49,'2.3新規再エネ導入予定（設備情報）'!$G$8:$G$343,0),0),"")</f>
        <v/>
      </c>
      <c r="G49" s="201"/>
      <c r="H49" s="252" t="str">
        <f ca="1">IFERROR(OFFSET('2.3新規再エネ導入予定（設備情報）'!$H$7,MATCH(G49,'2.3新規再エネ導入予定（設備情報）'!$G$8:$G$343,0),0)&amp;"","")</f>
        <v/>
      </c>
      <c r="I49" s="560" t="str">
        <f ca="1">IFERROR(OFFSET('2.3新規再エネ導入予定（設備情報）'!$L$7,MATCH(G49,'2.3新規再エネ導入予定（設備情報）'!$G$8:$G$343,0),0),"")</f>
        <v/>
      </c>
      <c r="J49" s="558" t="str">
        <f ca="1">IFERROR(OFFSET('2.3新規再エネ導入予定（設備情報）'!$O$7,MATCH(G49,'2.3新規再エネ導入予定（設備情報）'!$G$8:$G$343,0),0),"")</f>
        <v/>
      </c>
      <c r="K49" s="529" t="str">
        <f ca="1">IFERROR(OFFSET('2.3新規再エネ導入予定（設備情報）'!$P$7,MATCH(G49,'2.3新規再エネ導入予定（設備情報）'!$G$8:$G$343,0),0),"")</f>
        <v/>
      </c>
      <c r="L49" s="528"/>
      <c r="M49" s="528"/>
      <c r="N49" s="528"/>
      <c r="O49" s="561"/>
      <c r="P49" s="561"/>
      <c r="Q49" s="104"/>
      <c r="R49" s="100"/>
      <c r="S49" s="579"/>
      <c r="T49" s="519" t="str">
        <f ca="1">IFERROR(OFFSET('2.3新規再エネ導入予定（設備情報）'!$Y$6,MATCH(G49,'2.3新規再エネ導入予定（設備情報）'!$G$7:$G$312,0),0),"")</f>
        <v/>
      </c>
    </row>
    <row r="50" spans="2:20" ht="20" x14ac:dyDescent="0.55000000000000004">
      <c r="D50" s="446"/>
      <c r="E50" s="447" t="s">
        <v>28</v>
      </c>
      <c r="F50" s="460"/>
      <c r="G50" s="537" t="str">
        <f ca="1">IF(COUNTIF(F50:F56,"?*")='2.3新規再エネ導入予定（設備情報）'!$AG$191,"","あと "&amp;'2.3新規再エネ導入予定（設備情報）'!$AG$191-COUNTIF(F50:F56,"?*")&amp;" 施設分 記入が必要です")</f>
        <v/>
      </c>
      <c r="H50" s="322"/>
      <c r="I50" s="263"/>
      <c r="J50" s="538"/>
      <c r="K50" s="324"/>
      <c r="L50" s="539"/>
      <c r="M50" s="539"/>
      <c r="N50" s="539"/>
      <c r="O50" s="540"/>
      <c r="P50" s="540"/>
      <c r="Q50" s="98"/>
      <c r="S50" s="541"/>
      <c r="T50" s="436" t="str">
        <f ca="1">IFERROR(OFFSET('2.3新規再エネ導入予定（設備情報）'!$Y$6,MATCH(G50,'2.3新規再エネ導入予定（設備情報）'!$G$7:$G$312,0),0),"")</f>
        <v/>
      </c>
    </row>
    <row r="51" spans="2:20" s="76" customFormat="1" ht="20" hidden="1" x14ac:dyDescent="0.55000000000000004">
      <c r="B51" s="100"/>
      <c r="C51" s="100"/>
      <c r="D51" s="164"/>
      <c r="E51" s="513"/>
      <c r="F51" s="201" t="str">
        <f ca="1">IFERROR(OFFSET('2.3新規再エネ導入予定（設備情報）'!$F$7,MATCH(G51,'2.3新規再エネ導入予定（設備情報）'!$G$8:$G$343,0),0),"")</f>
        <v/>
      </c>
      <c r="G51" s="201"/>
      <c r="H51" s="252" t="str">
        <f ca="1">IFERROR(OFFSET('2.3新規再エネ導入予定（設備情報）'!$H$7,MATCH(G51,'2.3新規再エネ導入予定（設備情報）'!$G$8:$G$343,0),0)&amp;"","")</f>
        <v/>
      </c>
      <c r="I51" s="560" t="str">
        <f ca="1">IFERROR(OFFSET('2.3新規再エネ導入予定（設備情報）'!$L$7,MATCH(G51,'2.3新規再エネ導入予定（設備情報）'!$G$8:$G$343,0),0),"")</f>
        <v/>
      </c>
      <c r="J51" s="558" t="str">
        <f ca="1">IFERROR(OFFSET('2.3新規再エネ導入予定（設備情報）'!$O$7,MATCH(G51,'2.3新規再エネ導入予定（設備情報）'!$G$8:$G$343,0),0),"")</f>
        <v/>
      </c>
      <c r="K51" s="529" t="str">
        <f ca="1">IFERROR(OFFSET('2.3新規再エネ導入予定（設備情報）'!$P$7,MATCH(G51,'2.3新規再エネ導入予定（設備情報）'!$G$8:$G$343,0),0),"")</f>
        <v/>
      </c>
      <c r="L51" s="528"/>
      <c r="M51" s="528"/>
      <c r="N51" s="528"/>
      <c r="O51" s="561"/>
      <c r="P51" s="561"/>
      <c r="Q51" s="104"/>
      <c r="R51" s="100"/>
      <c r="S51" s="579"/>
      <c r="T51" s="519" t="str">
        <f ca="1">IFERROR(OFFSET('2.3新規再エネ導入予定（設備情報）'!$Y$6,MATCH(G51,'2.3新規再エネ導入予定（設備情報）'!$G$7:$G$312,0),0),"")</f>
        <v/>
      </c>
    </row>
    <row r="52" spans="2:20" s="76" customFormat="1" ht="20" x14ac:dyDescent="0.55000000000000004">
      <c r="B52" s="100"/>
      <c r="C52" s="100"/>
      <c r="D52" s="164"/>
      <c r="E52" s="513"/>
      <c r="F52" s="201" t="str">
        <f ca="1">IFERROR(OFFSET('2.3新規再エネ導入予定（設備情報）'!$F$7,MATCH(G52,'2.3新規再エネ導入予定（設備情報）'!$G$8:$G$343,0),0),"")</f>
        <v/>
      </c>
      <c r="G52" s="201"/>
      <c r="H52" s="252" t="str">
        <f ca="1">IFERROR(OFFSET('2.3新規再エネ導入予定（設備情報）'!$H$7,MATCH(G52,'2.3新規再エネ導入予定（設備情報）'!$G$8:$G$343,0),0)&amp;"","")</f>
        <v/>
      </c>
      <c r="I52" s="560" t="str">
        <f ca="1">IFERROR(OFFSET('2.3新規再エネ導入予定（設備情報）'!$L$7,MATCH(G52,'2.3新規再エネ導入予定（設備情報）'!$G$8:$G$343,0),0),"")</f>
        <v/>
      </c>
      <c r="J52" s="558" t="str">
        <f ca="1">IFERROR(OFFSET('2.3新規再エネ導入予定（設備情報）'!$O$7,MATCH(G52,'2.3新規再エネ導入予定（設備情報）'!$G$8:$G$343,0),0),"")</f>
        <v/>
      </c>
      <c r="K52" s="529" t="str">
        <f ca="1">IFERROR(OFFSET('2.3新規再エネ導入予定（設備情報）'!$P$7,MATCH(G52,'2.3新規再エネ導入予定（設備情報）'!$G$8:$G$343,0),0),"")</f>
        <v/>
      </c>
      <c r="L52" s="528"/>
      <c r="M52" s="528"/>
      <c r="N52" s="528"/>
      <c r="O52" s="561"/>
      <c r="P52" s="561"/>
      <c r="Q52" s="104"/>
      <c r="R52" s="100"/>
      <c r="S52" s="579"/>
      <c r="T52" s="519" t="str">
        <f ca="1">IFERROR(OFFSET('2.3新規再エネ導入予定（設備情報）'!$Y$6,MATCH(G52,'2.3新規再エネ導入予定（設備情報）'!$G$7:$G$312,0),0),"")</f>
        <v/>
      </c>
    </row>
    <row r="53" spans="2:20" s="76" customFormat="1" ht="20" x14ac:dyDescent="0.55000000000000004">
      <c r="B53" s="100"/>
      <c r="C53" s="100"/>
      <c r="D53" s="164"/>
      <c r="E53" s="513"/>
      <c r="F53" s="201" t="str">
        <f ca="1">IFERROR(OFFSET('2.3新規再エネ導入予定（設備情報）'!$F$7,MATCH(G53,'2.3新規再エネ導入予定（設備情報）'!$G$8:$G$343,0),0),"")</f>
        <v/>
      </c>
      <c r="G53" s="201"/>
      <c r="H53" s="252" t="str">
        <f ca="1">IFERROR(OFFSET('2.3新規再エネ導入予定（設備情報）'!$H$7,MATCH(G53,'2.3新規再エネ導入予定（設備情報）'!$G$8:$G$343,0),0)&amp;"","")</f>
        <v/>
      </c>
      <c r="I53" s="560" t="str">
        <f ca="1">IFERROR(OFFSET('2.3新規再エネ導入予定（設備情報）'!$L$7,MATCH(G53,'2.3新規再エネ導入予定（設備情報）'!$G$8:$G$343,0),0),"")</f>
        <v/>
      </c>
      <c r="J53" s="558" t="str">
        <f ca="1">IFERROR(OFFSET('2.3新規再エネ導入予定（設備情報）'!$O$7,MATCH(G53,'2.3新規再エネ導入予定（設備情報）'!$G$8:$G$343,0),0),"")</f>
        <v/>
      </c>
      <c r="K53" s="529" t="str">
        <f ca="1">IFERROR(OFFSET('2.3新規再エネ導入予定（設備情報）'!$P$7,MATCH(G53,'2.3新規再エネ導入予定（設備情報）'!$G$8:$G$343,0),0),"")</f>
        <v/>
      </c>
      <c r="L53" s="528"/>
      <c r="M53" s="528"/>
      <c r="N53" s="528"/>
      <c r="O53" s="561"/>
      <c r="P53" s="561"/>
      <c r="Q53" s="104"/>
      <c r="R53" s="100"/>
      <c r="S53" s="579"/>
      <c r="T53" s="519" t="str">
        <f ca="1">IFERROR(OFFSET('2.3新規再エネ導入予定（設備情報）'!$Y$6,MATCH(G53,'2.3新規再エネ導入予定（設備情報）'!$G$7:$G$312,0),0),"")</f>
        <v/>
      </c>
    </row>
    <row r="54" spans="2:20" s="76" customFormat="1" ht="20" x14ac:dyDescent="0.55000000000000004">
      <c r="B54" s="100"/>
      <c r="C54" s="100"/>
      <c r="D54" s="164"/>
      <c r="E54" s="513"/>
      <c r="F54" s="201" t="str">
        <f ca="1">IFERROR(OFFSET('2.3新規再エネ導入予定（設備情報）'!$F$7,MATCH(G54,'2.3新規再エネ導入予定（設備情報）'!$G$8:$G$343,0),0),"")</f>
        <v/>
      </c>
      <c r="G54" s="201"/>
      <c r="H54" s="252" t="str">
        <f ca="1">IFERROR(OFFSET('2.3新規再エネ導入予定（設備情報）'!$H$7,MATCH(G54,'2.3新規再エネ導入予定（設備情報）'!$G$8:$G$343,0),0)&amp;"","")</f>
        <v/>
      </c>
      <c r="I54" s="560" t="str">
        <f ca="1">IFERROR(OFFSET('2.3新規再エネ導入予定（設備情報）'!$L$7,MATCH(G54,'2.3新規再エネ導入予定（設備情報）'!$G$8:$G$343,0),0),"")</f>
        <v/>
      </c>
      <c r="J54" s="558" t="str">
        <f ca="1">IFERROR(OFFSET('2.3新規再エネ導入予定（設備情報）'!$O$7,MATCH(G54,'2.3新規再エネ導入予定（設備情報）'!$G$8:$G$343,0),0),"")</f>
        <v/>
      </c>
      <c r="K54" s="529" t="str">
        <f ca="1">IFERROR(OFFSET('2.3新規再エネ導入予定（設備情報）'!$P$7,MATCH(G54,'2.3新規再エネ導入予定（設備情報）'!$G$8:$G$343,0),0),"")</f>
        <v/>
      </c>
      <c r="L54" s="528"/>
      <c r="M54" s="528"/>
      <c r="N54" s="528"/>
      <c r="O54" s="561"/>
      <c r="P54" s="561"/>
      <c r="Q54" s="104"/>
      <c r="R54" s="100"/>
      <c r="S54" s="579"/>
      <c r="T54" s="519" t="str">
        <f ca="1">IFERROR(OFFSET('2.3新規再エネ導入予定（設備情報）'!$Y$6,MATCH(G54,'2.3新規再エネ導入予定（設備情報）'!$G$7:$G$312,0),0),"")</f>
        <v/>
      </c>
    </row>
    <row r="55" spans="2:20" s="76" customFormat="1" ht="20" x14ac:dyDescent="0.55000000000000004">
      <c r="B55" s="100"/>
      <c r="C55" s="100"/>
      <c r="D55" s="164"/>
      <c r="E55" s="513"/>
      <c r="F55" s="201" t="str">
        <f ca="1">IFERROR(OFFSET('2.3新規再エネ導入予定（設備情報）'!$F$7,MATCH(G55,'2.3新規再エネ導入予定（設備情報）'!$G$8:$G$343,0),0),"")</f>
        <v/>
      </c>
      <c r="G55" s="201"/>
      <c r="H55" s="252" t="str">
        <f ca="1">IFERROR(OFFSET('2.3新規再エネ導入予定（設備情報）'!$H$7,MATCH(G55,'2.3新規再エネ導入予定（設備情報）'!$G$8:$G$343,0),0)&amp;"","")</f>
        <v/>
      </c>
      <c r="I55" s="560" t="str">
        <f ca="1">IFERROR(OFFSET('2.3新規再エネ導入予定（設備情報）'!$L$7,MATCH(G55,'2.3新規再エネ導入予定（設備情報）'!$G$8:$G$343,0),0),"")</f>
        <v/>
      </c>
      <c r="J55" s="558" t="str">
        <f ca="1">IFERROR(OFFSET('2.3新規再エネ導入予定（設備情報）'!$O$7,MATCH(G55,'2.3新規再エネ導入予定（設備情報）'!$G$8:$G$343,0),0),"")</f>
        <v/>
      </c>
      <c r="K55" s="529" t="str">
        <f ca="1">IFERROR(OFFSET('2.3新規再エネ導入予定（設備情報）'!$P$7,MATCH(G55,'2.3新規再エネ導入予定（設備情報）'!$G$8:$G$343,0),0),"")</f>
        <v/>
      </c>
      <c r="L55" s="528"/>
      <c r="M55" s="528"/>
      <c r="N55" s="528"/>
      <c r="O55" s="561"/>
      <c r="P55" s="561"/>
      <c r="Q55" s="104"/>
      <c r="R55" s="100"/>
      <c r="S55" s="579"/>
      <c r="T55" s="519" t="str">
        <f ca="1">IFERROR(OFFSET('2.3新規再エネ導入予定（設備情報）'!$Y$6,MATCH(G55,'2.3新規再エネ導入予定（設備情報）'!$G$7:$G$312,0),0),"")</f>
        <v/>
      </c>
    </row>
    <row r="56" spans="2:20" ht="18" customHeight="1" x14ac:dyDescent="0.55000000000000004">
      <c r="D56" s="446"/>
      <c r="E56" s="447" t="s">
        <v>29</v>
      </c>
      <c r="F56" s="460"/>
      <c r="G56" s="537" t="str">
        <f ca="1">IF(COUNTIF(F56:F62,"?*")='2.3新規再エネ導入予定（設備情報）'!$AG$192,"","あと "&amp;'2.3新規再エネ導入予定（設備情報）'!$AG$192-COUNTIF(F56:F62,"?*")&amp;" 施設分 記入が必要です")</f>
        <v/>
      </c>
      <c r="H56" s="322"/>
      <c r="I56" s="263"/>
      <c r="J56" s="538"/>
      <c r="K56" s="324"/>
      <c r="L56" s="539"/>
      <c r="M56" s="539"/>
      <c r="N56" s="539"/>
      <c r="O56" s="540"/>
      <c r="P56" s="540"/>
      <c r="Q56" s="98"/>
      <c r="S56" s="541"/>
      <c r="T56" s="436" t="str">
        <f ca="1">IFERROR(OFFSET('2.3新規再エネ導入予定（設備情報）'!$Y$6,MATCH(G56,'2.3新規再エネ導入予定（設備情報）'!$G$7:$G$312,0),0),"")</f>
        <v/>
      </c>
    </row>
    <row r="57" spans="2:20" s="76" customFormat="1" ht="20" hidden="1" x14ac:dyDescent="0.55000000000000004">
      <c r="B57" s="100"/>
      <c r="C57" s="100"/>
      <c r="D57" s="164"/>
      <c r="E57" s="513"/>
      <c r="F57" s="201" t="str">
        <f ca="1">IFERROR(OFFSET('2.3新規再エネ導入予定（設備情報）'!$F$7,MATCH(G57,'2.3新規再エネ導入予定（設備情報）'!$G$8:$G$343,0),0),"")</f>
        <v/>
      </c>
      <c r="G57" s="201"/>
      <c r="H57" s="252" t="str">
        <f ca="1">IFERROR(OFFSET('2.3新規再エネ導入予定（設備情報）'!$H$7,MATCH(G57,'2.3新規再エネ導入予定（設備情報）'!$G$8:$G$343,0),0)&amp;"","")</f>
        <v/>
      </c>
      <c r="I57" s="560" t="str">
        <f ca="1">IFERROR(OFFSET('2.3新規再エネ導入予定（設備情報）'!$L$7,MATCH(G57,'2.3新規再エネ導入予定（設備情報）'!$G$8:$G$343,0),0),"")</f>
        <v/>
      </c>
      <c r="J57" s="558" t="str">
        <f ca="1">IFERROR(OFFSET('2.3新規再エネ導入予定（設備情報）'!$O$7,MATCH(G57,'2.3新規再エネ導入予定（設備情報）'!$G$8:$G$343,0),0),"")</f>
        <v/>
      </c>
      <c r="K57" s="529" t="str">
        <f ca="1">IFERROR(OFFSET('2.3新規再エネ導入予定（設備情報）'!$P$7,MATCH(G57,'2.3新規再エネ導入予定（設備情報）'!$G$8:$G$343,0),0),"")</f>
        <v/>
      </c>
      <c r="L57" s="528"/>
      <c r="M57" s="528"/>
      <c r="N57" s="528"/>
      <c r="O57" s="561"/>
      <c r="P57" s="561"/>
      <c r="Q57" s="104"/>
      <c r="R57" s="100"/>
      <c r="S57" s="579"/>
      <c r="T57" s="519" t="str">
        <f ca="1">IFERROR(OFFSET('2.3新規再エネ導入予定（設備情報）'!$Y$6,MATCH(G57,'2.3新規再エネ導入予定（設備情報）'!$G$7:$G$312,0),0),"")</f>
        <v/>
      </c>
    </row>
    <row r="58" spans="2:20" s="76" customFormat="1" ht="20" x14ac:dyDescent="0.55000000000000004">
      <c r="B58" s="100"/>
      <c r="C58" s="100"/>
      <c r="D58" s="164"/>
      <c r="E58" s="513"/>
      <c r="F58" s="201" t="str">
        <f ca="1">IFERROR(OFFSET('2.3新規再エネ導入予定（設備情報）'!$F$7,MATCH(G58,'2.3新規再エネ導入予定（設備情報）'!$G$8:$G$343,0),0),"")</f>
        <v/>
      </c>
      <c r="G58" s="201"/>
      <c r="H58" s="252" t="str">
        <f ca="1">IFERROR(OFFSET('2.3新規再エネ導入予定（設備情報）'!$H$7,MATCH(G58,'2.3新規再エネ導入予定（設備情報）'!$G$8:$G$343,0),0)&amp;"","")</f>
        <v/>
      </c>
      <c r="I58" s="560" t="str">
        <f ca="1">IFERROR(OFFSET('2.3新規再エネ導入予定（設備情報）'!$L$7,MATCH(G58,'2.3新規再エネ導入予定（設備情報）'!$G$8:$G$343,0),0),"")</f>
        <v/>
      </c>
      <c r="J58" s="558" t="str">
        <f ca="1">IFERROR(OFFSET('2.3新規再エネ導入予定（設備情報）'!$O$7,MATCH(G58,'2.3新規再エネ導入予定（設備情報）'!$G$8:$G$343,0),0),"")</f>
        <v/>
      </c>
      <c r="K58" s="529" t="str">
        <f ca="1">IFERROR(OFFSET('2.3新規再エネ導入予定（設備情報）'!$P$7,MATCH(G58,'2.3新規再エネ導入予定（設備情報）'!$G$8:$G$343,0),0),"")</f>
        <v/>
      </c>
      <c r="L58" s="528"/>
      <c r="M58" s="528"/>
      <c r="N58" s="528"/>
      <c r="O58" s="561"/>
      <c r="P58" s="561"/>
      <c r="Q58" s="104"/>
      <c r="R58" s="100"/>
      <c r="S58" s="579"/>
      <c r="T58" s="519" t="str">
        <f ca="1">IFERROR(OFFSET('2.3新規再エネ導入予定（設備情報）'!$Y$6,MATCH(G58,'2.3新規再エネ導入予定（設備情報）'!$G$7:$G$312,0),0),"")</f>
        <v/>
      </c>
    </row>
    <row r="59" spans="2:20" s="76" customFormat="1" ht="20" x14ac:dyDescent="0.55000000000000004">
      <c r="B59" s="100"/>
      <c r="C59" s="100"/>
      <c r="D59" s="164"/>
      <c r="E59" s="513"/>
      <c r="F59" s="201" t="str">
        <f ca="1">IFERROR(OFFSET('2.3新規再エネ導入予定（設備情報）'!$F$7,MATCH(G59,'2.3新規再エネ導入予定（設備情報）'!$G$8:$G$343,0),0),"")</f>
        <v/>
      </c>
      <c r="G59" s="201"/>
      <c r="H59" s="252" t="str">
        <f ca="1">IFERROR(OFFSET('2.3新規再エネ導入予定（設備情報）'!$H$7,MATCH(G59,'2.3新規再エネ導入予定（設備情報）'!$G$8:$G$343,0),0)&amp;"","")</f>
        <v/>
      </c>
      <c r="I59" s="560" t="str">
        <f ca="1">IFERROR(OFFSET('2.3新規再エネ導入予定（設備情報）'!$L$7,MATCH(G59,'2.3新規再エネ導入予定（設備情報）'!$G$8:$G$343,0),0),"")</f>
        <v/>
      </c>
      <c r="J59" s="558" t="str">
        <f ca="1">IFERROR(OFFSET('2.3新規再エネ導入予定（設備情報）'!$O$7,MATCH(G59,'2.3新規再エネ導入予定（設備情報）'!$G$8:$G$343,0),0),"")</f>
        <v/>
      </c>
      <c r="K59" s="529" t="str">
        <f ca="1">IFERROR(OFFSET('2.3新規再エネ導入予定（設備情報）'!$P$7,MATCH(G59,'2.3新規再エネ導入予定（設備情報）'!$G$8:$G$343,0),0),"")</f>
        <v/>
      </c>
      <c r="L59" s="528"/>
      <c r="M59" s="528"/>
      <c r="N59" s="528"/>
      <c r="O59" s="561"/>
      <c r="P59" s="561"/>
      <c r="Q59" s="104"/>
      <c r="R59" s="100"/>
      <c r="S59" s="579"/>
      <c r="T59" s="519" t="str">
        <f ca="1">IFERROR(OFFSET('2.3新規再エネ導入予定（設備情報）'!$Y$6,MATCH(G59,'2.3新規再エネ導入予定（設備情報）'!$G$7:$G$312,0),0),"")</f>
        <v/>
      </c>
    </row>
    <row r="60" spans="2:20" s="76" customFormat="1" ht="20" x14ac:dyDescent="0.55000000000000004">
      <c r="B60" s="100"/>
      <c r="C60" s="100"/>
      <c r="D60" s="164"/>
      <c r="E60" s="513"/>
      <c r="F60" s="201" t="str">
        <f ca="1">IFERROR(OFFSET('2.3新規再エネ導入予定（設備情報）'!$F$7,MATCH(G60,'2.3新規再エネ導入予定（設備情報）'!$G$8:$G$343,0),0),"")</f>
        <v/>
      </c>
      <c r="G60" s="201"/>
      <c r="H60" s="252" t="str">
        <f ca="1">IFERROR(OFFSET('2.3新規再エネ導入予定（設備情報）'!$H$7,MATCH(G60,'2.3新規再エネ導入予定（設備情報）'!$G$8:$G$343,0),0)&amp;"","")</f>
        <v/>
      </c>
      <c r="I60" s="560" t="str">
        <f ca="1">IFERROR(OFFSET('2.3新規再エネ導入予定（設備情報）'!$L$7,MATCH(G60,'2.3新規再エネ導入予定（設備情報）'!$G$8:$G$343,0),0),"")</f>
        <v/>
      </c>
      <c r="J60" s="558" t="str">
        <f ca="1">IFERROR(OFFSET('2.3新規再エネ導入予定（設備情報）'!$O$7,MATCH(G60,'2.3新規再エネ導入予定（設備情報）'!$G$8:$G$343,0),0),"")</f>
        <v/>
      </c>
      <c r="K60" s="529" t="str">
        <f ca="1">IFERROR(OFFSET('2.3新規再エネ導入予定（設備情報）'!$P$7,MATCH(G60,'2.3新規再エネ導入予定（設備情報）'!$G$8:$G$343,0),0),"")</f>
        <v/>
      </c>
      <c r="L60" s="528"/>
      <c r="M60" s="528"/>
      <c r="N60" s="528"/>
      <c r="O60" s="561"/>
      <c r="P60" s="561"/>
      <c r="Q60" s="104"/>
      <c r="R60" s="100"/>
      <c r="S60" s="579"/>
      <c r="T60" s="519" t="str">
        <f ca="1">IFERROR(OFFSET('2.3新規再エネ導入予定（設備情報）'!$Y$6,MATCH(G60,'2.3新規再エネ導入予定（設備情報）'!$G$7:$G$312,0),0),"")</f>
        <v/>
      </c>
    </row>
    <row r="61" spans="2:20" s="76" customFormat="1" ht="20" x14ac:dyDescent="0.55000000000000004">
      <c r="B61" s="100"/>
      <c r="C61" s="100"/>
      <c r="D61" s="164"/>
      <c r="E61" s="513"/>
      <c r="F61" s="201" t="str">
        <f ca="1">IFERROR(OFFSET('2.3新規再エネ導入予定（設備情報）'!$F$7,MATCH(G61,'2.3新規再エネ導入予定（設備情報）'!$G$8:$G$343,0),0),"")</f>
        <v/>
      </c>
      <c r="G61" s="201"/>
      <c r="H61" s="252" t="str">
        <f ca="1">IFERROR(OFFSET('2.3新規再エネ導入予定（設備情報）'!$H$7,MATCH(G61,'2.3新規再エネ導入予定（設備情報）'!$G$8:$G$343,0),0)&amp;"","")</f>
        <v/>
      </c>
      <c r="I61" s="560" t="str">
        <f ca="1">IFERROR(OFFSET('2.3新規再エネ導入予定（設備情報）'!$L$7,MATCH(G61,'2.3新規再エネ導入予定（設備情報）'!$G$8:$G$343,0),0),"")</f>
        <v/>
      </c>
      <c r="J61" s="558" t="str">
        <f ca="1">IFERROR(OFFSET('2.3新規再エネ導入予定（設備情報）'!$O$7,MATCH(G61,'2.3新規再エネ導入予定（設備情報）'!$G$8:$G$343,0),0),"")</f>
        <v/>
      </c>
      <c r="K61" s="529" t="str">
        <f ca="1">IFERROR(OFFSET('2.3新規再エネ導入予定（設備情報）'!$P$7,MATCH(G61,'2.3新規再エネ導入予定（設備情報）'!$G$8:$G$343,0),0),"")</f>
        <v/>
      </c>
      <c r="L61" s="528"/>
      <c r="M61" s="528"/>
      <c r="N61" s="528"/>
      <c r="O61" s="561"/>
      <c r="P61" s="561"/>
      <c r="Q61" s="104"/>
      <c r="R61" s="100"/>
      <c r="S61" s="579"/>
      <c r="T61" s="519" t="str">
        <f ca="1">IFERROR(OFFSET('2.3新規再エネ導入予定（設備情報）'!$Y$6,MATCH(G61,'2.3新規再エネ導入予定（設備情報）'!$G$7:$G$312,0),0),"")</f>
        <v/>
      </c>
    </row>
    <row r="62" spans="2:20" ht="20" x14ac:dyDescent="0.55000000000000004">
      <c r="D62" s="446"/>
      <c r="E62" s="447" t="s">
        <v>30</v>
      </c>
      <c r="F62" s="460"/>
      <c r="G62" s="537" t="str">
        <f ca="1">IF(COUNTIF(F62:F68,"?*")='2.3新規再エネ導入予定（設備情報）'!$AG$193,"","あと "&amp;'2.3新規再エネ導入予定（設備情報）'!$AG$193-COUNTIF(F62:F68,"?*")&amp;" 施設分 記入が必要です")</f>
        <v/>
      </c>
      <c r="H62" s="322"/>
      <c r="I62" s="263"/>
      <c r="J62" s="538"/>
      <c r="K62" s="324"/>
      <c r="L62" s="539"/>
      <c r="M62" s="539"/>
      <c r="N62" s="539"/>
      <c r="O62" s="540"/>
      <c r="P62" s="540"/>
      <c r="Q62" s="98"/>
      <c r="S62" s="541"/>
      <c r="T62" s="436" t="str">
        <f ca="1">IFERROR(OFFSET('2.3新規再エネ導入予定（設備情報）'!$Y$6,MATCH(G62,'2.3新規再エネ導入予定（設備情報）'!$G$7:$G$312,0),0),"")</f>
        <v/>
      </c>
    </row>
    <row r="63" spans="2:20" s="76" customFormat="1" ht="20" hidden="1" x14ac:dyDescent="0.55000000000000004">
      <c r="B63" s="100"/>
      <c r="C63" s="100"/>
      <c r="D63" s="164"/>
      <c r="E63" s="513"/>
      <c r="F63" s="201" t="str">
        <f ca="1">IFERROR(OFFSET('2.3新規再エネ導入予定（設備情報）'!$F$7,MATCH(G63,'2.3新規再エネ導入予定（設備情報）'!$G$8:$G$343,0),0),"")</f>
        <v/>
      </c>
      <c r="G63" s="201"/>
      <c r="H63" s="252" t="str">
        <f ca="1">IFERROR(OFFSET('2.3新規再エネ導入予定（設備情報）'!$H$7,MATCH(G63,'2.3新規再エネ導入予定（設備情報）'!$G$8:$G$343,0),0)&amp;"","")</f>
        <v/>
      </c>
      <c r="I63" s="560" t="str">
        <f ca="1">IFERROR(OFFSET('2.3新規再エネ導入予定（設備情報）'!$L$7,MATCH(G63,'2.3新規再エネ導入予定（設備情報）'!$G$8:$G$343,0),0),"")</f>
        <v/>
      </c>
      <c r="J63" s="558" t="str">
        <f ca="1">IFERROR(OFFSET('2.3新規再エネ導入予定（設備情報）'!$O$7,MATCH(G63,'2.3新規再エネ導入予定（設備情報）'!$G$8:$G$343,0),0),"")</f>
        <v/>
      </c>
      <c r="K63" s="529" t="str">
        <f ca="1">IFERROR(OFFSET('2.3新規再エネ導入予定（設備情報）'!$P$7,MATCH(G63,'2.3新規再エネ導入予定（設備情報）'!$G$8:$G$343,0),0),"")</f>
        <v/>
      </c>
      <c r="L63" s="528"/>
      <c r="M63" s="528"/>
      <c r="N63" s="528"/>
      <c r="O63" s="561"/>
      <c r="P63" s="561"/>
      <c r="Q63" s="104"/>
      <c r="R63" s="100"/>
      <c r="S63" s="579"/>
      <c r="T63" s="519" t="str">
        <f ca="1">IFERROR(OFFSET('2.3新規再エネ導入予定（設備情報）'!$Y$6,MATCH(G63,'2.3新規再エネ導入予定（設備情報）'!$G$7:$G$312,0),0),"")</f>
        <v/>
      </c>
    </row>
    <row r="64" spans="2:20" s="76" customFormat="1" ht="20" x14ac:dyDescent="0.55000000000000004">
      <c r="B64" s="100"/>
      <c r="C64" s="100"/>
      <c r="D64" s="164"/>
      <c r="E64" s="513"/>
      <c r="F64" s="201" t="str">
        <f ca="1">IFERROR(OFFSET('2.3新規再エネ導入予定（設備情報）'!$F$7,MATCH(G64,'2.3新規再エネ導入予定（設備情報）'!$G$8:$G$343,0),0),"")</f>
        <v/>
      </c>
      <c r="G64" s="201"/>
      <c r="H64" s="252" t="str">
        <f ca="1">IFERROR(OFFSET('2.3新規再エネ導入予定（設備情報）'!$H$7,MATCH(G64,'2.3新規再エネ導入予定（設備情報）'!$G$8:$G$343,0),0)&amp;"","")</f>
        <v/>
      </c>
      <c r="I64" s="560" t="str">
        <f ca="1">IFERROR(OFFSET('2.3新規再エネ導入予定（設備情報）'!$L$7,MATCH(G64,'2.3新規再エネ導入予定（設備情報）'!$G$8:$G$343,0),0),"")</f>
        <v/>
      </c>
      <c r="J64" s="558" t="str">
        <f ca="1">IFERROR(OFFSET('2.3新規再エネ導入予定（設備情報）'!$O$7,MATCH(G64,'2.3新規再エネ導入予定（設備情報）'!$G$8:$G$343,0),0),"")</f>
        <v/>
      </c>
      <c r="K64" s="529" t="str">
        <f ca="1">IFERROR(OFFSET('2.3新規再エネ導入予定（設備情報）'!$P$7,MATCH(G64,'2.3新規再エネ導入予定（設備情報）'!$G$8:$G$343,0),0),"")</f>
        <v/>
      </c>
      <c r="L64" s="528"/>
      <c r="M64" s="528"/>
      <c r="N64" s="528"/>
      <c r="O64" s="561"/>
      <c r="P64" s="561"/>
      <c r="Q64" s="104"/>
      <c r="R64" s="100"/>
      <c r="S64" s="579"/>
      <c r="T64" s="519" t="str">
        <f ca="1">IFERROR(OFFSET('2.3新規再エネ導入予定（設備情報）'!$Y$6,MATCH(G64,'2.3新規再エネ導入予定（設備情報）'!$G$7:$G$312,0),0),"")</f>
        <v/>
      </c>
    </row>
    <row r="65" spans="2:20" s="76" customFormat="1" ht="20" x14ac:dyDescent="0.55000000000000004">
      <c r="B65" s="100"/>
      <c r="C65" s="100"/>
      <c r="D65" s="164"/>
      <c r="E65" s="513"/>
      <c r="F65" s="201" t="str">
        <f ca="1">IFERROR(OFFSET('2.3新規再エネ導入予定（設備情報）'!$F$7,MATCH(G65,'2.3新規再エネ導入予定（設備情報）'!$G$8:$G$343,0),0),"")</f>
        <v/>
      </c>
      <c r="G65" s="201"/>
      <c r="H65" s="252" t="str">
        <f ca="1">IFERROR(OFFSET('2.3新規再エネ導入予定（設備情報）'!$H$7,MATCH(G65,'2.3新規再エネ導入予定（設備情報）'!$G$8:$G$343,0),0)&amp;"","")</f>
        <v/>
      </c>
      <c r="I65" s="560" t="str">
        <f ca="1">IFERROR(OFFSET('2.3新規再エネ導入予定（設備情報）'!$L$7,MATCH(G65,'2.3新規再エネ導入予定（設備情報）'!$G$8:$G$343,0),0),"")</f>
        <v/>
      </c>
      <c r="J65" s="558" t="str">
        <f ca="1">IFERROR(OFFSET('2.3新規再エネ導入予定（設備情報）'!$O$7,MATCH(G65,'2.3新規再エネ導入予定（設備情報）'!$G$8:$G$343,0),0),"")</f>
        <v/>
      </c>
      <c r="K65" s="529" t="str">
        <f ca="1">IFERROR(OFFSET('2.3新規再エネ導入予定（設備情報）'!$P$7,MATCH(G65,'2.3新規再エネ導入予定（設備情報）'!$G$8:$G$343,0),0),"")</f>
        <v/>
      </c>
      <c r="L65" s="528"/>
      <c r="M65" s="528"/>
      <c r="N65" s="528"/>
      <c r="O65" s="561"/>
      <c r="P65" s="561"/>
      <c r="Q65" s="104"/>
      <c r="R65" s="100"/>
      <c r="S65" s="579"/>
      <c r="T65" s="519" t="str">
        <f ca="1">IFERROR(OFFSET('2.3新規再エネ導入予定（設備情報）'!$Y$6,MATCH(G65,'2.3新規再エネ導入予定（設備情報）'!$G$7:$G$312,0),0),"")</f>
        <v/>
      </c>
    </row>
    <row r="66" spans="2:20" s="76" customFormat="1" ht="20" x14ac:dyDescent="0.55000000000000004">
      <c r="B66" s="100"/>
      <c r="C66" s="100"/>
      <c r="D66" s="164"/>
      <c r="E66" s="513"/>
      <c r="F66" s="201" t="str">
        <f ca="1">IFERROR(OFFSET('2.3新規再エネ導入予定（設備情報）'!$F$7,MATCH(G66,'2.3新規再エネ導入予定（設備情報）'!$G$8:$G$343,0),0),"")</f>
        <v/>
      </c>
      <c r="G66" s="201"/>
      <c r="H66" s="252" t="str">
        <f ca="1">IFERROR(OFFSET('2.3新規再エネ導入予定（設備情報）'!$H$7,MATCH(G66,'2.3新規再エネ導入予定（設備情報）'!$G$8:$G$343,0),0)&amp;"","")</f>
        <v/>
      </c>
      <c r="I66" s="560" t="str">
        <f ca="1">IFERROR(OFFSET('2.3新規再エネ導入予定（設備情報）'!$L$7,MATCH(G66,'2.3新規再エネ導入予定（設備情報）'!$G$8:$G$343,0),0),"")</f>
        <v/>
      </c>
      <c r="J66" s="558" t="str">
        <f ca="1">IFERROR(OFFSET('2.3新規再エネ導入予定（設備情報）'!$O$7,MATCH(G66,'2.3新規再エネ導入予定（設備情報）'!$G$8:$G$343,0),0),"")</f>
        <v/>
      </c>
      <c r="K66" s="529" t="str">
        <f ca="1">IFERROR(OFFSET('2.3新規再エネ導入予定（設備情報）'!$P$7,MATCH(G66,'2.3新規再エネ導入予定（設備情報）'!$G$8:$G$343,0),0),"")</f>
        <v/>
      </c>
      <c r="L66" s="528"/>
      <c r="M66" s="528"/>
      <c r="N66" s="528"/>
      <c r="O66" s="561"/>
      <c r="P66" s="561"/>
      <c r="Q66" s="104"/>
      <c r="R66" s="100"/>
      <c r="S66" s="579"/>
      <c r="T66" s="519" t="str">
        <f ca="1">IFERROR(OFFSET('2.3新規再エネ導入予定（設備情報）'!$Y$6,MATCH(G66,'2.3新規再エネ導入予定（設備情報）'!$G$7:$G$312,0),0),"")</f>
        <v/>
      </c>
    </row>
    <row r="67" spans="2:20" s="76" customFormat="1" ht="20" x14ac:dyDescent="0.55000000000000004">
      <c r="B67" s="100"/>
      <c r="C67" s="100"/>
      <c r="D67" s="164"/>
      <c r="E67" s="513"/>
      <c r="F67" s="201" t="str">
        <f ca="1">IFERROR(OFFSET('2.3新規再エネ導入予定（設備情報）'!$F$7,MATCH(G67,'2.3新規再エネ導入予定（設備情報）'!$G$8:$G$343,0),0),"")</f>
        <v/>
      </c>
      <c r="G67" s="201"/>
      <c r="H67" s="252" t="str">
        <f ca="1">IFERROR(OFFSET('2.3新規再エネ導入予定（設備情報）'!$H$7,MATCH(G67,'2.3新規再エネ導入予定（設備情報）'!$G$8:$G$343,0),0)&amp;"","")</f>
        <v/>
      </c>
      <c r="I67" s="560" t="str">
        <f ca="1">IFERROR(OFFSET('2.3新規再エネ導入予定（設備情報）'!$L$7,MATCH(G67,'2.3新規再エネ導入予定（設備情報）'!$G$8:$G$343,0),0),"")</f>
        <v/>
      </c>
      <c r="J67" s="558" t="str">
        <f ca="1">IFERROR(OFFSET('2.3新規再エネ導入予定（設備情報）'!$O$7,MATCH(G67,'2.3新規再エネ導入予定（設備情報）'!$G$8:$G$343,0),0),"")</f>
        <v/>
      </c>
      <c r="K67" s="529" t="str">
        <f ca="1">IFERROR(OFFSET('2.3新規再エネ導入予定（設備情報）'!$P$7,MATCH(G67,'2.3新規再エネ導入予定（設備情報）'!$G$8:$G$343,0),0),"")</f>
        <v/>
      </c>
      <c r="L67" s="528"/>
      <c r="M67" s="528"/>
      <c r="N67" s="528"/>
      <c r="O67" s="561"/>
      <c r="P67" s="561"/>
      <c r="Q67" s="104"/>
      <c r="R67" s="100"/>
      <c r="S67" s="579"/>
      <c r="T67" s="519" t="str">
        <f ca="1">IFERROR(OFFSET('2.3新規再エネ導入予定（設備情報）'!$Y$6,MATCH(G67,'2.3新規再エネ導入予定（設備情報）'!$G$7:$G$312,0),0),"")</f>
        <v/>
      </c>
    </row>
    <row r="68" spans="2:20" ht="20" x14ac:dyDescent="0.55000000000000004">
      <c r="D68" s="446"/>
      <c r="E68" s="447" t="s">
        <v>31</v>
      </c>
      <c r="F68" s="460"/>
      <c r="G68" s="537" t="str">
        <f ca="1">IF(COUNTIF(F68:F74,"?*")='2.3新規再エネ導入予定（設備情報）'!$AG$194,"","あと "&amp;'2.3新規再エネ導入予定（設備情報）'!$AG$194-COUNTIF(F68:F74,"?*")&amp;" 施設分 記入が必要です")</f>
        <v/>
      </c>
      <c r="H68" s="322"/>
      <c r="I68" s="263"/>
      <c r="J68" s="538"/>
      <c r="K68" s="324"/>
      <c r="L68" s="539"/>
      <c r="M68" s="539"/>
      <c r="N68" s="539"/>
      <c r="O68" s="540"/>
      <c r="P68" s="540"/>
      <c r="Q68" s="98"/>
      <c r="S68" s="541"/>
      <c r="T68" s="436" t="str">
        <f ca="1">IFERROR(OFFSET('2.3新規再エネ導入予定（設備情報）'!$Y$6,MATCH(G68,'2.3新規再エネ導入予定（設備情報）'!$G$7:$G$312,0),0),"")</f>
        <v/>
      </c>
    </row>
    <row r="69" spans="2:20" s="76" customFormat="1" ht="20" hidden="1" x14ac:dyDescent="0.55000000000000004">
      <c r="B69" s="100"/>
      <c r="C69" s="100"/>
      <c r="D69" s="164"/>
      <c r="E69" s="513"/>
      <c r="F69" s="201" t="str">
        <f ca="1">IFERROR(OFFSET('2.3新規再エネ導入予定（設備情報）'!$F$7,MATCH(G69,'2.3新規再エネ導入予定（設備情報）'!$G$8:$G$343,0),0),"")</f>
        <v/>
      </c>
      <c r="G69" s="201"/>
      <c r="H69" s="252" t="str">
        <f ca="1">IFERROR(OFFSET('2.3新規再エネ導入予定（設備情報）'!$H$7,MATCH(G69,'2.3新規再エネ導入予定（設備情報）'!$G$8:$G$343,0),0)&amp;"","")</f>
        <v/>
      </c>
      <c r="I69" s="560" t="str">
        <f ca="1">IFERROR(OFFSET('2.3新規再エネ導入予定（設備情報）'!$L$7,MATCH(G69,'2.3新規再エネ導入予定（設備情報）'!$G$8:$G$343,0),0),"")</f>
        <v/>
      </c>
      <c r="J69" s="558" t="str">
        <f ca="1">IFERROR(OFFSET('2.3新規再エネ導入予定（設備情報）'!$O$7,MATCH(G69,'2.3新規再エネ導入予定（設備情報）'!$G$8:$G$343,0),0),"")</f>
        <v/>
      </c>
      <c r="K69" s="529" t="str">
        <f ca="1">IFERROR(OFFSET('2.3新規再エネ導入予定（設備情報）'!$P$7,MATCH(G69,'2.3新規再エネ導入予定（設備情報）'!$G$8:$G$343,0),0),"")</f>
        <v/>
      </c>
      <c r="L69" s="528"/>
      <c r="M69" s="528"/>
      <c r="N69" s="528"/>
      <c r="O69" s="561"/>
      <c r="P69" s="561"/>
      <c r="Q69" s="104"/>
      <c r="R69" s="100"/>
      <c r="S69" s="579"/>
      <c r="T69" s="519" t="str">
        <f ca="1">IFERROR(OFFSET('2.3新規再エネ導入予定（設備情報）'!$Y$6,MATCH(G69,'2.3新規再エネ導入予定（設備情報）'!$G$7:$G$312,0),0),"")</f>
        <v/>
      </c>
    </row>
    <row r="70" spans="2:20" s="76" customFormat="1" ht="20" x14ac:dyDescent="0.55000000000000004">
      <c r="B70" s="100"/>
      <c r="C70" s="100"/>
      <c r="D70" s="164"/>
      <c r="E70" s="513"/>
      <c r="F70" s="201" t="str">
        <f ca="1">IFERROR(OFFSET('2.3新規再エネ導入予定（設備情報）'!$F$7,MATCH(G70,'2.3新規再エネ導入予定（設備情報）'!$G$8:$G$343,0),0),"")</f>
        <v/>
      </c>
      <c r="G70" s="201"/>
      <c r="H70" s="252" t="str">
        <f ca="1">IFERROR(OFFSET('2.3新規再エネ導入予定（設備情報）'!$H$7,MATCH(G70,'2.3新規再エネ導入予定（設備情報）'!$G$8:$G$343,0),0)&amp;"","")</f>
        <v/>
      </c>
      <c r="I70" s="560" t="str">
        <f ca="1">IFERROR(OFFSET('2.3新規再エネ導入予定（設備情報）'!$L$7,MATCH(G70,'2.3新規再エネ導入予定（設備情報）'!$G$8:$G$343,0),0),"")</f>
        <v/>
      </c>
      <c r="J70" s="558" t="str">
        <f ca="1">IFERROR(OFFSET('2.3新規再エネ導入予定（設備情報）'!$O$7,MATCH(G70,'2.3新規再エネ導入予定（設備情報）'!$G$8:$G$343,0),0),"")</f>
        <v/>
      </c>
      <c r="K70" s="529" t="str">
        <f ca="1">IFERROR(OFFSET('2.3新規再エネ導入予定（設備情報）'!$P$7,MATCH(G70,'2.3新規再エネ導入予定（設備情報）'!$G$8:$G$343,0),0),"")</f>
        <v/>
      </c>
      <c r="L70" s="528"/>
      <c r="M70" s="528"/>
      <c r="N70" s="528"/>
      <c r="O70" s="561"/>
      <c r="P70" s="561"/>
      <c r="Q70" s="104"/>
      <c r="R70" s="100"/>
      <c r="S70" s="579"/>
      <c r="T70" s="519" t="str">
        <f ca="1">IFERROR(OFFSET('2.3新規再エネ導入予定（設備情報）'!$Y$6,MATCH(G70,'2.3新規再エネ導入予定（設備情報）'!$G$7:$G$312,0),0),"")</f>
        <v/>
      </c>
    </row>
    <row r="71" spans="2:20" s="76" customFormat="1" ht="20" x14ac:dyDescent="0.55000000000000004">
      <c r="B71" s="100"/>
      <c r="C71" s="100"/>
      <c r="D71" s="164"/>
      <c r="E71" s="513"/>
      <c r="F71" s="201" t="str">
        <f ca="1">IFERROR(OFFSET('2.3新規再エネ導入予定（設備情報）'!$F$7,MATCH(G71,'2.3新規再エネ導入予定（設備情報）'!$G$8:$G$343,0),0),"")</f>
        <v/>
      </c>
      <c r="G71" s="201"/>
      <c r="H71" s="252" t="str">
        <f ca="1">IFERROR(OFFSET('2.3新規再エネ導入予定（設備情報）'!$H$7,MATCH(G71,'2.3新規再エネ導入予定（設備情報）'!$G$8:$G$343,0),0)&amp;"","")</f>
        <v/>
      </c>
      <c r="I71" s="560" t="str">
        <f ca="1">IFERROR(OFFSET('2.3新規再エネ導入予定（設備情報）'!$L$7,MATCH(G71,'2.3新規再エネ導入予定（設備情報）'!$G$8:$G$343,0),0),"")</f>
        <v/>
      </c>
      <c r="J71" s="558" t="str">
        <f ca="1">IFERROR(OFFSET('2.3新規再エネ導入予定（設備情報）'!$O$7,MATCH(G71,'2.3新規再エネ導入予定（設備情報）'!$G$8:$G$343,0),0),"")</f>
        <v/>
      </c>
      <c r="K71" s="529" t="str">
        <f ca="1">IFERROR(OFFSET('2.3新規再エネ導入予定（設備情報）'!$P$7,MATCH(G71,'2.3新規再エネ導入予定（設備情報）'!$G$8:$G$343,0),0),"")</f>
        <v/>
      </c>
      <c r="L71" s="528"/>
      <c r="M71" s="528"/>
      <c r="N71" s="528"/>
      <c r="O71" s="561"/>
      <c r="P71" s="561"/>
      <c r="Q71" s="104"/>
      <c r="R71" s="100"/>
      <c r="S71" s="579"/>
      <c r="T71" s="519" t="str">
        <f ca="1">IFERROR(OFFSET('2.3新規再エネ導入予定（設備情報）'!$Y$6,MATCH(G71,'2.3新規再エネ導入予定（設備情報）'!$G$7:$G$312,0),0),"")</f>
        <v/>
      </c>
    </row>
    <row r="72" spans="2:20" s="76" customFormat="1" ht="20" x14ac:dyDescent="0.55000000000000004">
      <c r="B72" s="100"/>
      <c r="C72" s="100"/>
      <c r="D72" s="164"/>
      <c r="E72" s="513"/>
      <c r="F72" s="201" t="str">
        <f ca="1">IFERROR(OFFSET('2.3新規再エネ導入予定（設備情報）'!$F$7,MATCH(G72,'2.3新規再エネ導入予定（設備情報）'!$G$8:$G$343,0),0),"")</f>
        <v/>
      </c>
      <c r="G72" s="201"/>
      <c r="H72" s="252" t="str">
        <f ca="1">IFERROR(OFFSET('2.3新規再エネ導入予定（設備情報）'!$H$7,MATCH(G72,'2.3新規再エネ導入予定（設備情報）'!$G$8:$G$343,0),0)&amp;"","")</f>
        <v/>
      </c>
      <c r="I72" s="560" t="str">
        <f ca="1">IFERROR(OFFSET('2.3新規再エネ導入予定（設備情報）'!$L$7,MATCH(G72,'2.3新規再エネ導入予定（設備情報）'!$G$8:$G$343,0),0),"")</f>
        <v/>
      </c>
      <c r="J72" s="558" t="str">
        <f ca="1">IFERROR(OFFSET('2.3新規再エネ導入予定（設備情報）'!$O$7,MATCH(G72,'2.3新規再エネ導入予定（設備情報）'!$G$8:$G$343,0),0),"")</f>
        <v/>
      </c>
      <c r="K72" s="529" t="str">
        <f ca="1">IFERROR(OFFSET('2.3新規再エネ導入予定（設備情報）'!$P$7,MATCH(G72,'2.3新規再エネ導入予定（設備情報）'!$G$8:$G$343,0),0),"")</f>
        <v/>
      </c>
      <c r="L72" s="528"/>
      <c r="M72" s="528"/>
      <c r="N72" s="528"/>
      <c r="O72" s="561"/>
      <c r="P72" s="561"/>
      <c r="Q72" s="104"/>
      <c r="R72" s="100"/>
      <c r="S72" s="579"/>
      <c r="T72" s="519" t="str">
        <f ca="1">IFERROR(OFFSET('2.3新規再エネ導入予定（設備情報）'!$Y$6,MATCH(G72,'2.3新規再エネ導入予定（設備情報）'!$G$7:$G$312,0),0),"")</f>
        <v/>
      </c>
    </row>
    <row r="73" spans="2:20" s="76" customFormat="1" ht="20" x14ac:dyDescent="0.55000000000000004">
      <c r="B73" s="100"/>
      <c r="C73" s="100"/>
      <c r="D73" s="164"/>
      <c r="E73" s="513"/>
      <c r="F73" s="201" t="str">
        <f ca="1">IFERROR(OFFSET('2.3新規再エネ導入予定（設備情報）'!$F$7,MATCH(G73,'2.3新規再エネ導入予定（設備情報）'!$G$8:$G$343,0),0),"")</f>
        <v/>
      </c>
      <c r="G73" s="201"/>
      <c r="H73" s="252" t="str">
        <f ca="1">IFERROR(OFFSET('2.3新規再エネ導入予定（設備情報）'!$H$7,MATCH(G73,'2.3新規再エネ導入予定（設備情報）'!$G$8:$G$343,0),0)&amp;"","")</f>
        <v/>
      </c>
      <c r="I73" s="560" t="str">
        <f ca="1">IFERROR(OFFSET('2.3新規再エネ導入予定（設備情報）'!$L$7,MATCH(G73,'2.3新規再エネ導入予定（設備情報）'!$G$8:$G$343,0),0),"")</f>
        <v/>
      </c>
      <c r="J73" s="558" t="str">
        <f ca="1">IFERROR(OFFSET('2.3新規再エネ導入予定（設備情報）'!$O$7,MATCH(G73,'2.3新規再エネ導入予定（設備情報）'!$G$8:$G$343,0),0),"")</f>
        <v/>
      </c>
      <c r="K73" s="529" t="str">
        <f ca="1">IFERROR(OFFSET('2.3新規再エネ導入予定（設備情報）'!$P$7,MATCH(G73,'2.3新規再エネ導入予定（設備情報）'!$G$8:$G$343,0),0),"")</f>
        <v/>
      </c>
      <c r="L73" s="528"/>
      <c r="M73" s="528"/>
      <c r="N73" s="528"/>
      <c r="O73" s="561"/>
      <c r="P73" s="561"/>
      <c r="Q73" s="104"/>
      <c r="R73" s="100"/>
      <c r="S73" s="579"/>
      <c r="T73" s="519" t="str">
        <f ca="1">IFERROR(OFFSET('2.3新規再エネ導入予定（設備情報）'!$Y$6,MATCH(G73,'2.3新規再エネ導入予定（設備情報）'!$G$7:$G$312,0),0),"")</f>
        <v/>
      </c>
    </row>
    <row r="74" spans="2:20" ht="20" x14ac:dyDescent="0.55000000000000004">
      <c r="D74" s="446"/>
      <c r="E74" s="447" t="s">
        <v>32</v>
      </c>
      <c r="F74" s="460"/>
      <c r="G74" s="537" t="str">
        <f ca="1">IF(COUNTIF(F74:F80,"?*")='2.3新規再エネ導入予定（設備情報）'!$AG$195,"","あと "&amp;'2.3新規再エネ導入予定（設備情報）'!$AG$195-COUNTIF(F74:F80,"?*")&amp;" 施設分 記入が必要です")</f>
        <v/>
      </c>
      <c r="H74" s="322"/>
      <c r="I74" s="263"/>
      <c r="J74" s="538"/>
      <c r="K74" s="324"/>
      <c r="L74" s="539"/>
      <c r="M74" s="539"/>
      <c r="N74" s="539"/>
      <c r="O74" s="540"/>
      <c r="P74" s="540"/>
      <c r="Q74" s="98"/>
      <c r="S74" s="541"/>
      <c r="T74" s="436" t="str">
        <f ca="1">IFERROR(OFFSET('2.3新規再エネ導入予定（設備情報）'!$Y$6,MATCH(G74,'2.3新規再エネ導入予定（設備情報）'!$G$7:$G$312,0),0),"")</f>
        <v/>
      </c>
    </row>
    <row r="75" spans="2:20" s="76" customFormat="1" ht="20" hidden="1" x14ac:dyDescent="0.55000000000000004">
      <c r="B75" s="100"/>
      <c r="C75" s="100"/>
      <c r="D75" s="164"/>
      <c r="E75" s="513"/>
      <c r="F75" s="201" t="str">
        <f ca="1">IFERROR(OFFSET('2.3新規再エネ導入予定（設備情報）'!$F$7,MATCH(G75,'2.3新規再エネ導入予定（設備情報）'!$G$8:$G$343,0),0),"")</f>
        <v/>
      </c>
      <c r="G75" s="201"/>
      <c r="H75" s="252" t="str">
        <f ca="1">IFERROR(OFFSET('2.3新規再エネ導入予定（設備情報）'!$H$7,MATCH(G75,'2.3新規再エネ導入予定（設備情報）'!$G$8:$G$343,0),0)&amp;"","")</f>
        <v/>
      </c>
      <c r="I75" s="560" t="str">
        <f ca="1">IFERROR(OFFSET('2.3新規再エネ導入予定（設備情報）'!$L$7,MATCH(G75,'2.3新規再エネ導入予定（設備情報）'!$G$8:$G$343,0),0),"")</f>
        <v/>
      </c>
      <c r="J75" s="558" t="str">
        <f ca="1">IFERROR(OFFSET('2.3新規再エネ導入予定（設備情報）'!$O$7,MATCH(G75,'2.3新規再エネ導入予定（設備情報）'!$G$8:$G$343,0),0),"")</f>
        <v/>
      </c>
      <c r="K75" s="529" t="str">
        <f ca="1">IFERROR(OFFSET('2.3新規再エネ導入予定（設備情報）'!$P$7,MATCH(G75,'2.3新規再エネ導入予定（設備情報）'!$G$8:$G$343,0),0),"")</f>
        <v/>
      </c>
      <c r="L75" s="528"/>
      <c r="M75" s="528"/>
      <c r="N75" s="528"/>
      <c r="O75" s="561"/>
      <c r="P75" s="561"/>
      <c r="Q75" s="104"/>
      <c r="R75" s="100"/>
      <c r="S75" s="579"/>
      <c r="T75" s="519" t="str">
        <f ca="1">IFERROR(OFFSET('2.3新規再エネ導入予定（設備情報）'!$Y$6,MATCH(G75,'2.3新規再エネ導入予定（設備情報）'!$G$7:$G$312,0),0),"")</f>
        <v/>
      </c>
    </row>
    <row r="76" spans="2:20" s="76" customFormat="1" ht="20" x14ac:dyDescent="0.55000000000000004">
      <c r="B76" s="100"/>
      <c r="C76" s="100"/>
      <c r="D76" s="164"/>
      <c r="E76" s="513"/>
      <c r="F76" s="201" t="str">
        <f ca="1">IFERROR(OFFSET('2.3新規再エネ導入予定（設備情報）'!$F$7,MATCH(G76,'2.3新規再エネ導入予定（設備情報）'!$G$8:$G$343,0),0),"")</f>
        <v/>
      </c>
      <c r="G76" s="201"/>
      <c r="H76" s="252" t="str">
        <f ca="1">IFERROR(OFFSET('2.3新規再エネ導入予定（設備情報）'!$H$7,MATCH(G76,'2.3新規再エネ導入予定（設備情報）'!$G$8:$G$343,0),0)&amp;"","")</f>
        <v/>
      </c>
      <c r="I76" s="560" t="str">
        <f ca="1">IFERROR(OFFSET('2.3新規再エネ導入予定（設備情報）'!$L$7,MATCH(G76,'2.3新規再エネ導入予定（設備情報）'!$G$8:$G$343,0),0),"")</f>
        <v/>
      </c>
      <c r="J76" s="558" t="str">
        <f ca="1">IFERROR(OFFSET('2.3新規再エネ導入予定（設備情報）'!$O$7,MATCH(G76,'2.3新規再エネ導入予定（設備情報）'!$G$8:$G$343,0),0),"")</f>
        <v/>
      </c>
      <c r="K76" s="529" t="str">
        <f ca="1">IFERROR(OFFSET('2.3新規再エネ導入予定（設備情報）'!$P$7,MATCH(G76,'2.3新規再エネ導入予定（設備情報）'!$G$8:$G$343,0),0),"")</f>
        <v/>
      </c>
      <c r="L76" s="528"/>
      <c r="M76" s="528"/>
      <c r="N76" s="528"/>
      <c r="O76" s="561"/>
      <c r="P76" s="561"/>
      <c r="Q76" s="104"/>
      <c r="R76" s="100"/>
      <c r="S76" s="579"/>
      <c r="T76" s="519" t="str">
        <f ca="1">IFERROR(OFFSET('2.3新規再エネ導入予定（設備情報）'!$Y$6,MATCH(G76,'2.3新規再エネ導入予定（設備情報）'!$G$7:$G$312,0),0),"")</f>
        <v/>
      </c>
    </row>
    <row r="77" spans="2:20" s="76" customFormat="1" ht="20" x14ac:dyDescent="0.55000000000000004">
      <c r="B77" s="100"/>
      <c r="C77" s="100"/>
      <c r="D77" s="164"/>
      <c r="E77" s="513"/>
      <c r="F77" s="201" t="str">
        <f ca="1">IFERROR(OFFSET('2.3新規再エネ導入予定（設備情報）'!$F$7,MATCH(G77,'2.3新規再エネ導入予定（設備情報）'!$G$8:$G$343,0),0),"")</f>
        <v/>
      </c>
      <c r="G77" s="201"/>
      <c r="H77" s="252" t="str">
        <f ca="1">IFERROR(OFFSET('2.3新規再エネ導入予定（設備情報）'!$H$7,MATCH(G77,'2.3新規再エネ導入予定（設備情報）'!$G$8:$G$343,0),0)&amp;"","")</f>
        <v/>
      </c>
      <c r="I77" s="560" t="str">
        <f ca="1">IFERROR(OFFSET('2.3新規再エネ導入予定（設備情報）'!$L$7,MATCH(G77,'2.3新規再エネ導入予定（設備情報）'!$G$8:$G$343,0),0),"")</f>
        <v/>
      </c>
      <c r="J77" s="558" t="str">
        <f ca="1">IFERROR(OFFSET('2.3新規再エネ導入予定（設備情報）'!$O$7,MATCH(G77,'2.3新規再エネ導入予定（設備情報）'!$G$8:$G$343,0),0),"")</f>
        <v/>
      </c>
      <c r="K77" s="529" t="str">
        <f ca="1">IFERROR(OFFSET('2.3新規再エネ導入予定（設備情報）'!$P$7,MATCH(G77,'2.3新規再エネ導入予定（設備情報）'!$G$8:$G$343,0),0),"")</f>
        <v/>
      </c>
      <c r="L77" s="528"/>
      <c r="M77" s="528"/>
      <c r="N77" s="528"/>
      <c r="O77" s="561"/>
      <c r="P77" s="561"/>
      <c r="Q77" s="104"/>
      <c r="R77" s="100"/>
      <c r="S77" s="579"/>
      <c r="T77" s="519" t="str">
        <f ca="1">IFERROR(OFFSET('2.3新規再エネ導入予定（設備情報）'!$Y$6,MATCH(G77,'2.3新規再エネ導入予定（設備情報）'!$G$7:$G$312,0),0),"")</f>
        <v/>
      </c>
    </row>
    <row r="78" spans="2:20" s="76" customFormat="1" ht="20" x14ac:dyDescent="0.55000000000000004">
      <c r="B78" s="100"/>
      <c r="C78" s="100"/>
      <c r="D78" s="164"/>
      <c r="E78" s="513"/>
      <c r="F78" s="201" t="str">
        <f ca="1">IFERROR(OFFSET('2.3新規再エネ導入予定（設備情報）'!$F$7,MATCH(G78,'2.3新規再エネ導入予定（設備情報）'!$G$8:$G$343,0),0),"")</f>
        <v/>
      </c>
      <c r="G78" s="201"/>
      <c r="H78" s="252" t="str">
        <f ca="1">IFERROR(OFFSET('2.3新規再エネ導入予定（設備情報）'!$H$7,MATCH(G78,'2.3新規再エネ導入予定（設備情報）'!$G$8:$G$343,0),0)&amp;"","")</f>
        <v/>
      </c>
      <c r="I78" s="560" t="str">
        <f ca="1">IFERROR(OFFSET('2.3新規再エネ導入予定（設備情報）'!$L$7,MATCH(G78,'2.3新規再エネ導入予定（設備情報）'!$G$8:$G$343,0),0),"")</f>
        <v/>
      </c>
      <c r="J78" s="558" t="str">
        <f ca="1">IFERROR(OFFSET('2.3新規再エネ導入予定（設備情報）'!$O$7,MATCH(G78,'2.3新規再エネ導入予定（設備情報）'!$G$8:$G$343,0),0),"")</f>
        <v/>
      </c>
      <c r="K78" s="529" t="str">
        <f ca="1">IFERROR(OFFSET('2.3新規再エネ導入予定（設備情報）'!$P$7,MATCH(G78,'2.3新規再エネ導入予定（設備情報）'!$G$8:$G$343,0),0),"")</f>
        <v/>
      </c>
      <c r="L78" s="528"/>
      <c r="M78" s="528"/>
      <c r="N78" s="528"/>
      <c r="O78" s="561"/>
      <c r="P78" s="561"/>
      <c r="Q78" s="104"/>
      <c r="R78" s="100"/>
      <c r="S78" s="579"/>
      <c r="T78" s="519" t="str">
        <f ca="1">IFERROR(OFFSET('2.3新規再エネ導入予定（設備情報）'!$Y$6,MATCH(G78,'2.3新規再エネ導入予定（設備情報）'!$G$7:$G$312,0),0),"")</f>
        <v/>
      </c>
    </row>
    <row r="79" spans="2:20" s="76" customFormat="1" ht="20" x14ac:dyDescent="0.55000000000000004">
      <c r="B79" s="100"/>
      <c r="C79" s="100"/>
      <c r="D79" s="164"/>
      <c r="E79" s="513"/>
      <c r="F79" s="201" t="str">
        <f ca="1">IFERROR(OFFSET('2.3新規再エネ導入予定（設備情報）'!$F$7,MATCH(G79,'2.3新規再エネ導入予定（設備情報）'!$G$8:$G$343,0),0),"")</f>
        <v/>
      </c>
      <c r="G79" s="201"/>
      <c r="H79" s="252" t="str">
        <f ca="1">IFERROR(OFFSET('2.3新規再エネ導入予定（設備情報）'!$H$7,MATCH(G79,'2.3新規再エネ導入予定（設備情報）'!$G$8:$G$343,0),0)&amp;"","")</f>
        <v/>
      </c>
      <c r="I79" s="560" t="str">
        <f ca="1">IFERROR(OFFSET('2.3新規再エネ導入予定（設備情報）'!$L$7,MATCH(G79,'2.3新規再エネ導入予定（設備情報）'!$G$8:$G$343,0),0),"")</f>
        <v/>
      </c>
      <c r="J79" s="558" t="str">
        <f ca="1">IFERROR(OFFSET('2.3新規再エネ導入予定（設備情報）'!$O$7,MATCH(G79,'2.3新規再エネ導入予定（設備情報）'!$G$8:$G$343,0),0),"")</f>
        <v/>
      </c>
      <c r="K79" s="529" t="str">
        <f ca="1">IFERROR(OFFSET('2.3新規再エネ導入予定（設備情報）'!$P$7,MATCH(G79,'2.3新規再エネ導入予定（設備情報）'!$G$8:$G$343,0),0),"")</f>
        <v/>
      </c>
      <c r="L79" s="528"/>
      <c r="M79" s="528"/>
      <c r="N79" s="528"/>
      <c r="O79" s="561"/>
      <c r="P79" s="561"/>
      <c r="Q79" s="104"/>
      <c r="R79" s="100"/>
      <c r="S79" s="579"/>
      <c r="T79" s="519" t="str">
        <f ca="1">IFERROR(OFFSET('2.3新規再エネ導入予定（設備情報）'!$Y$6,MATCH(G79,'2.3新規再エネ導入予定（設備情報）'!$G$7:$G$312,0),0),"")</f>
        <v/>
      </c>
    </row>
    <row r="80" spans="2:20" ht="20" x14ac:dyDescent="0.55000000000000004">
      <c r="D80" s="147"/>
      <c r="E80" s="316" t="s">
        <v>33</v>
      </c>
      <c r="F80" s="317"/>
      <c r="G80" s="317"/>
      <c r="H80" s="464"/>
      <c r="I80" s="543"/>
      <c r="J80" s="465"/>
      <c r="K80" s="491">
        <f ca="1">SUM(OFFSET(K8,0,0,ROW()-ROW(K8),1))</f>
        <v>0</v>
      </c>
      <c r="L80" s="490"/>
      <c r="M80" s="490"/>
      <c r="N80" s="490"/>
      <c r="O80" s="490"/>
      <c r="P80" s="490"/>
      <c r="Q80" s="98"/>
      <c r="S80" s="541"/>
      <c r="T80" s="436" t="str">
        <f ca="1">IFERROR(OFFSET('2.3新規再エネ導入予定（設備情報）'!$Y$6,MATCH(G80,'2.3新規再エネ導入予定（設備情報）'!$G$7:$G$312,0),0),"")</f>
        <v/>
      </c>
    </row>
    <row r="81" spans="2:20" ht="15" customHeight="1" x14ac:dyDescent="0.55000000000000004">
      <c r="D81" s="174"/>
      <c r="E81" s="107"/>
      <c r="F81" s="158"/>
      <c r="G81" s="158"/>
      <c r="H81" s="158"/>
      <c r="I81" s="544"/>
      <c r="J81" s="158"/>
      <c r="K81" s="158"/>
      <c r="L81" s="545"/>
      <c r="M81" s="545"/>
      <c r="N81" s="545"/>
      <c r="O81" s="546"/>
      <c r="P81" s="546"/>
      <c r="Q81" s="108"/>
      <c r="T81" s="436" t="str">
        <f ca="1">IFERROR(OFFSET('2.3新規再エネ導入予定（設備情報）'!$Y$6,MATCH(G81,'2.3新規再エネ導入予定（設備情報）'!$G$7:$G$312,0),0),"")</f>
        <v/>
      </c>
    </row>
    <row r="82" spans="2:20" x14ac:dyDescent="0.55000000000000004">
      <c r="F82" s="146"/>
      <c r="G82" s="146"/>
      <c r="H82" s="146"/>
      <c r="I82" s="547"/>
      <c r="J82" s="146"/>
      <c r="K82" s="146"/>
      <c r="L82" s="548"/>
      <c r="M82" s="548"/>
      <c r="N82" s="548"/>
      <c r="O82" s="549"/>
      <c r="P82" s="549"/>
      <c r="T82" s="436" t="str">
        <f ca="1">IFERROR(OFFSET('2.3新規再エネ導入予定（設備情報）'!$Y$6,MATCH(G82,'2.3新規再エネ導入予定（設備情報）'!$G$7:$G$312,0),0),"")</f>
        <v/>
      </c>
    </row>
    <row r="83" spans="2:20" x14ac:dyDescent="0.55000000000000004">
      <c r="F83" s="146"/>
      <c r="G83" s="146"/>
      <c r="H83" s="146"/>
      <c r="I83" s="547"/>
      <c r="J83" s="146"/>
      <c r="K83" s="146"/>
      <c r="L83" s="548"/>
      <c r="M83" s="548"/>
      <c r="N83" s="548"/>
      <c r="O83" s="549"/>
      <c r="P83" s="549"/>
      <c r="T83" s="436" t="str">
        <f ca="1">IFERROR(OFFSET('2.3新規再エネ導入予定（設備情報）'!$Y$6,MATCH(G83,'2.3新規再エネ導入予定（設備情報）'!$G$7:$G$312,0),0),"")</f>
        <v/>
      </c>
    </row>
    <row r="84" spans="2:20" ht="9.75" customHeight="1" x14ac:dyDescent="0.55000000000000004">
      <c r="D84" s="92"/>
      <c r="E84" s="93"/>
      <c r="F84" s="93"/>
      <c r="G84" s="474"/>
      <c r="H84" s="93"/>
      <c r="I84" s="440"/>
      <c r="J84" s="93"/>
      <c r="K84" s="93"/>
      <c r="L84" s="338"/>
      <c r="M84" s="338"/>
      <c r="N84" s="338"/>
      <c r="O84" s="97"/>
      <c r="P84" s="97"/>
      <c r="Q84" s="115"/>
      <c r="T84" s="436" t="str">
        <f ca="1">IFERROR(OFFSET('2.3新規再エネ導入予定（設備情報）'!$Y$6,MATCH(G84,'2.3新規再エネ導入予定（設備情報）'!$G$7:$G$312,0),0),"")</f>
        <v/>
      </c>
    </row>
    <row r="85" spans="2:20" ht="21" x14ac:dyDescent="0.55000000000000004">
      <c r="D85" s="310" t="s">
        <v>315</v>
      </c>
      <c r="F85" s="310"/>
      <c r="G85" s="541" t="str">
        <f ca="1">IF(COUNTIF(F88:F90,"?*")=COUNTIF('2.3新規再エネ導入予定（設備情報）'!$F$102:$F$106,"?*")-1,"","あと "&amp;COUNTIF('2.3新規再エネ導入予定（設備情報）'!$F$102:$F$106,"?*")-1-COUNTIF(F88:F90,"?*")&amp;" 施設分 記入が必要です")</f>
        <v/>
      </c>
      <c r="I85" s="429"/>
      <c r="Q85" s="98"/>
      <c r="S85" s="541"/>
      <c r="T85" s="436" t="str">
        <f ca="1">IFERROR(OFFSET('2.3新規再エネ導入予定（設備情報）'!$Y$6,MATCH(G85,'2.3新規再エネ導入予定（設備情報）'!$G$7:$G$312,0),0),"")</f>
        <v/>
      </c>
    </row>
    <row r="86" spans="2:20" ht="21" x14ac:dyDescent="0.55000000000000004">
      <c r="D86" s="310"/>
      <c r="F86" s="828" t="s">
        <v>15</v>
      </c>
      <c r="G86" s="834" t="s">
        <v>308</v>
      </c>
      <c r="H86" s="834" t="s">
        <v>303</v>
      </c>
      <c r="I86" s="836" t="s">
        <v>40</v>
      </c>
      <c r="J86" s="834" t="s">
        <v>309</v>
      </c>
      <c r="K86" s="834" t="s">
        <v>165</v>
      </c>
      <c r="L86" s="827" t="s">
        <v>311</v>
      </c>
      <c r="M86" s="827"/>
      <c r="N86" s="827"/>
      <c r="O86" s="827" t="s">
        <v>199</v>
      </c>
      <c r="P86" s="827"/>
      <c r="Q86" s="98"/>
      <c r="T86" s="436" t="str">
        <f ca="1">IFERROR(OFFSET('2.3新規再エネ導入予定（設備情報）'!$Y$6,MATCH(G86,'2.3新規再エネ導入予定（設備情報）'!$G$7:$G$312,0),0),"")</f>
        <v/>
      </c>
    </row>
    <row r="87" spans="2:20" ht="36" customHeight="1" x14ac:dyDescent="0.55000000000000004">
      <c r="D87" s="94"/>
      <c r="E87" s="550"/>
      <c r="F87" s="828"/>
      <c r="G87" s="835"/>
      <c r="H87" s="835"/>
      <c r="I87" s="837"/>
      <c r="J87" s="835"/>
      <c r="K87" s="835"/>
      <c r="L87" s="536" t="s">
        <v>372</v>
      </c>
      <c r="M87" s="536" t="s">
        <v>200</v>
      </c>
      <c r="N87" s="536" t="s">
        <v>201</v>
      </c>
      <c r="O87" s="536" t="s">
        <v>202</v>
      </c>
      <c r="P87" s="536" t="s">
        <v>374</v>
      </c>
      <c r="Q87" s="98"/>
      <c r="T87" s="436" t="str">
        <f ca="1">IFERROR(OFFSET('2.3新規再エネ導入予定（設備情報）'!$Y$6,MATCH(G87,'2.3新規再エネ導入予定（設備情報）'!$G$7:$G$312,0),0),"")</f>
        <v/>
      </c>
    </row>
    <row r="88" spans="2:20" s="76" customFormat="1" hidden="1" x14ac:dyDescent="0.55000000000000004">
      <c r="B88" s="100"/>
      <c r="C88" s="100"/>
      <c r="D88" s="101"/>
      <c r="E88" s="557"/>
      <c r="F88" s="201" t="str">
        <f ca="1">IFERROR(OFFSET('2.3新規再エネ導入予定（設備情報）'!$F$7,MATCH(G88,'2.3新規再エネ導入予定（設備情報）'!$G$8:$G$343,0),0),"")</f>
        <v/>
      </c>
      <c r="G88" s="201"/>
      <c r="H88" s="252" t="str">
        <f ca="1">IFERROR(OFFSET('2.3新規再エネ導入予定（設備情報）'!$H$7,MATCH(G88,'2.3新規再エネ導入予定（設備情報）'!$G$8:$G$343,0),0)&amp;"","")</f>
        <v/>
      </c>
      <c r="I88" s="560" t="str">
        <f ca="1">IFERROR(OFFSET('2.3新規再エネ導入予定（設備情報）'!$L$7,MATCH(G88,'2.3新規再エネ導入予定（設備情報）'!$G$8:$G$343,0),0),"")</f>
        <v/>
      </c>
      <c r="J88" s="558" t="str">
        <f ca="1">IFERROR(OFFSET('2.3新規再エネ導入予定（設備情報）'!$O$7,MATCH(G88,'2.3新規再エネ導入予定（設備情報）'!$G$8:$G$343,0),0),"")</f>
        <v/>
      </c>
      <c r="K88" s="529" t="str">
        <f ca="1">IFERROR(OFFSET('2.3新規再エネ導入予定（設備情報）'!$P$7,MATCH(G88,'2.3新規再エネ導入予定（設備情報）'!$G$8:$G$343,0),0),"")</f>
        <v/>
      </c>
      <c r="L88" s="528"/>
      <c r="M88" s="528"/>
      <c r="N88" s="528"/>
      <c r="O88" s="561"/>
      <c r="P88" s="561"/>
      <c r="Q88" s="104"/>
      <c r="R88" s="100"/>
      <c r="T88" s="519" t="str">
        <f ca="1">IFERROR(OFFSET('2.3新規再エネ導入予定（設備情報）'!$Y$6,MATCH(G88,'2.3新規再エネ導入予定（設備情報）'!$G$7:$G$312,0),0),"")</f>
        <v/>
      </c>
    </row>
    <row r="89" spans="2:20" s="76" customFormat="1" x14ac:dyDescent="0.55000000000000004">
      <c r="B89" s="100"/>
      <c r="C89" s="100"/>
      <c r="D89" s="101"/>
      <c r="E89" s="557"/>
      <c r="F89" s="201" t="str">
        <f ca="1">IFERROR(OFFSET('2.3新規再エネ導入予定（設備情報）'!$F$7,MATCH(G89,'2.3新規再エネ導入予定（設備情報）'!$G$8:$G$343,0),0),"")</f>
        <v/>
      </c>
      <c r="G89" s="201"/>
      <c r="H89" s="252" t="str">
        <f ca="1">IFERROR(OFFSET('2.3新規再エネ導入予定（設備情報）'!$H$7,MATCH(G89,'2.3新規再エネ導入予定（設備情報）'!$G$8:$G$343,0),0)&amp;"","")</f>
        <v/>
      </c>
      <c r="I89" s="560" t="str">
        <f ca="1">IFERROR(OFFSET('2.3新規再エネ導入予定（設備情報）'!$L$7,MATCH(G89,'2.3新規再エネ導入予定（設備情報）'!$G$8:$G$343,0),0),"")</f>
        <v/>
      </c>
      <c r="J89" s="558" t="str">
        <f ca="1">IFERROR(OFFSET('2.3新規再エネ導入予定（設備情報）'!$O$7,MATCH(G89,'2.3新規再エネ導入予定（設備情報）'!$G$8:$G$343,0),0),"")</f>
        <v/>
      </c>
      <c r="K89" s="529" t="str">
        <f ca="1">IFERROR(OFFSET('2.3新規再エネ導入予定（設備情報）'!$P$7,MATCH(G89,'2.3新規再エネ導入予定（設備情報）'!$G$8:$G$343,0),0),"")</f>
        <v/>
      </c>
      <c r="L89" s="528"/>
      <c r="M89" s="528"/>
      <c r="N89" s="528"/>
      <c r="O89" s="561"/>
      <c r="P89" s="561"/>
      <c r="Q89" s="104"/>
      <c r="R89" s="100"/>
      <c r="T89" s="519" t="str">
        <f ca="1">IFERROR(OFFSET('2.3新規再エネ導入予定（設備情報）'!$Y$6,MATCH(G89,'2.3新規再エネ導入予定（設備情報）'!$G$7:$G$312,0),0),"")</f>
        <v/>
      </c>
    </row>
    <row r="90" spans="2:20" s="76" customFormat="1" x14ac:dyDescent="0.55000000000000004">
      <c r="B90" s="100"/>
      <c r="C90" s="100"/>
      <c r="D90" s="101"/>
      <c r="E90" s="557"/>
      <c r="F90" s="201" t="str">
        <f ca="1">IFERROR(OFFSET('2.3新規再エネ導入予定（設備情報）'!$F$7,MATCH(G90,'2.3新規再エネ導入予定（設備情報）'!$G$8:$G$343,0),0),"")</f>
        <v/>
      </c>
      <c r="G90" s="201"/>
      <c r="H90" s="252" t="str">
        <f ca="1">IFERROR(OFFSET('2.3新規再エネ導入予定（設備情報）'!$H$7,MATCH(G90,'2.3新規再エネ導入予定（設備情報）'!$G$8:$G$343,0),0)&amp;"","")</f>
        <v/>
      </c>
      <c r="I90" s="560" t="str">
        <f ca="1">IFERROR(OFFSET('2.3新規再エネ導入予定（設備情報）'!$L$7,MATCH(G90,'2.3新規再エネ導入予定（設備情報）'!$G$8:$G$343,0),0),"")</f>
        <v/>
      </c>
      <c r="J90" s="558" t="str">
        <f ca="1">IFERROR(OFFSET('2.3新規再エネ導入予定（設備情報）'!$O$7,MATCH(G90,'2.3新規再エネ導入予定（設備情報）'!$G$8:$G$343,0),0),"")</f>
        <v/>
      </c>
      <c r="K90" s="529" t="str">
        <f ca="1">IFERROR(OFFSET('2.3新規再エネ導入予定（設備情報）'!$P$7,MATCH(G90,'2.3新規再エネ導入予定（設備情報）'!$G$8:$G$343,0),0),"")</f>
        <v/>
      </c>
      <c r="L90" s="528"/>
      <c r="M90" s="528"/>
      <c r="N90" s="528"/>
      <c r="O90" s="561"/>
      <c r="P90" s="561"/>
      <c r="Q90" s="104"/>
      <c r="R90" s="100"/>
      <c r="T90" s="519" t="str">
        <f ca="1">IFERROR(OFFSET('2.3新規再エネ導入予定（設備情報）'!$Y$6,MATCH(G90,'2.3新規再エネ導入予定（設備情報）'!$G$7:$G$312,0),0),"")</f>
        <v/>
      </c>
    </row>
    <row r="91" spans="2:20" x14ac:dyDescent="0.55000000000000004">
      <c r="D91" s="94"/>
      <c r="E91" s="551"/>
      <c r="F91" s="322" t="s">
        <v>33</v>
      </c>
      <c r="G91" s="317"/>
      <c r="H91" s="317"/>
      <c r="I91" s="552"/>
      <c r="J91" s="318"/>
      <c r="K91" s="491">
        <f ca="1">SUM(INDIRECT("K"&amp;ROW(K86)&amp;":K"&amp;ROW()-1))</f>
        <v>0</v>
      </c>
      <c r="L91" s="490"/>
      <c r="M91" s="490"/>
      <c r="N91" s="490"/>
      <c r="O91" s="490"/>
      <c r="P91" s="490"/>
      <c r="Q91" s="98"/>
      <c r="T91" s="436" t="str">
        <f ca="1">IFERROR(OFFSET('2.3新規再エネ導入予定（設備情報）'!$Y$6,MATCH(G91,'2.3新規再エネ導入予定（設備情報）'!$G$7:$G$312,0),0),"")</f>
        <v/>
      </c>
    </row>
    <row r="92" spans="2:20" x14ac:dyDescent="0.55000000000000004">
      <c r="D92" s="174"/>
      <c r="E92" s="107"/>
      <c r="F92" s="107"/>
      <c r="G92" s="28"/>
      <c r="H92" s="28"/>
      <c r="I92" s="493"/>
      <c r="J92" s="28"/>
      <c r="K92" s="28"/>
      <c r="L92" s="553"/>
      <c r="M92" s="553"/>
      <c r="N92" s="553"/>
      <c r="O92" s="554"/>
      <c r="P92" s="554"/>
      <c r="Q92" s="108"/>
      <c r="R92"/>
      <c r="T92" s="436" t="str">
        <f ca="1">IFERROR(OFFSET('2.3新規再エネ導入予定（設備情報）'!$Y$6,MATCH(G92,'2.3新規再エネ導入予定（設備情報）'!$G$7:$G$312,0),0),"")</f>
        <v/>
      </c>
    </row>
    <row r="93" spans="2:20" x14ac:dyDescent="0.55000000000000004">
      <c r="F93" s="146"/>
      <c r="G93" s="146"/>
      <c r="H93" s="146"/>
      <c r="I93" s="547"/>
      <c r="J93" s="146"/>
      <c r="K93" s="146"/>
      <c r="L93" s="548"/>
      <c r="M93" s="548"/>
      <c r="N93" s="548"/>
      <c r="O93" s="549"/>
      <c r="P93" s="549"/>
      <c r="T93" s="436" t="str">
        <f ca="1">IFERROR(OFFSET('2.3新規再エネ導入予定（設備情報）'!$Y$6,MATCH(G93,'2.3新規再エネ導入予定（設備情報）'!$G$7:$G$312,0),0),"")</f>
        <v/>
      </c>
    </row>
    <row r="94" spans="2:20" x14ac:dyDescent="0.55000000000000004">
      <c r="F94" s="146"/>
      <c r="G94" s="146"/>
      <c r="H94" s="146"/>
      <c r="I94" s="547"/>
      <c r="J94" s="146"/>
      <c r="K94" s="146"/>
      <c r="L94" s="548"/>
      <c r="M94" s="548"/>
      <c r="N94" s="548"/>
      <c r="O94" s="549"/>
      <c r="P94" s="549"/>
      <c r="T94" s="436" t="str">
        <f ca="1">IFERROR(OFFSET('2.3新規再エネ導入予定（設備情報）'!$Y$6,MATCH(G94,'2.3新規再エネ導入予定（設備情報）'!$G$7:$G$312,0),0),"")</f>
        <v/>
      </c>
    </row>
    <row r="95" spans="2:20" ht="9.75" customHeight="1" x14ac:dyDescent="0.55000000000000004">
      <c r="D95" s="92"/>
      <c r="E95" s="93"/>
      <c r="F95" s="93"/>
      <c r="G95" s="474"/>
      <c r="H95" s="93"/>
      <c r="I95" s="440"/>
      <c r="J95" s="93"/>
      <c r="K95" s="93"/>
      <c r="L95" s="338"/>
      <c r="M95" s="338"/>
      <c r="N95" s="338"/>
      <c r="O95" s="97"/>
      <c r="P95" s="97"/>
      <c r="Q95" s="115"/>
      <c r="T95" s="436" t="str">
        <f ca="1">IFERROR(OFFSET('2.3新規再エネ導入予定（設備情報）'!$Y$6,MATCH(G95,'2.3新規再エネ導入予定（設備情報）'!$G$7:$G$312,0),0),"")</f>
        <v/>
      </c>
    </row>
    <row r="96" spans="2:20" ht="21" x14ac:dyDescent="0.55000000000000004">
      <c r="D96" s="310" t="s">
        <v>325</v>
      </c>
      <c r="F96" s="310"/>
      <c r="G96" s="541" t="str">
        <f ca="1">IF(COUNTIF(F99:F101,"?*")=COUNTIF('2.3新規再エネ導入予定（設備情報）'!$F$112:$F$116,"?*")-1,"","あと "&amp;COUNTIF('2.3新規再エネ導入予定（設備情報）'!$F$112:$F$116,"?*")-1-COUNTIF(F99:F101,"?*")&amp;" 施設分 記入が必要です")</f>
        <v/>
      </c>
      <c r="I96" s="429"/>
      <c r="Q96" s="98"/>
      <c r="S96" s="541"/>
      <c r="T96" s="436" t="str">
        <f ca="1">IFERROR(OFFSET('2.3新規再エネ導入予定（設備情報）'!$Y$6,MATCH(G96,'2.3新規再エネ導入予定（設備情報）'!$G$7:$G$312,0),0),"")</f>
        <v/>
      </c>
    </row>
    <row r="97" spans="2:20" ht="21" x14ac:dyDescent="0.55000000000000004">
      <c r="D97" s="310"/>
      <c r="F97" s="828" t="s">
        <v>15</v>
      </c>
      <c r="G97" s="834" t="s">
        <v>308</v>
      </c>
      <c r="H97" s="834" t="s">
        <v>303</v>
      </c>
      <c r="I97" s="836" t="s">
        <v>40</v>
      </c>
      <c r="J97" s="834" t="s">
        <v>309</v>
      </c>
      <c r="K97" s="834" t="s">
        <v>165</v>
      </c>
      <c r="L97" s="827" t="s">
        <v>311</v>
      </c>
      <c r="M97" s="827"/>
      <c r="N97" s="827"/>
      <c r="O97" s="827" t="s">
        <v>199</v>
      </c>
      <c r="P97" s="827"/>
      <c r="Q97" s="98"/>
      <c r="T97" s="436" t="str">
        <f ca="1">IFERROR(OFFSET('2.3新規再エネ導入予定（設備情報）'!$Y$6,MATCH(G97,'2.3新規再エネ導入予定（設備情報）'!$G$7:$G$312,0),0),"")</f>
        <v/>
      </c>
    </row>
    <row r="98" spans="2:20" ht="36" customHeight="1" x14ac:dyDescent="0.55000000000000004">
      <c r="D98" s="94"/>
      <c r="E98" s="550"/>
      <c r="F98" s="828"/>
      <c r="G98" s="835"/>
      <c r="H98" s="835"/>
      <c r="I98" s="837"/>
      <c r="J98" s="835"/>
      <c r="K98" s="835"/>
      <c r="L98" s="536" t="s">
        <v>372</v>
      </c>
      <c r="M98" s="536" t="s">
        <v>200</v>
      </c>
      <c r="N98" s="536" t="s">
        <v>201</v>
      </c>
      <c r="O98" s="536" t="s">
        <v>202</v>
      </c>
      <c r="P98" s="536" t="s">
        <v>374</v>
      </c>
      <c r="Q98" s="98"/>
      <c r="T98" s="436" t="str">
        <f ca="1">IFERROR(OFFSET('2.3新規再エネ導入予定（設備情報）'!$Y$6,MATCH(G98,'2.3新規再エネ導入予定（設備情報）'!$G$7:$G$312,0),0),"")</f>
        <v/>
      </c>
    </row>
    <row r="99" spans="2:20" s="76" customFormat="1" ht="18.75" hidden="1" customHeight="1" x14ac:dyDescent="0.55000000000000004">
      <c r="B99" s="100"/>
      <c r="C99" s="100"/>
      <c r="D99" s="101"/>
      <c r="E99" s="557"/>
      <c r="F99" s="201" t="str">
        <f ca="1">IFERROR(OFFSET('2.3新規再エネ導入予定（設備情報）'!$F$7,MATCH(G99,'2.3新規再エネ導入予定（設備情報）'!$G$8:$G$343,0),0),"")</f>
        <v/>
      </c>
      <c r="G99" s="201"/>
      <c r="H99" s="252" t="str">
        <f ca="1">IFERROR(OFFSET('2.3新規再エネ導入予定（設備情報）'!$H$7,MATCH(G99,'2.3新規再エネ導入予定（設備情報）'!$G$8:$G$343,0),0)&amp;"","")</f>
        <v/>
      </c>
      <c r="I99" s="560" t="str">
        <f ca="1">IFERROR(OFFSET('2.3新規再エネ導入予定（設備情報）'!$L$7,MATCH(G99,'2.3新規再エネ導入予定（設備情報）'!$G$8:$G$343,0),0),"")</f>
        <v/>
      </c>
      <c r="J99" s="558" t="str">
        <f ca="1">IFERROR(OFFSET('2.3新規再エネ導入予定（設備情報）'!$O$7,MATCH(G99,'2.3新規再エネ導入予定（設備情報）'!$G$8:$G$343,0),0),"")</f>
        <v/>
      </c>
      <c r="K99" s="529" t="str">
        <f ca="1">IFERROR(OFFSET('2.3新規再エネ導入予定（設備情報）'!$P$7,MATCH(G99,'2.3新規再エネ導入予定（設備情報）'!$G$8:$G$343,0),0),"")</f>
        <v/>
      </c>
      <c r="L99" s="528"/>
      <c r="M99" s="528"/>
      <c r="N99" s="528"/>
      <c r="O99" s="561"/>
      <c r="P99" s="561"/>
      <c r="Q99" s="104"/>
      <c r="R99" s="100"/>
      <c r="T99" s="519" t="str">
        <f ca="1">IFERROR(OFFSET('2.3新規再エネ導入予定（設備情報）'!$Y$6,MATCH(G99,'2.3新規再エネ導入予定（設備情報）'!$G$7:$G$312,0),0),"")</f>
        <v/>
      </c>
    </row>
    <row r="100" spans="2:20" s="76" customFormat="1" x14ac:dyDescent="0.55000000000000004">
      <c r="B100" s="100"/>
      <c r="C100" s="100"/>
      <c r="D100" s="101"/>
      <c r="E100" s="557"/>
      <c r="F100" s="201" t="str">
        <f ca="1">IFERROR(OFFSET('2.3新規再エネ導入予定（設備情報）'!$F$7,MATCH(G100,'2.3新規再エネ導入予定（設備情報）'!$G$8:$G$343,0),0),"")</f>
        <v/>
      </c>
      <c r="G100" s="201"/>
      <c r="H100" s="252" t="str">
        <f ca="1">IFERROR(OFFSET('2.3新規再エネ導入予定（設備情報）'!$H$7,MATCH(G100,'2.3新規再エネ導入予定（設備情報）'!$G$8:$G$343,0),0)&amp;"","")</f>
        <v/>
      </c>
      <c r="I100" s="560" t="str">
        <f ca="1">IFERROR(OFFSET('2.3新規再エネ導入予定（設備情報）'!$L$7,MATCH(G100,'2.3新規再エネ導入予定（設備情報）'!$G$8:$G$343,0),0),"")</f>
        <v/>
      </c>
      <c r="J100" s="558" t="str">
        <f ca="1">IFERROR(OFFSET('2.3新規再エネ導入予定（設備情報）'!$O$7,MATCH(G100,'2.3新規再エネ導入予定（設備情報）'!$G$8:$G$343,0),0),"")</f>
        <v/>
      </c>
      <c r="K100" s="529" t="str">
        <f ca="1">IFERROR(OFFSET('2.3新規再エネ導入予定（設備情報）'!$P$7,MATCH(G100,'2.3新規再エネ導入予定（設備情報）'!$G$8:$G$343,0),0),"")</f>
        <v/>
      </c>
      <c r="L100" s="528"/>
      <c r="M100" s="528"/>
      <c r="N100" s="528"/>
      <c r="O100" s="561"/>
      <c r="P100" s="561"/>
      <c r="Q100" s="104"/>
      <c r="R100" s="100"/>
      <c r="T100" s="519" t="str">
        <f ca="1">IFERROR(OFFSET('2.3新規再エネ導入予定（設備情報）'!$Y$6,MATCH(G100,'2.3新規再エネ導入予定（設備情報）'!$G$7:$G$312,0),0),"")</f>
        <v/>
      </c>
    </row>
    <row r="101" spans="2:20" s="76" customFormat="1" x14ac:dyDescent="0.55000000000000004">
      <c r="B101" s="100"/>
      <c r="C101" s="100"/>
      <c r="D101" s="101"/>
      <c r="E101" s="557"/>
      <c r="F101" s="201" t="str">
        <f ca="1">IFERROR(OFFSET('2.3新規再エネ導入予定（設備情報）'!$F$7,MATCH(G101,'2.3新規再エネ導入予定（設備情報）'!$G$8:$G$343,0),0),"")</f>
        <v/>
      </c>
      <c r="G101" s="201"/>
      <c r="H101" s="252" t="str">
        <f ca="1">IFERROR(OFFSET('2.3新規再エネ導入予定（設備情報）'!$H$7,MATCH(G101,'2.3新規再エネ導入予定（設備情報）'!$G$8:$G$343,0),0)&amp;"","")</f>
        <v/>
      </c>
      <c r="I101" s="560" t="str">
        <f ca="1">IFERROR(OFFSET('2.3新規再エネ導入予定（設備情報）'!$L$7,MATCH(G101,'2.3新規再エネ導入予定（設備情報）'!$G$8:$G$343,0),0),"")</f>
        <v/>
      </c>
      <c r="J101" s="558" t="str">
        <f ca="1">IFERROR(OFFSET('2.3新規再エネ導入予定（設備情報）'!$O$7,MATCH(G101,'2.3新規再エネ導入予定（設備情報）'!$G$8:$G$343,0),0),"")</f>
        <v/>
      </c>
      <c r="K101" s="529" t="str">
        <f ca="1">IFERROR(OFFSET('2.3新規再エネ導入予定（設備情報）'!$P$7,MATCH(G101,'2.3新規再エネ導入予定（設備情報）'!$G$8:$G$343,0),0),"")</f>
        <v/>
      </c>
      <c r="L101" s="528"/>
      <c r="M101" s="528"/>
      <c r="N101" s="528"/>
      <c r="O101" s="561"/>
      <c r="P101" s="561"/>
      <c r="Q101" s="104"/>
      <c r="R101" s="100"/>
      <c r="T101" s="519" t="str">
        <f ca="1">IFERROR(OFFSET('2.3新規再エネ導入予定（設備情報）'!$Y$6,MATCH(G101,'2.3新規再エネ導入予定（設備情報）'!$G$7:$G$312,0),0),"")</f>
        <v/>
      </c>
    </row>
    <row r="102" spans="2:20" x14ac:dyDescent="0.55000000000000004">
      <c r="D102" s="94"/>
      <c r="E102" s="551"/>
      <c r="F102" s="322" t="s">
        <v>33</v>
      </c>
      <c r="G102" s="317"/>
      <c r="H102" s="317"/>
      <c r="I102" s="552"/>
      <c r="J102" s="318"/>
      <c r="K102" s="491">
        <f ca="1">SUM(INDIRECT("K"&amp;ROW(K97)&amp;":K"&amp;ROW()-1))</f>
        <v>0</v>
      </c>
      <c r="L102" s="490"/>
      <c r="M102" s="490"/>
      <c r="N102" s="490"/>
      <c r="O102" s="490"/>
      <c r="P102" s="490"/>
      <c r="Q102" s="98"/>
      <c r="T102" s="436" t="str">
        <f ca="1">IFERROR(OFFSET('2.3新規再エネ導入予定（設備情報）'!$Y$6,MATCH(G102,'2.3新規再エネ導入予定（設備情報）'!$G$7:$G$312,0),0),"")</f>
        <v/>
      </c>
    </row>
    <row r="103" spans="2:20" x14ac:dyDescent="0.55000000000000004">
      <c r="D103" s="174"/>
      <c r="E103" s="107"/>
      <c r="F103" s="107"/>
      <c r="G103" s="28"/>
      <c r="H103" s="28"/>
      <c r="I103" s="493"/>
      <c r="J103" s="28"/>
      <c r="K103" s="28"/>
      <c r="L103" s="553"/>
      <c r="M103" s="553"/>
      <c r="N103" s="553"/>
      <c r="O103" s="554"/>
      <c r="P103" s="554"/>
      <c r="Q103" s="108"/>
      <c r="R103"/>
      <c r="T103" s="436" t="str">
        <f ca="1">IFERROR(OFFSET('2.3新規再エネ導入予定（設備情報）'!$Y$6,MATCH(G103,'2.3新規再エネ導入予定（設備情報）'!$G$7:$G$312,0),0),"")</f>
        <v/>
      </c>
    </row>
    <row r="104" spans="2:20" x14ac:dyDescent="0.55000000000000004">
      <c r="F104" s="146"/>
      <c r="G104" s="146"/>
      <c r="H104" s="146"/>
      <c r="I104" s="547"/>
      <c r="J104" s="146"/>
      <c r="K104" s="146"/>
      <c r="L104" s="548"/>
      <c r="M104" s="548"/>
      <c r="N104" s="548"/>
      <c r="O104" s="549"/>
      <c r="P104" s="549"/>
      <c r="T104" s="436" t="str">
        <f ca="1">IFERROR(OFFSET('2.3新規再エネ導入予定（設備情報）'!$Y$6,MATCH(G104,'2.3新規再エネ導入予定（設備情報）'!$G$7:$G$312,0),0),"")</f>
        <v/>
      </c>
    </row>
    <row r="105" spans="2:20" x14ac:dyDescent="0.55000000000000004">
      <c r="F105" s="146"/>
      <c r="G105" s="146"/>
      <c r="H105" s="146"/>
      <c r="I105" s="547"/>
      <c r="J105" s="146"/>
      <c r="K105" s="146"/>
      <c r="L105" s="548"/>
      <c r="M105" s="548"/>
      <c r="N105" s="548"/>
      <c r="O105" s="549"/>
      <c r="P105" s="549"/>
      <c r="T105" s="436" t="str">
        <f ca="1">IFERROR(OFFSET('2.3新規再エネ導入予定（設備情報）'!$Y$6,MATCH(G105,'2.3新規再エネ導入予定（設備情報）'!$G$7:$G$312,0),0),"")</f>
        <v/>
      </c>
    </row>
    <row r="106" spans="2:20" ht="9.75" customHeight="1" x14ac:dyDescent="0.55000000000000004">
      <c r="D106" s="92"/>
      <c r="E106" s="93"/>
      <c r="F106" s="93"/>
      <c r="G106" s="474"/>
      <c r="H106" s="93"/>
      <c r="I106" s="440"/>
      <c r="J106" s="93"/>
      <c r="K106" s="93"/>
      <c r="L106" s="338"/>
      <c r="M106" s="338"/>
      <c r="N106" s="338"/>
      <c r="O106" s="97"/>
      <c r="P106" s="97"/>
      <c r="Q106" s="115"/>
      <c r="T106" s="436" t="str">
        <f ca="1">IFERROR(OFFSET('2.3新規再エネ導入予定（設備情報）'!$Y$6,MATCH(G106,'2.3新規再エネ導入予定（設備情報）'!$G$7:$G$312,0),0),"")</f>
        <v/>
      </c>
    </row>
    <row r="107" spans="2:20" ht="21" x14ac:dyDescent="0.55000000000000004">
      <c r="D107" s="310" t="s">
        <v>313</v>
      </c>
      <c r="F107" s="310"/>
      <c r="G107" s="541" t="str">
        <f ca="1">IF(COUNTIF(F110:F112,"?*")=COUNTIF('2.3新規再エネ導入予定（設備情報）'!$F$122:$F$126,"?*")-1,"","あと "&amp;COUNTIF('2.3新規再エネ導入予定（設備情報）'!$F$122:$F$126,"?*")-1-COUNTIF(F110:F112,"?*")&amp;" 施設分 記入が必要です")</f>
        <v/>
      </c>
      <c r="I107" s="429"/>
      <c r="Q107" s="98"/>
      <c r="S107" s="541"/>
      <c r="T107" s="436" t="str">
        <f ca="1">IFERROR(OFFSET('2.3新規再エネ導入予定（設備情報）'!$Y$6,MATCH(G107,'2.3新規再エネ導入予定（設備情報）'!$G$7:$G$312,0),0),"")</f>
        <v/>
      </c>
    </row>
    <row r="108" spans="2:20" ht="21" x14ac:dyDescent="0.55000000000000004">
      <c r="D108" s="310"/>
      <c r="F108" s="828" t="s">
        <v>15</v>
      </c>
      <c r="G108" s="826" t="s">
        <v>308</v>
      </c>
      <c r="H108" s="826" t="s">
        <v>303</v>
      </c>
      <c r="I108" s="829" t="s">
        <v>40</v>
      </c>
      <c r="J108" s="826" t="s">
        <v>309</v>
      </c>
      <c r="K108" s="826" t="s">
        <v>165</v>
      </c>
      <c r="L108" s="827" t="s">
        <v>311</v>
      </c>
      <c r="M108" s="827"/>
      <c r="N108" s="827"/>
      <c r="O108" s="827" t="s">
        <v>199</v>
      </c>
      <c r="P108" s="827"/>
      <c r="Q108" s="98"/>
      <c r="T108" s="436" t="str">
        <f ca="1">IFERROR(OFFSET('2.3新規再エネ導入予定（設備情報）'!$Y$6,MATCH(G108,'2.3新規再エネ導入予定（設備情報）'!$G$7:$G$312,0),0),"")</f>
        <v/>
      </c>
    </row>
    <row r="109" spans="2:20" ht="36" customHeight="1" x14ac:dyDescent="0.55000000000000004">
      <c r="D109" s="94"/>
      <c r="E109" s="550"/>
      <c r="F109" s="828"/>
      <c r="G109" s="826"/>
      <c r="H109" s="826"/>
      <c r="I109" s="829"/>
      <c r="J109" s="826"/>
      <c r="K109" s="826"/>
      <c r="L109" s="536" t="s">
        <v>372</v>
      </c>
      <c r="M109" s="536" t="s">
        <v>200</v>
      </c>
      <c r="N109" s="536" t="s">
        <v>201</v>
      </c>
      <c r="O109" s="536" t="s">
        <v>202</v>
      </c>
      <c r="P109" s="536" t="s">
        <v>374</v>
      </c>
      <c r="Q109" s="98"/>
      <c r="T109" s="436" t="str">
        <f ca="1">IFERROR(OFFSET('2.3新規再エネ導入予定（設備情報）'!$Y$6,MATCH(G109,'2.3新規再エネ導入予定（設備情報）'!$G$7:$G$312,0),0),"")</f>
        <v/>
      </c>
    </row>
    <row r="110" spans="2:20" s="76" customFormat="1" ht="18.75" hidden="1" customHeight="1" x14ac:dyDescent="0.55000000000000004">
      <c r="B110" s="100"/>
      <c r="C110" s="100"/>
      <c r="D110" s="101"/>
      <c r="E110" s="557"/>
      <c r="F110" s="201" t="str">
        <f ca="1">IFERROR(OFFSET('2.3新規再エネ導入予定（設備情報）'!$F$7,MATCH(G110,'2.3新規再エネ導入予定（設備情報）'!$G$8:$G$343,0),0),"")</f>
        <v/>
      </c>
      <c r="G110" s="201"/>
      <c r="H110" s="252" t="str">
        <f ca="1">IFERROR(OFFSET('2.3新規再エネ導入予定（設備情報）'!$H$7,MATCH(G110,'2.3新規再エネ導入予定（設備情報）'!$G$8:$G$343,0),0)&amp;"","")</f>
        <v/>
      </c>
      <c r="I110" s="560" t="str">
        <f ca="1">IFERROR(OFFSET('2.3新規再エネ導入予定（設備情報）'!$L$7,MATCH(G110,'2.3新規再エネ導入予定（設備情報）'!$G$8:$G$343,0),0),"")</f>
        <v/>
      </c>
      <c r="J110" s="558" t="str">
        <f ca="1">IFERROR(OFFSET('2.3新規再エネ導入予定（設備情報）'!$O$7,MATCH(G110,'2.3新規再エネ導入予定（設備情報）'!$G$8:$G$343,0),0),"")</f>
        <v/>
      </c>
      <c r="K110" s="529" t="str">
        <f ca="1">IFERROR(OFFSET('2.3新規再エネ導入予定（設備情報）'!$P$7,MATCH(G110,'2.3新規再エネ導入予定（設備情報）'!$G$8:$G$343,0),0),"")</f>
        <v/>
      </c>
      <c r="L110" s="528"/>
      <c r="M110" s="528"/>
      <c r="N110" s="528"/>
      <c r="O110" s="561"/>
      <c r="P110" s="561"/>
      <c r="Q110" s="104"/>
      <c r="R110" s="100"/>
      <c r="T110" s="519" t="str">
        <f ca="1">IFERROR(OFFSET('2.3新規再エネ導入予定（設備情報）'!$Y$6,MATCH(G110,'2.3新規再エネ導入予定（設備情報）'!$G$7:$G$312,0),0),"")</f>
        <v/>
      </c>
    </row>
    <row r="111" spans="2:20" s="76" customFormat="1" x14ac:dyDescent="0.55000000000000004">
      <c r="B111" s="100"/>
      <c r="C111" s="100"/>
      <c r="D111" s="101"/>
      <c r="E111" s="557"/>
      <c r="F111" s="201" t="str">
        <f ca="1">IFERROR(OFFSET('2.3新規再エネ導入予定（設備情報）'!$F$7,MATCH(G111,'2.3新規再エネ導入予定（設備情報）'!$G$8:$G$343,0),0),"")</f>
        <v/>
      </c>
      <c r="G111" s="201"/>
      <c r="H111" s="252" t="str">
        <f ca="1">IFERROR(OFFSET('2.3新規再エネ導入予定（設備情報）'!$H$7,MATCH(G111,'2.3新規再エネ導入予定（設備情報）'!$G$8:$G$343,0),0)&amp;"","")</f>
        <v/>
      </c>
      <c r="I111" s="560" t="str">
        <f ca="1">IFERROR(OFFSET('2.3新規再エネ導入予定（設備情報）'!$L$7,MATCH(G111,'2.3新規再エネ導入予定（設備情報）'!$G$8:$G$343,0),0),"")</f>
        <v/>
      </c>
      <c r="J111" s="558" t="str">
        <f ca="1">IFERROR(OFFSET('2.3新規再エネ導入予定（設備情報）'!$O$7,MATCH(G111,'2.3新規再エネ導入予定（設備情報）'!$G$8:$G$343,0),0),"")</f>
        <v/>
      </c>
      <c r="K111" s="529" t="str">
        <f ca="1">IFERROR(OFFSET('2.3新規再エネ導入予定（設備情報）'!$P$7,MATCH(G111,'2.3新規再エネ導入予定（設備情報）'!$G$8:$G$343,0),0),"")</f>
        <v/>
      </c>
      <c r="L111" s="528"/>
      <c r="M111" s="528"/>
      <c r="N111" s="528"/>
      <c r="O111" s="561"/>
      <c r="P111" s="561"/>
      <c r="Q111" s="104"/>
      <c r="R111" s="100"/>
      <c r="T111" s="519" t="str">
        <f ca="1">IFERROR(OFFSET('2.3新規再エネ導入予定（設備情報）'!$Y$6,MATCH(G111,'2.3新規再エネ導入予定（設備情報）'!$G$7:$G$312,0),0),"")</f>
        <v/>
      </c>
    </row>
    <row r="112" spans="2:20" s="76" customFormat="1" x14ac:dyDescent="0.55000000000000004">
      <c r="B112" s="100"/>
      <c r="C112" s="100"/>
      <c r="D112" s="101"/>
      <c r="E112" s="557"/>
      <c r="F112" s="201" t="str">
        <f ca="1">IFERROR(OFFSET('2.3新規再エネ導入予定（設備情報）'!$F$7,MATCH(G112,'2.3新規再エネ導入予定（設備情報）'!$G$8:$G$343,0),0),"")</f>
        <v/>
      </c>
      <c r="G112" s="201"/>
      <c r="H112" s="252" t="str">
        <f ca="1">IFERROR(OFFSET('2.3新規再エネ導入予定（設備情報）'!$H$7,MATCH(G112,'2.3新規再エネ導入予定（設備情報）'!$G$8:$G$343,0),0)&amp;"","")</f>
        <v/>
      </c>
      <c r="I112" s="560" t="str">
        <f ca="1">IFERROR(OFFSET('2.3新規再エネ導入予定（設備情報）'!$L$7,MATCH(G112,'2.3新規再エネ導入予定（設備情報）'!$G$8:$G$343,0),0),"")</f>
        <v/>
      </c>
      <c r="J112" s="558" t="str">
        <f ca="1">IFERROR(OFFSET('2.3新規再エネ導入予定（設備情報）'!$O$7,MATCH(G112,'2.3新規再エネ導入予定（設備情報）'!$G$8:$G$343,0),0),"")</f>
        <v/>
      </c>
      <c r="K112" s="529" t="str">
        <f ca="1">IFERROR(OFFSET('2.3新規再エネ導入予定（設備情報）'!$P$7,MATCH(G112,'2.3新規再エネ導入予定（設備情報）'!$G$8:$G$343,0),0),"")</f>
        <v/>
      </c>
      <c r="L112" s="528"/>
      <c r="M112" s="528"/>
      <c r="N112" s="528"/>
      <c r="O112" s="561"/>
      <c r="P112" s="561"/>
      <c r="Q112" s="104"/>
      <c r="R112" s="100"/>
      <c r="T112" s="519" t="str">
        <f ca="1">IFERROR(OFFSET('2.3新規再エネ導入予定（設備情報）'!$Y$6,MATCH(G112,'2.3新規再エネ導入予定（設備情報）'!$G$7:$G$312,0),0),"")</f>
        <v/>
      </c>
    </row>
    <row r="113" spans="2:20" x14ac:dyDescent="0.55000000000000004">
      <c r="D113" s="94"/>
      <c r="E113" s="551"/>
      <c r="F113" s="450" t="s">
        <v>33</v>
      </c>
      <c r="G113" s="317"/>
      <c r="H113" s="317"/>
      <c r="I113" s="552"/>
      <c r="J113" s="318"/>
      <c r="K113" s="491">
        <f ca="1">SUM(INDIRECT("K"&amp;ROW(K108)&amp;":K"&amp;ROW()-1))</f>
        <v>0</v>
      </c>
      <c r="L113" s="490"/>
      <c r="M113" s="490"/>
      <c r="N113" s="490"/>
      <c r="O113" s="490"/>
      <c r="P113" s="490"/>
      <c r="Q113" s="98"/>
      <c r="T113" s="436" t="str">
        <f ca="1">IFERROR(OFFSET('2.3新規再エネ導入予定（設備情報）'!$Y$6,MATCH(G113,'2.3新規再エネ導入予定（設備情報）'!$G$7:$G$312,0),0),"")</f>
        <v/>
      </c>
    </row>
    <row r="114" spans="2:20" x14ac:dyDescent="0.55000000000000004">
      <c r="D114" s="174"/>
      <c r="E114" s="107"/>
      <c r="F114" s="107"/>
      <c r="G114" s="28"/>
      <c r="H114" s="28"/>
      <c r="I114" s="493"/>
      <c r="J114" s="28"/>
      <c r="K114" s="28"/>
      <c r="L114" s="553"/>
      <c r="M114" s="553"/>
      <c r="N114" s="553"/>
      <c r="O114" s="554"/>
      <c r="P114" s="554"/>
      <c r="Q114" s="108"/>
      <c r="R114"/>
      <c r="T114" s="436" t="str">
        <f ca="1">IFERROR(OFFSET('2.3新規再エネ導入予定（設備情報）'!$Y$6,MATCH(G114,'2.3新規再エネ導入予定（設備情報）'!$G$7:$G$312,0),0),"")</f>
        <v/>
      </c>
    </row>
    <row r="115" spans="2:20" x14ac:dyDescent="0.55000000000000004">
      <c r="F115" s="146"/>
      <c r="G115" s="146"/>
      <c r="H115" s="146"/>
      <c r="I115" s="547"/>
      <c r="J115" s="146"/>
      <c r="K115" s="146"/>
      <c r="L115" s="548"/>
      <c r="M115" s="548"/>
      <c r="N115" s="548"/>
      <c r="O115" s="549"/>
      <c r="P115" s="549"/>
      <c r="T115" s="436" t="str">
        <f ca="1">IFERROR(OFFSET('2.3新規再エネ導入予定（設備情報）'!$Y$6,MATCH(G115,'2.3新規再エネ導入予定（設備情報）'!$G$7:$G$312,0),0),"")</f>
        <v/>
      </c>
    </row>
    <row r="116" spans="2:20" x14ac:dyDescent="0.55000000000000004">
      <c r="F116" s="146"/>
      <c r="G116" s="146"/>
      <c r="H116" s="146"/>
      <c r="I116" s="547"/>
      <c r="J116" s="146"/>
      <c r="K116" s="146"/>
      <c r="L116" s="548"/>
      <c r="M116" s="548"/>
      <c r="N116" s="548"/>
      <c r="O116" s="549"/>
      <c r="P116" s="549"/>
      <c r="T116" s="436" t="str">
        <f ca="1">IFERROR(OFFSET('2.3新規再エネ導入予定（設備情報）'!$Y$6,MATCH(G116,'2.3新規再エネ導入予定（設備情報）'!$G$7:$G$312,0),0),"")</f>
        <v/>
      </c>
    </row>
    <row r="117" spans="2:20" ht="9.75" customHeight="1" x14ac:dyDescent="0.55000000000000004">
      <c r="D117" s="92"/>
      <c r="E117" s="93"/>
      <c r="F117" s="93"/>
      <c r="G117" s="474"/>
      <c r="H117" s="93"/>
      <c r="I117" s="440"/>
      <c r="J117" s="93"/>
      <c r="K117" s="93"/>
      <c r="L117" s="338"/>
      <c r="M117" s="338"/>
      <c r="N117" s="338"/>
      <c r="O117" s="97"/>
      <c r="P117" s="97"/>
      <c r="Q117" s="115"/>
      <c r="T117" s="436" t="str">
        <f ca="1">IFERROR(OFFSET('2.3新規再エネ導入予定（設備情報）'!$Y$6,MATCH(G117,'2.3新規再エネ導入予定（設備情報）'!$G$7:$G$312,0),0),"")</f>
        <v/>
      </c>
    </row>
    <row r="118" spans="2:20" ht="21" x14ac:dyDescent="0.55000000000000004">
      <c r="D118" s="310" t="s">
        <v>314</v>
      </c>
      <c r="F118" s="310"/>
      <c r="G118" s="541" t="str">
        <f ca="1">IF(COUNTIF(F121:F123,"?*")=COUNTIF('2.3新規再エネ導入予定（設備情報）'!$F$132:$F$136,"?*")-1,"","あと "&amp;COUNTIF('2.3新規再エネ導入予定（設備情報）'!$F$132:$F$136,"?*")-1-COUNTIF(F121:F123,"?*")&amp;" 施設分 記入が必要です")</f>
        <v/>
      </c>
      <c r="I118" s="429"/>
      <c r="Q118" s="98"/>
      <c r="S118" s="541"/>
      <c r="T118" s="436" t="str">
        <f ca="1">IFERROR(OFFSET('2.3新規再エネ導入予定（設備情報）'!$Y$6,MATCH(G118,'2.3新規再エネ導入予定（設備情報）'!$G$7:$G$312,0),0),"")</f>
        <v/>
      </c>
    </row>
    <row r="119" spans="2:20" ht="21" x14ac:dyDescent="0.55000000000000004">
      <c r="D119" s="310"/>
      <c r="F119" s="828" t="s">
        <v>15</v>
      </c>
      <c r="G119" s="826" t="s">
        <v>308</v>
      </c>
      <c r="H119" s="826" t="s">
        <v>303</v>
      </c>
      <c r="I119" s="829" t="s">
        <v>40</v>
      </c>
      <c r="J119" s="826" t="s">
        <v>309</v>
      </c>
      <c r="K119" s="826" t="s">
        <v>165</v>
      </c>
      <c r="L119" s="827" t="s">
        <v>311</v>
      </c>
      <c r="M119" s="827"/>
      <c r="N119" s="827"/>
      <c r="O119" s="827" t="s">
        <v>199</v>
      </c>
      <c r="P119" s="827"/>
      <c r="Q119" s="98"/>
      <c r="T119" s="436" t="str">
        <f ca="1">IFERROR(OFFSET('2.3新規再エネ導入予定（設備情報）'!$Y$6,MATCH(G119,'2.3新規再エネ導入予定（設備情報）'!$G$7:$G$312,0),0),"")</f>
        <v/>
      </c>
    </row>
    <row r="120" spans="2:20" ht="36" customHeight="1" x14ac:dyDescent="0.55000000000000004">
      <c r="D120" s="94"/>
      <c r="E120" s="550"/>
      <c r="F120" s="828"/>
      <c r="G120" s="826"/>
      <c r="H120" s="826"/>
      <c r="I120" s="829"/>
      <c r="J120" s="826"/>
      <c r="K120" s="826"/>
      <c r="L120" s="536" t="s">
        <v>372</v>
      </c>
      <c r="M120" s="536" t="s">
        <v>200</v>
      </c>
      <c r="N120" s="536" t="s">
        <v>201</v>
      </c>
      <c r="O120" s="536" t="s">
        <v>202</v>
      </c>
      <c r="P120" s="536" t="s">
        <v>374</v>
      </c>
      <c r="Q120" s="98"/>
      <c r="T120" s="436" t="str">
        <f ca="1">IFERROR(OFFSET('2.3新規再エネ導入予定（設備情報）'!$Y$6,MATCH(G120,'2.3新規再エネ導入予定（設備情報）'!$G$7:$G$312,0),0),"")</f>
        <v/>
      </c>
    </row>
    <row r="121" spans="2:20" s="76" customFormat="1" ht="18.75" hidden="1" customHeight="1" x14ac:dyDescent="0.55000000000000004">
      <c r="B121" s="100"/>
      <c r="C121" s="100"/>
      <c r="D121" s="101"/>
      <c r="E121" s="557"/>
      <c r="F121" s="201" t="str">
        <f ca="1">IFERROR(OFFSET('2.3新規再エネ導入予定（設備情報）'!$F$7,MATCH(G121,'2.3新規再エネ導入予定（設備情報）'!$G$8:$G$343,0),0),"")</f>
        <v/>
      </c>
      <c r="G121" s="201"/>
      <c r="H121" s="252" t="str">
        <f ca="1">IFERROR(OFFSET('2.3新規再エネ導入予定（設備情報）'!$H$7,MATCH(G121,'2.3新規再エネ導入予定（設備情報）'!$G$8:$G$343,0),0)&amp;"","")</f>
        <v/>
      </c>
      <c r="I121" s="560" t="str">
        <f ca="1">IFERROR(OFFSET('2.3新規再エネ導入予定（設備情報）'!$L$7,MATCH(G121,'2.3新規再エネ導入予定（設備情報）'!$G$8:$G$343,0),0),"")</f>
        <v/>
      </c>
      <c r="J121" s="558" t="str">
        <f ca="1">IFERROR(OFFSET('2.3新規再エネ導入予定（設備情報）'!$O$7,MATCH(G121,'2.3新規再エネ導入予定（設備情報）'!$G$8:$G$343,0),0),"")</f>
        <v/>
      </c>
      <c r="K121" s="529" t="str">
        <f ca="1">IFERROR(OFFSET('2.3新規再エネ導入予定（設備情報）'!$P$7,MATCH(G121,'2.3新規再エネ導入予定（設備情報）'!$G$8:$G$343,0),0),"")</f>
        <v/>
      </c>
      <c r="L121" s="528"/>
      <c r="M121" s="528"/>
      <c r="N121" s="528"/>
      <c r="O121" s="561"/>
      <c r="P121" s="561"/>
      <c r="Q121" s="104"/>
      <c r="R121" s="100"/>
      <c r="T121" s="519" t="str">
        <f ca="1">IFERROR(OFFSET('2.3新規再エネ導入予定（設備情報）'!$Y$6,MATCH(G121,'2.3新規再エネ導入予定（設備情報）'!$G$7:$G$312,0),0),"")</f>
        <v/>
      </c>
    </row>
    <row r="122" spans="2:20" s="76" customFormat="1" x14ac:dyDescent="0.55000000000000004">
      <c r="B122" s="100"/>
      <c r="C122" s="100"/>
      <c r="D122" s="101"/>
      <c r="E122" s="557"/>
      <c r="F122" s="201" t="str">
        <f ca="1">IFERROR(OFFSET('2.3新規再エネ導入予定（設備情報）'!$F$7,MATCH(G122,'2.3新規再エネ導入予定（設備情報）'!$G$8:$G$343,0),0),"")</f>
        <v/>
      </c>
      <c r="G122" s="201"/>
      <c r="H122" s="252" t="str">
        <f ca="1">IFERROR(OFFSET('2.3新規再エネ導入予定（設備情報）'!$H$7,MATCH(G122,'2.3新規再エネ導入予定（設備情報）'!$G$8:$G$343,0),0)&amp;"","")</f>
        <v/>
      </c>
      <c r="I122" s="560" t="str">
        <f ca="1">IFERROR(OFFSET('2.3新規再エネ導入予定（設備情報）'!$L$7,MATCH(G122,'2.3新規再エネ導入予定（設備情報）'!$G$8:$G$343,0),0),"")</f>
        <v/>
      </c>
      <c r="J122" s="558" t="str">
        <f ca="1">IFERROR(OFFSET('2.3新規再エネ導入予定（設備情報）'!$O$7,MATCH(G122,'2.3新規再エネ導入予定（設備情報）'!$G$8:$G$343,0),0),"")</f>
        <v/>
      </c>
      <c r="K122" s="529" t="str">
        <f ca="1">IFERROR(OFFSET('2.3新規再エネ導入予定（設備情報）'!$P$7,MATCH(G122,'2.3新規再エネ導入予定（設備情報）'!$G$8:$G$343,0),0),"")</f>
        <v/>
      </c>
      <c r="L122" s="528"/>
      <c r="M122" s="528"/>
      <c r="N122" s="528"/>
      <c r="O122" s="561"/>
      <c r="P122" s="561"/>
      <c r="Q122" s="104"/>
      <c r="R122" s="100"/>
      <c r="T122" s="519" t="str">
        <f ca="1">IFERROR(OFFSET('2.3新規再エネ導入予定（設備情報）'!$Y$6,MATCH(G122,'2.3新規再エネ導入予定（設備情報）'!$G$7:$G$312,0),0),"")</f>
        <v/>
      </c>
    </row>
    <row r="123" spans="2:20" s="76" customFormat="1" x14ac:dyDescent="0.55000000000000004">
      <c r="B123" s="100"/>
      <c r="C123" s="100"/>
      <c r="D123" s="101"/>
      <c r="E123" s="557"/>
      <c r="F123" s="201" t="str">
        <f ca="1">IFERROR(OFFSET('2.3新規再エネ導入予定（設備情報）'!$F$7,MATCH(G123,'2.3新規再エネ導入予定（設備情報）'!$G$8:$G$343,0),0),"")</f>
        <v/>
      </c>
      <c r="G123" s="201"/>
      <c r="H123" s="252" t="str">
        <f ca="1">IFERROR(OFFSET('2.3新規再エネ導入予定（設備情報）'!$H$7,MATCH(G123,'2.3新規再エネ導入予定（設備情報）'!$G$8:$G$343,0),0)&amp;"","")</f>
        <v/>
      </c>
      <c r="I123" s="560" t="str">
        <f ca="1">IFERROR(OFFSET('2.3新規再エネ導入予定（設備情報）'!$L$7,MATCH(G123,'2.3新規再エネ導入予定（設備情報）'!$G$8:$G$343,0),0),"")</f>
        <v/>
      </c>
      <c r="J123" s="558" t="str">
        <f ca="1">IFERROR(OFFSET('2.3新規再エネ導入予定（設備情報）'!$O$7,MATCH(G123,'2.3新規再エネ導入予定（設備情報）'!$G$8:$G$343,0),0),"")</f>
        <v/>
      </c>
      <c r="K123" s="529" t="str">
        <f ca="1">IFERROR(OFFSET('2.3新規再エネ導入予定（設備情報）'!$P$7,MATCH(G123,'2.3新規再エネ導入予定（設備情報）'!$G$8:$G$343,0),0),"")</f>
        <v/>
      </c>
      <c r="L123" s="528"/>
      <c r="M123" s="528"/>
      <c r="N123" s="528"/>
      <c r="O123" s="561"/>
      <c r="P123" s="561"/>
      <c r="Q123" s="104"/>
      <c r="R123" s="100"/>
      <c r="T123" s="519" t="str">
        <f ca="1">IFERROR(OFFSET('2.3新規再エネ導入予定（設備情報）'!$Y$6,MATCH(G123,'2.3新規再エネ導入予定（設備情報）'!$G$7:$G$312,0),0),"")</f>
        <v/>
      </c>
    </row>
    <row r="124" spans="2:20" x14ac:dyDescent="0.55000000000000004">
      <c r="D124" s="94"/>
      <c r="E124" s="551"/>
      <c r="F124" s="450" t="s">
        <v>33</v>
      </c>
      <c r="G124" s="317"/>
      <c r="H124" s="317"/>
      <c r="I124" s="552"/>
      <c r="J124" s="318"/>
      <c r="K124" s="491">
        <f ca="1">SUM(INDIRECT("K"&amp;ROW(K119)&amp;":K"&amp;ROW()-1))</f>
        <v>0</v>
      </c>
      <c r="L124" s="490"/>
      <c r="M124" s="490"/>
      <c r="N124" s="490"/>
      <c r="O124" s="490"/>
      <c r="P124" s="490"/>
      <c r="Q124" s="98"/>
      <c r="T124" s="436" t="str">
        <f ca="1">IFERROR(OFFSET('2.3新規再エネ導入予定（設備情報）'!$Y$6,MATCH(G124,'2.3新規再エネ導入予定（設備情報）'!$G$7:$G$312,0),0),"")</f>
        <v/>
      </c>
    </row>
    <row r="125" spans="2:20" x14ac:dyDescent="0.55000000000000004">
      <c r="D125" s="174"/>
      <c r="E125" s="107"/>
      <c r="F125" s="107"/>
      <c r="G125" s="28"/>
      <c r="H125" s="28"/>
      <c r="I125" s="493"/>
      <c r="J125" s="28"/>
      <c r="K125" s="28"/>
      <c r="L125" s="553"/>
      <c r="M125" s="553"/>
      <c r="N125" s="553"/>
      <c r="O125" s="554"/>
      <c r="P125" s="554"/>
      <c r="Q125" s="108"/>
      <c r="R125"/>
      <c r="T125" s="436" t="str">
        <f ca="1">IFERROR(OFFSET('2.3新規再エネ導入予定（設備情報）'!$Y$6,MATCH(G125,'2.3新規再エネ導入予定（設備情報）'!$G$7:$G$312,0),0),"")</f>
        <v/>
      </c>
    </row>
    <row r="126" spans="2:20" x14ac:dyDescent="0.55000000000000004">
      <c r="F126" s="146"/>
      <c r="G126" s="146"/>
      <c r="H126" s="146"/>
      <c r="I126" s="547"/>
      <c r="J126" s="146"/>
      <c r="K126" s="146"/>
      <c r="L126" s="548"/>
      <c r="M126" s="548"/>
      <c r="N126" s="548"/>
      <c r="O126" s="549"/>
      <c r="P126" s="549"/>
      <c r="T126" s="436" t="str">
        <f ca="1">IFERROR(OFFSET('2.3新規再エネ導入予定（設備情報）'!$Y$6,MATCH(G126,'2.3新規再エネ導入予定（設備情報）'!$G$7:$G$312,0),0),"")</f>
        <v/>
      </c>
    </row>
    <row r="127" spans="2:20" x14ac:dyDescent="0.55000000000000004">
      <c r="F127" s="146"/>
      <c r="G127" s="146"/>
      <c r="H127" s="146"/>
      <c r="I127" s="547"/>
      <c r="J127" s="146"/>
      <c r="K127" s="146"/>
      <c r="L127" s="548"/>
      <c r="M127" s="548"/>
      <c r="N127" s="548"/>
      <c r="O127" s="549"/>
      <c r="P127" s="549"/>
      <c r="T127" s="436" t="str">
        <f ca="1">IFERROR(OFFSET('2.3新規再エネ導入予定（設備情報）'!$Y$6,MATCH(G127,'2.3新規再エネ導入予定（設備情報）'!$G$7:$G$312,0),0),"")</f>
        <v/>
      </c>
    </row>
    <row r="128" spans="2:20" ht="9.75" customHeight="1" x14ac:dyDescent="0.55000000000000004">
      <c r="D128" s="92"/>
      <c r="E128" s="93"/>
      <c r="F128" s="93"/>
      <c r="G128" s="474"/>
      <c r="H128" s="93"/>
      <c r="I128" s="440"/>
      <c r="J128" s="93"/>
      <c r="K128" s="93"/>
      <c r="L128" s="338"/>
      <c r="M128" s="338"/>
      <c r="N128" s="338"/>
      <c r="O128" s="97"/>
      <c r="P128" s="97"/>
      <c r="Q128" s="115"/>
      <c r="T128" s="436" t="str">
        <f ca="1">IFERROR(OFFSET('2.3新規再エネ導入予定（設備情報）'!$Y$6,MATCH(G128,'2.3新規再エネ導入予定（設備情報）'!$G$7:$G$312,0),0),"")</f>
        <v/>
      </c>
    </row>
    <row r="129" spans="2:20" ht="21" x14ac:dyDescent="0.55000000000000004">
      <c r="D129" s="310" t="s">
        <v>180</v>
      </c>
      <c r="F129" s="310"/>
      <c r="G129" s="541" t="str">
        <f ca="1">IF(COUNTIF(F132:F134,"?*")=COUNTIF('2.3新規再エネ導入予定（設備情報）'!$F$142:$F$146,"?*")-1,"","あと "&amp;COUNTIF('2.3新規再エネ導入予定（設備情報）'!$F$142:$F$146,"?*")-1-COUNTIF(F132:F134,"?*")&amp;" 施設分 記入が必要です")</f>
        <v/>
      </c>
      <c r="I129" s="429"/>
      <c r="Q129" s="98"/>
      <c r="S129" s="541"/>
      <c r="T129" s="436" t="str">
        <f ca="1">IFERROR(OFFSET('2.3新規再エネ導入予定（設備情報）'!$Y$6,MATCH(G129,'2.3新規再エネ導入予定（設備情報）'!$G$7:$G$312,0),0),"")</f>
        <v/>
      </c>
    </row>
    <row r="130" spans="2:20" ht="21" x14ac:dyDescent="0.55000000000000004">
      <c r="D130" s="310"/>
      <c r="F130" s="828" t="s">
        <v>15</v>
      </c>
      <c r="G130" s="826" t="s">
        <v>308</v>
      </c>
      <c r="H130" s="826" t="s">
        <v>303</v>
      </c>
      <c r="I130" s="829" t="s">
        <v>40</v>
      </c>
      <c r="J130" s="826" t="s">
        <v>309</v>
      </c>
      <c r="K130" s="826" t="s">
        <v>326</v>
      </c>
      <c r="L130" s="827" t="s">
        <v>311</v>
      </c>
      <c r="M130" s="827"/>
      <c r="N130" s="827"/>
      <c r="O130" s="827" t="s">
        <v>199</v>
      </c>
      <c r="P130" s="827"/>
      <c r="Q130" s="98"/>
      <c r="T130" s="436" t="str">
        <f ca="1">IFERROR(OFFSET('2.3新規再エネ導入予定（設備情報）'!$Y$6,MATCH(G130,'2.3新規再エネ導入予定（設備情報）'!$G$7:$G$312,0),0),"")</f>
        <v/>
      </c>
    </row>
    <row r="131" spans="2:20" ht="36" customHeight="1" x14ac:dyDescent="0.55000000000000004">
      <c r="D131" s="94"/>
      <c r="E131" s="550"/>
      <c r="F131" s="828"/>
      <c r="G131" s="826"/>
      <c r="H131" s="826"/>
      <c r="I131" s="829"/>
      <c r="J131" s="826"/>
      <c r="K131" s="826"/>
      <c r="L131" s="536" t="s">
        <v>372</v>
      </c>
      <c r="M131" s="536" t="s">
        <v>200</v>
      </c>
      <c r="N131" s="536" t="s">
        <v>201</v>
      </c>
      <c r="O131" s="536" t="s">
        <v>202</v>
      </c>
      <c r="P131" s="536" t="s">
        <v>374</v>
      </c>
      <c r="Q131" s="98"/>
      <c r="T131" s="436" t="str">
        <f ca="1">IFERROR(OFFSET('2.3新規再エネ導入予定（設備情報）'!$Y$6,MATCH(G131,'2.3新規再エネ導入予定（設備情報）'!$G$7:$G$312,0),0),"")</f>
        <v/>
      </c>
    </row>
    <row r="132" spans="2:20" s="76" customFormat="1" ht="18.75" hidden="1" customHeight="1" x14ac:dyDescent="0.55000000000000004">
      <c r="B132" s="100"/>
      <c r="C132" s="100"/>
      <c r="D132" s="101"/>
      <c r="E132" s="557"/>
      <c r="F132" s="201" t="str">
        <f ca="1">IFERROR(OFFSET('2.3新規再エネ導入予定（設備情報）'!$F$7,MATCH(G132,'2.3新規再エネ導入予定（設備情報）'!$G$8:$G$343,0),0),"")</f>
        <v/>
      </c>
      <c r="G132" s="201"/>
      <c r="H132" s="252" t="str">
        <f ca="1">IFERROR(OFFSET('2.3新規再エネ導入予定（設備情報）'!$H$7,MATCH(G132,'2.3新規再エネ導入予定（設備情報）'!$G$8:$G$343,0),0)&amp;"","")</f>
        <v/>
      </c>
      <c r="I132" s="560" t="str">
        <f ca="1">IFERROR(OFFSET('2.3新規再エネ導入予定（設備情報）'!$L$7,MATCH(G132,'2.3新規再エネ導入予定（設備情報）'!$G$8:$G$343,0),0),"")</f>
        <v/>
      </c>
      <c r="J132" s="558" t="str">
        <f ca="1">IFERROR(OFFSET('2.3新規再エネ導入予定（設備情報）'!$O$7,MATCH(G132,'2.3新規再エネ導入予定（設備情報）'!$G$8:$G$343,0),0),"")</f>
        <v/>
      </c>
      <c r="K132" s="529" t="str">
        <f ca="1">IFERROR(OFFSET('2.3新規再エネ導入予定（設備情報）'!$P$7,MATCH(G132,'2.3新規再エネ導入予定（設備情報）'!$G$8:$G$343,0),0),"")</f>
        <v/>
      </c>
      <c r="L132" s="528"/>
      <c r="M132" s="528"/>
      <c r="N132" s="528"/>
      <c r="O132" s="561"/>
      <c r="P132" s="561"/>
      <c r="Q132" s="104"/>
      <c r="R132" s="100"/>
      <c r="T132" s="519" t="str">
        <f ca="1">IFERROR(OFFSET('2.3新規再エネ導入予定（設備情報）'!$Y$6,MATCH(G132,'2.3新規再エネ導入予定（設備情報）'!$G$7:$G$312,0),0),"")</f>
        <v/>
      </c>
    </row>
    <row r="133" spans="2:20" s="76" customFormat="1" x14ac:dyDescent="0.55000000000000004">
      <c r="B133" s="100"/>
      <c r="C133" s="100"/>
      <c r="D133" s="101"/>
      <c r="E133" s="557"/>
      <c r="F133" s="201" t="str">
        <f ca="1">IFERROR(OFFSET('2.3新規再エネ導入予定（設備情報）'!$F$7,MATCH(G133,'2.3新規再エネ導入予定（設備情報）'!$G$8:$G$343,0),0),"")</f>
        <v/>
      </c>
      <c r="G133" s="201"/>
      <c r="H133" s="252" t="str">
        <f ca="1">IFERROR(OFFSET('2.3新規再エネ導入予定（設備情報）'!$H$7,MATCH(G133,'2.3新規再エネ導入予定（設備情報）'!$G$8:$G$343,0),0)&amp;"","")</f>
        <v/>
      </c>
      <c r="I133" s="560" t="str">
        <f ca="1">IFERROR(OFFSET('2.3新規再エネ導入予定（設備情報）'!$L$7,MATCH(G133,'2.3新規再エネ導入予定（設備情報）'!$G$8:$G$343,0),0),"")</f>
        <v/>
      </c>
      <c r="J133" s="558" t="str">
        <f ca="1">IFERROR(OFFSET('2.3新規再エネ導入予定（設備情報）'!$O$7,MATCH(G133,'2.3新規再エネ導入予定（設備情報）'!$G$8:$G$343,0),0),"")</f>
        <v/>
      </c>
      <c r="K133" s="529" t="str">
        <f ca="1">IFERROR(OFFSET('2.3新規再エネ導入予定（設備情報）'!$P$7,MATCH(G133,'2.3新規再エネ導入予定（設備情報）'!$G$8:$G$343,0),0),"")</f>
        <v/>
      </c>
      <c r="L133" s="528"/>
      <c r="M133" s="528"/>
      <c r="N133" s="528"/>
      <c r="O133" s="561"/>
      <c r="P133" s="561"/>
      <c r="Q133" s="104"/>
      <c r="R133" s="100"/>
      <c r="T133" s="519" t="str">
        <f ca="1">IFERROR(OFFSET('2.3新規再エネ導入予定（設備情報）'!$Y$6,MATCH(G133,'2.3新規再エネ導入予定（設備情報）'!$G$7:$G$312,0),0),"")</f>
        <v/>
      </c>
    </row>
    <row r="134" spans="2:20" s="76" customFormat="1" x14ac:dyDescent="0.55000000000000004">
      <c r="B134" s="100"/>
      <c r="C134" s="100"/>
      <c r="D134" s="101"/>
      <c r="E134" s="557"/>
      <c r="F134" s="201" t="str">
        <f ca="1">IFERROR(OFFSET('2.3新規再エネ導入予定（設備情報）'!$F$7,MATCH(G134,'2.3新規再エネ導入予定（設備情報）'!$G$8:$G$343,0),0),"")</f>
        <v/>
      </c>
      <c r="G134" s="201"/>
      <c r="H134" s="252" t="str">
        <f ca="1">IFERROR(OFFSET('2.3新規再エネ導入予定（設備情報）'!$H$7,MATCH(G134,'2.3新規再エネ導入予定（設備情報）'!$G$8:$G$343,0),0)&amp;"","")</f>
        <v/>
      </c>
      <c r="I134" s="560" t="str">
        <f ca="1">IFERROR(OFFSET('2.3新規再エネ導入予定（設備情報）'!$L$7,MATCH(G134,'2.3新規再エネ導入予定（設備情報）'!$G$8:$G$343,0),0),"")</f>
        <v/>
      </c>
      <c r="J134" s="558" t="str">
        <f ca="1">IFERROR(OFFSET('2.3新規再エネ導入予定（設備情報）'!$O$7,MATCH(G134,'2.3新規再エネ導入予定（設備情報）'!$G$8:$G$343,0),0),"")</f>
        <v/>
      </c>
      <c r="K134" s="529" t="str">
        <f ca="1">IFERROR(OFFSET('2.3新規再エネ導入予定（設備情報）'!$P$7,MATCH(G134,'2.3新規再エネ導入予定（設備情報）'!$G$8:$G$343,0),0),"")</f>
        <v/>
      </c>
      <c r="L134" s="528"/>
      <c r="M134" s="528"/>
      <c r="N134" s="528"/>
      <c r="O134" s="561"/>
      <c r="P134" s="561"/>
      <c r="Q134" s="104"/>
      <c r="R134" s="100"/>
      <c r="T134" s="519" t="str">
        <f ca="1">IFERROR(OFFSET('2.3新規再エネ導入予定（設備情報）'!$Y$6,MATCH(G134,'2.3新規再エネ導入予定（設備情報）'!$G$7:$G$312,0),0),"")</f>
        <v/>
      </c>
    </row>
    <row r="135" spans="2:20" x14ac:dyDescent="0.55000000000000004">
      <c r="D135" s="94"/>
      <c r="E135" s="551"/>
      <c r="F135" s="450" t="s">
        <v>33</v>
      </c>
      <c r="G135" s="317"/>
      <c r="H135" s="317"/>
      <c r="I135" s="552"/>
      <c r="J135" s="318"/>
      <c r="K135" s="491">
        <f ca="1">SUM(INDIRECT("K"&amp;ROW(K130)&amp;":K"&amp;ROW()-1))</f>
        <v>0</v>
      </c>
      <c r="L135" s="490"/>
      <c r="M135" s="490"/>
      <c r="N135" s="490"/>
      <c r="O135" s="490"/>
      <c r="P135" s="490"/>
      <c r="Q135" s="98"/>
      <c r="T135" s="436" t="str">
        <f ca="1">IFERROR(OFFSET('2.3新規再エネ導入予定（設備情報）'!$Y$6,MATCH(G135,'2.3新規再エネ導入予定（設備情報）'!$G$7:$G$312,0),0),"")</f>
        <v/>
      </c>
    </row>
    <row r="136" spans="2:20" x14ac:dyDescent="0.55000000000000004">
      <c r="D136" s="174"/>
      <c r="E136" s="107"/>
      <c r="F136" s="107"/>
      <c r="G136" s="28"/>
      <c r="H136" s="28"/>
      <c r="I136" s="493"/>
      <c r="J136" s="28"/>
      <c r="K136" s="28"/>
      <c r="L136" s="553"/>
      <c r="M136" s="553"/>
      <c r="N136" s="553"/>
      <c r="O136" s="554"/>
      <c r="P136" s="554"/>
      <c r="Q136" s="108"/>
      <c r="R136"/>
      <c r="T136" s="436" t="str">
        <f ca="1">IFERROR(OFFSET('2.3新規再エネ導入予定（設備情報）'!$Y$6,MATCH(G136,'2.3新規再エネ導入予定（設備情報）'!$G$7:$G$312,0),0),"")</f>
        <v/>
      </c>
    </row>
    <row r="137" spans="2:20" x14ac:dyDescent="0.55000000000000004">
      <c r="F137" s="146"/>
      <c r="G137" s="146"/>
      <c r="H137" s="146"/>
      <c r="I137" s="547"/>
      <c r="J137" s="146"/>
      <c r="K137" s="146"/>
      <c r="L137" s="548"/>
      <c r="M137" s="548"/>
      <c r="N137" s="548"/>
      <c r="O137" s="549"/>
      <c r="P137" s="549"/>
      <c r="T137" s="436" t="str">
        <f ca="1">IFERROR(OFFSET('2.3新規再エネ導入予定（設備情報）'!$Y$6,MATCH(G137,'2.3新規再エネ導入予定（設備情報）'!$G$7:$G$312,0),0),"")</f>
        <v/>
      </c>
    </row>
    <row r="138" spans="2:20" x14ac:dyDescent="0.55000000000000004">
      <c r="F138" s="146"/>
      <c r="G138" s="146"/>
      <c r="H138" s="146"/>
      <c r="I138" s="547"/>
      <c r="J138" s="146"/>
      <c r="K138" s="146"/>
      <c r="L138" s="548"/>
      <c r="M138" s="548"/>
      <c r="N138" s="548"/>
      <c r="O138" s="549"/>
      <c r="P138" s="549"/>
      <c r="T138" s="436" t="str">
        <f ca="1">IFERROR(OFFSET('2.3新規再エネ導入予定（設備情報）'!$Y$6,MATCH(G138,'2.3新規再エネ導入予定（設備情報）'!$G$7:$G$312,0),0),"")</f>
        <v/>
      </c>
    </row>
    <row r="139" spans="2:20" ht="9.75" customHeight="1" x14ac:dyDescent="0.55000000000000004">
      <c r="D139" s="92"/>
      <c r="E139" s="93"/>
      <c r="F139" s="93"/>
      <c r="G139" s="474"/>
      <c r="H139" s="93"/>
      <c r="I139" s="440"/>
      <c r="J139" s="93"/>
      <c r="K139" s="93"/>
      <c r="L139" s="338"/>
      <c r="M139" s="338"/>
      <c r="N139" s="338"/>
      <c r="O139" s="97"/>
      <c r="P139" s="97"/>
      <c r="Q139" s="115"/>
      <c r="T139" s="436" t="str">
        <f ca="1">IFERROR(OFFSET('2.3新規再エネ導入予定（設備情報）'!$Y$6,MATCH(G139,'2.3新規再エネ導入予定（設備情報）'!$G$7:$G$312,0),0),"")</f>
        <v/>
      </c>
    </row>
    <row r="140" spans="2:20" ht="21" x14ac:dyDescent="0.55000000000000004">
      <c r="D140" s="310" t="s">
        <v>366</v>
      </c>
      <c r="F140" s="310"/>
      <c r="G140" s="541" t="str">
        <f ca="1">IF(COUNTIF(F143:F145,"?*")=COUNTIF('2.3新規再エネ導入予定（設備情報）'!$F$152:$F$155,"?*")-1,"","あと "&amp;COUNTIF('2.3新規再エネ導入予定（設備情報）'!$F$152:$F$155,"?*")-1-COUNTIF(F143:F145,"?*")&amp;" 施設分 記入が必要です")</f>
        <v/>
      </c>
      <c r="I140" s="429"/>
      <c r="Q140" s="98"/>
      <c r="S140" s="541"/>
      <c r="T140" s="436" t="str">
        <f ca="1">IFERROR(OFFSET('2.3新規再エネ導入予定（設備情報）'!$Y$6,MATCH(G140,'2.3新規再エネ導入予定（設備情報）'!$G$7:$G$312,0),0),"")</f>
        <v/>
      </c>
    </row>
    <row r="141" spans="2:20" ht="21" x14ac:dyDescent="0.55000000000000004">
      <c r="D141" s="310"/>
      <c r="F141" s="828" t="s">
        <v>15</v>
      </c>
      <c r="G141" s="826" t="s">
        <v>308</v>
      </c>
      <c r="H141" s="826" t="s">
        <v>303</v>
      </c>
      <c r="I141" s="829" t="s">
        <v>40</v>
      </c>
      <c r="J141" s="826" t="s">
        <v>309</v>
      </c>
      <c r="K141" s="826" t="s">
        <v>165</v>
      </c>
      <c r="L141" s="827" t="s">
        <v>311</v>
      </c>
      <c r="M141" s="827"/>
      <c r="N141" s="827"/>
      <c r="O141" s="827" t="s">
        <v>199</v>
      </c>
      <c r="P141" s="827"/>
      <c r="Q141" s="98"/>
      <c r="T141" s="436" t="str">
        <f ca="1">IFERROR(OFFSET('2.3新規再エネ導入予定（設備情報）'!$Y$6,MATCH(G141,'2.3新規再エネ導入予定（設備情報）'!$G$7:$G$312,0),0),"")</f>
        <v/>
      </c>
    </row>
    <row r="142" spans="2:20" ht="36" customHeight="1" x14ac:dyDescent="0.55000000000000004">
      <c r="D142" s="94"/>
      <c r="E142" s="550"/>
      <c r="F142" s="828"/>
      <c r="G142" s="826"/>
      <c r="H142" s="826"/>
      <c r="I142" s="829"/>
      <c r="J142" s="826"/>
      <c r="K142" s="826"/>
      <c r="L142" s="536" t="s">
        <v>372</v>
      </c>
      <c r="M142" s="536" t="s">
        <v>200</v>
      </c>
      <c r="N142" s="536" t="s">
        <v>201</v>
      </c>
      <c r="O142" s="536" t="s">
        <v>202</v>
      </c>
      <c r="P142" s="536" t="s">
        <v>374</v>
      </c>
      <c r="Q142" s="98"/>
      <c r="T142" s="436" t="str">
        <f ca="1">IFERROR(OFFSET('2.3新規再エネ導入予定（設備情報）'!$Y$6,MATCH(G142,'2.3新規再エネ導入予定（設備情報）'!$G$7:$G$312,0),0),"")</f>
        <v/>
      </c>
    </row>
    <row r="143" spans="2:20" s="76" customFormat="1" ht="18.75" hidden="1" customHeight="1" x14ac:dyDescent="0.55000000000000004">
      <c r="B143" s="100"/>
      <c r="C143" s="100"/>
      <c r="D143" s="101"/>
      <c r="E143" s="557"/>
      <c r="F143" s="201" t="str">
        <f ca="1">IFERROR(OFFSET('2.3新規再エネ導入予定（設備情報）'!$F$7,MATCH(G143,'2.3新規再エネ導入予定（設備情報）'!$G$8:$G$343,0),0),"")</f>
        <v/>
      </c>
      <c r="G143" s="201"/>
      <c r="H143" s="252" t="str">
        <f ca="1">IFERROR(OFFSET('2.3新規再エネ導入予定（設備情報）'!$H$7,MATCH(G143,'2.3新規再エネ導入予定（設備情報）'!$G$8:$G$343,0),0)&amp;"","")</f>
        <v/>
      </c>
      <c r="I143" s="560" t="str">
        <f ca="1">IFERROR(OFFSET('2.3新規再エネ導入予定（設備情報）'!$L$7,MATCH(G143,'2.3新規再エネ導入予定（設備情報）'!$G$8:$G$343,0),0),"")</f>
        <v/>
      </c>
      <c r="J143" s="558" t="str">
        <f ca="1">IFERROR(OFFSET('2.3新規再エネ導入予定（設備情報）'!$O$7,MATCH(G143,'2.3新規再エネ導入予定（設備情報）'!$G$8:$G$343,0),0),"")</f>
        <v/>
      </c>
      <c r="K143" s="529" t="str">
        <f ca="1">IFERROR(OFFSET('2.3新規再エネ導入予定（設備情報）'!$P$7,MATCH(G143,'2.3新規再エネ導入予定（設備情報）'!$G$8:$G$343,0),0),"")</f>
        <v/>
      </c>
      <c r="L143" s="528"/>
      <c r="M143" s="528"/>
      <c r="N143" s="528"/>
      <c r="O143" s="561"/>
      <c r="P143" s="561"/>
      <c r="Q143" s="104"/>
      <c r="R143" s="100"/>
      <c r="T143" s="519" t="str">
        <f ca="1">IFERROR(OFFSET('2.3新規再エネ導入予定（設備情報）'!$Y$6,MATCH(G143,'2.3新規再エネ導入予定（設備情報）'!$G$7:$G$312,0),0),"")</f>
        <v/>
      </c>
    </row>
    <row r="144" spans="2:20" s="76" customFormat="1" x14ac:dyDescent="0.55000000000000004">
      <c r="B144" s="100"/>
      <c r="C144" s="100"/>
      <c r="D144" s="101"/>
      <c r="E144" s="557"/>
      <c r="F144" s="201" t="str">
        <f ca="1">IFERROR(OFFSET('2.3新規再エネ導入予定（設備情報）'!$F$7,MATCH(G144,'2.3新規再エネ導入予定（設備情報）'!$G$8:$G$343,0),0),"")</f>
        <v/>
      </c>
      <c r="G144" s="201"/>
      <c r="H144" s="252" t="str">
        <f ca="1">IFERROR(OFFSET('2.3新規再エネ導入予定（設備情報）'!$H$7,MATCH(G144,'2.3新規再エネ導入予定（設備情報）'!$G$8:$G$343,0),0)&amp;"","")</f>
        <v/>
      </c>
      <c r="I144" s="560" t="str">
        <f ca="1">IFERROR(OFFSET('2.3新規再エネ導入予定（設備情報）'!$L$7,MATCH(G144,'2.3新規再エネ導入予定（設備情報）'!$G$8:$G$343,0),0),"")</f>
        <v/>
      </c>
      <c r="J144" s="558" t="str">
        <f ca="1">IFERROR(OFFSET('2.3新規再エネ導入予定（設備情報）'!$O$7,MATCH(G144,'2.3新規再エネ導入予定（設備情報）'!$G$8:$G$343,0),0),"")</f>
        <v/>
      </c>
      <c r="K144" s="529" t="str">
        <f ca="1">IFERROR(OFFSET('2.3新規再エネ導入予定（設備情報）'!$P$7,MATCH(G144,'2.3新規再エネ導入予定（設備情報）'!$G$8:$G$343,0),0),"")</f>
        <v/>
      </c>
      <c r="L144" s="528"/>
      <c r="M144" s="528"/>
      <c r="N144" s="528"/>
      <c r="O144" s="561"/>
      <c r="P144" s="561"/>
      <c r="Q144" s="104"/>
      <c r="R144" s="100"/>
      <c r="T144" s="519" t="str">
        <f ca="1">IFERROR(OFFSET('2.3新規再エネ導入予定（設備情報）'!$Y$6,MATCH(G144,'2.3新規再エネ導入予定（設備情報）'!$G$7:$G$312,0),0),"")</f>
        <v/>
      </c>
    </row>
    <row r="145" spans="2:20" s="76" customFormat="1" x14ac:dyDescent="0.55000000000000004">
      <c r="B145" s="100"/>
      <c r="C145" s="100"/>
      <c r="D145" s="101"/>
      <c r="E145" s="557"/>
      <c r="F145" s="201" t="str">
        <f ca="1">IFERROR(OFFSET('2.3新規再エネ導入予定（設備情報）'!$F$7,MATCH(G145,'2.3新規再エネ導入予定（設備情報）'!$G$8:$G$343,0),0),"")</f>
        <v/>
      </c>
      <c r="G145" s="201"/>
      <c r="H145" s="252" t="str">
        <f ca="1">IFERROR(OFFSET('2.3新規再エネ導入予定（設備情報）'!$H$7,MATCH(G145,'2.3新規再エネ導入予定（設備情報）'!$G$8:$G$343,0),0)&amp;"","")</f>
        <v/>
      </c>
      <c r="I145" s="560" t="str">
        <f ca="1">IFERROR(OFFSET('2.3新規再エネ導入予定（設備情報）'!$L$7,MATCH(G145,'2.3新規再エネ導入予定（設備情報）'!$G$8:$G$343,0),0),"")</f>
        <v/>
      </c>
      <c r="J145" s="558" t="str">
        <f ca="1">IFERROR(OFFSET('2.3新規再エネ導入予定（設備情報）'!$O$7,MATCH(G145,'2.3新規再エネ導入予定（設備情報）'!$G$8:$G$343,0),0),"")</f>
        <v/>
      </c>
      <c r="K145" s="529" t="str">
        <f ca="1">IFERROR(OFFSET('2.3新規再エネ導入予定（設備情報）'!$P$7,MATCH(G145,'2.3新規再エネ導入予定（設備情報）'!$G$8:$G$343,0),0),"")</f>
        <v/>
      </c>
      <c r="L145" s="528"/>
      <c r="M145" s="528"/>
      <c r="N145" s="528"/>
      <c r="O145" s="561"/>
      <c r="P145" s="561"/>
      <c r="Q145" s="104"/>
      <c r="R145" s="100"/>
      <c r="T145" s="519" t="str">
        <f ca="1">IFERROR(OFFSET('2.3新規再エネ導入予定（設備情報）'!$Y$6,MATCH(G145,'2.3新規再エネ導入予定（設備情報）'!$G$7:$G$312,0),0),"")</f>
        <v/>
      </c>
    </row>
    <row r="146" spans="2:20" x14ac:dyDescent="0.55000000000000004">
      <c r="D146" s="94"/>
      <c r="E146" s="551"/>
      <c r="F146" s="450" t="s">
        <v>33</v>
      </c>
      <c r="G146" s="317"/>
      <c r="H146" s="317"/>
      <c r="I146" s="552"/>
      <c r="J146" s="318"/>
      <c r="K146" s="491">
        <f ca="1">SUM(INDIRECT("K"&amp;ROW(K141)&amp;":K"&amp;ROW()-1))</f>
        <v>0</v>
      </c>
      <c r="L146" s="490"/>
      <c r="M146" s="490"/>
      <c r="N146" s="490"/>
      <c r="O146" s="490"/>
      <c r="P146" s="490"/>
      <c r="Q146" s="98"/>
      <c r="T146" s="436" t="str">
        <f ca="1">IFERROR(OFFSET('2.3新規再エネ導入予定（設備情報）'!$Y$6,MATCH(G146,'2.3新規再エネ導入予定（設備情報）'!$G$7:$G$312,0),0),"")</f>
        <v/>
      </c>
    </row>
    <row r="147" spans="2:20" x14ac:dyDescent="0.55000000000000004">
      <c r="D147" s="174"/>
      <c r="E147" s="107"/>
      <c r="F147" s="107"/>
      <c r="G147" s="28"/>
      <c r="H147" s="28"/>
      <c r="I147" s="493"/>
      <c r="J147" s="28"/>
      <c r="K147" s="28"/>
      <c r="L147" s="553"/>
      <c r="M147" s="553"/>
      <c r="N147" s="553"/>
      <c r="O147" s="554"/>
      <c r="P147" s="554"/>
      <c r="Q147" s="108"/>
      <c r="R147"/>
      <c r="T147" s="436" t="str">
        <f ca="1">IFERROR(OFFSET('2.3新規再エネ導入予定（設備情報）'!$Y$6,MATCH(G147,'2.3新規再エネ導入予定（設備情報）'!$G$7:$G$312,0),0),"")</f>
        <v/>
      </c>
    </row>
    <row r="148" spans="2:20" x14ac:dyDescent="0.55000000000000004">
      <c r="F148" s="146"/>
      <c r="G148" s="146"/>
      <c r="H148" s="146"/>
      <c r="I148" s="547"/>
      <c r="J148" s="146"/>
      <c r="K148" s="146"/>
      <c r="L148" s="548"/>
      <c r="M148" s="548"/>
      <c r="N148" s="548"/>
      <c r="O148" s="549"/>
      <c r="P148" s="549"/>
      <c r="T148" s="436" t="str">
        <f ca="1">IFERROR(OFFSET('2.3新規再エネ導入予定（設備情報）'!$Y$6,MATCH(G148,'2.3新規再エネ導入予定（設備情報）'!$G$7:$G$312,0),0),"")</f>
        <v/>
      </c>
    </row>
    <row r="149" spans="2:20" ht="18" customHeight="1" x14ac:dyDescent="0.55000000000000004">
      <c r="D149"/>
      <c r="E149"/>
      <c r="F149"/>
      <c r="G149"/>
      <c r="H149"/>
      <c r="I149" s="303"/>
      <c r="J149"/>
      <c r="K149"/>
      <c r="L149" s="555"/>
      <c r="M149" s="555"/>
      <c r="N149" s="555"/>
      <c r="O149" s="14"/>
      <c r="P149" s="14"/>
      <c r="Q149"/>
      <c r="R149"/>
      <c r="T149" s="436" t="str">
        <f ca="1">IFERROR(OFFSET('2.3新規再エネ導入予定（設備情報）'!$Y$6,MATCH(G149,'2.3新規再エネ導入予定（設備情報）'!$G$7:$G$312,0),0),"")</f>
        <v/>
      </c>
    </row>
    <row r="150" spans="2:20" ht="14.25" customHeight="1" x14ac:dyDescent="0.55000000000000004">
      <c r="D150" s="92"/>
      <c r="E150" s="93"/>
      <c r="F150" s="93"/>
      <c r="G150" s="93"/>
      <c r="H150" s="93"/>
      <c r="I150" s="440"/>
      <c r="J150" s="29"/>
      <c r="K150" s="47"/>
      <c r="L150" s="555"/>
      <c r="M150" s="555"/>
      <c r="N150" s="555"/>
      <c r="O150" s="14"/>
      <c r="P150" s="14"/>
      <c r="Q150"/>
      <c r="R150"/>
      <c r="T150" s="436" t="str">
        <f ca="1">IFERROR(OFFSET('2.3新規再エネ導入予定（設備情報）'!$Y$6,MATCH(G150,'2.3新規再エネ導入予定（設備情報）'!$G$7:$G$312,0),0),"")</f>
        <v/>
      </c>
    </row>
    <row r="151" spans="2:20" ht="25.5" customHeight="1" x14ac:dyDescent="0.55000000000000004">
      <c r="D151" s="329" t="s">
        <v>283</v>
      </c>
      <c r="F151"/>
      <c r="G151"/>
      <c r="H151"/>
      <c r="I151" s="303"/>
      <c r="J151"/>
      <c r="K151" s="49"/>
      <c r="L151" s="555"/>
      <c r="M151" s="555"/>
      <c r="N151" s="555"/>
      <c r="O151" s="14"/>
      <c r="P151" s="14"/>
      <c r="Q151"/>
      <c r="R151"/>
      <c r="T151" s="436" t="str">
        <f ca="1">IFERROR(OFFSET('2.3新規再エネ導入予定（設備情報）'!$Y$6,MATCH(G151,'2.3新規再エネ導入予定（設備情報）'!$G$7:$G$312,0),0),"")</f>
        <v/>
      </c>
    </row>
    <row r="152" spans="2:20" x14ac:dyDescent="0.55000000000000004">
      <c r="D152" s="94"/>
      <c r="E152" s="838" t="s">
        <v>279</v>
      </c>
      <c r="F152" s="839"/>
      <c r="G152" s="839"/>
      <c r="H152" s="839"/>
      <c r="I152" s="822">
        <f ca="1">K80</f>
        <v>0</v>
      </c>
      <c r="J152" s="823"/>
      <c r="K152" s="49"/>
      <c r="L152" s="555"/>
      <c r="M152" s="555"/>
      <c r="N152" s="555"/>
      <c r="O152" s="14"/>
      <c r="P152" s="14"/>
      <c r="Q152"/>
      <c r="R152"/>
      <c r="T152" s="436" t="str">
        <f ca="1">IFERROR(OFFSET('2.3新規再エネ導入予定（設備情報）'!$Y$6,MATCH(G152,'2.3新規再エネ導入予定（設備情報）'!$G$7:$G$312,0),0),"")</f>
        <v/>
      </c>
    </row>
    <row r="153" spans="2:20" x14ac:dyDescent="0.55000000000000004">
      <c r="D153" s="94"/>
      <c r="E153" s="838" t="s">
        <v>178</v>
      </c>
      <c r="F153" s="839"/>
      <c r="G153" s="839"/>
      <c r="H153" s="839"/>
      <c r="I153" s="822">
        <f ca="1">K91</f>
        <v>0</v>
      </c>
      <c r="J153" s="823"/>
      <c r="K153" s="49"/>
      <c r="L153" s="555"/>
      <c r="M153" s="555"/>
      <c r="N153" s="555"/>
      <c r="O153" s="14"/>
      <c r="P153" s="14"/>
      <c r="Q153"/>
      <c r="R153"/>
      <c r="T153" s="436" t="str">
        <f ca="1">IFERROR(OFFSET('2.3新規再エネ導入予定（設備情報）'!$Y$6,MATCH(G153,'2.3新規再エネ導入予定（設備情報）'!$G$7:$G$312,0),0),"")</f>
        <v/>
      </c>
    </row>
    <row r="154" spans="2:20" x14ac:dyDescent="0.55000000000000004">
      <c r="D154" s="94"/>
      <c r="E154" s="838" t="s">
        <v>179</v>
      </c>
      <c r="F154" s="839"/>
      <c r="G154" s="839"/>
      <c r="H154" s="839"/>
      <c r="I154" s="822">
        <f ca="1">K102</f>
        <v>0</v>
      </c>
      <c r="J154" s="823"/>
      <c r="K154" s="49"/>
      <c r="L154" s="555"/>
      <c r="M154" s="555"/>
      <c r="N154" s="555"/>
      <c r="O154" s="14"/>
      <c r="P154" s="14"/>
      <c r="Q154"/>
      <c r="R154"/>
      <c r="T154" s="436" t="str">
        <f ca="1">IFERROR(OFFSET('2.3新規再エネ導入予定（設備情報）'!$Y$6,MATCH(G154,'2.3新規再エネ導入予定（設備情報）'!$G$7:$G$312,0),0),"")</f>
        <v/>
      </c>
    </row>
    <row r="155" spans="2:20" x14ac:dyDescent="0.55000000000000004">
      <c r="D155" s="94"/>
      <c r="E155" s="838" t="s">
        <v>280</v>
      </c>
      <c r="F155" s="839"/>
      <c r="G155" s="839"/>
      <c r="H155" s="839"/>
      <c r="I155" s="822">
        <f ca="1">K113</f>
        <v>0</v>
      </c>
      <c r="J155" s="823"/>
      <c r="K155" s="49"/>
      <c r="L155" s="555"/>
      <c r="M155" s="555"/>
      <c r="N155" s="555"/>
      <c r="O155" s="14"/>
      <c r="P155" s="14"/>
      <c r="Q155"/>
      <c r="R155"/>
      <c r="T155" s="436" t="str">
        <f ca="1">IFERROR(OFFSET('2.3新規再エネ導入予定（設備情報）'!$Y$6,MATCH(G155,'2.3新規再エネ導入予定（設備情報）'!$G$7:$G$312,0),0),"")</f>
        <v/>
      </c>
    </row>
    <row r="156" spans="2:20" x14ac:dyDescent="0.55000000000000004">
      <c r="D156" s="94"/>
      <c r="E156" s="838" t="s">
        <v>281</v>
      </c>
      <c r="F156" s="839"/>
      <c r="G156" s="839"/>
      <c r="H156" s="839"/>
      <c r="I156" s="822">
        <f ca="1">K124</f>
        <v>0</v>
      </c>
      <c r="J156" s="823"/>
      <c r="K156" s="49"/>
      <c r="L156" s="555"/>
      <c r="M156" s="555"/>
      <c r="N156" s="555"/>
      <c r="O156" s="14"/>
      <c r="P156" s="14"/>
      <c r="Q156"/>
      <c r="R156"/>
      <c r="T156" s="436" t="str">
        <f ca="1">IFERROR(OFFSET('2.3新規再エネ導入予定（設備情報）'!$Y$6,MATCH(G156,'2.3新規再エネ導入予定（設備情報）'!$G$7:$G$312,0),0),"")</f>
        <v/>
      </c>
    </row>
    <row r="157" spans="2:20" x14ac:dyDescent="0.55000000000000004">
      <c r="D157" s="94"/>
      <c r="E157" s="838" t="s">
        <v>282</v>
      </c>
      <c r="F157" s="839"/>
      <c r="G157" s="839"/>
      <c r="H157" s="839"/>
      <c r="I157" s="822">
        <f ca="1">K135</f>
        <v>0</v>
      </c>
      <c r="J157" s="823"/>
      <c r="K157" s="49"/>
      <c r="L157" s="555"/>
      <c r="M157" s="555"/>
      <c r="N157" s="555"/>
      <c r="O157" s="14"/>
      <c r="P157" s="14"/>
      <c r="Q157"/>
      <c r="R157"/>
      <c r="T157" s="436" t="str">
        <f ca="1">IFERROR(OFFSET('2.3新規再エネ導入予定（設備情報）'!$Y$6,MATCH(G157,'2.3新規再エネ導入予定（設備情報）'!$G$7:$G$312,0),0),"")</f>
        <v/>
      </c>
    </row>
    <row r="158" spans="2:20" x14ac:dyDescent="0.55000000000000004">
      <c r="D158" s="94"/>
      <c r="E158" s="838" t="s">
        <v>369</v>
      </c>
      <c r="F158" s="839"/>
      <c r="G158" s="839"/>
      <c r="H158" s="839"/>
      <c r="I158" s="822">
        <f ca="1">K146</f>
        <v>0</v>
      </c>
      <c r="J158" s="823"/>
      <c r="K158" s="49"/>
      <c r="L158" s="555"/>
      <c r="M158" s="555"/>
      <c r="N158" s="555"/>
      <c r="O158" s="14"/>
      <c r="P158" s="14"/>
      <c r="Q158"/>
      <c r="R158"/>
      <c r="T158" s="436" t="str">
        <f ca="1">IFERROR(OFFSET('2.3新規再エネ導入予定（設備情報）'!$Y$6,MATCH(G158,'2.3新規再エネ導入予定（設備情報）'!$G$7:$G$312,0),0),"")</f>
        <v/>
      </c>
    </row>
    <row r="159" spans="2:20" x14ac:dyDescent="0.55000000000000004">
      <c r="D159" s="94"/>
      <c r="E159" s="838" t="s">
        <v>284</v>
      </c>
      <c r="F159" s="839"/>
      <c r="G159" s="839"/>
      <c r="H159" s="839"/>
      <c r="I159" s="822">
        <f ca="1">SUM(I152:I158)</f>
        <v>0</v>
      </c>
      <c r="J159" s="823"/>
      <c r="K159" s="49"/>
      <c r="L159" s="555"/>
      <c r="M159" s="555"/>
      <c r="N159" s="555"/>
      <c r="O159" s="14"/>
      <c r="P159" s="14"/>
      <c r="Q159"/>
      <c r="R159"/>
      <c r="T159" s="436" t="str">
        <f ca="1">IFERROR(OFFSET('2.3新規再エネ導入予定（設備情報）'!$Y$6,MATCH(G159,'2.3新規再エネ導入予定（設備情報）'!$G$7:$G$312,0),0),"")</f>
        <v/>
      </c>
    </row>
    <row r="160" spans="2:20" ht="12.75" customHeight="1" x14ac:dyDescent="0.55000000000000004">
      <c r="D160" s="174"/>
      <c r="E160" s="107"/>
      <c r="F160" s="107"/>
      <c r="G160" s="107"/>
      <c r="H160" s="107"/>
      <c r="I160" s="471"/>
      <c r="J160" s="28"/>
      <c r="K160" s="50"/>
      <c r="L160" s="555"/>
      <c r="M160" s="555"/>
      <c r="N160" s="555"/>
      <c r="O160" s="14"/>
      <c r="P160" s="14"/>
      <c r="Q160"/>
      <c r="R160"/>
    </row>
    <row r="161" spans="4:19" x14ac:dyDescent="0.55000000000000004">
      <c r="D161"/>
      <c r="E161"/>
      <c r="F161"/>
      <c r="G161"/>
      <c r="H161"/>
      <c r="I161" s="303"/>
      <c r="J161"/>
      <c r="K161"/>
      <c r="L161" s="555"/>
      <c r="M161" s="555"/>
      <c r="N161" s="555"/>
      <c r="O161" s="14"/>
      <c r="P161" s="14"/>
      <c r="Q161"/>
      <c r="R161"/>
    </row>
    <row r="162" spans="4:19" x14ac:dyDescent="0.55000000000000004">
      <c r="D162"/>
      <c r="E162"/>
      <c r="F162"/>
      <c r="G162"/>
      <c r="H162"/>
      <c r="I162" s="303"/>
      <c r="J162"/>
      <c r="K162"/>
      <c r="L162" s="555"/>
      <c r="M162" s="555"/>
      <c r="N162" s="555"/>
      <c r="O162" s="14"/>
      <c r="P162" s="14"/>
      <c r="Q162"/>
      <c r="R162"/>
    </row>
    <row r="163" spans="4:19" x14ac:dyDescent="0.55000000000000004">
      <c r="D163"/>
      <c r="E163"/>
      <c r="F163"/>
      <c r="G163"/>
      <c r="H163"/>
      <c r="I163" s="303"/>
      <c r="J163"/>
      <c r="K163"/>
      <c r="L163" s="555"/>
      <c r="M163" s="555"/>
      <c r="N163" s="555"/>
      <c r="O163" s="14"/>
      <c r="P163" s="14"/>
      <c r="Q163"/>
      <c r="R163"/>
    </row>
    <row r="164" spans="4:19" x14ac:dyDescent="0.55000000000000004">
      <c r="D164"/>
      <c r="E164"/>
      <c r="F164"/>
      <c r="G164"/>
      <c r="H164"/>
      <c r="I164" s="303"/>
      <c r="J164"/>
      <c r="K164"/>
      <c r="L164" s="555"/>
      <c r="M164" s="555"/>
      <c r="N164" s="555"/>
      <c r="O164" s="14"/>
      <c r="P164" s="14"/>
      <c r="Q164"/>
      <c r="R164"/>
    </row>
    <row r="165" spans="4:19" x14ac:dyDescent="0.55000000000000004">
      <c r="D165"/>
      <c r="E165"/>
      <c r="F165"/>
      <c r="G165"/>
      <c r="H165"/>
      <c r="I165" s="303"/>
      <c r="J165"/>
      <c r="K165"/>
      <c r="L165" s="555"/>
      <c r="M165" s="555"/>
      <c r="N165" s="555"/>
      <c r="O165" s="14"/>
      <c r="P165" s="14"/>
      <c r="Q165"/>
      <c r="R165"/>
    </row>
    <row r="166" spans="4:19" x14ac:dyDescent="0.55000000000000004">
      <c r="D166"/>
      <c r="E166"/>
      <c r="F166"/>
      <c r="G166"/>
      <c r="H166"/>
      <c r="I166" s="303"/>
      <c r="J166"/>
      <c r="K166"/>
      <c r="L166" s="555"/>
      <c r="M166" s="555"/>
      <c r="N166" s="555"/>
      <c r="O166" s="14"/>
      <c r="P166" s="14"/>
    </row>
    <row r="167" spans="4:19" x14ac:dyDescent="0.55000000000000004">
      <c r="D167"/>
      <c r="E167"/>
      <c r="F167"/>
      <c r="G167"/>
      <c r="H167"/>
      <c r="I167" s="303"/>
      <c r="J167"/>
      <c r="K167"/>
      <c r="L167" s="555"/>
      <c r="M167" s="555"/>
      <c r="N167" s="555"/>
      <c r="O167" s="14"/>
      <c r="P167" s="14"/>
    </row>
    <row r="168" spans="4:19" x14ac:dyDescent="0.55000000000000004">
      <c r="D168"/>
      <c r="E168"/>
      <c r="F168"/>
      <c r="G168"/>
      <c r="H168"/>
      <c r="I168" s="303"/>
      <c r="J168"/>
      <c r="K168"/>
      <c r="L168" s="555"/>
      <c r="M168" s="555"/>
      <c r="N168" s="555"/>
      <c r="O168" s="14"/>
      <c r="P168" s="14"/>
      <c r="S168" s="89"/>
    </row>
    <row r="169" spans="4:19" ht="37.5" customHeight="1" x14ac:dyDescent="0.55000000000000004">
      <c r="D169"/>
      <c r="E169"/>
      <c r="F169"/>
      <c r="G169"/>
      <c r="H169"/>
      <c r="I169" s="303"/>
      <c r="J169"/>
      <c r="K169"/>
      <c r="L169" s="555"/>
      <c r="M169" s="555"/>
      <c r="N169" s="555"/>
      <c r="O169" s="14"/>
      <c r="P169" s="14"/>
    </row>
    <row r="170" spans="4:19" x14ac:dyDescent="0.55000000000000004">
      <c r="D170"/>
      <c r="E170"/>
      <c r="F170"/>
      <c r="G170"/>
      <c r="H170"/>
      <c r="I170" s="303"/>
      <c r="J170"/>
      <c r="K170"/>
      <c r="L170" s="555"/>
      <c r="M170" s="555"/>
      <c r="N170" s="555"/>
      <c r="O170" s="14"/>
      <c r="P170" s="14"/>
    </row>
    <row r="171" spans="4:19" x14ac:dyDescent="0.55000000000000004">
      <c r="D171"/>
      <c r="E171"/>
      <c r="F171"/>
      <c r="G171"/>
      <c r="H171"/>
      <c r="I171" s="303"/>
      <c r="J171"/>
      <c r="K171"/>
      <c r="L171" s="555"/>
      <c r="M171" s="555"/>
      <c r="N171" s="555"/>
      <c r="O171" s="14"/>
      <c r="P171" s="14"/>
    </row>
    <row r="172" spans="4:19" x14ac:dyDescent="0.55000000000000004">
      <c r="D172"/>
      <c r="E172"/>
      <c r="F172"/>
      <c r="G172"/>
      <c r="H172"/>
      <c r="I172" s="303"/>
      <c r="J172"/>
      <c r="K172"/>
      <c r="L172" s="555"/>
      <c r="M172" s="555"/>
      <c r="N172" s="555"/>
      <c r="O172" s="14"/>
      <c r="P172" s="14"/>
    </row>
    <row r="173" spans="4:19" x14ac:dyDescent="0.55000000000000004">
      <c r="D173"/>
      <c r="E173"/>
      <c r="F173"/>
      <c r="G173"/>
      <c r="H173"/>
      <c r="I173" s="303"/>
      <c r="J173"/>
      <c r="K173"/>
      <c r="L173" s="555"/>
      <c r="M173" s="555"/>
      <c r="N173" s="555"/>
      <c r="O173" s="14"/>
      <c r="P173" s="14"/>
    </row>
    <row r="174" spans="4:19" x14ac:dyDescent="0.55000000000000004">
      <c r="D174"/>
      <c r="E174"/>
      <c r="F174"/>
      <c r="G174"/>
      <c r="H174"/>
      <c r="I174" s="303"/>
      <c r="J174"/>
      <c r="K174"/>
      <c r="L174" s="555"/>
      <c r="M174" s="555"/>
      <c r="N174" s="555"/>
      <c r="O174" s="14"/>
      <c r="P174" s="14"/>
    </row>
    <row r="175" spans="4:19" x14ac:dyDescent="0.55000000000000004">
      <c r="D175"/>
      <c r="E175"/>
      <c r="F175"/>
      <c r="G175"/>
      <c r="H175"/>
      <c r="I175" s="303"/>
      <c r="J175"/>
      <c r="K175"/>
      <c r="L175" s="555"/>
      <c r="M175" s="555"/>
      <c r="N175" s="555"/>
      <c r="O175" s="14"/>
      <c r="P175" s="14"/>
    </row>
    <row r="176" spans="4:19" x14ac:dyDescent="0.55000000000000004">
      <c r="D176"/>
      <c r="E176"/>
      <c r="F176"/>
      <c r="G176"/>
      <c r="H176"/>
      <c r="I176" s="303"/>
      <c r="J176"/>
      <c r="K176"/>
      <c r="L176" s="555"/>
      <c r="M176" s="555"/>
      <c r="N176" s="555"/>
      <c r="O176" s="14"/>
      <c r="P176" s="14"/>
    </row>
    <row r="177" spans="4:19" x14ac:dyDescent="0.55000000000000004">
      <c r="D177"/>
      <c r="E177"/>
      <c r="F177"/>
      <c r="G177"/>
      <c r="H177"/>
      <c r="I177" s="303"/>
      <c r="J177"/>
      <c r="K177"/>
      <c r="L177" s="555"/>
      <c r="M177" s="555"/>
      <c r="N177" s="555"/>
      <c r="O177" s="14"/>
      <c r="P177" s="14"/>
    </row>
    <row r="178" spans="4:19" x14ac:dyDescent="0.55000000000000004">
      <c r="D178"/>
      <c r="E178"/>
      <c r="F178"/>
      <c r="G178"/>
      <c r="H178"/>
      <c r="I178" s="303"/>
      <c r="J178"/>
      <c r="K178"/>
      <c r="L178" s="555"/>
      <c r="M178" s="555"/>
      <c r="N178" s="555"/>
      <c r="O178" s="14"/>
      <c r="P178" s="14"/>
      <c r="S178" s="89"/>
    </row>
    <row r="179" spans="4:19" x14ac:dyDescent="0.55000000000000004">
      <c r="D179"/>
      <c r="E179"/>
      <c r="F179"/>
      <c r="G179"/>
      <c r="H179"/>
      <c r="I179" s="303"/>
      <c r="J179"/>
      <c r="K179"/>
      <c r="L179" s="555"/>
      <c r="M179" s="555"/>
      <c r="N179" s="555"/>
      <c r="O179" s="14"/>
      <c r="P179" s="14"/>
      <c r="S179" s="89"/>
    </row>
    <row r="180" spans="4:19" x14ac:dyDescent="0.55000000000000004">
      <c r="D180"/>
      <c r="E180"/>
      <c r="F180"/>
      <c r="G180"/>
      <c r="H180"/>
      <c r="I180" s="303"/>
      <c r="J180"/>
      <c r="K180"/>
      <c r="L180" s="555"/>
      <c r="M180" s="555"/>
      <c r="N180" s="555"/>
      <c r="O180" s="14"/>
      <c r="P180" s="14"/>
      <c r="S180" s="89"/>
    </row>
    <row r="181" spans="4:19" ht="37.5" customHeight="1" x14ac:dyDescent="0.55000000000000004">
      <c r="D181"/>
      <c r="E181"/>
      <c r="F181"/>
      <c r="G181"/>
      <c r="H181"/>
      <c r="I181" s="303"/>
      <c r="J181"/>
      <c r="K181"/>
      <c r="L181" s="555"/>
      <c r="M181" s="555"/>
      <c r="N181" s="555"/>
      <c r="O181" s="14"/>
      <c r="P181" s="14"/>
    </row>
    <row r="182" spans="4:19" x14ac:dyDescent="0.55000000000000004">
      <c r="D182"/>
      <c r="E182"/>
      <c r="F182"/>
      <c r="G182"/>
      <c r="H182"/>
      <c r="I182" s="303"/>
      <c r="J182"/>
      <c r="K182"/>
      <c r="L182" s="555"/>
      <c r="M182" s="555"/>
      <c r="N182" s="555"/>
      <c r="O182" s="14"/>
      <c r="P182" s="14"/>
    </row>
    <row r="183" spans="4:19" x14ac:dyDescent="0.55000000000000004">
      <c r="D183"/>
      <c r="E183"/>
      <c r="F183"/>
      <c r="G183"/>
      <c r="H183"/>
      <c r="I183" s="303"/>
      <c r="J183"/>
      <c r="K183"/>
      <c r="L183" s="555"/>
      <c r="M183" s="555"/>
      <c r="N183" s="555"/>
      <c r="O183" s="14"/>
      <c r="P183" s="14"/>
    </row>
    <row r="184" spans="4:19" x14ac:dyDescent="0.55000000000000004">
      <c r="D184"/>
      <c r="E184"/>
      <c r="F184"/>
      <c r="G184"/>
      <c r="H184"/>
      <c r="I184" s="303"/>
      <c r="J184"/>
      <c r="K184"/>
      <c r="L184" s="555"/>
      <c r="M184" s="555"/>
      <c r="N184" s="555"/>
      <c r="O184" s="14"/>
      <c r="P184" s="14"/>
    </row>
    <row r="185" spans="4:19" x14ac:dyDescent="0.55000000000000004">
      <c r="D185"/>
      <c r="E185"/>
      <c r="F185"/>
      <c r="G185"/>
      <c r="H185"/>
      <c r="I185" s="303"/>
      <c r="J185"/>
      <c r="K185"/>
      <c r="L185" s="555"/>
      <c r="M185" s="555"/>
      <c r="N185" s="555"/>
      <c r="O185" s="14"/>
      <c r="P185" s="14"/>
    </row>
    <row r="186" spans="4:19" x14ac:dyDescent="0.55000000000000004">
      <c r="D186"/>
      <c r="E186"/>
      <c r="F186"/>
      <c r="G186"/>
      <c r="H186"/>
      <c r="I186" s="303"/>
      <c r="J186"/>
      <c r="K186"/>
      <c r="L186" s="555"/>
      <c r="M186" s="555"/>
      <c r="N186" s="555"/>
      <c r="O186" s="14"/>
      <c r="P186" s="14"/>
    </row>
    <row r="187" spans="4:19" x14ac:dyDescent="0.55000000000000004">
      <c r="D187"/>
      <c r="E187"/>
      <c r="F187"/>
      <c r="G187"/>
      <c r="H187"/>
      <c r="I187" s="303"/>
      <c r="J187"/>
      <c r="K187"/>
      <c r="L187" s="555"/>
      <c r="M187" s="555"/>
      <c r="N187" s="555"/>
      <c r="O187" s="14"/>
      <c r="P187" s="14"/>
    </row>
    <row r="188" spans="4:19" x14ac:dyDescent="0.55000000000000004">
      <c r="E188"/>
      <c r="F188"/>
      <c r="G188"/>
      <c r="H188"/>
      <c r="I188" s="556"/>
      <c r="J188"/>
      <c r="K188"/>
      <c r="L188" s="555"/>
      <c r="M188" s="555"/>
      <c r="N188" s="555"/>
      <c r="O188" s="14"/>
      <c r="P188" s="14"/>
    </row>
    <row r="189" spans="4:19" x14ac:dyDescent="0.55000000000000004">
      <c r="E189"/>
      <c r="F189"/>
      <c r="G189"/>
      <c r="H189"/>
      <c r="I189" s="556"/>
      <c r="J189"/>
      <c r="K189"/>
      <c r="L189" s="555"/>
      <c r="M189" s="555"/>
      <c r="N189" s="555"/>
      <c r="O189" s="14"/>
      <c r="P189" s="14"/>
    </row>
    <row r="190" spans="4:19" x14ac:dyDescent="0.55000000000000004">
      <c r="E190"/>
      <c r="F190"/>
      <c r="G190"/>
      <c r="H190"/>
      <c r="I190" s="556"/>
      <c r="J190"/>
      <c r="K190"/>
      <c r="L190" s="555"/>
      <c r="M190" s="555"/>
      <c r="N190" s="555"/>
      <c r="O190" s="14"/>
      <c r="P190" s="14"/>
      <c r="S190" s="89"/>
    </row>
    <row r="191" spans="4:19" x14ac:dyDescent="0.55000000000000004">
      <c r="E191"/>
      <c r="F191"/>
      <c r="G191"/>
      <c r="H191"/>
      <c r="I191" s="556"/>
      <c r="J191"/>
      <c r="K191"/>
      <c r="L191" s="555"/>
      <c r="M191" s="555"/>
      <c r="N191" s="555"/>
      <c r="O191" s="14"/>
      <c r="P191" s="14"/>
    </row>
  </sheetData>
  <sheetProtection algorithmName="SHA-512" hashValue="LuA/0KvV+ENqHitGSsQQTXtFlFTcTS0CaIv5kJKlaBGIWv2PGDtV4FOlk7NKSuwKRBfayhE4/UKSthFuMOXFTw==" saltValue="pX19jSEnXMmndz6WcLo69w==" spinCount="100000" sheet="1" formatCells="0" insertRows="0" deleteRows="0"/>
  <mergeCells count="73">
    <mergeCell ref="I157:J157"/>
    <mergeCell ref="I158:J158"/>
    <mergeCell ref="I159:J159"/>
    <mergeCell ref="I152:J152"/>
    <mergeCell ref="I153:J153"/>
    <mergeCell ref="I154:J154"/>
    <mergeCell ref="I155:J155"/>
    <mergeCell ref="I156:J156"/>
    <mergeCell ref="E157:H157"/>
    <mergeCell ref="E159:H159"/>
    <mergeCell ref="E154:H154"/>
    <mergeCell ref="E155:H155"/>
    <mergeCell ref="E156:H156"/>
    <mergeCell ref="E158:H158"/>
    <mergeCell ref="E152:H152"/>
    <mergeCell ref="E153:H153"/>
    <mergeCell ref="G6:G7"/>
    <mergeCell ref="H6:H7"/>
    <mergeCell ref="H108:H109"/>
    <mergeCell ref="G86:G87"/>
    <mergeCell ref="H86:H87"/>
    <mergeCell ref="F108:F109"/>
    <mergeCell ref="F119:F120"/>
    <mergeCell ref="G119:G120"/>
    <mergeCell ref="H119:H120"/>
    <mergeCell ref="F97:F98"/>
    <mergeCell ref="G97:G98"/>
    <mergeCell ref="H97:H98"/>
    <mergeCell ref="F130:F131"/>
    <mergeCell ref="G130:G131"/>
    <mergeCell ref="I97:I98"/>
    <mergeCell ref="G108:G109"/>
    <mergeCell ref="J97:J98"/>
    <mergeCell ref="K97:K98"/>
    <mergeCell ref="I108:I109"/>
    <mergeCell ref="K108:K109"/>
    <mergeCell ref="J108:J109"/>
    <mergeCell ref="I119:I120"/>
    <mergeCell ref="J119:J120"/>
    <mergeCell ref="K119:K120"/>
    <mergeCell ref="H130:H131"/>
    <mergeCell ref="I130:I131"/>
    <mergeCell ref="J130:J131"/>
    <mergeCell ref="K130:K131"/>
    <mergeCell ref="L130:N130"/>
    <mergeCell ref="O130:P130"/>
    <mergeCell ref="L97:N97"/>
    <mergeCell ref="O97:P97"/>
    <mergeCell ref="L108:N108"/>
    <mergeCell ref="O108:P108"/>
    <mergeCell ref="L119:N119"/>
    <mergeCell ref="O119:P119"/>
    <mergeCell ref="L86:N86"/>
    <mergeCell ref="O86:P86"/>
    <mergeCell ref="J6:J7"/>
    <mergeCell ref="K6:K7"/>
    <mergeCell ref="O6:P6"/>
    <mergeCell ref="A2:N2"/>
    <mergeCell ref="K141:K142"/>
    <mergeCell ref="L141:N141"/>
    <mergeCell ref="O141:P141"/>
    <mergeCell ref="F141:F142"/>
    <mergeCell ref="G141:G142"/>
    <mergeCell ref="H141:H142"/>
    <mergeCell ref="I141:I142"/>
    <mergeCell ref="J141:J142"/>
    <mergeCell ref="E6:F7"/>
    <mergeCell ref="F86:F87"/>
    <mergeCell ref="J86:J87"/>
    <mergeCell ref="K86:K87"/>
    <mergeCell ref="L6:N6"/>
    <mergeCell ref="I6:I7"/>
    <mergeCell ref="I86:I87"/>
  </mergeCells>
  <phoneticPr fontId="1"/>
  <conditionalFormatting sqref="E8:E13 E19 E24:E25 E30:E31 E37 E48:E49">
    <cfRule type="expression" dxfId="2409" priority="3543">
      <formula>COUNTIF($E$8:$E$80,$E8)&gt;1</formula>
    </cfRule>
  </conditionalFormatting>
  <conditionalFormatting sqref="E8:E79">
    <cfRule type="containsBlanks" dxfId="2408" priority="206">
      <formula>LEN(TRIM(E8))=0</formula>
    </cfRule>
    <cfRule type="cellIs" dxfId="2407" priority="207" operator="equal">
      <formula>"合計"</formula>
    </cfRule>
    <cfRule type="notContainsBlanks" dxfId="2406" priority="208">
      <formula>LEN(TRIM(E8))&gt;0</formula>
    </cfRule>
  </conditionalFormatting>
  <conditionalFormatting sqref="E80">
    <cfRule type="cellIs" dxfId="2405" priority="2102" operator="equal">
      <formula>0</formula>
    </cfRule>
  </conditionalFormatting>
  <conditionalFormatting sqref="F8">
    <cfRule type="expression" dxfId="2404" priority="2105">
      <formula>$E8="*"</formula>
    </cfRule>
  </conditionalFormatting>
  <conditionalFormatting sqref="F9:F13 H9:K13">
    <cfRule type="containsBlanks" dxfId="2403" priority="163">
      <formula>LEN(TRIM(F9))=0</formula>
    </cfRule>
  </conditionalFormatting>
  <conditionalFormatting sqref="F14">
    <cfRule type="expression" dxfId="2402" priority="1622">
      <formula>$E14="*"</formula>
    </cfRule>
  </conditionalFormatting>
  <conditionalFormatting sqref="F15:F19">
    <cfRule type="containsBlanks" dxfId="2401" priority="144">
      <formula>LEN(TRIM(F15))=0</formula>
    </cfRule>
  </conditionalFormatting>
  <conditionalFormatting sqref="F20">
    <cfRule type="expression" dxfId="2400" priority="1616">
      <formula>$E20="*"</formula>
    </cfRule>
  </conditionalFormatting>
  <conditionalFormatting sqref="F21:F25 H21:K25">
    <cfRule type="containsBlanks" dxfId="2399" priority="138">
      <formula>LEN(TRIM(F21))=0</formula>
    </cfRule>
  </conditionalFormatting>
  <conditionalFormatting sqref="F26">
    <cfRule type="expression" dxfId="2398" priority="1610">
      <formula>$E26="*"</formula>
    </cfRule>
  </conditionalFormatting>
  <conditionalFormatting sqref="F27:F31">
    <cfRule type="containsBlanks" dxfId="2397" priority="120">
      <formula>LEN(TRIM(F27))=0</formula>
    </cfRule>
  </conditionalFormatting>
  <conditionalFormatting sqref="F32">
    <cfRule type="expression" dxfId="2396" priority="1604">
      <formula>$E32="*"</formula>
    </cfRule>
  </conditionalFormatting>
  <conditionalFormatting sqref="F33:F37">
    <cfRule type="containsBlanks" dxfId="2395" priority="108">
      <formula>LEN(TRIM(F33))=0</formula>
    </cfRule>
  </conditionalFormatting>
  <conditionalFormatting sqref="F38">
    <cfRule type="expression" dxfId="2394" priority="1148">
      <formula>$E38="*"</formula>
    </cfRule>
  </conditionalFormatting>
  <conditionalFormatting sqref="F39:F43">
    <cfRule type="containsBlanks" dxfId="2393" priority="96">
      <formula>LEN(TRIM(F39))=0</formula>
    </cfRule>
  </conditionalFormatting>
  <conditionalFormatting sqref="F44">
    <cfRule type="expression" dxfId="2392" priority="1598">
      <formula>$E44="*"</formula>
    </cfRule>
  </conditionalFormatting>
  <conditionalFormatting sqref="F45:F49">
    <cfRule type="containsBlanks" dxfId="2391" priority="84">
      <formula>LEN(TRIM(F45))=0</formula>
    </cfRule>
  </conditionalFormatting>
  <conditionalFormatting sqref="F50">
    <cfRule type="expression" dxfId="2390" priority="1592">
      <formula>$E50="*"</formula>
    </cfRule>
  </conditionalFormatting>
  <conditionalFormatting sqref="F51:F55">
    <cfRule type="containsBlanks" dxfId="2389" priority="73">
      <formula>LEN(TRIM(F51))=0</formula>
    </cfRule>
  </conditionalFormatting>
  <conditionalFormatting sqref="F56">
    <cfRule type="expression" dxfId="2388" priority="1586">
      <formula>$E56="*"</formula>
    </cfRule>
  </conditionalFormatting>
  <conditionalFormatting sqref="F57:F61">
    <cfRule type="containsBlanks" dxfId="2387" priority="62">
      <formula>LEN(TRIM(F57))=0</formula>
    </cfRule>
  </conditionalFormatting>
  <conditionalFormatting sqref="F62">
    <cfRule type="expression" dxfId="2386" priority="1580">
      <formula>$E62="*"</formula>
    </cfRule>
  </conditionalFormatting>
  <conditionalFormatting sqref="F63:F67">
    <cfRule type="containsBlanks" dxfId="2385" priority="51">
      <formula>LEN(TRIM(F63))=0</formula>
    </cfRule>
  </conditionalFormatting>
  <conditionalFormatting sqref="F68">
    <cfRule type="expression" dxfId="2384" priority="1574">
      <formula>$E68="*"</formula>
    </cfRule>
  </conditionalFormatting>
  <conditionalFormatting sqref="F69:F73">
    <cfRule type="containsBlanks" dxfId="2383" priority="5">
      <formula>LEN(TRIM(F69))=0</formula>
    </cfRule>
  </conditionalFormatting>
  <conditionalFormatting sqref="F74">
    <cfRule type="expression" dxfId="2382" priority="1568">
      <formula>$E74="*"</formula>
    </cfRule>
  </conditionalFormatting>
  <conditionalFormatting sqref="F75:F79">
    <cfRule type="containsBlanks" dxfId="2381" priority="40">
      <formula>LEN(TRIM(F75))=0</formula>
    </cfRule>
  </conditionalFormatting>
  <conditionalFormatting sqref="F88 H88:K88">
    <cfRule type="containsBlanks" dxfId="2380" priority="36">
      <formula>LEN(TRIM(F88))=0</formula>
    </cfRule>
  </conditionalFormatting>
  <conditionalFormatting sqref="F89:F90 H89:K90 F100:F101 H100:K101 F111:F112 H111:K112 F122:F123 H122:K123 F133:F134 H133:K134 F144:F145 H144:K145">
    <cfRule type="containsBlanks" dxfId="2379" priority="2964">
      <formula>LEN(TRIM(F89))=0</formula>
    </cfRule>
  </conditionalFormatting>
  <conditionalFormatting sqref="F91">
    <cfRule type="cellIs" dxfId="2378" priority="1277" operator="equal">
      <formula>"合計"</formula>
    </cfRule>
  </conditionalFormatting>
  <conditionalFormatting sqref="F99 H99:K99">
    <cfRule type="containsBlanks" dxfId="2377" priority="32">
      <formula>LEN(TRIM(F99))=0</formula>
    </cfRule>
  </conditionalFormatting>
  <conditionalFormatting sqref="F99">
    <cfRule type="containsBlanks" dxfId="2376" priority="1074">
      <formula>LEN(TRIM(F99))=0</formula>
    </cfRule>
  </conditionalFormatting>
  <conditionalFormatting sqref="F102">
    <cfRule type="cellIs" dxfId="2375" priority="1071" operator="equal">
      <formula>"合計"</formula>
    </cfRule>
  </conditionalFormatting>
  <conditionalFormatting sqref="F110 H110:K110">
    <cfRule type="containsBlanks" dxfId="2374" priority="28">
      <formula>LEN(TRIM(F110))=0</formula>
    </cfRule>
  </conditionalFormatting>
  <conditionalFormatting sqref="F110">
    <cfRule type="containsBlanks" dxfId="2373" priority="1061">
      <formula>LEN(TRIM(F110))=0</formula>
    </cfRule>
  </conditionalFormatting>
  <conditionalFormatting sqref="F113">
    <cfRule type="cellIs" dxfId="2372" priority="1058" operator="equal">
      <formula>"合計"</formula>
    </cfRule>
  </conditionalFormatting>
  <conditionalFormatting sqref="F121 H121:K121">
    <cfRule type="containsBlanks" dxfId="2371" priority="24">
      <formula>LEN(TRIM(F121))=0</formula>
    </cfRule>
  </conditionalFormatting>
  <conditionalFormatting sqref="F121">
    <cfRule type="containsBlanks" dxfId="2370" priority="1048">
      <formula>LEN(TRIM(F121))=0</formula>
    </cfRule>
  </conditionalFormatting>
  <conditionalFormatting sqref="F124">
    <cfRule type="cellIs" dxfId="2369" priority="1045" operator="equal">
      <formula>"合計"</formula>
    </cfRule>
  </conditionalFormatting>
  <conditionalFormatting sqref="F132 H132:K132">
    <cfRule type="containsBlanks" dxfId="2368" priority="20">
      <formula>LEN(TRIM(F132))=0</formula>
    </cfRule>
  </conditionalFormatting>
  <conditionalFormatting sqref="F132">
    <cfRule type="containsBlanks" dxfId="2367" priority="1020">
      <formula>LEN(TRIM(F132))=0</formula>
    </cfRule>
  </conditionalFormatting>
  <conditionalFormatting sqref="F135">
    <cfRule type="cellIs" dxfId="2366" priority="1017" operator="equal">
      <formula>"合計"</formula>
    </cfRule>
  </conditionalFormatting>
  <conditionalFormatting sqref="F143 H143:K143">
    <cfRule type="containsBlanks" dxfId="2365" priority="16">
      <formula>LEN(TRIM(F143))=0</formula>
    </cfRule>
  </conditionalFormatting>
  <conditionalFormatting sqref="F143">
    <cfRule type="containsBlanks" dxfId="2364" priority="374">
      <formula>LEN(TRIM(F143))=0</formula>
    </cfRule>
  </conditionalFormatting>
  <conditionalFormatting sqref="F146">
    <cfRule type="cellIs" dxfId="2363" priority="626" operator="equal">
      <formula>"合計"</formula>
    </cfRule>
  </conditionalFormatting>
  <conditionalFormatting sqref="F88:K88">
    <cfRule type="expression" dxfId="2362" priority="35">
      <formula>#REF!&lt;&gt;""</formula>
    </cfRule>
  </conditionalFormatting>
  <conditionalFormatting sqref="F9:P13">
    <cfRule type="expression" dxfId="2361" priority="162">
      <formula>$G9&lt;&gt;""</formula>
    </cfRule>
  </conditionalFormatting>
  <conditionalFormatting sqref="F15:P19">
    <cfRule type="expression" dxfId="2360" priority="141">
      <formula>$G15&lt;&gt;""</formula>
    </cfRule>
  </conditionalFormatting>
  <conditionalFormatting sqref="F21:P25">
    <cfRule type="expression" dxfId="2359" priority="131">
      <formula>$G21&lt;&gt;""</formula>
    </cfRule>
  </conditionalFormatting>
  <conditionalFormatting sqref="F27:P31">
    <cfRule type="expression" dxfId="2358" priority="119">
      <formula>$G27&lt;&gt;""</formula>
    </cfRule>
  </conditionalFormatting>
  <conditionalFormatting sqref="F33:P37">
    <cfRule type="expression" dxfId="2357" priority="107">
      <formula>$G33&lt;&gt;""</formula>
    </cfRule>
  </conditionalFormatting>
  <conditionalFormatting sqref="F39:P43">
    <cfRule type="expression" dxfId="2356" priority="95">
      <formula>$G39&lt;&gt;""</formula>
    </cfRule>
  </conditionalFormatting>
  <conditionalFormatting sqref="F45:P49">
    <cfRule type="expression" dxfId="2355" priority="83">
      <formula>$G45&lt;&gt;""</formula>
    </cfRule>
  </conditionalFormatting>
  <conditionalFormatting sqref="F51:P55">
    <cfRule type="expression" dxfId="2354" priority="72">
      <formula>$G51&lt;&gt;""</formula>
    </cfRule>
  </conditionalFormatting>
  <conditionalFormatting sqref="F57:P61">
    <cfRule type="expression" dxfId="2353" priority="61">
      <formula>$G57&lt;&gt;""</formula>
    </cfRule>
  </conditionalFormatting>
  <conditionalFormatting sqref="F63:P67">
    <cfRule type="expression" dxfId="2352" priority="50">
      <formula>$G63&lt;&gt;""</formula>
    </cfRule>
  </conditionalFormatting>
  <conditionalFormatting sqref="F69:P73">
    <cfRule type="expression" dxfId="2351" priority="4">
      <formula>$G69&lt;&gt;""</formula>
    </cfRule>
  </conditionalFormatting>
  <conditionalFormatting sqref="F75:P79">
    <cfRule type="expression" dxfId="2350" priority="39">
      <formula>$G75&lt;&gt;""</formula>
    </cfRule>
  </conditionalFormatting>
  <conditionalFormatting sqref="F88:P88 F88:K90 F99:K101 F110:K112 F121:K123 F132:K134 F143:K145">
    <cfRule type="expression" dxfId="2349" priority="2864">
      <formula>$G88&lt;&gt;""</formula>
    </cfRule>
  </conditionalFormatting>
  <conditionalFormatting sqref="F88:P88 F99:K101 F110:K112 F121:K123 F132:K134 F143:K145">
    <cfRule type="expression" dxfId="2348" priority="2863">
      <formula>#REF!&lt;&gt;""</formula>
    </cfRule>
  </conditionalFormatting>
  <conditionalFormatting sqref="F88:P88">
    <cfRule type="containsBlanks" dxfId="2347" priority="1912">
      <formula>LEN(TRIM(F88))=0</formula>
    </cfRule>
  </conditionalFormatting>
  <conditionalFormatting sqref="F88:P90 G101 G112 G123 G134 G145">
    <cfRule type="expression" dxfId="2346" priority="1632">
      <formula>$G88&lt;&gt;""</formula>
    </cfRule>
  </conditionalFormatting>
  <conditionalFormatting sqref="F99:P101">
    <cfRule type="expression" dxfId="2345" priority="731">
      <formula>$G99&lt;&gt;""</formula>
    </cfRule>
  </conditionalFormatting>
  <conditionalFormatting sqref="F110:P112">
    <cfRule type="expression" dxfId="2344" priority="707">
      <formula>$G110&lt;&gt;""</formula>
    </cfRule>
  </conditionalFormatting>
  <conditionalFormatting sqref="F121:P123">
    <cfRule type="expression" dxfId="2343" priority="683">
      <formula>$G121&lt;&gt;""</formula>
    </cfRule>
  </conditionalFormatting>
  <conditionalFormatting sqref="F132:P134">
    <cfRule type="expression" dxfId="2342" priority="659">
      <formula>$G132&lt;&gt;""</formula>
    </cfRule>
  </conditionalFormatting>
  <conditionalFormatting sqref="F143:P145">
    <cfRule type="expression" dxfId="2341" priority="369">
      <formula>$G143&lt;&gt;""</formula>
    </cfRule>
  </conditionalFormatting>
  <conditionalFormatting sqref="G8">
    <cfRule type="expression" dxfId="2340" priority="1861">
      <formula>$E8=""</formula>
    </cfRule>
    <cfRule type="expression" dxfId="2339" priority="1860">
      <formula>$E8&lt;&gt;""</formula>
    </cfRule>
    <cfRule type="expression" dxfId="2338" priority="1859">
      <formula>$E8&lt;&gt;""</formula>
    </cfRule>
  </conditionalFormatting>
  <conditionalFormatting sqref="G9:G11">
    <cfRule type="expression" dxfId="2337" priority="157">
      <formula>$E9&lt;&gt;""</formula>
    </cfRule>
    <cfRule type="notContainsBlanks" dxfId="2336" priority="158">
      <formula>LEN(TRIM(G9))&gt;0</formula>
    </cfRule>
    <cfRule type="expression" dxfId="2335" priority="161">
      <formula>G9&lt;&gt;""</formula>
    </cfRule>
    <cfRule type="expression" dxfId="2334" priority="160">
      <formula>$E9=""</formula>
    </cfRule>
    <cfRule type="expression" dxfId="2333" priority="159">
      <formula>$E9&lt;&gt;""</formula>
    </cfRule>
    <cfRule type="expression" dxfId="2332" priority="173">
      <formula>#REF!&lt;&gt;""</formula>
    </cfRule>
  </conditionalFormatting>
  <conditionalFormatting sqref="G12:G13">
    <cfRule type="notContainsBlanks" dxfId="2331" priority="1668">
      <formula>LEN(TRIM(G12))&gt;0</formula>
    </cfRule>
    <cfRule type="expression" dxfId="2330" priority="1669">
      <formula>$E12&lt;&gt;""</formula>
    </cfRule>
    <cfRule type="expression" dxfId="2329" priority="1670">
      <formula>$E12=""</formula>
    </cfRule>
    <cfRule type="expression" dxfId="2328" priority="1671">
      <formula>G12&lt;&gt;""</formula>
    </cfRule>
  </conditionalFormatting>
  <conditionalFormatting sqref="G12:G14">
    <cfRule type="expression" dxfId="2327" priority="1554">
      <formula>$E12&lt;&gt;""</formula>
    </cfRule>
  </conditionalFormatting>
  <conditionalFormatting sqref="G14">
    <cfRule type="expression" dxfId="2326" priority="1555">
      <formula>$E14=""</formula>
    </cfRule>
    <cfRule type="expression" dxfId="2325" priority="1553">
      <formula>$E14&lt;&gt;""</formula>
    </cfRule>
    <cfRule type="expression" dxfId="2324" priority="1556">
      <formula>G14&lt;&gt;""</formula>
    </cfRule>
  </conditionalFormatting>
  <conditionalFormatting sqref="G15">
    <cfRule type="expression" dxfId="2323" priority="152">
      <formula>#REF!&lt;&gt;""</formula>
    </cfRule>
    <cfRule type="expression" dxfId="2322" priority="151">
      <formula>G15&lt;&gt;""</formula>
    </cfRule>
    <cfRule type="notContainsBlanks" dxfId="2321" priority="150">
      <formula>LEN(TRIM(G15))&gt;0</formula>
    </cfRule>
    <cfRule type="expression" dxfId="2320" priority="148">
      <formula>$E15=""</formula>
    </cfRule>
    <cfRule type="expression" dxfId="2319" priority="149">
      <formula>G15&lt;&gt;""</formula>
    </cfRule>
    <cfRule type="expression" dxfId="2318" priority="145">
      <formula>$E15&lt;&gt;""</formula>
    </cfRule>
    <cfRule type="notContainsBlanks" dxfId="2317" priority="146">
      <formula>LEN(TRIM(G15))&gt;0</formula>
    </cfRule>
    <cfRule type="expression" dxfId="2316" priority="147">
      <formula>$E15&lt;&gt;""</formula>
    </cfRule>
  </conditionalFormatting>
  <conditionalFormatting sqref="G16">
    <cfRule type="expression" dxfId="2315" priority="1979">
      <formula>G16&lt;&gt;""</formula>
    </cfRule>
    <cfRule type="notContainsBlanks" dxfId="2314" priority="1978">
      <formula>LEN(TRIM(G16))&gt;0</formula>
    </cfRule>
  </conditionalFormatting>
  <conditionalFormatting sqref="G16:G19">
    <cfRule type="expression" dxfId="2313" priority="999">
      <formula>$E16&lt;&gt;""</formula>
    </cfRule>
    <cfRule type="expression" dxfId="2312" priority="1000">
      <formula>$E16=""</formula>
    </cfRule>
    <cfRule type="expression" dxfId="2311" priority="1001">
      <formula>G16&lt;&gt;""</formula>
    </cfRule>
    <cfRule type="notContainsBlanks" dxfId="2310" priority="998">
      <formula>LEN(TRIM(G16))&gt;0</formula>
    </cfRule>
  </conditionalFormatting>
  <conditionalFormatting sqref="G16:G20">
    <cfRule type="expression" dxfId="2309" priority="988">
      <formula>$E16&lt;&gt;""</formula>
    </cfRule>
  </conditionalFormatting>
  <conditionalFormatting sqref="G20">
    <cfRule type="expression" dxfId="2308" priority="990">
      <formula>G20&lt;&gt;""</formula>
    </cfRule>
    <cfRule type="expression" dxfId="2307" priority="989">
      <formula>$E20=""</formula>
    </cfRule>
    <cfRule type="expression" dxfId="2306" priority="987">
      <formula>$E20&lt;&gt;""</formula>
    </cfRule>
  </conditionalFormatting>
  <conditionalFormatting sqref="G21">
    <cfRule type="notContainsBlanks" dxfId="2305" priority="133">
      <formula>LEN(TRIM(G21))&gt;0</formula>
    </cfRule>
    <cfRule type="expression" dxfId="2304" priority="134">
      <formula>$E21&lt;&gt;""</formula>
    </cfRule>
    <cfRule type="expression" dxfId="2303" priority="135">
      <formula>$E21=""</formula>
    </cfRule>
    <cfRule type="expression" dxfId="2302" priority="136">
      <formula>G21&lt;&gt;""</formula>
    </cfRule>
    <cfRule type="expression" dxfId="2301" priority="137">
      <formula>#REF!&lt;&gt;""</formula>
    </cfRule>
  </conditionalFormatting>
  <conditionalFormatting sqref="G21:G22">
    <cfRule type="expression" dxfId="2300" priority="132">
      <formula>$E21&lt;&gt;""</formula>
    </cfRule>
  </conditionalFormatting>
  <conditionalFormatting sqref="G22 G24">
    <cfRule type="expression" dxfId="2299" priority="1966">
      <formula>$E22=""</formula>
    </cfRule>
    <cfRule type="expression" dxfId="2298" priority="1967">
      <formula>G22&lt;&gt;""</formula>
    </cfRule>
  </conditionalFormatting>
  <conditionalFormatting sqref="G22:G24">
    <cfRule type="expression" dxfId="2297" priority="1965">
      <formula>$E22&lt;&gt;""</formula>
    </cfRule>
  </conditionalFormatting>
  <conditionalFormatting sqref="G22:G25 G16:G19 G28:G31 G46:G49 G54:G55 G60:G61 G66:G67 G72:G73 F89:K90 G100:G101 G111:G112 G122:G123 G133:G134 G144:G145 G12:G13 G34:G37 G40:G43">
    <cfRule type="expression" dxfId="2296" priority="2834">
      <formula>#REF!&lt;&gt;""</formula>
    </cfRule>
  </conditionalFormatting>
  <conditionalFormatting sqref="G22:G25">
    <cfRule type="notContainsBlanks" dxfId="2295" priority="1959">
      <formula>LEN(TRIM(G22))&gt;0</formula>
    </cfRule>
  </conditionalFormatting>
  <conditionalFormatting sqref="G23 H8:J8">
    <cfRule type="expression" dxfId="2294" priority="2094">
      <formula>$E8=""</formula>
    </cfRule>
  </conditionalFormatting>
  <conditionalFormatting sqref="G23">
    <cfRule type="expression" dxfId="2293" priority="2093">
      <formula>$E23&lt;&gt;""</formula>
    </cfRule>
  </conditionalFormatting>
  <conditionalFormatting sqref="G24:G26">
    <cfRule type="expression" dxfId="2292" priority="978">
      <formula>$E24&lt;&gt;""</formula>
    </cfRule>
  </conditionalFormatting>
  <conditionalFormatting sqref="G25 G23">
    <cfRule type="expression" dxfId="2291" priority="1962">
      <formula>G23&lt;&gt;""</formula>
    </cfRule>
  </conditionalFormatting>
  <conditionalFormatting sqref="G25">
    <cfRule type="expression" dxfId="2290" priority="1960">
      <formula>$E25&lt;&gt;""</formula>
    </cfRule>
    <cfRule type="expression" dxfId="2289" priority="1961">
      <formula>$E25=""</formula>
    </cfRule>
  </conditionalFormatting>
  <conditionalFormatting sqref="G26">
    <cfRule type="expression" dxfId="2288" priority="977">
      <formula>$E26&lt;&gt;""</formula>
    </cfRule>
    <cfRule type="expression" dxfId="2287" priority="980">
      <formula>G26&lt;&gt;""</formula>
    </cfRule>
    <cfRule type="expression" dxfId="2286" priority="979">
      <formula>$E26=""</formula>
    </cfRule>
  </conditionalFormatting>
  <conditionalFormatting sqref="G27">
    <cfRule type="expression" dxfId="2285" priority="128">
      <formula>#REF!&lt;&gt;""</formula>
    </cfRule>
    <cfRule type="expression" dxfId="2284" priority="123">
      <formula>$E27&lt;&gt;""</formula>
    </cfRule>
    <cfRule type="notContainsBlanks" dxfId="2283" priority="124">
      <formula>LEN(TRIM(G27))&gt;0</formula>
    </cfRule>
    <cfRule type="expression" dxfId="2282" priority="125">
      <formula>$E27&lt;&gt;""</formula>
    </cfRule>
    <cfRule type="expression" dxfId="2281" priority="126">
      <formula>$E27=""</formula>
    </cfRule>
    <cfRule type="expression" dxfId="2280" priority="127">
      <formula>G27&lt;&gt;""</formula>
    </cfRule>
  </conditionalFormatting>
  <conditionalFormatting sqref="G28:G31">
    <cfRule type="expression" dxfId="2279" priority="1957">
      <formula>G28&lt;&gt;""</formula>
    </cfRule>
    <cfRule type="expression" dxfId="2278" priority="1955">
      <formula>$E28&lt;&gt;""</formula>
    </cfRule>
    <cfRule type="notContainsBlanks" dxfId="2277" priority="1954">
      <formula>LEN(TRIM(G28))&gt;0</formula>
    </cfRule>
    <cfRule type="expression" dxfId="2276" priority="1956">
      <formula>$E28=""</formula>
    </cfRule>
  </conditionalFormatting>
  <conditionalFormatting sqref="G28:G32">
    <cfRule type="expression" dxfId="2275" priority="968">
      <formula>$E28&lt;&gt;""</formula>
    </cfRule>
  </conditionalFormatting>
  <conditionalFormatting sqref="G32">
    <cfRule type="expression" dxfId="2274" priority="967">
      <formula>$E32&lt;&gt;""</formula>
    </cfRule>
    <cfRule type="expression" dxfId="2273" priority="969">
      <formula>$E32=""</formula>
    </cfRule>
    <cfRule type="expression" dxfId="2272" priority="970">
      <formula>G32&lt;&gt;""</formula>
    </cfRule>
  </conditionalFormatting>
  <conditionalFormatting sqref="G33">
    <cfRule type="notContainsBlanks" dxfId="2271" priority="112">
      <formula>LEN(TRIM(G33))&gt;0</formula>
    </cfRule>
    <cfRule type="expression" dxfId="2270" priority="113">
      <formula>$E33&lt;&gt;""</formula>
    </cfRule>
    <cfRule type="expression" dxfId="2269" priority="114">
      <formula>$E33=""</formula>
    </cfRule>
    <cfRule type="expression" dxfId="2268" priority="115">
      <formula>G33&lt;&gt;""</formula>
    </cfRule>
    <cfRule type="expression" dxfId="2267" priority="116">
      <formula>#REF!&lt;&gt;""</formula>
    </cfRule>
    <cfRule type="expression" dxfId="2266" priority="111">
      <formula>$E33&lt;&gt;""</formula>
    </cfRule>
  </conditionalFormatting>
  <conditionalFormatting sqref="G34:G37">
    <cfRule type="expression" dxfId="2265" priority="1187">
      <formula>$E34&lt;&gt;""</formula>
    </cfRule>
    <cfRule type="expression" dxfId="2264" priority="1188">
      <formula>$E34=""</formula>
    </cfRule>
    <cfRule type="expression" dxfId="2263" priority="1189">
      <formula>G34&lt;&gt;""</formula>
    </cfRule>
    <cfRule type="notContainsBlanks" dxfId="2262" priority="1186">
      <formula>LEN(TRIM(G34))&gt;0</formula>
    </cfRule>
  </conditionalFormatting>
  <conditionalFormatting sqref="G34:G38">
    <cfRule type="expression" dxfId="2261" priority="958">
      <formula>$E34&lt;&gt;""</formula>
    </cfRule>
  </conditionalFormatting>
  <conditionalFormatting sqref="G38">
    <cfRule type="expression" dxfId="2260" priority="960">
      <formula>G38&lt;&gt;""</formula>
    </cfRule>
    <cfRule type="expression" dxfId="2259" priority="959">
      <formula>$E38=""</formula>
    </cfRule>
    <cfRule type="expression" dxfId="2258" priority="957">
      <formula>$E38&lt;&gt;""</formula>
    </cfRule>
  </conditionalFormatting>
  <conditionalFormatting sqref="G39">
    <cfRule type="expression" dxfId="2257" priority="99">
      <formula>$E39&lt;&gt;""</formula>
    </cfRule>
    <cfRule type="expression" dxfId="2256" priority="104">
      <formula>#REF!&lt;&gt;""</formula>
    </cfRule>
    <cfRule type="expression" dxfId="2255" priority="103">
      <formula>G39&lt;&gt;""</formula>
    </cfRule>
    <cfRule type="expression" dxfId="2254" priority="102">
      <formula>$E39=""</formula>
    </cfRule>
    <cfRule type="expression" dxfId="2253" priority="101">
      <formula>$E39&lt;&gt;""</formula>
    </cfRule>
    <cfRule type="notContainsBlanks" dxfId="2252" priority="100">
      <formula>LEN(TRIM(G39))&gt;0</formula>
    </cfRule>
  </conditionalFormatting>
  <conditionalFormatting sqref="G40:G43">
    <cfRule type="expression" dxfId="2251" priority="1126">
      <formula>G40&lt;&gt;""</formula>
    </cfRule>
    <cfRule type="notContainsBlanks" dxfId="2250" priority="1123">
      <formula>LEN(TRIM(G40))&gt;0</formula>
    </cfRule>
    <cfRule type="expression" dxfId="2249" priority="1125">
      <formula>$E40=""</formula>
    </cfRule>
    <cfRule type="expression" dxfId="2248" priority="1124">
      <formula>$E40&lt;&gt;""</formula>
    </cfRule>
  </conditionalFormatting>
  <conditionalFormatting sqref="G40:G44">
    <cfRule type="expression" dxfId="2247" priority="948">
      <formula>$E40&lt;&gt;""</formula>
    </cfRule>
  </conditionalFormatting>
  <conditionalFormatting sqref="G44">
    <cfRule type="expression" dxfId="2246" priority="950">
      <formula>G44&lt;&gt;""</formula>
    </cfRule>
    <cfRule type="expression" dxfId="2245" priority="947">
      <formula>$E44&lt;&gt;""</formula>
    </cfRule>
    <cfRule type="expression" dxfId="2244" priority="949">
      <formula>$E44=""</formula>
    </cfRule>
  </conditionalFormatting>
  <conditionalFormatting sqref="G45">
    <cfRule type="expression" dxfId="2243" priority="92">
      <formula>#REF!&lt;&gt;""</formula>
    </cfRule>
    <cfRule type="expression" dxfId="2242" priority="91">
      <formula>G45&lt;&gt;""</formula>
    </cfRule>
    <cfRule type="expression" dxfId="2241" priority="90">
      <formula>$E45=""</formula>
    </cfRule>
    <cfRule type="notContainsBlanks" dxfId="2240" priority="88">
      <formula>LEN(TRIM(G45))&gt;0</formula>
    </cfRule>
    <cfRule type="expression" dxfId="2239" priority="87">
      <formula>$E45&lt;&gt;""</formula>
    </cfRule>
    <cfRule type="expression" dxfId="2238" priority="89">
      <formula>$E45&lt;&gt;""</formula>
    </cfRule>
  </conditionalFormatting>
  <conditionalFormatting sqref="G46:G49">
    <cfRule type="notContainsBlanks" dxfId="2237" priority="1944">
      <formula>LEN(TRIM(G46))&gt;0</formula>
    </cfRule>
    <cfRule type="expression" dxfId="2236" priority="1945">
      <formula>$E46&lt;&gt;""</formula>
    </cfRule>
    <cfRule type="expression" dxfId="2235" priority="1946">
      <formula>$E46=""</formula>
    </cfRule>
    <cfRule type="expression" dxfId="2234" priority="1947">
      <formula>G46&lt;&gt;""</formula>
    </cfRule>
  </conditionalFormatting>
  <conditionalFormatting sqref="G46:G50">
    <cfRule type="expression" dxfId="2233" priority="938">
      <formula>$E46&lt;&gt;""</formula>
    </cfRule>
  </conditionalFormatting>
  <conditionalFormatting sqref="G50">
    <cfRule type="expression" dxfId="2232" priority="940">
      <formula>G50&lt;&gt;""</formula>
    </cfRule>
    <cfRule type="expression" dxfId="2231" priority="939">
      <formula>$E50=""</formula>
    </cfRule>
    <cfRule type="expression" dxfId="2230" priority="937">
      <formula>$E50&lt;&gt;""</formula>
    </cfRule>
  </conditionalFormatting>
  <conditionalFormatting sqref="G51:G53">
    <cfRule type="expression" dxfId="2229" priority="80">
      <formula>#REF!&lt;&gt;""</formula>
    </cfRule>
    <cfRule type="expression" dxfId="2228" priority="79">
      <formula>G51&lt;&gt;""</formula>
    </cfRule>
    <cfRule type="expression" dxfId="2227" priority="77">
      <formula>$E51&lt;&gt;""</formula>
    </cfRule>
    <cfRule type="notContainsBlanks" dxfId="2226" priority="76">
      <formula>LEN(TRIM(G51))&gt;0</formula>
    </cfRule>
    <cfRule type="expression" dxfId="2225" priority="78">
      <formula>$E51=""</formula>
    </cfRule>
    <cfRule type="expression" dxfId="2224" priority="75">
      <formula>$E51&lt;&gt;""</formula>
    </cfRule>
  </conditionalFormatting>
  <conditionalFormatting sqref="G54:G55">
    <cfRule type="notContainsBlanks" dxfId="2223" priority="1939">
      <formula>LEN(TRIM(G54))&gt;0</formula>
    </cfRule>
    <cfRule type="expression" dxfId="2222" priority="1941">
      <formula>$E54=""</formula>
    </cfRule>
    <cfRule type="expression" dxfId="2221" priority="1940">
      <formula>$E54&lt;&gt;""</formula>
    </cfRule>
    <cfRule type="expression" dxfId="2220" priority="1942">
      <formula>G54&lt;&gt;""</formula>
    </cfRule>
  </conditionalFormatting>
  <conditionalFormatting sqref="G54:G56">
    <cfRule type="expression" dxfId="2219" priority="928">
      <formula>$E54&lt;&gt;""</formula>
    </cfRule>
  </conditionalFormatting>
  <conditionalFormatting sqref="G56">
    <cfRule type="expression" dxfId="2218" priority="930">
      <formula>G56&lt;&gt;""</formula>
    </cfRule>
    <cfRule type="expression" dxfId="2217" priority="929">
      <formula>$E56=""</formula>
    </cfRule>
    <cfRule type="expression" dxfId="2216" priority="927">
      <formula>$E56&lt;&gt;""</formula>
    </cfRule>
  </conditionalFormatting>
  <conditionalFormatting sqref="G57:G59">
    <cfRule type="expression" dxfId="2215" priority="69">
      <formula>#REF!&lt;&gt;""</formula>
    </cfRule>
    <cfRule type="expression" dxfId="2214" priority="64">
      <formula>$E57&lt;&gt;""</formula>
    </cfRule>
    <cfRule type="notContainsBlanks" dxfId="2213" priority="65">
      <formula>LEN(TRIM(G57))&gt;0</formula>
    </cfRule>
    <cfRule type="expression" dxfId="2212" priority="66">
      <formula>$E57&lt;&gt;""</formula>
    </cfRule>
    <cfRule type="expression" dxfId="2211" priority="67">
      <formula>$E57=""</formula>
    </cfRule>
    <cfRule type="expression" dxfId="2210" priority="68">
      <formula>G57&lt;&gt;""</formula>
    </cfRule>
  </conditionalFormatting>
  <conditionalFormatting sqref="G60:G61">
    <cfRule type="expression" dxfId="2209" priority="1936">
      <formula>$E60=""</formula>
    </cfRule>
    <cfRule type="notContainsBlanks" dxfId="2208" priority="1934">
      <formula>LEN(TRIM(G60))&gt;0</formula>
    </cfRule>
    <cfRule type="expression" dxfId="2207" priority="1935">
      <formula>$E60&lt;&gt;""</formula>
    </cfRule>
    <cfRule type="expression" dxfId="2206" priority="1937">
      <formula>G60&lt;&gt;""</formula>
    </cfRule>
  </conditionalFormatting>
  <conditionalFormatting sqref="G60:G62">
    <cfRule type="expression" dxfId="2205" priority="918">
      <formula>$E60&lt;&gt;""</formula>
    </cfRule>
  </conditionalFormatting>
  <conditionalFormatting sqref="G62">
    <cfRule type="expression" dxfId="2204" priority="919">
      <formula>$E62=""</formula>
    </cfRule>
    <cfRule type="expression" dxfId="2203" priority="917">
      <formula>$E62&lt;&gt;""</formula>
    </cfRule>
    <cfRule type="expression" dxfId="2202" priority="920">
      <formula>G62&lt;&gt;""</formula>
    </cfRule>
  </conditionalFormatting>
  <conditionalFormatting sqref="G63:G65">
    <cfRule type="expression" dxfId="2201" priority="58">
      <formula>#REF!&lt;&gt;""</formula>
    </cfRule>
    <cfRule type="expression" dxfId="2200" priority="56">
      <formula>$E63=""</formula>
    </cfRule>
    <cfRule type="expression" dxfId="2199" priority="55">
      <formula>$E63&lt;&gt;""</formula>
    </cfRule>
    <cfRule type="expression" dxfId="2198" priority="53">
      <formula>$E63&lt;&gt;""</formula>
    </cfRule>
    <cfRule type="notContainsBlanks" dxfId="2197" priority="54">
      <formula>LEN(TRIM(G63))&gt;0</formula>
    </cfRule>
    <cfRule type="expression" dxfId="2196" priority="57">
      <formula>G63&lt;&gt;""</formula>
    </cfRule>
  </conditionalFormatting>
  <conditionalFormatting sqref="G66:G67">
    <cfRule type="expression" dxfId="2195" priority="1932">
      <formula>G66&lt;&gt;""</formula>
    </cfRule>
    <cfRule type="expression" dxfId="2194" priority="1931">
      <formula>$E66=""</formula>
    </cfRule>
    <cfRule type="expression" dxfId="2193" priority="1930">
      <formula>$E66&lt;&gt;""</formula>
    </cfRule>
    <cfRule type="notContainsBlanks" dxfId="2192" priority="1929">
      <formula>LEN(TRIM(G66))&gt;0</formula>
    </cfRule>
  </conditionalFormatting>
  <conditionalFormatting sqref="G66:G68">
    <cfRule type="expression" dxfId="2191" priority="908">
      <formula>$E66&lt;&gt;""</formula>
    </cfRule>
  </conditionalFormatting>
  <conditionalFormatting sqref="G68">
    <cfRule type="expression" dxfId="2190" priority="910">
      <formula>G68&lt;&gt;""</formula>
    </cfRule>
    <cfRule type="expression" dxfId="2189" priority="909">
      <formula>$E68=""</formula>
    </cfRule>
    <cfRule type="expression" dxfId="2188" priority="907">
      <formula>$E68&lt;&gt;""</formula>
    </cfRule>
  </conditionalFormatting>
  <conditionalFormatting sqref="G69:G71">
    <cfRule type="expression" dxfId="2187" priority="12">
      <formula>#REF!&lt;&gt;""</formula>
    </cfRule>
    <cfRule type="expression" dxfId="2186" priority="11">
      <formula>G69&lt;&gt;""</formula>
    </cfRule>
    <cfRule type="expression" dxfId="2185" priority="10">
      <formula>$E69=""</formula>
    </cfRule>
    <cfRule type="expression" dxfId="2184" priority="9">
      <formula>$E69&lt;&gt;""</formula>
    </cfRule>
    <cfRule type="notContainsBlanks" dxfId="2183" priority="8">
      <formula>LEN(TRIM(G69))&gt;0</formula>
    </cfRule>
    <cfRule type="expression" dxfId="2182" priority="7">
      <formula>$E69&lt;&gt;""</formula>
    </cfRule>
  </conditionalFormatting>
  <conditionalFormatting sqref="G72:G73">
    <cfRule type="expression" dxfId="2181" priority="1925">
      <formula>$E72&lt;&gt;""</formula>
    </cfRule>
    <cfRule type="expression" dxfId="2180" priority="1926">
      <formula>$E72=""</formula>
    </cfRule>
    <cfRule type="expression" dxfId="2179" priority="1927">
      <formula>G72&lt;&gt;""</formula>
    </cfRule>
    <cfRule type="notContainsBlanks" dxfId="2178" priority="1924">
      <formula>LEN(TRIM(G72))&gt;0</formula>
    </cfRule>
  </conditionalFormatting>
  <conditionalFormatting sqref="G72:G74">
    <cfRule type="expression" dxfId="2177" priority="898">
      <formula>$E72&lt;&gt;""</formula>
    </cfRule>
  </conditionalFormatting>
  <conditionalFormatting sqref="G74">
    <cfRule type="expression" dxfId="2176" priority="897">
      <formula>$E74&lt;&gt;""</formula>
    </cfRule>
    <cfRule type="expression" dxfId="2175" priority="899">
      <formula>$E74=""</formula>
    </cfRule>
    <cfRule type="expression" dxfId="2174" priority="900">
      <formula>G74&lt;&gt;""</formula>
    </cfRule>
  </conditionalFormatting>
  <conditionalFormatting sqref="G75:G79">
    <cfRule type="expression" dxfId="2173" priority="44">
      <formula>$E75&lt;&gt;""</formula>
    </cfRule>
    <cfRule type="expression" dxfId="2172" priority="42">
      <formula>$E75&lt;&gt;""</formula>
    </cfRule>
    <cfRule type="notContainsBlanks" dxfId="2171" priority="43">
      <formula>LEN(TRIM(G75))&gt;0</formula>
    </cfRule>
    <cfRule type="expression" dxfId="2170" priority="47">
      <formula>#REF!&lt;&gt;""</formula>
    </cfRule>
    <cfRule type="expression" dxfId="2169" priority="46">
      <formula>G75&lt;&gt;""</formula>
    </cfRule>
    <cfRule type="expression" dxfId="2168" priority="45">
      <formula>$E75=""</formula>
    </cfRule>
  </conditionalFormatting>
  <conditionalFormatting sqref="G88:G90 G99:G101 G110:G112 G121:G123 G132:G134 G143:G145 L12:P13">
    <cfRule type="containsBlanks" dxfId="2167" priority="1914">
      <formula>LEN(TRIM(G12))=0</formula>
    </cfRule>
  </conditionalFormatting>
  <conditionalFormatting sqref="G88:G90 G99:G101 G110:G112 G121:G123 G132:G134 G143:G145">
    <cfRule type="expression" dxfId="2166" priority="1917">
      <formula>G88&lt;&gt;""</formula>
    </cfRule>
  </conditionalFormatting>
  <conditionalFormatting sqref="G99">
    <cfRule type="expression" dxfId="2165" priority="31">
      <formula>#REF!&lt;&gt;""</formula>
    </cfRule>
  </conditionalFormatting>
  <conditionalFormatting sqref="G110">
    <cfRule type="expression" dxfId="2164" priority="27">
      <formula>#REF!&lt;&gt;""</formula>
    </cfRule>
  </conditionalFormatting>
  <conditionalFormatting sqref="G121">
    <cfRule type="expression" dxfId="2163" priority="23">
      <formula>#REF!&lt;&gt;""</formula>
    </cfRule>
  </conditionalFormatting>
  <conditionalFormatting sqref="G132">
    <cfRule type="expression" dxfId="2162" priority="19">
      <formula>#REF!&lt;&gt;""</formula>
    </cfRule>
  </conditionalFormatting>
  <conditionalFormatting sqref="G143">
    <cfRule type="expression" dxfId="2161" priority="15">
      <formula>#REF!&lt;&gt;""</formula>
    </cfRule>
  </conditionalFormatting>
  <conditionalFormatting sqref="G8:I8">
    <cfRule type="expression" dxfId="2160" priority="1862">
      <formula>G8&lt;&gt;""</formula>
    </cfRule>
  </conditionalFormatting>
  <conditionalFormatting sqref="G8:M8 G88:G90 G99:G101 G110:G112 G121:G123 G132:G134 G143:G145">
    <cfRule type="notContainsBlanks" dxfId="2159" priority="1634">
      <formula>LEN(TRIM(G8))&gt;0</formula>
    </cfRule>
  </conditionalFormatting>
  <conditionalFormatting sqref="G14:M14">
    <cfRule type="notContainsBlanks" dxfId="2158" priority="1003">
      <formula>LEN(TRIM(G14))&gt;0</formula>
    </cfRule>
  </conditionalFormatting>
  <conditionalFormatting sqref="G20:M20">
    <cfRule type="notContainsBlanks" dxfId="2157" priority="982">
      <formula>LEN(TRIM(G20))&gt;0</formula>
    </cfRule>
  </conditionalFormatting>
  <conditionalFormatting sqref="G26:M26">
    <cfRule type="notContainsBlanks" dxfId="2156" priority="972">
      <formula>LEN(TRIM(G26))&gt;0</formula>
    </cfRule>
  </conditionalFormatting>
  <conditionalFormatting sqref="G32:M32">
    <cfRule type="notContainsBlanks" dxfId="2155" priority="962">
      <formula>LEN(TRIM(G32))&gt;0</formula>
    </cfRule>
  </conditionalFormatting>
  <conditionalFormatting sqref="G38:M38">
    <cfRule type="notContainsBlanks" dxfId="2154" priority="952">
      <formula>LEN(TRIM(G38))&gt;0</formula>
    </cfRule>
  </conditionalFormatting>
  <conditionalFormatting sqref="G44:M44">
    <cfRule type="notContainsBlanks" dxfId="2153" priority="942">
      <formula>LEN(TRIM(G44))&gt;0</formula>
    </cfRule>
  </conditionalFormatting>
  <conditionalFormatting sqref="G50:M50">
    <cfRule type="notContainsBlanks" dxfId="2152" priority="932">
      <formula>LEN(TRIM(G50))&gt;0</formula>
    </cfRule>
  </conditionalFormatting>
  <conditionalFormatting sqref="G56:M56">
    <cfRule type="notContainsBlanks" dxfId="2151" priority="922">
      <formula>LEN(TRIM(G56))&gt;0</formula>
    </cfRule>
  </conditionalFormatting>
  <conditionalFormatting sqref="G62:M62">
    <cfRule type="notContainsBlanks" dxfId="2150" priority="912">
      <formula>LEN(TRIM(G62))&gt;0</formula>
    </cfRule>
  </conditionalFormatting>
  <conditionalFormatting sqref="G68:M68">
    <cfRule type="notContainsBlanks" dxfId="2149" priority="902">
      <formula>LEN(TRIM(G68))&gt;0</formula>
    </cfRule>
  </conditionalFormatting>
  <conditionalFormatting sqref="G74:M74">
    <cfRule type="notContainsBlanks" dxfId="2148" priority="892">
      <formula>LEN(TRIM(G74))&gt;0</formula>
    </cfRule>
  </conditionalFormatting>
  <conditionalFormatting sqref="H8:I8">
    <cfRule type="expression" dxfId="2147" priority="1012">
      <formula>$G8=""</formula>
    </cfRule>
    <cfRule type="expression" dxfId="2146" priority="2100">
      <formula>$E8&lt;&gt;""</formula>
    </cfRule>
  </conditionalFormatting>
  <conditionalFormatting sqref="H14:I14">
    <cfRule type="expression" dxfId="2145" priority="1002">
      <formula>$G14=""</formula>
    </cfRule>
    <cfRule type="expression" dxfId="2144" priority="1004">
      <formula>H14&lt;&gt;""</formula>
    </cfRule>
    <cfRule type="expression" dxfId="2143" priority="1005">
      <formula>$E14=""</formula>
    </cfRule>
    <cfRule type="expression" dxfId="2142" priority="1006">
      <formula>$E14&lt;&gt;""</formula>
    </cfRule>
  </conditionalFormatting>
  <conditionalFormatting sqref="H20:I20">
    <cfRule type="expression" dxfId="2141" priority="983">
      <formula>H20&lt;&gt;""</formula>
    </cfRule>
    <cfRule type="expression" dxfId="2140" priority="984">
      <formula>$E20=""</formula>
    </cfRule>
    <cfRule type="expression" dxfId="2139" priority="985">
      <formula>$E20&lt;&gt;""</formula>
    </cfRule>
    <cfRule type="expression" dxfId="2138" priority="981">
      <formula>$G20=""</formula>
    </cfRule>
  </conditionalFormatting>
  <conditionalFormatting sqref="H26:I26">
    <cfRule type="expression" dxfId="2137" priority="971">
      <formula>$G26=""</formula>
    </cfRule>
    <cfRule type="expression" dxfId="2136" priority="973">
      <formula>H26&lt;&gt;""</formula>
    </cfRule>
    <cfRule type="expression" dxfId="2135" priority="974">
      <formula>$E26=""</formula>
    </cfRule>
    <cfRule type="expression" dxfId="2134" priority="975">
      <formula>$E26&lt;&gt;""</formula>
    </cfRule>
  </conditionalFormatting>
  <conditionalFormatting sqref="H32:I32">
    <cfRule type="expression" dxfId="2133" priority="965">
      <formula>$E32&lt;&gt;""</formula>
    </cfRule>
    <cfRule type="expression" dxfId="2132" priority="964">
      <formula>$E32=""</formula>
    </cfRule>
    <cfRule type="expression" dxfId="2131" priority="961">
      <formula>$G32=""</formula>
    </cfRule>
    <cfRule type="expression" dxfId="2130" priority="963">
      <formula>H32&lt;&gt;""</formula>
    </cfRule>
  </conditionalFormatting>
  <conditionalFormatting sqref="H38:I38">
    <cfRule type="expression" dxfId="2129" priority="951">
      <formula>$G38=""</formula>
    </cfRule>
    <cfRule type="expression" dxfId="2128" priority="954">
      <formula>$E38=""</formula>
    </cfRule>
    <cfRule type="expression" dxfId="2127" priority="953">
      <formula>H38&lt;&gt;""</formula>
    </cfRule>
    <cfRule type="expression" dxfId="2126" priority="955">
      <formula>$E38&lt;&gt;""</formula>
    </cfRule>
  </conditionalFormatting>
  <conditionalFormatting sqref="H44:I44">
    <cfRule type="expression" dxfId="2125" priority="945">
      <formula>$E44&lt;&gt;""</formula>
    </cfRule>
    <cfRule type="expression" dxfId="2124" priority="944">
      <formula>$E44=""</formula>
    </cfRule>
    <cfRule type="expression" dxfId="2123" priority="943">
      <formula>H44&lt;&gt;""</formula>
    </cfRule>
    <cfRule type="expression" dxfId="2122" priority="941">
      <formula>$G44=""</formula>
    </cfRule>
  </conditionalFormatting>
  <conditionalFormatting sqref="H50:I50">
    <cfRule type="expression" dxfId="2121" priority="935">
      <formula>$E50&lt;&gt;""</formula>
    </cfRule>
    <cfRule type="expression" dxfId="2120" priority="933">
      <formula>H50&lt;&gt;""</formula>
    </cfRule>
    <cfRule type="expression" dxfId="2119" priority="931">
      <formula>$G50=""</formula>
    </cfRule>
    <cfRule type="expression" dxfId="2118" priority="934">
      <formula>$E50=""</formula>
    </cfRule>
  </conditionalFormatting>
  <conditionalFormatting sqref="H56:I56">
    <cfRule type="expression" dxfId="2117" priority="925">
      <formula>$E56&lt;&gt;""</formula>
    </cfRule>
    <cfRule type="expression" dxfId="2116" priority="921">
      <formula>$G56=""</formula>
    </cfRule>
    <cfRule type="expression" dxfId="2115" priority="923">
      <formula>H56&lt;&gt;""</formula>
    </cfRule>
    <cfRule type="expression" dxfId="2114" priority="924">
      <formula>$E56=""</formula>
    </cfRule>
  </conditionalFormatting>
  <conditionalFormatting sqref="H62:I62">
    <cfRule type="expression" dxfId="2113" priority="911">
      <formula>$G62=""</formula>
    </cfRule>
    <cfRule type="expression" dxfId="2112" priority="915">
      <formula>$E62&lt;&gt;""</formula>
    </cfRule>
    <cfRule type="expression" dxfId="2111" priority="914">
      <formula>$E62=""</formula>
    </cfRule>
    <cfRule type="expression" dxfId="2110" priority="913">
      <formula>H62&lt;&gt;""</formula>
    </cfRule>
  </conditionalFormatting>
  <conditionalFormatting sqref="H68:I68">
    <cfRule type="expression" dxfId="2109" priority="901">
      <formula>$G68=""</formula>
    </cfRule>
    <cfRule type="expression" dxfId="2108" priority="903">
      <formula>H68&lt;&gt;""</formula>
    </cfRule>
    <cfRule type="expression" dxfId="2107" priority="904">
      <formula>$E68=""</formula>
    </cfRule>
    <cfRule type="expression" dxfId="2106" priority="905">
      <formula>$E68&lt;&gt;""</formula>
    </cfRule>
  </conditionalFormatting>
  <conditionalFormatting sqref="H74:I74">
    <cfRule type="expression" dxfId="2105" priority="893">
      <formula>H74&lt;&gt;""</formula>
    </cfRule>
    <cfRule type="expression" dxfId="2104" priority="894">
      <formula>$E74=""</formula>
    </cfRule>
    <cfRule type="expression" dxfId="2103" priority="895">
      <formula>$E74&lt;&gt;""</formula>
    </cfRule>
    <cfRule type="expression" dxfId="2102" priority="891">
      <formula>$G74=""</formula>
    </cfRule>
  </conditionalFormatting>
  <conditionalFormatting sqref="H15:K19">
    <cfRule type="containsBlanks" dxfId="2101" priority="142">
      <formula>LEN(TRIM(H15))=0</formula>
    </cfRule>
  </conditionalFormatting>
  <conditionalFormatting sqref="H27:K31">
    <cfRule type="containsBlanks" dxfId="2100" priority="122">
      <formula>LEN(TRIM(H27))=0</formula>
    </cfRule>
  </conditionalFormatting>
  <conditionalFormatting sqref="H33:K37">
    <cfRule type="containsBlanks" dxfId="2099" priority="110">
      <formula>LEN(TRIM(H33))=0</formula>
    </cfRule>
  </conditionalFormatting>
  <conditionalFormatting sqref="H39:K43">
    <cfRule type="containsBlanks" dxfId="2098" priority="98">
      <formula>LEN(TRIM(H39))=0</formula>
    </cfRule>
  </conditionalFormatting>
  <conditionalFormatting sqref="H45:K49">
    <cfRule type="containsBlanks" dxfId="2097" priority="86">
      <formula>LEN(TRIM(H45))=0</formula>
    </cfRule>
  </conditionalFormatting>
  <conditionalFormatting sqref="H51:K55">
    <cfRule type="containsBlanks" dxfId="2096" priority="74">
      <formula>LEN(TRIM(H51))=0</formula>
    </cfRule>
  </conditionalFormatting>
  <conditionalFormatting sqref="H57:K61">
    <cfRule type="containsBlanks" dxfId="2095" priority="63">
      <formula>LEN(TRIM(H57))=0</formula>
    </cfRule>
  </conditionalFormatting>
  <conditionalFormatting sqref="H63:K67">
    <cfRule type="containsBlanks" dxfId="2094" priority="52">
      <formula>LEN(TRIM(H63))=0</formula>
    </cfRule>
  </conditionalFormatting>
  <conditionalFormatting sqref="H69:K73">
    <cfRule type="containsBlanks" dxfId="2093" priority="6">
      <formula>LEN(TRIM(H69))=0</formula>
    </cfRule>
  </conditionalFormatting>
  <conditionalFormatting sqref="H75:K79">
    <cfRule type="containsBlanks" dxfId="2092" priority="41">
      <formula>LEN(TRIM(H75))=0</formula>
    </cfRule>
  </conditionalFormatting>
  <conditionalFormatting sqref="H99:P99">
    <cfRule type="containsBlanks" dxfId="2091" priority="730">
      <formula>LEN(TRIM(H99))=0</formula>
    </cfRule>
  </conditionalFormatting>
  <conditionalFormatting sqref="H110:P110">
    <cfRule type="containsBlanks" dxfId="2090" priority="706">
      <formula>LEN(TRIM(H110))=0</formula>
    </cfRule>
  </conditionalFormatting>
  <conditionalFormatting sqref="H121:P121">
    <cfRule type="containsBlanks" dxfId="2089" priority="682">
      <formula>LEN(TRIM(H121))=0</formula>
    </cfRule>
  </conditionalFormatting>
  <conditionalFormatting sqref="H132:P132">
    <cfRule type="containsBlanks" dxfId="2088" priority="658">
      <formula>LEN(TRIM(H132))=0</formula>
    </cfRule>
  </conditionalFormatting>
  <conditionalFormatting sqref="H143:P143">
    <cfRule type="containsBlanks" dxfId="2087" priority="368">
      <formula>LEN(TRIM(H143))=0</formula>
    </cfRule>
  </conditionalFormatting>
  <conditionalFormatting sqref="J8">
    <cfRule type="expression" dxfId="2086" priority="2095">
      <formula>J8&lt;&gt;""</formula>
    </cfRule>
  </conditionalFormatting>
  <conditionalFormatting sqref="J8:M8">
    <cfRule type="expression" dxfId="2085" priority="1682">
      <formula>$E8&lt;&gt;""</formula>
    </cfRule>
    <cfRule type="expression" dxfId="2084" priority="1681">
      <formula>$E8&lt;&gt;""</formula>
    </cfRule>
  </conditionalFormatting>
  <conditionalFormatting sqref="J14:M14">
    <cfRule type="expression" dxfId="2083" priority="1550">
      <formula>$E14=""</formula>
    </cfRule>
    <cfRule type="expression" dxfId="2082" priority="1551">
      <formula>J14&lt;&gt;""</formula>
    </cfRule>
    <cfRule type="expression" dxfId="2081" priority="1548">
      <formula>$E14&lt;&gt;""</formula>
    </cfRule>
    <cfRule type="expression" dxfId="2080" priority="1549">
      <formula>$E14&lt;&gt;""</formula>
    </cfRule>
  </conditionalFormatting>
  <conditionalFormatting sqref="J20:M20">
    <cfRule type="expression" dxfId="2079" priority="1530">
      <formula>$E20=""</formula>
    </cfRule>
    <cfRule type="expression" dxfId="2078" priority="1529">
      <formula>$E20&lt;&gt;""</formula>
    </cfRule>
    <cfRule type="expression" dxfId="2077" priority="1531">
      <formula>J20&lt;&gt;""</formula>
    </cfRule>
    <cfRule type="expression" dxfId="2076" priority="1528">
      <formula>$E20&lt;&gt;""</formula>
    </cfRule>
  </conditionalFormatting>
  <conditionalFormatting sqref="J26:M26">
    <cfRule type="expression" dxfId="2075" priority="1511">
      <formula>J26&lt;&gt;""</formula>
    </cfRule>
    <cfRule type="expression" dxfId="2074" priority="1508">
      <formula>$E26&lt;&gt;""</formula>
    </cfRule>
    <cfRule type="expression" dxfId="2073" priority="1509">
      <formula>$E26&lt;&gt;""</formula>
    </cfRule>
    <cfRule type="expression" dxfId="2072" priority="1510">
      <formula>$E26=""</formula>
    </cfRule>
  </conditionalFormatting>
  <conditionalFormatting sqref="J32:M32">
    <cfRule type="expression" dxfId="2071" priority="1491">
      <formula>J32&lt;&gt;""</formula>
    </cfRule>
    <cfRule type="expression" dxfId="2070" priority="1488">
      <formula>$E32&lt;&gt;""</formula>
    </cfRule>
    <cfRule type="expression" dxfId="2069" priority="1489">
      <formula>$E32&lt;&gt;""</formula>
    </cfRule>
    <cfRule type="expression" dxfId="2068" priority="1490">
      <formula>$E32=""</formula>
    </cfRule>
  </conditionalFormatting>
  <conditionalFormatting sqref="J38:M38">
    <cfRule type="expression" dxfId="2067" priority="1128">
      <formula>$E38&lt;&gt;""</formula>
    </cfRule>
    <cfRule type="expression" dxfId="2066" priority="1131">
      <formula>J38&lt;&gt;""</formula>
    </cfRule>
    <cfRule type="expression" dxfId="2065" priority="1130">
      <formula>$E38=""</formula>
    </cfRule>
    <cfRule type="expression" dxfId="2064" priority="1129">
      <formula>$E38&lt;&gt;""</formula>
    </cfRule>
  </conditionalFormatting>
  <conditionalFormatting sqref="J44:M44">
    <cfRule type="expression" dxfId="2063" priority="1468">
      <formula>$E44&lt;&gt;""</formula>
    </cfRule>
    <cfRule type="expression" dxfId="2062" priority="1469">
      <formula>$E44&lt;&gt;""</formula>
    </cfRule>
    <cfRule type="expression" dxfId="2061" priority="1470">
      <formula>$E44=""</formula>
    </cfRule>
    <cfRule type="expression" dxfId="2060" priority="1471">
      <formula>J44&lt;&gt;""</formula>
    </cfRule>
  </conditionalFormatting>
  <conditionalFormatting sqref="J50:M50">
    <cfRule type="expression" dxfId="2059" priority="1448">
      <formula>$E50&lt;&gt;""</formula>
    </cfRule>
    <cfRule type="expression" dxfId="2058" priority="1450">
      <formula>$E50=""</formula>
    </cfRule>
    <cfRule type="expression" dxfId="2057" priority="1449">
      <formula>$E50&lt;&gt;""</formula>
    </cfRule>
    <cfRule type="expression" dxfId="2056" priority="1451">
      <formula>J50&lt;&gt;""</formula>
    </cfRule>
  </conditionalFormatting>
  <conditionalFormatting sqref="J56:M56">
    <cfRule type="expression" dxfId="2055" priority="1431">
      <formula>J56&lt;&gt;""</formula>
    </cfRule>
    <cfRule type="expression" dxfId="2054" priority="1430">
      <formula>$E56=""</formula>
    </cfRule>
    <cfRule type="expression" dxfId="2053" priority="1429">
      <formula>$E56&lt;&gt;""</formula>
    </cfRule>
    <cfRule type="expression" dxfId="2052" priority="1428">
      <formula>$E56&lt;&gt;""</formula>
    </cfRule>
  </conditionalFormatting>
  <conditionalFormatting sqref="J62:M62">
    <cfRule type="expression" dxfId="2051" priority="1411">
      <formula>J62&lt;&gt;""</formula>
    </cfRule>
    <cfRule type="expression" dxfId="2050" priority="1410">
      <formula>$E62=""</formula>
    </cfRule>
    <cfRule type="expression" dxfId="2049" priority="1409">
      <formula>$E62&lt;&gt;""</formula>
    </cfRule>
    <cfRule type="expression" dxfId="2048" priority="1408">
      <formula>$E62&lt;&gt;""</formula>
    </cfRule>
  </conditionalFormatting>
  <conditionalFormatting sqref="J68:M68">
    <cfRule type="expression" dxfId="2047" priority="1390">
      <formula>$E68=""</formula>
    </cfRule>
    <cfRule type="expression" dxfId="2046" priority="1389">
      <formula>$E68&lt;&gt;""</formula>
    </cfRule>
    <cfRule type="expression" dxfId="2045" priority="1391">
      <formula>J68&lt;&gt;""</formula>
    </cfRule>
    <cfRule type="expression" dxfId="2044" priority="1388">
      <formula>$E68&lt;&gt;""</formula>
    </cfRule>
  </conditionalFormatting>
  <conditionalFormatting sqref="J74:M74">
    <cfRule type="expression" dxfId="2043" priority="1371">
      <formula>J74&lt;&gt;""</formula>
    </cfRule>
    <cfRule type="expression" dxfId="2042" priority="1370">
      <formula>$E74=""</formula>
    </cfRule>
    <cfRule type="expression" dxfId="2041" priority="1368">
      <formula>$E74&lt;&gt;""</formula>
    </cfRule>
    <cfRule type="expression" dxfId="2040" priority="1369">
      <formula>$E74&lt;&gt;""</formula>
    </cfRule>
  </conditionalFormatting>
  <conditionalFormatting sqref="K80">
    <cfRule type="cellIs" dxfId="2039" priority="1" operator="equal">
      <formula>0</formula>
    </cfRule>
  </conditionalFormatting>
  <conditionalFormatting sqref="K91">
    <cfRule type="cellIs" dxfId="2038" priority="2101" operator="equal">
      <formula>0</formula>
    </cfRule>
  </conditionalFormatting>
  <conditionalFormatting sqref="K102">
    <cfRule type="cellIs" dxfId="2037" priority="1078" operator="equal">
      <formula>0</formula>
    </cfRule>
  </conditionalFormatting>
  <conditionalFormatting sqref="K113">
    <cfRule type="cellIs" dxfId="2036" priority="1065" operator="equal">
      <formula>0</formula>
    </cfRule>
  </conditionalFormatting>
  <conditionalFormatting sqref="K124">
    <cfRule type="cellIs" dxfId="2035" priority="1052" operator="equal">
      <formula>0</formula>
    </cfRule>
  </conditionalFormatting>
  <conditionalFormatting sqref="K135">
    <cfRule type="cellIs" dxfId="2034" priority="1024" operator="equal">
      <formula>0</formula>
    </cfRule>
  </conditionalFormatting>
  <conditionalFormatting sqref="K146">
    <cfRule type="cellIs" dxfId="2033" priority="633" operator="equal">
      <formula>0</formula>
    </cfRule>
  </conditionalFormatting>
  <conditionalFormatting sqref="K8:M8">
    <cfRule type="expression" dxfId="2032" priority="1684">
      <formula>K8&lt;&gt;""</formula>
    </cfRule>
    <cfRule type="expression" dxfId="2031" priority="1683">
      <formula>$E8=""</formula>
    </cfRule>
  </conditionalFormatting>
  <conditionalFormatting sqref="L9:P11">
    <cfRule type="containsBlanks" dxfId="2030" priority="154">
      <formula>LEN(TRIM(L9))=0</formula>
    </cfRule>
  </conditionalFormatting>
  <conditionalFormatting sqref="L9:P13">
    <cfRule type="expression" dxfId="2029" priority="166">
      <formula>$G9&lt;&gt;""</formula>
    </cfRule>
    <cfRule type="notContainsBlanks" dxfId="2028" priority="155">
      <formula>LEN(TRIM(L9))&gt;0</formula>
    </cfRule>
  </conditionalFormatting>
  <conditionalFormatting sqref="L15:P19">
    <cfRule type="notContainsBlanks" dxfId="2027" priority="140">
      <formula>LEN(TRIM(L15))&gt;0</formula>
    </cfRule>
    <cfRule type="containsBlanks" dxfId="2026" priority="139">
      <formula>LEN(TRIM(L15))=0</formula>
    </cfRule>
  </conditionalFormatting>
  <conditionalFormatting sqref="L21:P25">
    <cfRule type="containsBlanks" dxfId="2025" priority="129">
      <formula>LEN(TRIM(L21))=0</formula>
    </cfRule>
    <cfRule type="notContainsBlanks" dxfId="2024" priority="130">
      <formula>LEN(TRIM(L21))&gt;0</formula>
    </cfRule>
  </conditionalFormatting>
  <conditionalFormatting sqref="L27:P31">
    <cfRule type="containsBlanks" dxfId="2023" priority="117">
      <formula>LEN(TRIM(L27))=0</formula>
    </cfRule>
    <cfRule type="notContainsBlanks" dxfId="2022" priority="118">
      <formula>LEN(TRIM(L27))&gt;0</formula>
    </cfRule>
  </conditionalFormatting>
  <conditionalFormatting sqref="L33:P37">
    <cfRule type="containsBlanks" dxfId="2021" priority="105">
      <formula>LEN(TRIM(L33))=0</formula>
    </cfRule>
    <cfRule type="notContainsBlanks" dxfId="2020" priority="106">
      <formula>LEN(TRIM(L33))&gt;0</formula>
    </cfRule>
  </conditionalFormatting>
  <conditionalFormatting sqref="L39:P43">
    <cfRule type="notContainsBlanks" dxfId="2019" priority="94">
      <formula>LEN(TRIM(L39))&gt;0</formula>
    </cfRule>
    <cfRule type="containsBlanks" dxfId="2018" priority="93">
      <formula>LEN(TRIM(L39))=0</formula>
    </cfRule>
  </conditionalFormatting>
  <conditionalFormatting sqref="L45:P49">
    <cfRule type="containsBlanks" dxfId="2017" priority="81">
      <formula>LEN(TRIM(L45))=0</formula>
    </cfRule>
    <cfRule type="notContainsBlanks" dxfId="2016" priority="82">
      <formula>LEN(TRIM(L45))&gt;0</formula>
    </cfRule>
  </conditionalFormatting>
  <conditionalFormatting sqref="L51:P55">
    <cfRule type="notContainsBlanks" dxfId="2015" priority="71">
      <formula>LEN(TRIM(L51))&gt;0</formula>
    </cfRule>
    <cfRule type="containsBlanks" dxfId="2014" priority="70">
      <formula>LEN(TRIM(L51))=0</formula>
    </cfRule>
  </conditionalFormatting>
  <conditionalFormatting sqref="L57:P61">
    <cfRule type="containsBlanks" dxfId="2013" priority="59">
      <formula>LEN(TRIM(L57))=0</formula>
    </cfRule>
    <cfRule type="notContainsBlanks" dxfId="2012" priority="60">
      <formula>LEN(TRIM(L57))&gt;0</formula>
    </cfRule>
  </conditionalFormatting>
  <conditionalFormatting sqref="L63:P67">
    <cfRule type="containsBlanks" dxfId="2011" priority="48">
      <formula>LEN(TRIM(L63))=0</formula>
    </cfRule>
    <cfRule type="notContainsBlanks" dxfId="2010" priority="49">
      <formula>LEN(TRIM(L63))&gt;0</formula>
    </cfRule>
  </conditionalFormatting>
  <conditionalFormatting sqref="L69:P73">
    <cfRule type="notContainsBlanks" dxfId="2009" priority="3">
      <formula>LEN(TRIM(L69))&gt;0</formula>
    </cfRule>
    <cfRule type="containsBlanks" dxfId="2008" priority="2">
      <formula>LEN(TRIM(L69))=0</formula>
    </cfRule>
  </conditionalFormatting>
  <conditionalFormatting sqref="L75:P79">
    <cfRule type="notContainsBlanks" dxfId="2007" priority="38">
      <formula>LEN(TRIM(L75))&gt;0</formula>
    </cfRule>
    <cfRule type="containsBlanks" dxfId="2006" priority="37">
      <formula>LEN(TRIM(L75))=0</formula>
    </cfRule>
  </conditionalFormatting>
  <conditionalFormatting sqref="L88:P90">
    <cfRule type="containsBlanks" dxfId="2005" priority="34">
      <formula>LEN(TRIM(L88))=0</formula>
    </cfRule>
    <cfRule type="notContainsBlanks" dxfId="2004" priority="33">
      <formula>LEN(TRIM(L88))&gt;0</formula>
    </cfRule>
  </conditionalFormatting>
  <conditionalFormatting sqref="L99:P99">
    <cfRule type="expression" dxfId="2003" priority="733">
      <formula>$G99&lt;&gt;""</formula>
    </cfRule>
    <cfRule type="expression" dxfId="2002" priority="732">
      <formula>#REF!&lt;&gt;""</formula>
    </cfRule>
  </conditionalFormatting>
  <conditionalFormatting sqref="L99:P101">
    <cfRule type="containsBlanks" dxfId="2001" priority="30">
      <formula>LEN(TRIM(L99))=0</formula>
    </cfRule>
    <cfRule type="notContainsBlanks" dxfId="2000" priority="29">
      <formula>LEN(TRIM(L99))&gt;0</formula>
    </cfRule>
  </conditionalFormatting>
  <conditionalFormatting sqref="L110:P110">
    <cfRule type="expression" dxfId="1999" priority="709">
      <formula>$G110&lt;&gt;""</formula>
    </cfRule>
    <cfRule type="expression" dxfId="1998" priority="708">
      <formula>#REF!&lt;&gt;""</formula>
    </cfRule>
  </conditionalFormatting>
  <conditionalFormatting sqref="L110:P112">
    <cfRule type="containsBlanks" dxfId="1997" priority="26">
      <formula>LEN(TRIM(L110))=0</formula>
    </cfRule>
    <cfRule type="notContainsBlanks" dxfId="1996" priority="25">
      <formula>LEN(TRIM(L110))&gt;0</formula>
    </cfRule>
  </conditionalFormatting>
  <conditionalFormatting sqref="L121:P121">
    <cfRule type="expression" dxfId="1995" priority="684">
      <formula>#REF!&lt;&gt;""</formula>
    </cfRule>
    <cfRule type="expression" dxfId="1994" priority="685">
      <formula>$G121&lt;&gt;""</formula>
    </cfRule>
  </conditionalFormatting>
  <conditionalFormatting sqref="L121:P123">
    <cfRule type="containsBlanks" dxfId="1993" priority="22">
      <formula>LEN(TRIM(L121))=0</formula>
    </cfRule>
    <cfRule type="notContainsBlanks" dxfId="1992" priority="21">
      <formula>LEN(TRIM(L121))&gt;0</formula>
    </cfRule>
  </conditionalFormatting>
  <conditionalFormatting sqref="L132:P132">
    <cfRule type="expression" dxfId="1991" priority="660">
      <formula>#REF!&lt;&gt;""</formula>
    </cfRule>
    <cfRule type="expression" dxfId="1990" priority="661">
      <formula>$G132&lt;&gt;""</formula>
    </cfRule>
  </conditionalFormatting>
  <conditionalFormatting sqref="L132:P134">
    <cfRule type="notContainsBlanks" dxfId="1989" priority="17">
      <formula>LEN(TRIM(L132))&gt;0</formula>
    </cfRule>
    <cfRule type="containsBlanks" dxfId="1988" priority="18">
      <formula>LEN(TRIM(L132))=0</formula>
    </cfRule>
  </conditionalFormatting>
  <conditionalFormatting sqref="L143:P143">
    <cfRule type="expression" dxfId="1987" priority="371">
      <formula>$G143&lt;&gt;""</formula>
    </cfRule>
    <cfRule type="expression" dxfId="1986" priority="370">
      <formula>#REF!&lt;&gt;""</formula>
    </cfRule>
  </conditionalFormatting>
  <conditionalFormatting sqref="L143:P145">
    <cfRule type="notContainsBlanks" dxfId="1985" priority="13">
      <formula>LEN(TRIM(L143))&gt;0</formula>
    </cfRule>
    <cfRule type="containsBlanks" dxfId="1984" priority="14">
      <formula>LEN(TRIM(L143))=0</formula>
    </cfRule>
  </conditionalFormatting>
  <conditionalFormatting sqref="N8:P8">
    <cfRule type="notContainsBlanks" dxfId="1983" priority="601">
      <formula>LEN(TRIM(N8))&gt;0</formula>
    </cfRule>
    <cfRule type="expression" dxfId="1982" priority="602">
      <formula>$E8&lt;&gt;""</formula>
    </cfRule>
    <cfRule type="expression" dxfId="1981" priority="604">
      <formula>$E8=""</formula>
    </cfRule>
    <cfRule type="expression" dxfId="1980" priority="605">
      <formula>N8&lt;&gt;""</formula>
    </cfRule>
    <cfRule type="expression" dxfId="1979" priority="603">
      <formula>$E8&lt;&gt;""</formula>
    </cfRule>
  </conditionalFormatting>
  <conditionalFormatting sqref="N14:P14">
    <cfRule type="notContainsBlanks" dxfId="1978" priority="595">
      <formula>LEN(TRIM(N14))&gt;0</formula>
    </cfRule>
    <cfRule type="expression" dxfId="1977" priority="596">
      <formula>$E14&lt;&gt;""</formula>
    </cfRule>
    <cfRule type="expression" dxfId="1976" priority="597">
      <formula>$E14&lt;&gt;""</formula>
    </cfRule>
    <cfRule type="expression" dxfId="1975" priority="598">
      <formula>$E14=""</formula>
    </cfRule>
    <cfRule type="expression" dxfId="1974" priority="599">
      <formula>N14&lt;&gt;""</formula>
    </cfRule>
  </conditionalFormatting>
  <conditionalFormatting sqref="N20:P20">
    <cfRule type="expression" dxfId="1973" priority="592">
      <formula>$E20&lt;&gt;""</formula>
    </cfRule>
    <cfRule type="expression" dxfId="1972" priority="593">
      <formula>$E20=""</formula>
    </cfRule>
    <cfRule type="expression" dxfId="1971" priority="594">
      <formula>N20&lt;&gt;""</formula>
    </cfRule>
    <cfRule type="notContainsBlanks" dxfId="1970" priority="590">
      <formula>LEN(TRIM(N20))&gt;0</formula>
    </cfRule>
    <cfRule type="expression" dxfId="1969" priority="591">
      <formula>$E20&lt;&gt;""</formula>
    </cfRule>
  </conditionalFormatting>
  <conditionalFormatting sqref="N26:P26">
    <cfRule type="expression" dxfId="1968" priority="588">
      <formula>$E26=""</formula>
    </cfRule>
    <cfRule type="expression" dxfId="1967" priority="589">
      <formula>N26&lt;&gt;""</formula>
    </cfRule>
    <cfRule type="expression" dxfId="1966" priority="587">
      <formula>$E26&lt;&gt;""</formula>
    </cfRule>
    <cfRule type="expression" dxfId="1965" priority="586">
      <formula>$E26&lt;&gt;""</formula>
    </cfRule>
    <cfRule type="notContainsBlanks" dxfId="1964" priority="585">
      <formula>LEN(TRIM(N26))&gt;0</formula>
    </cfRule>
  </conditionalFormatting>
  <conditionalFormatting sqref="N32:P32">
    <cfRule type="notContainsBlanks" dxfId="1963" priority="580">
      <formula>LEN(TRIM(N32))&gt;0</formula>
    </cfRule>
    <cfRule type="expression" dxfId="1962" priority="584">
      <formula>N32&lt;&gt;""</formula>
    </cfRule>
    <cfRule type="expression" dxfId="1961" priority="583">
      <formula>$E32=""</formula>
    </cfRule>
    <cfRule type="expression" dxfId="1960" priority="582">
      <formula>$E32&lt;&gt;""</formula>
    </cfRule>
    <cfRule type="expression" dxfId="1959" priority="581">
      <formula>$E32&lt;&gt;""</formula>
    </cfRule>
  </conditionalFormatting>
  <conditionalFormatting sqref="N38:P38">
    <cfRule type="notContainsBlanks" dxfId="1958" priority="539">
      <formula>LEN(TRIM(N38))&gt;0</formula>
    </cfRule>
    <cfRule type="expression" dxfId="1957" priority="543">
      <formula>N38&lt;&gt;""</formula>
    </cfRule>
    <cfRule type="expression" dxfId="1956" priority="542">
      <formula>$E38=""</formula>
    </cfRule>
    <cfRule type="expression" dxfId="1955" priority="541">
      <formula>$E38&lt;&gt;""</formula>
    </cfRule>
    <cfRule type="expression" dxfId="1954" priority="540">
      <formula>$E38&lt;&gt;""</formula>
    </cfRule>
  </conditionalFormatting>
  <conditionalFormatting sqref="N44:P44">
    <cfRule type="expression" dxfId="1953" priority="579">
      <formula>N44&lt;&gt;""</formula>
    </cfRule>
    <cfRule type="expression" dxfId="1952" priority="578">
      <formula>$E44=""</formula>
    </cfRule>
    <cfRule type="expression" dxfId="1951" priority="577">
      <formula>$E44&lt;&gt;""</formula>
    </cfRule>
    <cfRule type="expression" dxfId="1950" priority="576">
      <formula>$E44&lt;&gt;""</formula>
    </cfRule>
    <cfRule type="notContainsBlanks" dxfId="1949" priority="575">
      <formula>LEN(TRIM(N44))&gt;0</formula>
    </cfRule>
  </conditionalFormatting>
  <conditionalFormatting sqref="N50:P50">
    <cfRule type="expression" dxfId="1948" priority="574">
      <formula>N50&lt;&gt;""</formula>
    </cfRule>
    <cfRule type="expression" dxfId="1947" priority="572">
      <formula>$E50&lt;&gt;""</formula>
    </cfRule>
    <cfRule type="expression" dxfId="1946" priority="571">
      <formula>$E50&lt;&gt;""</formula>
    </cfRule>
    <cfRule type="notContainsBlanks" dxfId="1945" priority="570">
      <formula>LEN(TRIM(N50))&gt;0</formula>
    </cfRule>
    <cfRule type="expression" dxfId="1944" priority="573">
      <formula>$E50=""</formula>
    </cfRule>
  </conditionalFormatting>
  <conditionalFormatting sqref="N56:P56">
    <cfRule type="notContainsBlanks" dxfId="1943" priority="565">
      <formula>LEN(TRIM(N56))&gt;0</formula>
    </cfRule>
    <cfRule type="expression" dxfId="1942" priority="569">
      <formula>N56&lt;&gt;""</formula>
    </cfRule>
    <cfRule type="expression" dxfId="1941" priority="568">
      <formula>$E56=""</formula>
    </cfRule>
    <cfRule type="expression" dxfId="1940" priority="566">
      <formula>$E56&lt;&gt;""</formula>
    </cfRule>
    <cfRule type="expression" dxfId="1939" priority="567">
      <formula>$E56&lt;&gt;""</formula>
    </cfRule>
  </conditionalFormatting>
  <conditionalFormatting sqref="N62:P62">
    <cfRule type="expression" dxfId="1938" priority="561">
      <formula>$E62&lt;&gt;""</formula>
    </cfRule>
    <cfRule type="expression" dxfId="1937" priority="564">
      <formula>N62&lt;&gt;""</formula>
    </cfRule>
    <cfRule type="notContainsBlanks" dxfId="1936" priority="560">
      <formula>LEN(TRIM(N62))&gt;0</formula>
    </cfRule>
    <cfRule type="expression" dxfId="1935" priority="563">
      <formula>$E62=""</formula>
    </cfRule>
    <cfRule type="expression" dxfId="1934" priority="562">
      <formula>$E62&lt;&gt;""</formula>
    </cfRule>
  </conditionalFormatting>
  <conditionalFormatting sqref="N68:P68">
    <cfRule type="expression" dxfId="1933" priority="558">
      <formula>$E68=""</formula>
    </cfRule>
    <cfRule type="expression" dxfId="1932" priority="557">
      <formula>$E68&lt;&gt;""</formula>
    </cfRule>
    <cfRule type="expression" dxfId="1931" priority="556">
      <formula>$E68&lt;&gt;""</formula>
    </cfRule>
    <cfRule type="notContainsBlanks" dxfId="1930" priority="555">
      <formula>LEN(TRIM(N68))&gt;0</formula>
    </cfRule>
    <cfRule type="expression" dxfId="1929" priority="559">
      <formula>N68&lt;&gt;""</formula>
    </cfRule>
  </conditionalFormatting>
  <conditionalFormatting sqref="N74:P74">
    <cfRule type="expression" dxfId="1928" priority="551">
      <formula>$E74&lt;&gt;""</formula>
    </cfRule>
    <cfRule type="expression" dxfId="1927" priority="552">
      <formula>$E74&lt;&gt;""</formula>
    </cfRule>
    <cfRule type="expression" dxfId="1926" priority="554">
      <formula>N74&lt;&gt;""</formula>
    </cfRule>
    <cfRule type="expression" dxfId="1925" priority="553">
      <formula>$E74=""</formula>
    </cfRule>
    <cfRule type="notContainsBlanks" dxfId="1924" priority="550">
      <formula>LEN(TRIM(N74))&gt;0</formula>
    </cfRule>
  </conditionalFormatting>
  <dataValidations disablePrompts="1" count="7">
    <dataValidation type="decimal" operator="greaterThanOrEqual" allowBlank="1" showInputMessage="1" showErrorMessage="1" error="数値で入力してください" sqref="E80 K68:P68 K74:P74 K38:P38 K56:P56 K44:P44 K32:P32 K20:P20 K26:P26 K14:P14 K62:P62 K50:P50 K8:P8" xr:uid="{341809A3-F8EF-4860-B9D6-AA66F81A354B}">
      <formula1>0</formula1>
    </dataValidation>
    <dataValidation type="list" allowBlank="1" showInputMessage="1" showErrorMessage="1" sqref="I91 I102 I113 I124 I135 I146" xr:uid="{D5E8E598-4DBE-487E-B06B-BB4F5BC71478}">
      <formula1>"オンサイト,オフサイト"</formula1>
    </dataValidation>
    <dataValidation type="list" allowBlank="1" showInputMessage="1" showErrorMessage="1" sqref="L15:L19 L27:L31 L33:L37 L39:L43 L45:L49 L9:L13 L57:L61 L63:L67 L69:L73 L75:L79 L21:L25 L88:L90 L99:L101 L110:L112 L121:L123 L132:L134 L51:L55 L143:L145" xr:uid="{055AC950-1F93-44D2-807D-59813714930E}">
      <formula1>"確認済,未実施"</formula1>
    </dataValidation>
    <dataValidation type="list" allowBlank="1" showInputMessage="1" showErrorMessage="1" sqref="M15:N19 M27:N31 M33:N37 M39:N43 M45:N49 M143:N145 M57:N61 M63:N67 M69:N73 M75:N79 M21:N25 M88:N90 M99:N101 M110:N112 M121:N123 M132:N134 M51:N55 M9:N13" xr:uid="{66C108F3-8C95-487B-8294-35CABC4B2CFC}">
      <formula1>"実施済,実施中,未実施"</formula1>
    </dataValidation>
    <dataValidation type="list" allowBlank="1" showInputMessage="1" showErrorMessage="1" sqref="O15:O19 O27:O31 O33:O37 O39:O43 O45:O49 O143:O145 O57:O61 O63:O67 O69:O73 O75:O79 O21:O25 O88:O90 O99:O101 O110:O112 O121:O123 O132:O134 O51:O55 O9:O13" xr:uid="{3ADDD3AF-C3C6-4A86-987C-4D8B161A6B24}">
      <formula1>"－,事業内容・コンセプト等共有済,事前相談（書面等での接続可能性確認）実施中,事前相談済,接続検討申込み中,接続検討済,事業性判断実施済,契約申込み中,契約申込み済,工事費負担金入金済"</formula1>
    </dataValidation>
    <dataValidation type="list" allowBlank="1" showInputMessage="1" showErrorMessage="1" sqref="P15:P19 P27:P31 P33:P37 P39:P43 P45:P49 P143:P145 P57:P61 P63:P67 P69:P73 P75:P79 P21:P25 P88:P90 P99:P101 P110:P112 P121:P123 P132:P134 P51:P55 P9:P13" xr:uid="{D03B3D63-56E4-4F5D-8832-9CC6B571CA42}">
      <formula1>"－,一括検討プロセス開始申込み済,一括検討開始済 ,応募済 ,接続検討実施中 ,接続検討済 ,再接続検討実施中 ,再接続検討済 ,契約申込み中 ,契約申込み済 ,工事費負担金入金済"</formula1>
    </dataValidation>
    <dataValidation type="textLength" operator="lessThan" allowBlank="1" showInputMessage="1" showErrorMessage="1" sqref="E8:E79" xr:uid="{4745F9D7-1FA6-42E8-8DFB-BD6A8E81F34E}">
      <formula1>1</formula1>
    </dataValidation>
  </dataValidations>
  <pageMargins left="0.7" right="0.7" top="0.75" bottom="0.75" header="0.3" footer="0.3"/>
  <pageSetup paperSize="8" scale="19" orientation="landscape" r:id="rId1"/>
  <drawing r:id="rId2"/>
  <extLst>
    <ext xmlns:x14="http://schemas.microsoft.com/office/spreadsheetml/2009/9/main" uri="{CCE6A557-97BC-4b89-ADB6-D9C93CAAB3DF}">
      <x14:dataValidations xmlns:xm="http://schemas.microsoft.com/office/excel/2006/main" disablePrompts="1" count="18">
        <x14:dataValidation type="list" allowBlank="1" showInputMessage="1" showErrorMessage="1" xr:uid="{41439DCA-C028-4FBF-9B61-37FB06CAD01E}">
          <x14:formula1>
            <xm:f>OFFSET('2.3新規再エネ導入予定（設備情報）'!$AF$112,1,0,ROW('2.3新規再エネ導入予定（設備情報）'!$F$116)-ROW('2.3新規再エネ導入予定（設備情報）'!$F$112)-1,1)</xm:f>
          </x14:formula1>
          <xm:sqref>G99:G101</xm:sqref>
        </x14:dataValidation>
        <x14:dataValidation type="list" allowBlank="1" showInputMessage="1" showErrorMessage="1" xr:uid="{DF52F534-3480-4F37-83E7-90F300944E61}">
          <x14:formula1>
            <xm:f>OFFSET('2.3新規再エネ導入予定（設備情報）'!$AF$122,1,0,ROW('2.3新規再エネ導入予定（設備情報）'!$F$126)-ROW('2.3新規再エネ導入予定（設備情報）'!$F$122)-1,1)</xm:f>
          </x14:formula1>
          <xm:sqref>G110:G112</xm:sqref>
        </x14:dataValidation>
        <x14:dataValidation type="list" allowBlank="1" showInputMessage="1" showErrorMessage="1" xr:uid="{9563546D-BCB8-4F1F-AA0B-1CD5455966C3}">
          <x14:formula1>
            <xm:f>OFFSET('2.3新規再エネ導入予定（設備情報）'!$AF$132,1,0,ROW('2.3新規再エネ導入予定（設備情報）'!$F$136)-ROW('2.3新規再エネ導入予定（設備情報）'!$F$132)-1,1)</xm:f>
          </x14:formula1>
          <xm:sqref>G121:G123</xm:sqref>
        </x14:dataValidation>
        <x14:dataValidation type="list" allowBlank="1" showInputMessage="1" showErrorMessage="1" xr:uid="{4042CC58-6768-4B21-A824-F9C068E8453F}">
          <x14:formula1>
            <xm:f>OFFSET('2.3新規再エネ導入予定（設備情報）'!$AF$142,1,0,ROW('2.3新規再エネ導入予定（設備情報）'!$F$146)-ROW('2.3新規再エネ導入予定（設備情報）'!$F$142)-1,1)</xm:f>
          </x14:formula1>
          <xm:sqref>G132:G134</xm:sqref>
        </x14:dataValidation>
        <x14:dataValidation type="list" allowBlank="1" showInputMessage="1" showErrorMessage="1" xr:uid="{78F66B26-BE1C-4B96-90E4-28C29FFD8B37}">
          <x14:formula1>
            <xm:f>OFFSET('2.3新規再エネ導入予定（設備情報）'!$AF$102,1,0,ROW('2.3新規再エネ導入予定（設備情報）'!$F$106)-ROW('2.3新規再エネ導入予定（設備情報）'!$F$102)-1,1)</xm:f>
          </x14:formula1>
          <xm:sqref>G88:G90</xm:sqref>
        </x14:dataValidation>
        <x14:dataValidation type="list" allowBlank="1" showInputMessage="1" showErrorMessage="1" xr:uid="{8DE9751E-2CFE-41DE-B8B0-60D16DE85E68}">
          <x14:formula1>
            <xm:f>OFFSET('2.3新規再エネ導入予定（設備情報）'!$AF$152,1,0,ROW('2.3新規再エネ導入予定（設備情報）'!$F$155)-ROW('2.3新規再エネ導入予定（設備情報）'!$F$152)-1,1)</xm:f>
          </x14:formula1>
          <xm:sqref>G143:G145</xm:sqref>
        </x14:dataValidation>
        <x14:dataValidation type="list" allowBlank="1" showInputMessage="1" showErrorMessage="1" xr:uid="{72DD48D3-5B36-4478-97F9-68A7E7FFD9AC}">
          <x14:formula1>
            <xm:f>OFFSET('2.3新規再エネ導入予定（設備情報）'!$AD$7,SUM('2.3新規再エネ導入予定（設備情報）'!$AG$184:$AG$186),0,'2.3新規再エネ導入予定（設備情報）'!$AG$187,1)</xm:f>
          </x14:formula1>
          <xm:sqref>G27:G31</xm:sqref>
        </x14:dataValidation>
        <x14:dataValidation type="list" allowBlank="1" showInputMessage="1" showErrorMessage="1" xr:uid="{4F8AEED1-D291-45E8-8F20-5581E5023ADC}">
          <x14:formula1>
            <xm:f>OFFSET('2.3新規再エネ導入予定（設備情報）'!$AD$7,SUM('2.3新規再エネ導入予定（設備情報）'!$AG$184:$AG$187),0,'2.3新規再エネ導入予定（設備情報）'!$AG$188,1)</xm:f>
          </x14:formula1>
          <xm:sqref>G33:G37</xm:sqref>
        </x14:dataValidation>
        <x14:dataValidation type="list" allowBlank="1" showInputMessage="1" showErrorMessage="1" xr:uid="{D95BEFEB-FE44-4B74-88F6-D6794DB69D72}">
          <x14:formula1>
            <xm:f>OFFSET('2.3新規再エネ導入予定（設備情報）'!$AD$7,SUM('2.3新規再エネ導入予定（設備情報）'!$AG$184:$AG$189),0,'2.3新規再エネ導入予定（設備情報）'!$AG$190,1)</xm:f>
          </x14:formula1>
          <xm:sqref>G45:G49</xm:sqref>
        </x14:dataValidation>
        <x14:dataValidation type="list" allowBlank="1" showInputMessage="1" showErrorMessage="1" xr:uid="{735BE704-E662-4B72-9CEE-D6927B95125C}">
          <x14:formula1>
            <xm:f>OFFSET('2.3新規再エネ導入予定（設備情報）'!$AD$7,SUM('2.3新規再エネ導入予定（設備情報）'!$AG$184:$AG$190),0,'2.3新規再エネ導入予定（設備情報）'!$AG$191,1)</xm:f>
          </x14:formula1>
          <xm:sqref>G51:G55</xm:sqref>
        </x14:dataValidation>
        <x14:dataValidation type="list" allowBlank="1" showInputMessage="1" showErrorMessage="1" xr:uid="{F38C4CCE-EF97-486E-90FA-A1427E70406A}">
          <x14:formula1>
            <xm:f>OFFSET('2.3新規再エネ導入予定（設備情報）'!$AD$7,SUM('2.3新規再エネ導入予定（設備情報）'!$AG$184:$AG$191),0,'2.3新規再エネ導入予定（設備情報）'!$AG$192,1)</xm:f>
          </x14:formula1>
          <xm:sqref>G57:G61</xm:sqref>
        </x14:dataValidation>
        <x14:dataValidation type="list" allowBlank="1" showInputMessage="1" showErrorMessage="1" xr:uid="{BC95D3C9-C148-42DB-80E0-E3FA17637613}">
          <x14:formula1>
            <xm:f>OFFSET('2.3新規再エネ導入予定（設備情報）'!$AD$7,SUM('2.3新規再エネ導入予定（設備情報）'!$AG$184:$AG$192),0,'2.3新規再エネ導入予定（設備情報）'!$AG$193,1)</xm:f>
          </x14:formula1>
          <xm:sqref>G63:G67</xm:sqref>
        </x14:dataValidation>
        <x14:dataValidation type="list" allowBlank="1" showInputMessage="1" showErrorMessage="1" xr:uid="{242C551A-BD08-45C8-8673-826F58BA3863}">
          <x14:formula1>
            <xm:f>OFFSET('2.3新規再エネ導入予定（設備情報）'!$AD$7,SUM('2.3新規再エネ導入予定（設備情報）'!$AG$184:$AG$193),0,'2.3新規再エネ導入予定（設備情報）'!$AG$194,1)</xm:f>
          </x14:formula1>
          <xm:sqref>G69:G73</xm:sqref>
        </x14:dataValidation>
        <x14:dataValidation type="list" allowBlank="1" showInputMessage="1" showErrorMessage="1" xr:uid="{49592FBA-D582-4F76-998F-ABD8E4F08901}">
          <x14:formula1>
            <xm:f>OFFSET('2.3新規再エネ導入予定（設備情報）'!$AD$7,SUM('2.3新規再エネ導入予定（設備情報）'!$AG$184:$AG$194),0,'2.3新規再エネ導入予定（設備情報）'!$AG$195,1)</xm:f>
          </x14:formula1>
          <xm:sqref>G75:G79</xm:sqref>
        </x14:dataValidation>
        <x14:dataValidation type="list" allowBlank="1" showInputMessage="1" showErrorMessage="1" xr:uid="{33AC30AF-1D67-4E05-8A38-F0D6647BF001}">
          <x14:formula1>
            <xm:f>OFFSET('2.3新規再エネ導入予定（設備情報）'!$AD$7,SUM('2.3新規再エネ導入予定（設備情報）'!$AG$184:$AG$184),0,'2.3新規再エネ導入予定（設備情報）'!$AG$185,1)</xm:f>
          </x14:formula1>
          <xm:sqref>G15:G19</xm:sqref>
        </x14:dataValidation>
        <x14:dataValidation type="list" allowBlank="1" showInputMessage="1" showErrorMessage="1" xr:uid="{5985C2F6-0B7F-4717-A7A2-4D6DED6E8D5B}">
          <x14:formula1>
            <xm:f>OFFSET('2.3新規再エネ導入予定（設備情報）'!$AD$7,SUM('2.3新規再エネ導入予定（設備情報）'!$AG$184:$AG$188),0,'2.3新規再エネ導入予定（設備情報）'!$AG$189,1)</xm:f>
          </x14:formula1>
          <xm:sqref>G39:G43</xm:sqref>
        </x14:dataValidation>
        <x14:dataValidation type="list" allowBlank="1" showInputMessage="1" showErrorMessage="1" xr:uid="{CE89ED37-B337-4916-B2A7-95D7A629FE05}">
          <x14:formula1>
            <xm:f>OFFSET('2.3新規再エネ導入予定（設備情報）'!$AD$7,SUM('2.3新規再エネ導入予定（設備情報）'!$AG$184:$AG$185),0,'2.3新規再エネ導入予定（設備情報）'!$AG$186,1)</xm:f>
          </x14:formula1>
          <xm:sqref>G21:G25</xm:sqref>
        </x14:dataValidation>
        <x14:dataValidation type="list" allowBlank="1" showInputMessage="1" showErrorMessage="1" xr:uid="{F0FAD70E-4266-4778-88CB-C4E945FB8D73}">
          <x14:formula1>
            <xm:f>OFFSET('2.3新規再エネ導入予定（設備情報）'!$AD$7,0,0,'2.3新規再エネ導入予定（設備情報）'!$AG$184,1)</xm:f>
          </x14:formula1>
          <xm:sqref>G9:G13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45867-962F-4089-8E8B-9BFBE47C3A86}">
  <sheetPr codeName="Sheet3">
    <tabColor rgb="FF00B0F0"/>
    <pageSetUpPr fitToPage="1"/>
  </sheetPr>
  <dimension ref="A1:U233"/>
  <sheetViews>
    <sheetView showGridLines="0" zoomScale="70" zoomScaleNormal="70" zoomScaleSheetLayoutView="85" workbookViewId="0"/>
  </sheetViews>
  <sheetFormatPr defaultColWidth="9" defaultRowHeight="18" x14ac:dyDescent="0.55000000000000004"/>
  <cols>
    <col min="1" max="1" width="2.33203125" customWidth="1"/>
    <col min="2" max="3" width="2.58203125" style="89" customWidth="1"/>
    <col min="4" max="4" width="2.33203125" style="89" customWidth="1"/>
    <col min="5" max="5" width="5.08203125" style="89" customWidth="1"/>
    <col min="6" max="6" width="20.83203125" style="89" customWidth="1"/>
    <col min="7" max="7" width="24.08203125" style="89" customWidth="1"/>
    <col min="8" max="8" width="12.33203125" style="89" customWidth="1"/>
    <col min="9" max="9" width="11.58203125" style="477" customWidth="1"/>
    <col min="10" max="10" width="13.75" style="89" customWidth="1"/>
    <col min="11" max="11" width="14.08203125" style="89" bestFit="1" customWidth="1"/>
    <col min="12" max="12" width="29.25" style="89" customWidth="1"/>
    <col min="13" max="16" width="14.08203125" style="89" customWidth="1"/>
    <col min="17" max="17" width="31.83203125" style="89" customWidth="1"/>
    <col min="18" max="18" width="3.58203125" style="89" customWidth="1"/>
    <col min="19" max="19" width="5" style="89" customWidth="1"/>
    <col min="20" max="20" width="14" hidden="1" customWidth="1"/>
    <col min="21" max="23" width="9" customWidth="1"/>
  </cols>
  <sheetData>
    <row r="1" spans="1:21" ht="24" customHeight="1" x14ac:dyDescent="0.55000000000000004">
      <c r="A1" s="109" t="s">
        <v>327</v>
      </c>
      <c r="C1"/>
      <c r="I1" s="429"/>
    </row>
    <row r="2" spans="1:21" ht="48" customHeight="1" x14ac:dyDescent="0.55000000000000004">
      <c r="A2" s="803" t="s">
        <v>364</v>
      </c>
      <c r="B2" s="803"/>
      <c r="C2" s="803"/>
      <c r="D2" s="803"/>
      <c r="E2" s="803"/>
      <c r="F2" s="803"/>
      <c r="G2" s="803"/>
      <c r="H2" s="803"/>
      <c r="I2" s="803"/>
      <c r="J2" s="803"/>
      <c r="K2" s="803"/>
      <c r="L2" s="803"/>
      <c r="M2" s="803"/>
      <c r="N2" s="178"/>
      <c r="O2" s="178"/>
      <c r="P2" s="178"/>
      <c r="Q2" s="178"/>
    </row>
    <row r="3" spans="1:21" ht="17.25" customHeight="1" x14ac:dyDescent="0.55000000000000004">
      <c r="D3" s="308"/>
      <c r="E3" s="308"/>
      <c r="F3" s="308"/>
      <c r="G3" s="308"/>
      <c r="H3" s="308"/>
      <c r="I3" s="535"/>
      <c r="J3" s="308"/>
      <c r="K3" s="308"/>
      <c r="L3" s="308"/>
      <c r="M3" s="308"/>
      <c r="N3" s="308"/>
      <c r="O3" s="308"/>
      <c r="P3" s="308"/>
      <c r="Q3" s="308"/>
    </row>
    <row r="4" spans="1:21" ht="9.75" customHeight="1" x14ac:dyDescent="0.55000000000000004">
      <c r="D4" s="309"/>
      <c r="E4" s="93"/>
      <c r="F4" s="93"/>
      <c r="G4" s="93"/>
      <c r="H4" s="93"/>
      <c r="I4" s="475"/>
      <c r="J4" s="93"/>
      <c r="K4" s="93"/>
      <c r="L4" s="93"/>
      <c r="M4" s="93"/>
      <c r="N4" s="93"/>
      <c r="O4" s="93"/>
      <c r="P4" s="93"/>
      <c r="Q4" s="93"/>
      <c r="R4" s="115"/>
    </row>
    <row r="5" spans="1:21" ht="24.75" customHeight="1" x14ac:dyDescent="0.55000000000000004">
      <c r="D5" s="310" t="s">
        <v>14</v>
      </c>
      <c r="R5" s="98"/>
    </row>
    <row r="6" spans="1:21" ht="21" customHeight="1" x14ac:dyDescent="0.55000000000000004">
      <c r="D6" s="310"/>
      <c r="E6" s="830" t="s">
        <v>15</v>
      </c>
      <c r="F6" s="831"/>
      <c r="G6" s="834" t="s">
        <v>308</v>
      </c>
      <c r="H6" s="834" t="s">
        <v>303</v>
      </c>
      <c r="I6" s="836" t="s">
        <v>40</v>
      </c>
      <c r="J6" s="834" t="s">
        <v>309</v>
      </c>
      <c r="K6" s="834" t="s">
        <v>165</v>
      </c>
      <c r="L6" s="841" t="s">
        <v>306</v>
      </c>
      <c r="M6" s="840" t="s">
        <v>307</v>
      </c>
      <c r="N6" s="840"/>
      <c r="O6" s="840"/>
      <c r="P6" s="840"/>
      <c r="Q6" s="827" t="s">
        <v>363</v>
      </c>
      <c r="R6" s="98"/>
    </row>
    <row r="7" spans="1:21" ht="42" customHeight="1" x14ac:dyDescent="0.55000000000000004">
      <c r="D7" s="94"/>
      <c r="E7" s="832"/>
      <c r="F7" s="833"/>
      <c r="G7" s="835"/>
      <c r="H7" s="835"/>
      <c r="I7" s="837"/>
      <c r="J7" s="835"/>
      <c r="K7" s="835"/>
      <c r="L7" s="842"/>
      <c r="M7" s="564" t="s">
        <v>323</v>
      </c>
      <c r="N7" s="564" t="s">
        <v>192</v>
      </c>
      <c r="O7" s="564" t="s">
        <v>322</v>
      </c>
      <c r="P7" s="565" t="s">
        <v>191</v>
      </c>
      <c r="Q7" s="827"/>
      <c r="R7" s="98"/>
      <c r="U7" s="566"/>
    </row>
    <row r="8" spans="1:21" ht="20" x14ac:dyDescent="0.55000000000000004">
      <c r="D8" s="446"/>
      <c r="E8" s="447" t="s">
        <v>22</v>
      </c>
      <c r="F8" s="448"/>
      <c r="G8" s="567" t="str">
        <f ca="1">IF(COUNTIF(F8:F14,"?*")='2.3新規再エネ導入予定（設備情報）'!$AG$184,"","あと "&amp;'2.3新規再エネ導入予定（設備情報）'!$AG$184-COUNTIF(F8:F14,"?*")&amp;" 施設分 記入が必要です")</f>
        <v/>
      </c>
      <c r="H8" s="450"/>
      <c r="I8" s="568"/>
      <c r="J8" s="454"/>
      <c r="K8" s="455"/>
      <c r="L8" s="569"/>
      <c r="M8" s="569"/>
      <c r="N8" s="569"/>
      <c r="O8" s="569"/>
      <c r="P8" s="569"/>
      <c r="Q8" s="570"/>
      <c r="R8" s="98"/>
      <c r="T8" s="541" t="str">
        <f ca="1">IF(COUNTIF(F8:F14,"?*")='2.3新規再エネ導入予定（設備情報）'!$AG$184,"","あと "&amp;'2.3新規再エネ導入予定（設備情報）'!$AG$184-COUNTIF(F8:F14,"?*")&amp;" 施設分 記入が必要です")</f>
        <v/>
      </c>
      <c r="U8" s="571"/>
    </row>
    <row r="9" spans="1:21" s="76" customFormat="1" ht="20" hidden="1" x14ac:dyDescent="0.55000000000000004">
      <c r="B9" s="100"/>
      <c r="C9" s="100"/>
      <c r="D9" s="164"/>
      <c r="E9" s="513"/>
      <c r="F9" s="201"/>
      <c r="G9" s="575"/>
      <c r="H9" s="252"/>
      <c r="I9" s="576"/>
      <c r="J9" s="534"/>
      <c r="K9" s="218"/>
      <c r="L9" s="577"/>
      <c r="M9" s="577"/>
      <c r="N9" s="577"/>
      <c r="O9" s="577"/>
      <c r="P9" s="577"/>
      <c r="Q9" s="578"/>
      <c r="R9" s="104"/>
      <c r="S9" s="100"/>
      <c r="T9" s="579"/>
      <c r="U9" s="580"/>
    </row>
    <row r="10" spans="1:21" s="76" customFormat="1" ht="20" x14ac:dyDescent="0.55000000000000004">
      <c r="B10" s="100"/>
      <c r="C10" s="100"/>
      <c r="D10" s="164"/>
      <c r="E10" s="513"/>
      <c r="F10" s="204" t="str">
        <f ca="1">IFERROR(OFFSET('2.3新規再エネ導入予定（設備情報）'!$F$7,MATCH(G10,'2.3新規再エネ導入予定（設備情報）'!$G$8:$G$343,0),0),"")</f>
        <v/>
      </c>
      <c r="G10" s="581"/>
      <c r="H10" s="562" t="str">
        <f ca="1">IFERROR(OFFSET('2.3新規再エネ導入予定（設備情報）'!$H$7,MATCH(G10,'2.3新規再エネ導入予定（設備情報）'!$G$8:$G$343,0),0)&amp;"","")</f>
        <v/>
      </c>
      <c r="I10" s="582" t="str">
        <f ca="1">IFERROR(OFFSET('2.3新規再エネ導入予定（設備情報）'!$L$7,MATCH(G10,'2.3新規再エネ導入予定（設備情報）'!$G$8:$G$343,0),0),"")</f>
        <v/>
      </c>
      <c r="J10" s="563" t="str">
        <f ca="1">IFERROR(OFFSET('2.3新規再エネ導入予定（設備情報）'!$O$7,MATCH(G10,'2.3新規再エネ導入予定（設備情報）'!$G$8:$G$343,0),0),"")</f>
        <v/>
      </c>
      <c r="K10" s="583" t="str">
        <f ca="1">IFERROR(OFFSET('2.3新規再エネ導入予定（設備情報）'!$P$7,MATCH(G10,'2.3新規再エネ導入予定（設備情報）'!$G$8:$G$343,0),0),"")</f>
        <v/>
      </c>
      <c r="L10" s="561"/>
      <c r="M10" s="561"/>
      <c r="N10" s="561"/>
      <c r="O10" s="561"/>
      <c r="P10" s="561"/>
      <c r="Q10" s="561"/>
      <c r="R10" s="104"/>
      <c r="S10" s="100"/>
      <c r="T10" s="579"/>
      <c r="U10" s="580"/>
    </row>
    <row r="11" spans="1:21" s="76" customFormat="1" ht="20" x14ac:dyDescent="0.55000000000000004">
      <c r="B11" s="100"/>
      <c r="C11" s="100"/>
      <c r="D11" s="164"/>
      <c r="E11" s="513"/>
      <c r="F11" s="584" t="str">
        <f ca="1">IFERROR(OFFSET('2.3新規再エネ導入予定（設備情報）'!$F$7,MATCH(G11,'2.3新規再エネ導入予定（設備情報）'!$G$8:$G$343,0),0),"")</f>
        <v/>
      </c>
      <c r="G11" s="581"/>
      <c r="H11" s="585" t="str">
        <f ca="1">IFERROR(OFFSET('2.3新規再エネ導入予定（設備情報）'!$H$7,MATCH(G11,'2.3新規再エネ導入予定（設備情報）'!$G$8:$G$343,0),0)&amp;"","")</f>
        <v/>
      </c>
      <c r="I11" s="586" t="str">
        <f ca="1">IFERROR(OFFSET('2.3新規再エネ導入予定（設備情報）'!$L$7,MATCH(G11,'2.3新規再エネ導入予定（設備情報）'!$G$8:$G$343,0),0),"")</f>
        <v/>
      </c>
      <c r="J11" s="587" t="str">
        <f ca="1">IFERROR(OFFSET('2.3新規再エネ導入予定（設備情報）'!$O$7,MATCH(G11,'2.3新規再エネ導入予定（設備情報）'!$G$8:$G$343,0),0),"")</f>
        <v/>
      </c>
      <c r="K11" s="588" t="str">
        <f ca="1">IFERROR(OFFSET('2.3新規再エネ導入予定（設備情報）'!$P$7,MATCH(G11,'2.3新規再エネ導入予定（設備情報）'!$G$8:$G$343,0),0),"")</f>
        <v/>
      </c>
      <c r="L11" s="561"/>
      <c r="M11" s="561"/>
      <c r="N11" s="561"/>
      <c r="O11" s="561"/>
      <c r="P11" s="561"/>
      <c r="Q11" s="561"/>
      <c r="R11" s="104"/>
      <c r="S11" s="100"/>
      <c r="T11" s="579"/>
      <c r="U11" s="580"/>
    </row>
    <row r="12" spans="1:21" s="76" customFormat="1" ht="20" x14ac:dyDescent="0.55000000000000004">
      <c r="B12" s="100"/>
      <c r="C12" s="100"/>
      <c r="D12" s="164"/>
      <c r="E12" s="513"/>
      <c r="F12" s="584" t="str">
        <f ca="1">IFERROR(OFFSET('2.3新規再エネ導入予定（設備情報）'!$F$7,MATCH(G12,'2.3新規再エネ導入予定（設備情報）'!$G$8:$G$343,0),0),"")</f>
        <v/>
      </c>
      <c r="G12" s="581"/>
      <c r="H12" s="585" t="str">
        <f ca="1">IFERROR(OFFSET('2.3新規再エネ導入予定（設備情報）'!$H$7,MATCH(G12,'2.3新規再エネ導入予定（設備情報）'!$G$8:$G$343,0),0)&amp;"","")</f>
        <v/>
      </c>
      <c r="I12" s="586" t="str">
        <f ca="1">IFERROR(OFFSET('2.3新規再エネ導入予定（設備情報）'!$L$7,MATCH(G12,'2.3新規再エネ導入予定（設備情報）'!$G$8:$G$343,0),0),"")</f>
        <v/>
      </c>
      <c r="J12" s="587" t="str">
        <f ca="1">IFERROR(OFFSET('2.3新規再エネ導入予定（設備情報）'!$O$7,MATCH(G12,'2.3新規再エネ導入予定（設備情報）'!$G$8:$G$343,0),0),"")</f>
        <v/>
      </c>
      <c r="K12" s="588" t="str">
        <f ca="1">IFERROR(OFFSET('2.3新規再エネ導入予定（設備情報）'!$P$7,MATCH(G12,'2.3新規再エネ導入予定（設備情報）'!$G$8:$G$343,0),0),"")</f>
        <v/>
      </c>
      <c r="L12" s="561"/>
      <c r="M12" s="561"/>
      <c r="N12" s="561"/>
      <c r="O12" s="561"/>
      <c r="P12" s="561"/>
      <c r="Q12" s="561"/>
      <c r="R12" s="104"/>
      <c r="S12" s="100"/>
      <c r="T12" s="579"/>
      <c r="U12" s="580"/>
    </row>
    <row r="13" spans="1:21" s="76" customFormat="1" ht="20" x14ac:dyDescent="0.55000000000000004">
      <c r="B13" s="100"/>
      <c r="C13" s="100"/>
      <c r="D13" s="164"/>
      <c r="E13" s="513"/>
      <c r="F13" s="584" t="str">
        <f ca="1">IFERROR(OFFSET('2.3新規再エネ導入予定（設備情報）'!$F$7,MATCH(G13,'2.3新規再エネ導入予定（設備情報）'!$G$8:$G$343,0),0),"")</f>
        <v/>
      </c>
      <c r="G13" s="581"/>
      <c r="H13" s="585" t="str">
        <f ca="1">IFERROR(OFFSET('2.3新規再エネ導入予定（設備情報）'!$H$7,MATCH(G13,'2.3新規再エネ導入予定（設備情報）'!$G$8:$G$343,0),0)&amp;"","")</f>
        <v/>
      </c>
      <c r="I13" s="586" t="str">
        <f ca="1">IFERROR(OFFSET('2.3新規再エネ導入予定（設備情報）'!$L$7,MATCH(G13,'2.3新規再エネ導入予定（設備情報）'!$G$8:$G$343,0),0),"")</f>
        <v/>
      </c>
      <c r="J13" s="587" t="str">
        <f ca="1">IFERROR(OFFSET('2.3新規再エネ導入予定（設備情報）'!$O$7,MATCH(G13,'2.3新規再エネ導入予定（設備情報）'!$G$8:$G$343,0),0),"")</f>
        <v/>
      </c>
      <c r="K13" s="588" t="str">
        <f ca="1">IFERROR(OFFSET('2.3新規再エネ導入予定（設備情報）'!$P$7,MATCH(G13,'2.3新規再エネ導入予定（設備情報）'!$G$8:$G$343,0),0),"")</f>
        <v/>
      </c>
      <c r="L13" s="561"/>
      <c r="M13" s="561"/>
      <c r="N13" s="561"/>
      <c r="O13" s="561"/>
      <c r="P13" s="561"/>
      <c r="Q13" s="561"/>
      <c r="R13" s="104"/>
      <c r="S13" s="100"/>
      <c r="T13" s="579"/>
      <c r="U13" s="580"/>
    </row>
    <row r="14" spans="1:21" ht="20" x14ac:dyDescent="0.55000000000000004">
      <c r="D14" s="446"/>
      <c r="E14" s="447" t="s">
        <v>23</v>
      </c>
      <c r="F14" s="448"/>
      <c r="G14" s="567" t="str">
        <f ca="1">IF(COUNTIF(F14:F20,"?*")='2.3新規再エネ導入予定（設備情報）'!$AG$185,"","あと "&amp;'2.3新規再エネ導入予定（設備情報）'!$AG$185-COUNTIF(F14:F20,"?*")&amp;" 施設分 記入が必要です")</f>
        <v/>
      </c>
      <c r="H14" s="450"/>
      <c r="I14" s="568"/>
      <c r="J14" s="454"/>
      <c r="K14" s="455"/>
      <c r="L14" s="572"/>
      <c r="M14" s="572"/>
      <c r="N14" s="572"/>
      <c r="O14" s="572"/>
      <c r="P14" s="572"/>
      <c r="Q14" s="573"/>
      <c r="R14" s="98"/>
      <c r="T14" s="541" t="str">
        <f ca="1">IF(COUNTIF(F14:F20,"?*")='2.3新規再エネ導入予定（設備情報）'!$AG$185,"","あと "&amp;'2.3新規再エネ導入予定（設備情報）'!$AG$185-COUNTIF(F14:F20,"?*")&amp;" 施設分 記入が必要です")</f>
        <v/>
      </c>
      <c r="U14" s="571"/>
    </row>
    <row r="15" spans="1:21" s="76" customFormat="1" ht="20" hidden="1" x14ac:dyDescent="0.55000000000000004">
      <c r="B15" s="100"/>
      <c r="C15" s="100"/>
      <c r="D15" s="164"/>
      <c r="E15" s="513"/>
      <c r="F15" s="201"/>
      <c r="G15" s="575"/>
      <c r="H15" s="585" t="str">
        <f ca="1">IFERROR(OFFSET('2.3新規再エネ導入予定（設備情報）'!$H$7,MATCH(G15,'2.3新規再エネ導入予定（設備情報）'!$G$8:$G$343,0),0)&amp;"","")</f>
        <v/>
      </c>
      <c r="I15" s="586" t="str">
        <f ca="1">IFERROR(OFFSET('2.3新規再エネ導入予定（設備情報）'!$L$7,MATCH(G15,'2.3新規再エネ導入予定（設備情報）'!$G$8:$G$343,0),0),"")</f>
        <v/>
      </c>
      <c r="J15" s="587" t="str">
        <f ca="1">IFERROR(OFFSET('2.3新規再エネ導入予定（設備情報）'!$O$7,MATCH(G15,'2.3新規再エネ導入予定（設備情報）'!$G$8:$G$343,0),0),"")</f>
        <v/>
      </c>
      <c r="K15" s="588" t="str">
        <f ca="1">IFERROR(OFFSET('2.3新規再エネ導入予定（設備情報）'!$P$7,MATCH(G15,'2.3新規再エネ導入予定（設備情報）'!$G$8:$G$343,0),0),"")</f>
        <v/>
      </c>
      <c r="L15" s="577"/>
      <c r="M15" s="577"/>
      <c r="N15" s="577"/>
      <c r="O15" s="577"/>
      <c r="P15" s="577"/>
      <c r="Q15" s="578"/>
      <c r="R15" s="104"/>
      <c r="S15" s="100"/>
      <c r="T15" s="579"/>
      <c r="U15" s="580"/>
    </row>
    <row r="16" spans="1:21" s="76" customFormat="1" ht="20" x14ac:dyDescent="0.55000000000000004">
      <c r="B16" s="100"/>
      <c r="C16" s="100"/>
      <c r="D16" s="164"/>
      <c r="E16" s="513"/>
      <c r="F16" s="204" t="str">
        <f ca="1">IFERROR(OFFSET('2.3新規再エネ導入予定（設備情報）'!$F$7,MATCH(G16,'2.3新規再エネ導入予定（設備情報）'!$G$8:$G$343,0),0),"")</f>
        <v/>
      </c>
      <c r="G16" s="581"/>
      <c r="H16" s="585" t="str">
        <f ca="1">IFERROR(OFFSET('2.3新規再エネ導入予定（設備情報）'!$H$7,MATCH(G16,'2.3新規再エネ導入予定（設備情報）'!$G$8:$G$343,0),0)&amp;"","")</f>
        <v/>
      </c>
      <c r="I16" s="586" t="str">
        <f ca="1">IFERROR(OFFSET('2.3新規再エネ導入予定（設備情報）'!$L$7,MATCH(G16,'2.3新規再エネ導入予定（設備情報）'!$G$8:$G$343,0),0),"")</f>
        <v/>
      </c>
      <c r="J16" s="587" t="str">
        <f ca="1">IFERROR(OFFSET('2.3新規再エネ導入予定（設備情報）'!$O$7,MATCH(G16,'2.3新規再エネ導入予定（設備情報）'!$G$8:$G$343,0),0),"")</f>
        <v/>
      </c>
      <c r="K16" s="588" t="str">
        <f ca="1">IFERROR(OFFSET('2.3新規再エネ導入予定（設備情報）'!$P$7,MATCH(G16,'2.3新規再エネ導入予定（設備情報）'!$G$8:$G$343,0),0),"")</f>
        <v/>
      </c>
      <c r="L16" s="561"/>
      <c r="M16" s="561"/>
      <c r="N16" s="561"/>
      <c r="O16" s="561"/>
      <c r="P16" s="561"/>
      <c r="Q16" s="561"/>
      <c r="R16" s="104"/>
      <c r="S16" s="100"/>
      <c r="T16" s="579"/>
      <c r="U16" s="580"/>
    </row>
    <row r="17" spans="2:21" s="76" customFormat="1" ht="20" x14ac:dyDescent="0.55000000000000004">
      <c r="B17" s="100"/>
      <c r="C17" s="100"/>
      <c r="D17" s="164"/>
      <c r="E17" s="513"/>
      <c r="F17" s="584" t="str">
        <f ca="1">IFERROR(OFFSET('2.3新規再エネ導入予定（設備情報）'!$F$7,MATCH(G17,'2.3新規再エネ導入予定（設備情報）'!$G$8:$G$343,0),0),"")</f>
        <v/>
      </c>
      <c r="G17" s="581"/>
      <c r="H17" s="585" t="str">
        <f ca="1">IFERROR(OFFSET('2.3新規再エネ導入予定（設備情報）'!$H$7,MATCH(G17,'2.3新規再エネ導入予定（設備情報）'!$G$8:$G$343,0),0)&amp;"","")</f>
        <v/>
      </c>
      <c r="I17" s="586" t="str">
        <f ca="1">IFERROR(OFFSET('2.3新規再エネ導入予定（設備情報）'!$L$7,MATCH(G17,'2.3新規再エネ導入予定（設備情報）'!$G$8:$G$343,0),0),"")</f>
        <v/>
      </c>
      <c r="J17" s="587" t="str">
        <f ca="1">IFERROR(OFFSET('2.3新規再エネ導入予定（設備情報）'!$O$7,MATCH(G17,'2.3新規再エネ導入予定（設備情報）'!$G$8:$G$343,0),0),"")</f>
        <v/>
      </c>
      <c r="K17" s="588" t="str">
        <f ca="1">IFERROR(OFFSET('2.3新規再エネ導入予定（設備情報）'!$P$7,MATCH(G17,'2.3新規再エネ導入予定（設備情報）'!$G$8:$G$343,0),0),"")</f>
        <v/>
      </c>
      <c r="L17" s="561"/>
      <c r="M17" s="561"/>
      <c r="N17" s="561"/>
      <c r="O17" s="561"/>
      <c r="P17" s="561"/>
      <c r="Q17" s="561"/>
      <c r="R17" s="104"/>
      <c r="S17" s="100"/>
      <c r="T17" s="579"/>
      <c r="U17" s="580"/>
    </row>
    <row r="18" spans="2:21" s="76" customFormat="1" ht="20" x14ac:dyDescent="0.55000000000000004">
      <c r="B18" s="100"/>
      <c r="C18" s="100"/>
      <c r="D18" s="164"/>
      <c r="E18" s="513"/>
      <c r="F18" s="584" t="str">
        <f ca="1">IFERROR(OFFSET('2.3新規再エネ導入予定（設備情報）'!$F$7,MATCH(G18,'2.3新規再エネ導入予定（設備情報）'!$G$8:$G$343,0),0),"")</f>
        <v/>
      </c>
      <c r="G18" s="581"/>
      <c r="H18" s="585" t="str">
        <f ca="1">IFERROR(OFFSET('2.3新規再エネ導入予定（設備情報）'!$H$7,MATCH(G18,'2.3新規再エネ導入予定（設備情報）'!$G$8:$G$343,0),0)&amp;"","")</f>
        <v/>
      </c>
      <c r="I18" s="586" t="str">
        <f ca="1">IFERROR(OFFSET('2.3新規再エネ導入予定（設備情報）'!$L$7,MATCH(G18,'2.3新規再エネ導入予定（設備情報）'!$G$8:$G$343,0),0),"")</f>
        <v/>
      </c>
      <c r="J18" s="587" t="str">
        <f ca="1">IFERROR(OFFSET('2.3新規再エネ導入予定（設備情報）'!$O$7,MATCH(G18,'2.3新規再エネ導入予定（設備情報）'!$G$8:$G$343,0),0),"")</f>
        <v/>
      </c>
      <c r="K18" s="588" t="str">
        <f ca="1">IFERROR(OFFSET('2.3新規再エネ導入予定（設備情報）'!$P$7,MATCH(G18,'2.3新規再エネ導入予定（設備情報）'!$G$8:$G$343,0),0),"")</f>
        <v/>
      </c>
      <c r="L18" s="561"/>
      <c r="M18" s="561"/>
      <c r="N18" s="561"/>
      <c r="O18" s="561"/>
      <c r="P18" s="561"/>
      <c r="Q18" s="561"/>
      <c r="R18" s="104"/>
      <c r="S18" s="100"/>
      <c r="T18" s="579"/>
      <c r="U18" s="580"/>
    </row>
    <row r="19" spans="2:21" s="76" customFormat="1" ht="20" x14ac:dyDescent="0.55000000000000004">
      <c r="B19" s="100"/>
      <c r="C19" s="100"/>
      <c r="D19" s="164"/>
      <c r="E19" s="513"/>
      <c r="F19" s="584" t="str">
        <f ca="1">IFERROR(OFFSET('2.3新規再エネ導入予定（設備情報）'!$F$7,MATCH(G19,'2.3新規再エネ導入予定（設備情報）'!$G$8:$G$343,0),0),"")</f>
        <v/>
      </c>
      <c r="G19" s="581"/>
      <c r="H19" s="585" t="str">
        <f ca="1">IFERROR(OFFSET('2.3新規再エネ導入予定（設備情報）'!$H$7,MATCH(G19,'2.3新規再エネ導入予定（設備情報）'!$G$8:$G$343,0),0)&amp;"","")</f>
        <v/>
      </c>
      <c r="I19" s="586" t="str">
        <f ca="1">IFERROR(OFFSET('2.3新規再エネ導入予定（設備情報）'!$L$7,MATCH(G19,'2.3新規再エネ導入予定（設備情報）'!$G$8:$G$343,0),0),"")</f>
        <v/>
      </c>
      <c r="J19" s="587" t="str">
        <f ca="1">IFERROR(OFFSET('2.3新規再エネ導入予定（設備情報）'!$O$7,MATCH(G19,'2.3新規再エネ導入予定（設備情報）'!$G$8:$G$343,0),0),"")</f>
        <v/>
      </c>
      <c r="K19" s="588" t="str">
        <f ca="1">IFERROR(OFFSET('2.3新規再エネ導入予定（設備情報）'!$P$7,MATCH(G19,'2.3新規再エネ導入予定（設備情報）'!$G$8:$G$343,0),0),"")</f>
        <v/>
      </c>
      <c r="L19" s="561"/>
      <c r="M19" s="561"/>
      <c r="N19" s="561"/>
      <c r="O19" s="561"/>
      <c r="P19" s="561"/>
      <c r="Q19" s="561"/>
      <c r="R19" s="104"/>
      <c r="S19" s="100"/>
      <c r="T19" s="579"/>
      <c r="U19" s="580"/>
    </row>
    <row r="20" spans="2:21" ht="18" customHeight="1" x14ac:dyDescent="0.55000000000000004">
      <c r="D20" s="446"/>
      <c r="E20" s="447" t="s">
        <v>24</v>
      </c>
      <c r="F20" s="448"/>
      <c r="G20" s="567" t="str">
        <f ca="1">IF(COUNTIF(F20:F26,"?*")='2.3新規再エネ導入予定（設備情報）'!$AG$186,"","あと "&amp;'2.3新規再エネ導入予定（設備情報）'!$AG$186-COUNTIF(F20:F26,"?*")&amp;" 施設分 記入が必要です")</f>
        <v/>
      </c>
      <c r="H20" s="450"/>
      <c r="I20" s="568"/>
      <c r="J20" s="454"/>
      <c r="K20" s="455"/>
      <c r="L20" s="572"/>
      <c r="M20" s="572"/>
      <c r="N20" s="572"/>
      <c r="O20" s="572"/>
      <c r="P20" s="572"/>
      <c r="Q20" s="573"/>
      <c r="R20" s="98"/>
      <c r="T20" s="541" t="str">
        <f ca="1">IF(COUNTIF(F20:F26,"?*")='2.3新規再エネ導入予定（設備情報）'!$AG$186,"","あと "&amp;'2.3新規再エネ導入予定（設備情報）'!$AG$186-COUNTIF(F20:F26,"?*")&amp;" 施設分 記入が必要です")</f>
        <v/>
      </c>
      <c r="U20" s="571"/>
    </row>
    <row r="21" spans="2:21" s="76" customFormat="1" ht="20" hidden="1" x14ac:dyDescent="0.55000000000000004">
      <c r="B21" s="100"/>
      <c r="C21" s="100"/>
      <c r="D21" s="164"/>
      <c r="E21" s="513"/>
      <c r="F21" s="201"/>
      <c r="G21" s="575"/>
      <c r="H21" s="585" t="str">
        <f ca="1">IFERROR(OFFSET('2.3新規再エネ導入予定（設備情報）'!$H$7,MATCH(G21,'2.3新規再エネ導入予定（設備情報）'!$G$8:$G$343,0),0)&amp;"","")</f>
        <v/>
      </c>
      <c r="I21" s="586" t="str">
        <f ca="1">IFERROR(OFFSET('2.3新規再エネ導入予定（設備情報）'!$L$7,MATCH(G21,'2.3新規再エネ導入予定（設備情報）'!$G$8:$G$343,0),0),"")</f>
        <v/>
      </c>
      <c r="J21" s="587" t="str">
        <f ca="1">IFERROR(OFFSET('2.3新規再エネ導入予定（設備情報）'!$O$7,MATCH(G21,'2.3新規再エネ導入予定（設備情報）'!$G$8:$G$343,0),0),"")</f>
        <v/>
      </c>
      <c r="K21" s="588" t="str">
        <f ca="1">IFERROR(OFFSET('2.3新規再エネ導入予定（設備情報）'!$P$7,MATCH(G21,'2.3新規再エネ導入予定（設備情報）'!$G$8:$G$343,0),0),"")</f>
        <v/>
      </c>
      <c r="L21" s="577"/>
      <c r="M21" s="577"/>
      <c r="N21" s="577"/>
      <c r="O21" s="577"/>
      <c r="P21" s="577"/>
      <c r="Q21" s="578"/>
      <c r="R21" s="104"/>
      <c r="S21" s="100"/>
      <c r="T21" s="579"/>
      <c r="U21" s="580"/>
    </row>
    <row r="22" spans="2:21" s="76" customFormat="1" ht="20" x14ac:dyDescent="0.55000000000000004">
      <c r="B22" s="100"/>
      <c r="C22" s="100"/>
      <c r="D22" s="164"/>
      <c r="E22" s="513"/>
      <c r="F22" s="204" t="str">
        <f ca="1">IFERROR(OFFSET('2.3新規再エネ導入予定（設備情報）'!$F$7,MATCH(G22,'2.3新規再エネ導入予定（設備情報）'!$G$8:$G$343,0),0),"")</f>
        <v/>
      </c>
      <c r="G22" s="581"/>
      <c r="H22" s="585" t="str">
        <f ca="1">IFERROR(OFFSET('2.3新規再エネ導入予定（設備情報）'!$H$7,MATCH(G22,'2.3新規再エネ導入予定（設備情報）'!$G$8:$G$343,0),0)&amp;"","")</f>
        <v/>
      </c>
      <c r="I22" s="586" t="str">
        <f ca="1">IFERROR(OFFSET('2.3新規再エネ導入予定（設備情報）'!$L$7,MATCH(G22,'2.3新規再エネ導入予定（設備情報）'!$G$8:$G$343,0),0),"")</f>
        <v/>
      </c>
      <c r="J22" s="587" t="str">
        <f ca="1">IFERROR(OFFSET('2.3新規再エネ導入予定（設備情報）'!$O$7,MATCH(G22,'2.3新規再エネ導入予定（設備情報）'!$G$8:$G$343,0),0),"")</f>
        <v/>
      </c>
      <c r="K22" s="588" t="str">
        <f ca="1">IFERROR(OFFSET('2.3新規再エネ導入予定（設備情報）'!$P$7,MATCH(G22,'2.3新規再エネ導入予定（設備情報）'!$G$8:$G$343,0),0),"")</f>
        <v/>
      </c>
      <c r="L22" s="561"/>
      <c r="M22" s="561"/>
      <c r="N22" s="561"/>
      <c r="O22" s="561"/>
      <c r="P22" s="561"/>
      <c r="Q22" s="561"/>
      <c r="R22" s="104"/>
      <c r="S22" s="100"/>
      <c r="T22" s="579"/>
      <c r="U22" s="580"/>
    </row>
    <row r="23" spans="2:21" s="76" customFormat="1" ht="20" x14ac:dyDescent="0.55000000000000004">
      <c r="B23" s="100"/>
      <c r="C23" s="100"/>
      <c r="D23" s="164"/>
      <c r="E23" s="513"/>
      <c r="F23" s="584" t="str">
        <f ca="1">IFERROR(OFFSET('2.3新規再エネ導入予定（設備情報）'!$F$7,MATCH(G23,'2.3新規再エネ導入予定（設備情報）'!$G$8:$G$343,0),0),"")</f>
        <v/>
      </c>
      <c r="G23" s="581"/>
      <c r="H23" s="585" t="str">
        <f ca="1">IFERROR(OFFSET('2.3新規再エネ導入予定（設備情報）'!$H$7,MATCH(G23,'2.3新規再エネ導入予定（設備情報）'!$G$8:$G$343,0),0)&amp;"","")</f>
        <v/>
      </c>
      <c r="I23" s="586" t="str">
        <f ca="1">IFERROR(OFFSET('2.3新規再エネ導入予定（設備情報）'!$L$7,MATCH(G23,'2.3新規再エネ導入予定（設備情報）'!$G$8:$G$343,0),0),"")</f>
        <v/>
      </c>
      <c r="J23" s="587" t="str">
        <f ca="1">IFERROR(OFFSET('2.3新規再エネ導入予定（設備情報）'!$O$7,MATCH(G23,'2.3新規再エネ導入予定（設備情報）'!$G$8:$G$343,0),0),"")</f>
        <v/>
      </c>
      <c r="K23" s="588" t="str">
        <f ca="1">IFERROR(OFFSET('2.3新規再エネ導入予定（設備情報）'!$P$7,MATCH(G23,'2.3新規再エネ導入予定（設備情報）'!$G$8:$G$343,0),0),"")</f>
        <v/>
      </c>
      <c r="L23" s="561"/>
      <c r="M23" s="561"/>
      <c r="N23" s="561"/>
      <c r="O23" s="561"/>
      <c r="P23" s="561"/>
      <c r="Q23" s="561"/>
      <c r="R23" s="104"/>
      <c r="S23" s="100"/>
      <c r="T23" s="579"/>
      <c r="U23" s="580"/>
    </row>
    <row r="24" spans="2:21" s="76" customFormat="1" ht="20" x14ac:dyDescent="0.55000000000000004">
      <c r="B24" s="100"/>
      <c r="C24" s="100"/>
      <c r="D24" s="164"/>
      <c r="E24" s="513"/>
      <c r="F24" s="584" t="str">
        <f ca="1">IFERROR(OFFSET('2.3新規再エネ導入予定（設備情報）'!$F$7,MATCH(G24,'2.3新規再エネ導入予定（設備情報）'!$G$8:$G$343,0),0),"")</f>
        <v/>
      </c>
      <c r="G24" s="581"/>
      <c r="H24" s="585" t="str">
        <f ca="1">IFERROR(OFFSET('2.3新規再エネ導入予定（設備情報）'!$H$7,MATCH(G24,'2.3新規再エネ導入予定（設備情報）'!$G$8:$G$343,0),0)&amp;"","")</f>
        <v/>
      </c>
      <c r="I24" s="586" t="str">
        <f ca="1">IFERROR(OFFSET('2.3新規再エネ導入予定（設備情報）'!$L$7,MATCH(G24,'2.3新規再エネ導入予定（設備情報）'!$G$8:$G$343,0),0),"")</f>
        <v/>
      </c>
      <c r="J24" s="587" t="str">
        <f ca="1">IFERROR(OFFSET('2.3新規再エネ導入予定（設備情報）'!$O$7,MATCH(G24,'2.3新規再エネ導入予定（設備情報）'!$G$8:$G$343,0),0),"")</f>
        <v/>
      </c>
      <c r="K24" s="588" t="str">
        <f ca="1">IFERROR(OFFSET('2.3新規再エネ導入予定（設備情報）'!$P$7,MATCH(G24,'2.3新規再エネ導入予定（設備情報）'!$G$8:$G$343,0),0),"")</f>
        <v/>
      </c>
      <c r="L24" s="561"/>
      <c r="M24" s="561"/>
      <c r="N24" s="561"/>
      <c r="O24" s="561"/>
      <c r="P24" s="561"/>
      <c r="Q24" s="561"/>
      <c r="R24" s="104"/>
      <c r="S24" s="100"/>
      <c r="T24" s="579"/>
      <c r="U24" s="580"/>
    </row>
    <row r="25" spans="2:21" s="76" customFormat="1" ht="20" x14ac:dyDescent="0.55000000000000004">
      <c r="B25" s="100"/>
      <c r="C25" s="100"/>
      <c r="D25" s="164"/>
      <c r="E25" s="513"/>
      <c r="F25" s="584" t="str">
        <f ca="1">IFERROR(OFFSET('2.3新規再エネ導入予定（設備情報）'!$F$7,MATCH(G25,'2.3新規再エネ導入予定（設備情報）'!$G$8:$G$343,0),0),"")</f>
        <v/>
      </c>
      <c r="G25" s="581"/>
      <c r="H25" s="585" t="str">
        <f ca="1">IFERROR(OFFSET('2.3新規再エネ導入予定（設備情報）'!$H$7,MATCH(G25,'2.3新規再エネ導入予定（設備情報）'!$G$8:$G$343,0),0)&amp;"","")</f>
        <v/>
      </c>
      <c r="I25" s="586" t="str">
        <f ca="1">IFERROR(OFFSET('2.3新規再エネ導入予定（設備情報）'!$L$7,MATCH(G25,'2.3新規再エネ導入予定（設備情報）'!$G$8:$G$343,0),0),"")</f>
        <v/>
      </c>
      <c r="J25" s="587" t="str">
        <f ca="1">IFERROR(OFFSET('2.3新規再エネ導入予定（設備情報）'!$O$7,MATCH(G25,'2.3新規再エネ導入予定（設備情報）'!$G$8:$G$343,0),0),"")</f>
        <v/>
      </c>
      <c r="K25" s="588" t="str">
        <f ca="1">IFERROR(OFFSET('2.3新規再エネ導入予定（設備情報）'!$P$7,MATCH(G25,'2.3新規再エネ導入予定（設備情報）'!$G$8:$G$343,0),0),"")</f>
        <v/>
      </c>
      <c r="L25" s="561"/>
      <c r="M25" s="561"/>
      <c r="N25" s="561"/>
      <c r="O25" s="561"/>
      <c r="P25" s="561"/>
      <c r="Q25" s="561"/>
      <c r="R25" s="104"/>
      <c r="S25" s="100"/>
      <c r="T25" s="579"/>
      <c r="U25" s="580"/>
    </row>
    <row r="26" spans="2:21" ht="18" customHeight="1" x14ac:dyDescent="0.55000000000000004">
      <c r="D26" s="446"/>
      <c r="E26" s="447" t="s">
        <v>25</v>
      </c>
      <c r="F26" s="448"/>
      <c r="G26" s="567" t="str">
        <f ca="1">IF(COUNTIF(F26:F32,"?*")='2.3新規再エネ導入予定（設備情報）'!$AG$187,"","あと "&amp;'2.3新規再エネ導入予定（設備情報）'!$AG$187-COUNTIF(F26:F32,"?*")&amp;" 施設分 記入が必要です")</f>
        <v/>
      </c>
      <c r="H26" s="450"/>
      <c r="I26" s="568"/>
      <c r="J26" s="454"/>
      <c r="K26" s="455"/>
      <c r="L26" s="572"/>
      <c r="M26" s="572"/>
      <c r="N26" s="572"/>
      <c r="O26" s="572"/>
      <c r="P26" s="572"/>
      <c r="Q26" s="573"/>
      <c r="R26" s="98"/>
      <c r="T26" s="541" t="str">
        <f ca="1">IF(COUNTIF(F26:F32,"?*")='2.3新規再エネ導入予定（設備情報）'!$AG$187,"","あと "&amp;'2.3新規再エネ導入予定（設備情報）'!$AG$187-COUNTIF(F26:F32,"?*")&amp;" 施設分 記入が必要です")</f>
        <v/>
      </c>
      <c r="U26" s="571"/>
    </row>
    <row r="27" spans="2:21" s="76" customFormat="1" ht="20" hidden="1" x14ac:dyDescent="0.55000000000000004">
      <c r="B27" s="100"/>
      <c r="C27" s="100"/>
      <c r="D27" s="164"/>
      <c r="E27" s="513"/>
      <c r="F27" s="201"/>
      <c r="G27" s="575"/>
      <c r="H27" s="585" t="str">
        <f ca="1">IFERROR(OFFSET('2.3新規再エネ導入予定（設備情報）'!$H$7,MATCH(G27,'2.3新規再エネ導入予定（設備情報）'!$G$8:$G$343,0),0)&amp;"","")</f>
        <v/>
      </c>
      <c r="I27" s="586" t="str">
        <f ca="1">IFERROR(OFFSET('2.3新規再エネ導入予定（設備情報）'!$L$7,MATCH(G27,'2.3新規再エネ導入予定（設備情報）'!$G$8:$G$343,0),0),"")</f>
        <v/>
      </c>
      <c r="J27" s="587" t="str">
        <f ca="1">IFERROR(OFFSET('2.3新規再エネ導入予定（設備情報）'!$O$7,MATCH(G27,'2.3新規再エネ導入予定（設備情報）'!$G$8:$G$343,0),0),"")</f>
        <v/>
      </c>
      <c r="K27" s="588" t="str">
        <f ca="1">IFERROR(OFFSET('2.3新規再エネ導入予定（設備情報）'!$P$7,MATCH(G27,'2.3新規再エネ導入予定（設備情報）'!$G$8:$G$343,0),0),"")</f>
        <v/>
      </c>
      <c r="L27" s="577"/>
      <c r="M27" s="577"/>
      <c r="N27" s="577"/>
      <c r="O27" s="577"/>
      <c r="P27" s="577"/>
      <c r="Q27" s="578"/>
      <c r="R27" s="104"/>
      <c r="S27" s="100"/>
      <c r="T27" s="579"/>
      <c r="U27" s="580"/>
    </row>
    <row r="28" spans="2:21" s="76" customFormat="1" ht="20" x14ac:dyDescent="0.55000000000000004">
      <c r="B28" s="100"/>
      <c r="C28" s="100"/>
      <c r="D28" s="164"/>
      <c r="E28" s="513"/>
      <c r="F28" s="204" t="str">
        <f ca="1">IFERROR(OFFSET('2.3新規再エネ導入予定（設備情報）'!$F$7,MATCH(G28,'2.3新規再エネ導入予定（設備情報）'!$G$8:$G$343,0),0),"")</f>
        <v/>
      </c>
      <c r="G28" s="581"/>
      <c r="H28" s="585" t="str">
        <f ca="1">IFERROR(OFFSET('2.3新規再エネ導入予定（設備情報）'!$H$7,MATCH(G28,'2.3新規再エネ導入予定（設備情報）'!$G$8:$G$343,0),0)&amp;"","")</f>
        <v/>
      </c>
      <c r="I28" s="586" t="str">
        <f ca="1">IFERROR(OFFSET('2.3新規再エネ導入予定（設備情報）'!$L$7,MATCH(G28,'2.3新規再エネ導入予定（設備情報）'!$G$8:$G$343,0),0),"")</f>
        <v/>
      </c>
      <c r="J28" s="587" t="str">
        <f ca="1">IFERROR(OFFSET('2.3新規再エネ導入予定（設備情報）'!$O$7,MATCH(G28,'2.3新規再エネ導入予定（設備情報）'!$G$8:$G$343,0),0),"")</f>
        <v/>
      </c>
      <c r="K28" s="588" t="str">
        <f ca="1">IFERROR(OFFSET('2.3新規再エネ導入予定（設備情報）'!$P$7,MATCH(G28,'2.3新規再エネ導入予定（設備情報）'!$G$8:$G$343,0),0),"")</f>
        <v/>
      </c>
      <c r="L28" s="561"/>
      <c r="M28" s="561"/>
      <c r="N28" s="561"/>
      <c r="O28" s="561"/>
      <c r="P28" s="561"/>
      <c r="Q28" s="561"/>
      <c r="R28" s="104"/>
      <c r="S28" s="100"/>
      <c r="T28" s="579"/>
      <c r="U28" s="580"/>
    </row>
    <row r="29" spans="2:21" s="76" customFormat="1" ht="20" x14ac:dyDescent="0.55000000000000004">
      <c r="B29" s="100"/>
      <c r="C29" s="100"/>
      <c r="D29" s="164"/>
      <c r="E29" s="513"/>
      <c r="F29" s="584" t="str">
        <f ca="1">IFERROR(OFFSET('2.3新規再エネ導入予定（設備情報）'!$F$7,MATCH(G29,'2.3新規再エネ導入予定（設備情報）'!$G$8:$G$343,0),0),"")</f>
        <v/>
      </c>
      <c r="G29" s="581"/>
      <c r="H29" s="585" t="str">
        <f ca="1">IFERROR(OFFSET('2.3新規再エネ導入予定（設備情報）'!$H$7,MATCH(G29,'2.3新規再エネ導入予定（設備情報）'!$G$8:$G$343,0),0)&amp;"","")</f>
        <v/>
      </c>
      <c r="I29" s="586" t="str">
        <f ca="1">IFERROR(OFFSET('2.3新規再エネ導入予定（設備情報）'!$L$7,MATCH(G29,'2.3新規再エネ導入予定（設備情報）'!$G$8:$G$343,0),0),"")</f>
        <v/>
      </c>
      <c r="J29" s="587" t="str">
        <f ca="1">IFERROR(OFFSET('2.3新規再エネ導入予定（設備情報）'!$O$7,MATCH(G29,'2.3新規再エネ導入予定（設備情報）'!$G$8:$G$343,0),0),"")</f>
        <v/>
      </c>
      <c r="K29" s="588" t="str">
        <f ca="1">IFERROR(OFFSET('2.3新規再エネ導入予定（設備情報）'!$P$7,MATCH(G29,'2.3新規再エネ導入予定（設備情報）'!$G$8:$G$343,0),0),"")</f>
        <v/>
      </c>
      <c r="L29" s="561"/>
      <c r="M29" s="561"/>
      <c r="N29" s="561"/>
      <c r="O29" s="561"/>
      <c r="P29" s="561"/>
      <c r="Q29" s="561"/>
      <c r="R29" s="104"/>
      <c r="S29" s="100"/>
      <c r="T29" s="579"/>
      <c r="U29" s="580"/>
    </row>
    <row r="30" spans="2:21" s="76" customFormat="1" ht="20" x14ac:dyDescent="0.55000000000000004">
      <c r="B30" s="100"/>
      <c r="C30" s="100"/>
      <c r="D30" s="164"/>
      <c r="E30" s="513"/>
      <c r="F30" s="584" t="str">
        <f ca="1">IFERROR(OFFSET('2.3新規再エネ導入予定（設備情報）'!$F$7,MATCH(G30,'2.3新規再エネ導入予定（設備情報）'!$G$8:$G$343,0),0),"")</f>
        <v/>
      </c>
      <c r="G30" s="581"/>
      <c r="H30" s="585" t="str">
        <f ca="1">IFERROR(OFFSET('2.3新規再エネ導入予定（設備情報）'!$H$7,MATCH(G30,'2.3新規再エネ導入予定（設備情報）'!$G$8:$G$343,0),0)&amp;"","")</f>
        <v/>
      </c>
      <c r="I30" s="586" t="str">
        <f ca="1">IFERROR(OFFSET('2.3新規再エネ導入予定（設備情報）'!$L$7,MATCH(G30,'2.3新規再エネ導入予定（設備情報）'!$G$8:$G$343,0),0),"")</f>
        <v/>
      </c>
      <c r="J30" s="587" t="str">
        <f ca="1">IFERROR(OFFSET('2.3新規再エネ導入予定（設備情報）'!$O$7,MATCH(G30,'2.3新規再エネ導入予定（設備情報）'!$G$8:$G$343,0),0),"")</f>
        <v/>
      </c>
      <c r="K30" s="588" t="str">
        <f ca="1">IFERROR(OFFSET('2.3新規再エネ導入予定（設備情報）'!$P$7,MATCH(G30,'2.3新規再エネ導入予定（設備情報）'!$G$8:$G$343,0),0),"")</f>
        <v/>
      </c>
      <c r="L30" s="561"/>
      <c r="M30" s="561"/>
      <c r="N30" s="561"/>
      <c r="O30" s="561"/>
      <c r="P30" s="561"/>
      <c r="Q30" s="561"/>
      <c r="R30" s="104"/>
      <c r="S30" s="100"/>
      <c r="T30" s="579"/>
      <c r="U30" s="580"/>
    </row>
    <row r="31" spans="2:21" s="76" customFormat="1" ht="20" x14ac:dyDescent="0.55000000000000004">
      <c r="B31" s="100"/>
      <c r="C31" s="100"/>
      <c r="D31" s="164"/>
      <c r="E31" s="513"/>
      <c r="F31" s="584" t="str">
        <f ca="1">IFERROR(OFFSET('2.3新規再エネ導入予定（設備情報）'!$F$7,MATCH(G31,'2.3新規再エネ導入予定（設備情報）'!$G$8:$G$343,0),0),"")</f>
        <v/>
      </c>
      <c r="G31" s="581"/>
      <c r="H31" s="585" t="str">
        <f ca="1">IFERROR(OFFSET('2.3新規再エネ導入予定（設備情報）'!$H$7,MATCH(G31,'2.3新規再エネ導入予定（設備情報）'!$G$8:$G$343,0),0)&amp;"","")</f>
        <v/>
      </c>
      <c r="I31" s="586" t="str">
        <f ca="1">IFERROR(OFFSET('2.3新規再エネ導入予定（設備情報）'!$L$7,MATCH(G31,'2.3新規再エネ導入予定（設備情報）'!$G$8:$G$343,0),0),"")</f>
        <v/>
      </c>
      <c r="J31" s="587" t="str">
        <f ca="1">IFERROR(OFFSET('2.3新規再エネ導入予定（設備情報）'!$O$7,MATCH(G31,'2.3新規再エネ導入予定（設備情報）'!$G$8:$G$343,0),0),"")</f>
        <v/>
      </c>
      <c r="K31" s="588" t="str">
        <f ca="1">IFERROR(OFFSET('2.3新規再エネ導入予定（設備情報）'!$P$7,MATCH(G31,'2.3新規再エネ導入予定（設備情報）'!$G$8:$G$343,0),0),"")</f>
        <v/>
      </c>
      <c r="L31" s="561"/>
      <c r="M31" s="561"/>
      <c r="N31" s="561"/>
      <c r="O31" s="561"/>
      <c r="P31" s="561"/>
      <c r="Q31" s="561"/>
      <c r="R31" s="104"/>
      <c r="S31" s="100"/>
      <c r="T31" s="579"/>
      <c r="U31" s="580"/>
    </row>
    <row r="32" spans="2:21" ht="20" x14ac:dyDescent="0.55000000000000004">
      <c r="D32" s="446"/>
      <c r="E32" s="447" t="s">
        <v>26</v>
      </c>
      <c r="F32" s="448"/>
      <c r="G32" s="567" t="str">
        <f ca="1">IF(COUNTIF(F32:F39,"?*")='2.3新規再エネ導入予定（設備情報）'!$AG$188,"","あと "&amp;'2.3新規再エネ導入予定（設備情報）'!$AG$188-COUNTIF(F32:F38,"?*")&amp;" 施設分 記入が必要です")</f>
        <v/>
      </c>
      <c r="H32" s="450"/>
      <c r="I32" s="568"/>
      <c r="J32" s="454"/>
      <c r="K32" s="455"/>
      <c r="L32" s="572"/>
      <c r="M32" s="572"/>
      <c r="N32" s="572"/>
      <c r="O32" s="572"/>
      <c r="P32" s="572"/>
      <c r="Q32" s="573"/>
      <c r="R32" s="98"/>
      <c r="T32" s="541" t="str">
        <f ca="1">IF(COUNTIF(F32:F39,"?*")='2.3新規再エネ導入予定（設備情報）'!$AG$188,"","あと "&amp;'2.3新規再エネ導入予定（設備情報）'!$AG$188-COUNTIF(F32:F38,"?*")&amp;" 施設分 記入が必要です")</f>
        <v/>
      </c>
      <c r="U32" s="571"/>
    </row>
    <row r="33" spans="2:21" s="76" customFormat="1" ht="20" hidden="1" x14ac:dyDescent="0.55000000000000004">
      <c r="B33" s="100"/>
      <c r="C33" s="100"/>
      <c r="D33" s="164"/>
      <c r="E33" s="513"/>
      <c r="F33" s="201"/>
      <c r="G33" s="575"/>
      <c r="H33" s="585" t="str">
        <f ca="1">IFERROR(OFFSET('2.3新規再エネ導入予定（設備情報）'!$H$7,MATCH(G33,'2.3新規再エネ導入予定（設備情報）'!$G$8:$G$343,0),0)&amp;"","")</f>
        <v/>
      </c>
      <c r="I33" s="586" t="str">
        <f ca="1">IFERROR(OFFSET('2.3新規再エネ導入予定（設備情報）'!$L$7,MATCH(G33,'2.3新規再エネ導入予定（設備情報）'!$G$8:$G$343,0),0),"")</f>
        <v/>
      </c>
      <c r="J33" s="587" t="str">
        <f ca="1">IFERROR(OFFSET('2.3新規再エネ導入予定（設備情報）'!$O$7,MATCH(G33,'2.3新規再エネ導入予定（設備情報）'!$G$8:$G$343,0),0),"")</f>
        <v/>
      </c>
      <c r="K33" s="588" t="str">
        <f ca="1">IFERROR(OFFSET('2.3新規再エネ導入予定（設備情報）'!$P$7,MATCH(G33,'2.3新規再エネ導入予定（設備情報）'!$G$8:$G$343,0),0),"")</f>
        <v/>
      </c>
      <c r="L33" s="577"/>
      <c r="M33" s="577"/>
      <c r="N33" s="577"/>
      <c r="O33" s="577"/>
      <c r="P33" s="577"/>
      <c r="Q33" s="578"/>
      <c r="R33" s="104"/>
      <c r="S33" s="100"/>
      <c r="T33" s="579"/>
      <c r="U33" s="580"/>
    </row>
    <row r="34" spans="2:21" s="76" customFormat="1" ht="20" x14ac:dyDescent="0.55000000000000004">
      <c r="B34" s="100"/>
      <c r="C34" s="100"/>
      <c r="D34" s="164"/>
      <c r="E34" s="513"/>
      <c r="F34" s="204" t="str">
        <f ca="1">IFERROR(OFFSET('2.3新規再エネ導入予定（設備情報）'!$F$7,MATCH(G34,'2.3新規再エネ導入予定（設備情報）'!$G$8:$G$343,0),0),"")</f>
        <v/>
      </c>
      <c r="G34" s="581"/>
      <c r="H34" s="585" t="str">
        <f ca="1">IFERROR(OFFSET('2.3新規再エネ導入予定（設備情報）'!$H$7,MATCH(G34,'2.3新規再エネ導入予定（設備情報）'!$G$8:$G$343,0),0)&amp;"","")</f>
        <v/>
      </c>
      <c r="I34" s="586" t="str">
        <f ca="1">IFERROR(OFFSET('2.3新規再エネ導入予定（設備情報）'!$L$7,MATCH(G34,'2.3新規再エネ導入予定（設備情報）'!$G$8:$G$343,0),0),"")</f>
        <v/>
      </c>
      <c r="J34" s="587" t="str">
        <f ca="1">IFERROR(OFFSET('2.3新規再エネ導入予定（設備情報）'!$O$7,MATCH(G34,'2.3新規再エネ導入予定（設備情報）'!$G$8:$G$343,0),0),"")</f>
        <v/>
      </c>
      <c r="K34" s="588" t="str">
        <f ca="1">IFERROR(OFFSET('2.3新規再エネ導入予定（設備情報）'!$P$7,MATCH(G34,'2.3新規再エネ導入予定（設備情報）'!$G$8:$G$343,0),0),"")</f>
        <v/>
      </c>
      <c r="L34" s="561"/>
      <c r="M34" s="561"/>
      <c r="N34" s="561"/>
      <c r="O34" s="561"/>
      <c r="P34" s="561"/>
      <c r="Q34" s="561"/>
      <c r="R34" s="104"/>
      <c r="S34" s="100"/>
      <c r="T34" s="579"/>
      <c r="U34" s="580"/>
    </row>
    <row r="35" spans="2:21" s="76" customFormat="1" ht="20" x14ac:dyDescent="0.55000000000000004">
      <c r="B35" s="100"/>
      <c r="C35" s="100"/>
      <c r="D35" s="164"/>
      <c r="E35" s="513"/>
      <c r="F35" s="584" t="str">
        <f ca="1">IFERROR(OFFSET('2.3新規再エネ導入予定（設備情報）'!$F$7,MATCH(G35,'2.3新規再エネ導入予定（設備情報）'!$G$8:$G$343,0),0),"")</f>
        <v/>
      </c>
      <c r="G35" s="581"/>
      <c r="H35" s="585" t="str">
        <f ca="1">IFERROR(OFFSET('2.3新規再エネ導入予定（設備情報）'!$H$7,MATCH(G35,'2.3新規再エネ導入予定（設備情報）'!$G$8:$G$343,0),0)&amp;"","")</f>
        <v/>
      </c>
      <c r="I35" s="586" t="str">
        <f ca="1">IFERROR(OFFSET('2.3新規再エネ導入予定（設備情報）'!$L$7,MATCH(G35,'2.3新規再エネ導入予定（設備情報）'!$G$8:$G$343,0),0),"")</f>
        <v/>
      </c>
      <c r="J35" s="587" t="str">
        <f ca="1">IFERROR(OFFSET('2.3新規再エネ導入予定（設備情報）'!$O$7,MATCH(G35,'2.3新規再エネ導入予定（設備情報）'!$G$8:$G$343,0),0),"")</f>
        <v/>
      </c>
      <c r="K35" s="588" t="str">
        <f ca="1">IFERROR(OFFSET('2.3新規再エネ導入予定（設備情報）'!$P$7,MATCH(G35,'2.3新規再エネ導入予定（設備情報）'!$G$8:$G$343,0),0),"")</f>
        <v/>
      </c>
      <c r="L35" s="561"/>
      <c r="M35" s="561"/>
      <c r="N35" s="561"/>
      <c r="O35" s="561"/>
      <c r="P35" s="561"/>
      <c r="Q35" s="561"/>
      <c r="R35" s="104"/>
      <c r="S35" s="100"/>
      <c r="T35" s="579"/>
      <c r="U35" s="580"/>
    </row>
    <row r="36" spans="2:21" s="76" customFormat="1" ht="20" x14ac:dyDescent="0.55000000000000004">
      <c r="B36" s="100"/>
      <c r="C36" s="100"/>
      <c r="D36" s="164"/>
      <c r="E36" s="513"/>
      <c r="F36" s="584" t="str">
        <f ca="1">IFERROR(OFFSET('2.3新規再エネ導入予定（設備情報）'!$F$7,MATCH(G36,'2.3新規再エネ導入予定（設備情報）'!$G$8:$G$343,0),0),"")</f>
        <v/>
      </c>
      <c r="G36" s="581" t="s">
        <v>321</v>
      </c>
      <c r="H36" s="585" t="str">
        <f ca="1">IFERROR(OFFSET('2.3新規再エネ導入予定（設備情報）'!$H$7,MATCH(G36,'2.3新規再エネ導入予定（設備情報）'!$G$8:$G$343,0),0)&amp;"","")</f>
        <v/>
      </c>
      <c r="I36" s="586" t="str">
        <f ca="1">IFERROR(OFFSET('2.3新規再エネ導入予定（設備情報）'!$L$7,MATCH(G36,'2.3新規再エネ導入予定（設備情報）'!$G$8:$G$343,0),0),"")</f>
        <v/>
      </c>
      <c r="J36" s="587" t="str">
        <f ca="1">IFERROR(OFFSET('2.3新規再エネ導入予定（設備情報）'!$O$7,MATCH(G36,'2.3新規再エネ導入予定（設備情報）'!$G$8:$G$343,0),0),"")</f>
        <v/>
      </c>
      <c r="K36" s="588" t="str">
        <f ca="1">IFERROR(OFFSET('2.3新規再エネ導入予定（設備情報）'!$P$7,MATCH(G36,'2.3新規再エネ導入予定（設備情報）'!$G$8:$G$343,0),0),"")</f>
        <v/>
      </c>
      <c r="L36" s="561"/>
      <c r="M36" s="561"/>
      <c r="N36" s="561"/>
      <c r="O36" s="561"/>
      <c r="P36" s="561"/>
      <c r="Q36" s="561"/>
      <c r="R36" s="104"/>
      <c r="S36" s="100"/>
      <c r="T36" s="579"/>
      <c r="U36" s="580"/>
    </row>
    <row r="37" spans="2:21" s="76" customFormat="1" ht="20" x14ac:dyDescent="0.55000000000000004">
      <c r="B37" s="100"/>
      <c r="C37" s="100"/>
      <c r="D37" s="164"/>
      <c r="E37" s="513"/>
      <c r="F37" s="584" t="str">
        <f ca="1">IFERROR(OFFSET('2.3新規再エネ導入予定（設備情報）'!$F$7,MATCH(G37,'2.3新規再エネ導入予定（設備情報）'!$G$8:$G$343,0),0),"")</f>
        <v/>
      </c>
      <c r="G37" s="581"/>
      <c r="H37" s="585" t="str">
        <f ca="1">IFERROR(OFFSET('2.3新規再エネ導入予定（設備情報）'!$H$7,MATCH(G37,'2.3新規再エネ導入予定（設備情報）'!$G$8:$G$343,0),0)&amp;"","")</f>
        <v/>
      </c>
      <c r="I37" s="586" t="str">
        <f ca="1">IFERROR(OFFSET('2.3新規再エネ導入予定（設備情報）'!$L$7,MATCH(G37,'2.3新規再エネ導入予定（設備情報）'!$G$8:$G$343,0),0),"")</f>
        <v/>
      </c>
      <c r="J37" s="587" t="str">
        <f ca="1">IFERROR(OFFSET('2.3新規再エネ導入予定（設備情報）'!$O$7,MATCH(G37,'2.3新規再エネ導入予定（設備情報）'!$G$8:$G$343,0),0),"")</f>
        <v/>
      </c>
      <c r="K37" s="588" t="str">
        <f ca="1">IFERROR(OFFSET('2.3新規再エネ導入予定（設備情報）'!$P$7,MATCH(G37,'2.3新規再エネ導入予定（設備情報）'!$G$8:$G$343,0),0),"")</f>
        <v/>
      </c>
      <c r="L37" s="561"/>
      <c r="M37" s="561"/>
      <c r="N37" s="561"/>
      <c r="O37" s="561"/>
      <c r="P37" s="561"/>
      <c r="Q37" s="561"/>
      <c r="R37" s="104"/>
      <c r="S37" s="100"/>
      <c r="T37" s="579"/>
      <c r="U37" s="580"/>
    </row>
    <row r="38" spans="2:21" ht="20" x14ac:dyDescent="0.55000000000000004">
      <c r="D38" s="446"/>
      <c r="E38" s="447" t="s">
        <v>324</v>
      </c>
      <c r="F38" s="448"/>
      <c r="G38" s="567" t="str">
        <f ca="1">IF(COUNTIF(F38:F45,"?*")='2.3新規再エネ導入予定（設備情報）'!$AG$189,"","あと "&amp;'2.3新規再エネ導入予定（設備情報）'!$AG$189-COUNTIF(F38:F45,"?*")&amp;" 施設分 記入が必要です")</f>
        <v/>
      </c>
      <c r="H38" s="450"/>
      <c r="I38" s="568"/>
      <c r="J38" s="454"/>
      <c r="K38" s="455"/>
      <c r="L38" s="572"/>
      <c r="M38" s="572"/>
      <c r="N38" s="572"/>
      <c r="O38" s="572"/>
      <c r="P38" s="572"/>
      <c r="Q38" s="573"/>
      <c r="R38" s="98"/>
      <c r="T38" s="541" t="str">
        <f ca="1">IF(COUNTIF(F38:F45,"?*")='2.3新規再エネ導入予定（設備情報）'!$AG$189,"","あと "&amp;'2.3新規再エネ導入予定（設備情報）'!$AG$189-COUNTIF(F38:F45,"?*")&amp;" 施設分 記入が必要です")</f>
        <v/>
      </c>
      <c r="U38" s="571"/>
    </row>
    <row r="39" spans="2:21" s="76" customFormat="1" ht="20" hidden="1" x14ac:dyDescent="0.55000000000000004">
      <c r="B39" s="100"/>
      <c r="C39" s="100"/>
      <c r="D39" s="164"/>
      <c r="E39" s="513"/>
      <c r="F39" s="201"/>
      <c r="G39" s="575"/>
      <c r="H39" s="585" t="str">
        <f ca="1">IFERROR(OFFSET('2.3新規再エネ導入予定（設備情報）'!$H$7,MATCH(G39,'2.3新規再エネ導入予定（設備情報）'!$G$8:$G$343,0),0)&amp;"","")</f>
        <v/>
      </c>
      <c r="I39" s="586" t="str">
        <f ca="1">IFERROR(OFFSET('2.3新規再エネ導入予定（設備情報）'!$L$7,MATCH(G39,'2.3新規再エネ導入予定（設備情報）'!$G$8:$G$343,0),0),"")</f>
        <v/>
      </c>
      <c r="J39" s="587" t="str">
        <f ca="1">IFERROR(OFFSET('2.3新規再エネ導入予定（設備情報）'!$O$7,MATCH(G39,'2.3新規再エネ導入予定（設備情報）'!$G$8:$G$343,0),0),"")</f>
        <v/>
      </c>
      <c r="K39" s="588" t="str">
        <f ca="1">IFERROR(OFFSET('2.3新規再エネ導入予定（設備情報）'!$P$7,MATCH(G39,'2.3新規再エネ導入予定（設備情報）'!$G$8:$G$343,0),0),"")</f>
        <v/>
      </c>
      <c r="L39" s="577"/>
      <c r="M39" s="577"/>
      <c r="N39" s="577"/>
      <c r="O39" s="577"/>
      <c r="P39" s="577"/>
      <c r="Q39" s="578"/>
      <c r="R39" s="104"/>
      <c r="S39" s="100"/>
      <c r="T39" s="579"/>
      <c r="U39" s="580"/>
    </row>
    <row r="40" spans="2:21" s="76" customFormat="1" ht="20" x14ac:dyDescent="0.55000000000000004">
      <c r="B40" s="100"/>
      <c r="C40" s="100"/>
      <c r="D40" s="164"/>
      <c r="E40" s="513"/>
      <c r="F40" s="204" t="str">
        <f ca="1">IFERROR(OFFSET('2.3新規再エネ導入予定（設備情報）'!$F$7,MATCH(G40,'2.3新規再エネ導入予定（設備情報）'!$G$8:$G$343,0),0),"")</f>
        <v/>
      </c>
      <c r="G40" s="581"/>
      <c r="H40" s="585" t="str">
        <f ca="1">IFERROR(OFFSET('2.3新規再エネ導入予定（設備情報）'!$H$7,MATCH(G40,'2.3新規再エネ導入予定（設備情報）'!$G$8:$G$343,0),0)&amp;"","")</f>
        <v/>
      </c>
      <c r="I40" s="586" t="str">
        <f ca="1">IFERROR(OFFSET('2.3新規再エネ導入予定（設備情報）'!$L$7,MATCH(G40,'2.3新規再エネ導入予定（設備情報）'!$G$8:$G$343,0),0),"")</f>
        <v/>
      </c>
      <c r="J40" s="587" t="str">
        <f ca="1">IFERROR(OFFSET('2.3新規再エネ導入予定（設備情報）'!$O$7,MATCH(G40,'2.3新規再エネ導入予定（設備情報）'!$G$8:$G$343,0),0),"")</f>
        <v/>
      </c>
      <c r="K40" s="588" t="str">
        <f ca="1">IFERROR(OFFSET('2.3新規再エネ導入予定（設備情報）'!$P$7,MATCH(G40,'2.3新規再エネ導入予定（設備情報）'!$G$8:$G$343,0),0),"")</f>
        <v/>
      </c>
      <c r="L40" s="561"/>
      <c r="M40" s="561"/>
      <c r="N40" s="561"/>
      <c r="O40" s="561"/>
      <c r="P40" s="561"/>
      <c r="Q40" s="561"/>
      <c r="R40" s="104"/>
      <c r="S40" s="100"/>
      <c r="T40" s="579"/>
      <c r="U40" s="580"/>
    </row>
    <row r="41" spans="2:21" s="76" customFormat="1" ht="20" x14ac:dyDescent="0.55000000000000004">
      <c r="B41" s="100"/>
      <c r="C41" s="100"/>
      <c r="D41" s="164"/>
      <c r="E41" s="513"/>
      <c r="F41" s="584" t="str">
        <f ca="1">IFERROR(OFFSET('2.3新規再エネ導入予定（設備情報）'!$F$7,MATCH(G41,'2.3新規再エネ導入予定（設備情報）'!$G$8:$G$343,0),0),"")</f>
        <v/>
      </c>
      <c r="G41" s="581"/>
      <c r="H41" s="585" t="str">
        <f ca="1">IFERROR(OFFSET('2.3新規再エネ導入予定（設備情報）'!$H$7,MATCH(G41,'2.3新規再エネ導入予定（設備情報）'!$G$8:$G$343,0),0)&amp;"","")</f>
        <v/>
      </c>
      <c r="I41" s="586" t="str">
        <f ca="1">IFERROR(OFFSET('2.3新規再エネ導入予定（設備情報）'!$L$7,MATCH(G41,'2.3新規再エネ導入予定（設備情報）'!$G$8:$G$343,0),0),"")</f>
        <v/>
      </c>
      <c r="J41" s="587" t="str">
        <f ca="1">IFERROR(OFFSET('2.3新規再エネ導入予定（設備情報）'!$O$7,MATCH(G41,'2.3新規再エネ導入予定（設備情報）'!$G$8:$G$343,0),0),"")</f>
        <v/>
      </c>
      <c r="K41" s="588" t="str">
        <f ca="1">IFERROR(OFFSET('2.3新規再エネ導入予定（設備情報）'!$P$7,MATCH(G41,'2.3新規再エネ導入予定（設備情報）'!$G$8:$G$343,0),0),"")</f>
        <v/>
      </c>
      <c r="L41" s="561"/>
      <c r="M41" s="561"/>
      <c r="N41" s="561"/>
      <c r="O41" s="561"/>
      <c r="P41" s="561"/>
      <c r="Q41" s="561"/>
      <c r="R41" s="104"/>
      <c r="S41" s="100"/>
      <c r="T41" s="579"/>
      <c r="U41" s="580"/>
    </row>
    <row r="42" spans="2:21" s="76" customFormat="1" ht="20" x14ac:dyDescent="0.55000000000000004">
      <c r="B42" s="100"/>
      <c r="C42" s="100"/>
      <c r="D42" s="164"/>
      <c r="E42" s="513"/>
      <c r="F42" s="584" t="str">
        <f ca="1">IFERROR(OFFSET('2.3新規再エネ導入予定（設備情報）'!$F$7,MATCH(G42,'2.3新規再エネ導入予定（設備情報）'!$G$8:$G$343,0),0),"")</f>
        <v/>
      </c>
      <c r="G42" s="581"/>
      <c r="H42" s="585" t="str">
        <f ca="1">IFERROR(OFFSET('2.3新規再エネ導入予定（設備情報）'!$H$7,MATCH(G42,'2.3新規再エネ導入予定（設備情報）'!$G$8:$G$343,0),0)&amp;"","")</f>
        <v/>
      </c>
      <c r="I42" s="586" t="str">
        <f ca="1">IFERROR(OFFSET('2.3新規再エネ導入予定（設備情報）'!$L$7,MATCH(G42,'2.3新規再エネ導入予定（設備情報）'!$G$8:$G$343,0),0),"")</f>
        <v/>
      </c>
      <c r="J42" s="587" t="str">
        <f ca="1">IFERROR(OFFSET('2.3新規再エネ導入予定（設備情報）'!$O$7,MATCH(G42,'2.3新規再エネ導入予定（設備情報）'!$G$8:$G$343,0),0),"")</f>
        <v/>
      </c>
      <c r="K42" s="588" t="str">
        <f ca="1">IFERROR(OFFSET('2.3新規再エネ導入予定（設備情報）'!$P$7,MATCH(G42,'2.3新規再エネ導入予定（設備情報）'!$G$8:$G$343,0),0),"")</f>
        <v/>
      </c>
      <c r="L42" s="561"/>
      <c r="M42" s="561"/>
      <c r="N42" s="561"/>
      <c r="O42" s="561"/>
      <c r="P42" s="561"/>
      <c r="Q42" s="561"/>
      <c r="R42" s="104"/>
      <c r="S42" s="100"/>
      <c r="T42" s="579"/>
      <c r="U42" s="580"/>
    </row>
    <row r="43" spans="2:21" s="76" customFormat="1" ht="20" x14ac:dyDescent="0.55000000000000004">
      <c r="B43" s="100"/>
      <c r="C43" s="100"/>
      <c r="D43" s="164"/>
      <c r="E43" s="513"/>
      <c r="F43" s="584" t="str">
        <f ca="1">IFERROR(OFFSET('2.3新規再エネ導入予定（設備情報）'!$F$7,MATCH(G43,'2.3新規再エネ導入予定（設備情報）'!$G$8:$G$343,0),0),"")</f>
        <v/>
      </c>
      <c r="G43" s="581"/>
      <c r="H43" s="585" t="str">
        <f ca="1">IFERROR(OFFSET('2.3新規再エネ導入予定（設備情報）'!$H$7,MATCH(G43,'2.3新規再エネ導入予定（設備情報）'!$G$8:$G$343,0),0)&amp;"","")</f>
        <v/>
      </c>
      <c r="I43" s="586" t="str">
        <f ca="1">IFERROR(OFFSET('2.3新規再エネ導入予定（設備情報）'!$L$7,MATCH(G43,'2.3新規再エネ導入予定（設備情報）'!$G$8:$G$343,0),0),"")</f>
        <v/>
      </c>
      <c r="J43" s="587" t="str">
        <f ca="1">IFERROR(OFFSET('2.3新規再エネ導入予定（設備情報）'!$O$7,MATCH(G43,'2.3新規再エネ導入予定（設備情報）'!$G$8:$G$343,0),0),"")</f>
        <v/>
      </c>
      <c r="K43" s="588" t="str">
        <f ca="1">IFERROR(OFFSET('2.3新規再エネ導入予定（設備情報）'!$P$7,MATCH(G43,'2.3新規再エネ導入予定（設備情報）'!$G$8:$G$343,0),0),"")</f>
        <v/>
      </c>
      <c r="L43" s="561"/>
      <c r="M43" s="561"/>
      <c r="N43" s="561"/>
      <c r="O43" s="561"/>
      <c r="P43" s="561"/>
      <c r="Q43" s="561"/>
      <c r="R43" s="104"/>
      <c r="S43" s="100"/>
      <c r="T43" s="579"/>
      <c r="U43" s="580"/>
    </row>
    <row r="44" spans="2:21" ht="17.25" customHeight="1" x14ac:dyDescent="0.55000000000000004">
      <c r="D44" s="446"/>
      <c r="E44" s="447" t="s">
        <v>27</v>
      </c>
      <c r="F44" s="448"/>
      <c r="G44" s="567" t="str">
        <f ca="1">IF(COUNTIF(F44:F50,"?*")='2.3新規再エネ導入予定（設備情報）'!$AG$190,"","あと "&amp;'2.3新規再エネ導入予定（設備情報）'!$AG$190-COUNTIF(F44:F50,"?*")&amp;" 施設分 記入が必要です")</f>
        <v/>
      </c>
      <c r="H44" s="450"/>
      <c r="I44" s="568"/>
      <c r="J44" s="454"/>
      <c r="K44" s="455"/>
      <c r="L44" s="572"/>
      <c r="M44" s="572"/>
      <c r="N44" s="572"/>
      <c r="O44" s="572"/>
      <c r="P44" s="572"/>
      <c r="Q44" s="573"/>
      <c r="R44" s="98"/>
      <c r="T44" s="541" t="str">
        <f ca="1">IF(COUNTIF(F44:F50,"?*")='2.3新規再エネ導入予定（設備情報）'!$AG$190,"","あと "&amp;'2.3新規再エネ導入予定（設備情報）'!$AG$190-COUNTIF(F44:F50,"?*")&amp;" 施設分 記入が必要です")</f>
        <v/>
      </c>
      <c r="U44" s="571"/>
    </row>
    <row r="45" spans="2:21" s="76" customFormat="1" ht="20" hidden="1" x14ac:dyDescent="0.55000000000000004">
      <c r="B45" s="100"/>
      <c r="C45" s="100"/>
      <c r="D45" s="164"/>
      <c r="E45" s="513"/>
      <c r="F45" s="201"/>
      <c r="G45" s="575"/>
      <c r="H45" s="585" t="str">
        <f ca="1">IFERROR(OFFSET('2.3新規再エネ導入予定（設備情報）'!$H$7,MATCH(G45,'2.3新規再エネ導入予定（設備情報）'!$G$8:$G$343,0),0)&amp;"","")</f>
        <v/>
      </c>
      <c r="I45" s="586" t="str">
        <f ca="1">IFERROR(OFFSET('2.3新規再エネ導入予定（設備情報）'!$L$7,MATCH(G45,'2.3新規再エネ導入予定（設備情報）'!$G$8:$G$343,0),0),"")</f>
        <v/>
      </c>
      <c r="J45" s="587" t="str">
        <f ca="1">IFERROR(OFFSET('2.3新規再エネ導入予定（設備情報）'!$O$7,MATCH(G45,'2.3新規再エネ導入予定（設備情報）'!$G$8:$G$343,0),0),"")</f>
        <v/>
      </c>
      <c r="K45" s="588" t="str">
        <f ca="1">IFERROR(OFFSET('2.3新規再エネ導入予定（設備情報）'!$P$7,MATCH(G45,'2.3新規再エネ導入予定（設備情報）'!$G$8:$G$343,0),0),"")</f>
        <v/>
      </c>
      <c r="L45" s="577"/>
      <c r="M45" s="577"/>
      <c r="N45" s="577"/>
      <c r="O45" s="577"/>
      <c r="P45" s="577"/>
      <c r="Q45" s="578"/>
      <c r="R45" s="104"/>
      <c r="S45" s="100"/>
      <c r="T45" s="579"/>
      <c r="U45" s="580"/>
    </row>
    <row r="46" spans="2:21" s="76" customFormat="1" ht="20" x14ac:dyDescent="0.55000000000000004">
      <c r="B46" s="100"/>
      <c r="C46" s="100"/>
      <c r="D46" s="164"/>
      <c r="E46" s="513"/>
      <c r="F46" s="204" t="str">
        <f ca="1">IFERROR(OFFSET('2.3新規再エネ導入予定（設備情報）'!$F$7,MATCH(G46,'2.3新規再エネ導入予定（設備情報）'!$G$8:$G$343,0),0),"")</f>
        <v/>
      </c>
      <c r="G46" s="581"/>
      <c r="H46" s="585" t="str">
        <f ca="1">IFERROR(OFFSET('2.3新規再エネ導入予定（設備情報）'!$H$7,MATCH(G46,'2.3新規再エネ導入予定（設備情報）'!$G$8:$G$343,0),0)&amp;"","")</f>
        <v/>
      </c>
      <c r="I46" s="586" t="str">
        <f ca="1">IFERROR(OFFSET('2.3新規再エネ導入予定（設備情報）'!$L$7,MATCH(G46,'2.3新規再エネ導入予定（設備情報）'!$G$8:$G$343,0),0),"")</f>
        <v/>
      </c>
      <c r="J46" s="587" t="str">
        <f ca="1">IFERROR(OFFSET('2.3新規再エネ導入予定（設備情報）'!$O$7,MATCH(G46,'2.3新規再エネ導入予定（設備情報）'!$G$8:$G$343,0),0),"")</f>
        <v/>
      </c>
      <c r="K46" s="588" t="str">
        <f ca="1">IFERROR(OFFSET('2.3新規再エネ導入予定（設備情報）'!$P$7,MATCH(G46,'2.3新規再エネ導入予定（設備情報）'!$G$8:$G$343,0),0),"")</f>
        <v/>
      </c>
      <c r="L46" s="561"/>
      <c r="M46" s="561"/>
      <c r="N46" s="561"/>
      <c r="O46" s="561"/>
      <c r="P46" s="561"/>
      <c r="Q46" s="561"/>
      <c r="R46" s="104"/>
      <c r="S46" s="100"/>
      <c r="T46" s="579"/>
      <c r="U46" s="580"/>
    </row>
    <row r="47" spans="2:21" s="76" customFormat="1" ht="20" x14ac:dyDescent="0.55000000000000004">
      <c r="B47" s="100"/>
      <c r="C47" s="100"/>
      <c r="D47" s="164"/>
      <c r="E47" s="513"/>
      <c r="F47" s="584" t="str">
        <f ca="1">IFERROR(OFFSET('2.3新規再エネ導入予定（設備情報）'!$F$7,MATCH(G47,'2.3新規再エネ導入予定（設備情報）'!$G$8:$G$343,0),0),"")</f>
        <v/>
      </c>
      <c r="G47" s="581"/>
      <c r="H47" s="585" t="str">
        <f ca="1">IFERROR(OFFSET('2.3新規再エネ導入予定（設備情報）'!$H$7,MATCH(G47,'2.3新規再エネ導入予定（設備情報）'!$G$8:$G$343,0),0)&amp;"","")</f>
        <v/>
      </c>
      <c r="I47" s="586" t="str">
        <f ca="1">IFERROR(OFFSET('2.3新規再エネ導入予定（設備情報）'!$L$7,MATCH(G47,'2.3新規再エネ導入予定（設備情報）'!$G$8:$G$343,0),0),"")</f>
        <v/>
      </c>
      <c r="J47" s="587" t="str">
        <f ca="1">IFERROR(OFFSET('2.3新規再エネ導入予定（設備情報）'!$O$7,MATCH(G47,'2.3新規再エネ導入予定（設備情報）'!$G$8:$G$343,0),0),"")</f>
        <v/>
      </c>
      <c r="K47" s="588" t="str">
        <f ca="1">IFERROR(OFFSET('2.3新規再エネ導入予定（設備情報）'!$P$7,MATCH(G47,'2.3新規再エネ導入予定（設備情報）'!$G$8:$G$343,0),0),"")</f>
        <v/>
      </c>
      <c r="L47" s="561"/>
      <c r="M47" s="561"/>
      <c r="N47" s="561"/>
      <c r="O47" s="561"/>
      <c r="P47" s="561"/>
      <c r="Q47" s="561"/>
      <c r="R47" s="104"/>
      <c r="S47" s="100"/>
      <c r="T47" s="579"/>
      <c r="U47" s="580"/>
    </row>
    <row r="48" spans="2:21" s="76" customFormat="1" ht="20" x14ac:dyDescent="0.55000000000000004">
      <c r="B48" s="100"/>
      <c r="C48" s="100"/>
      <c r="D48" s="164"/>
      <c r="E48" s="513"/>
      <c r="F48" s="584" t="str">
        <f ca="1">IFERROR(OFFSET('2.3新規再エネ導入予定（設備情報）'!$F$7,MATCH(G48,'2.3新規再エネ導入予定（設備情報）'!$G$8:$G$343,0),0),"")</f>
        <v/>
      </c>
      <c r="G48" s="581"/>
      <c r="H48" s="585" t="str">
        <f ca="1">IFERROR(OFFSET('2.3新規再エネ導入予定（設備情報）'!$H$7,MATCH(G48,'2.3新規再エネ導入予定（設備情報）'!$G$8:$G$343,0),0)&amp;"","")</f>
        <v/>
      </c>
      <c r="I48" s="586" t="str">
        <f ca="1">IFERROR(OFFSET('2.3新規再エネ導入予定（設備情報）'!$L$7,MATCH(G48,'2.3新規再エネ導入予定（設備情報）'!$G$8:$G$343,0),0),"")</f>
        <v/>
      </c>
      <c r="J48" s="587" t="str">
        <f ca="1">IFERROR(OFFSET('2.3新規再エネ導入予定（設備情報）'!$O$7,MATCH(G48,'2.3新規再エネ導入予定（設備情報）'!$G$8:$G$343,0),0),"")</f>
        <v/>
      </c>
      <c r="K48" s="588" t="str">
        <f ca="1">IFERROR(OFFSET('2.3新規再エネ導入予定（設備情報）'!$P$7,MATCH(G48,'2.3新規再エネ導入予定（設備情報）'!$G$8:$G$343,0),0),"")</f>
        <v/>
      </c>
      <c r="L48" s="561"/>
      <c r="M48" s="561"/>
      <c r="N48" s="561"/>
      <c r="O48" s="561"/>
      <c r="P48" s="561"/>
      <c r="Q48" s="561"/>
      <c r="R48" s="104"/>
      <c r="S48" s="100"/>
      <c r="T48" s="579"/>
      <c r="U48" s="580"/>
    </row>
    <row r="49" spans="2:21" s="76" customFormat="1" ht="20" x14ac:dyDescent="0.55000000000000004">
      <c r="B49" s="100"/>
      <c r="C49" s="100"/>
      <c r="D49" s="164"/>
      <c r="E49" s="513"/>
      <c r="F49" s="584" t="str">
        <f ca="1">IFERROR(OFFSET('2.3新規再エネ導入予定（設備情報）'!$F$7,MATCH(G49,'2.3新規再エネ導入予定（設備情報）'!$G$8:$G$343,0),0),"")</f>
        <v/>
      </c>
      <c r="G49" s="581"/>
      <c r="H49" s="585" t="str">
        <f ca="1">IFERROR(OFFSET('2.3新規再エネ導入予定（設備情報）'!$H$7,MATCH(G49,'2.3新規再エネ導入予定（設備情報）'!$G$8:$G$343,0),0)&amp;"","")</f>
        <v/>
      </c>
      <c r="I49" s="586" t="str">
        <f ca="1">IFERROR(OFFSET('2.3新規再エネ導入予定（設備情報）'!$L$7,MATCH(G49,'2.3新規再エネ導入予定（設備情報）'!$G$8:$G$343,0),0),"")</f>
        <v/>
      </c>
      <c r="J49" s="587" t="str">
        <f ca="1">IFERROR(OFFSET('2.3新規再エネ導入予定（設備情報）'!$O$7,MATCH(G49,'2.3新規再エネ導入予定（設備情報）'!$G$8:$G$343,0),0),"")</f>
        <v/>
      </c>
      <c r="K49" s="588" t="str">
        <f ca="1">IFERROR(OFFSET('2.3新規再エネ導入予定（設備情報）'!$P$7,MATCH(G49,'2.3新規再エネ導入予定（設備情報）'!$G$8:$G$343,0),0),"")</f>
        <v/>
      </c>
      <c r="L49" s="561"/>
      <c r="M49" s="561"/>
      <c r="N49" s="561"/>
      <c r="O49" s="561"/>
      <c r="P49" s="561"/>
      <c r="Q49" s="561"/>
      <c r="R49" s="104"/>
      <c r="S49" s="100"/>
      <c r="T49" s="579"/>
      <c r="U49" s="580"/>
    </row>
    <row r="50" spans="2:21" ht="20" x14ac:dyDescent="0.55000000000000004">
      <c r="D50" s="446"/>
      <c r="E50" s="447" t="s">
        <v>28</v>
      </c>
      <c r="F50" s="448"/>
      <c r="G50" s="567" t="str">
        <f ca="1">IF(COUNTIF(F50:F56,"?*")='2.3新規再エネ導入予定（設備情報）'!$AG$191,"","あと "&amp;'2.3新規再エネ導入予定（設備情報）'!$AG$191-COUNTIF(F50:F56,"?*")&amp;" 施設分 記入が必要です")</f>
        <v/>
      </c>
      <c r="H50" s="450"/>
      <c r="I50" s="568"/>
      <c r="J50" s="454"/>
      <c r="K50" s="455"/>
      <c r="L50" s="572"/>
      <c r="M50" s="572"/>
      <c r="N50" s="572"/>
      <c r="O50" s="572"/>
      <c r="P50" s="572"/>
      <c r="Q50" s="573"/>
      <c r="R50" s="98"/>
      <c r="T50" s="541" t="str">
        <f ca="1">IF(COUNTIF(F50:F56,"?*")='2.3新規再エネ導入予定（設備情報）'!$AG$191,"","あと "&amp;'2.3新規再エネ導入予定（設備情報）'!$AG$191-COUNTIF(F50:F56,"?*")&amp;" 施設分 記入が必要です")</f>
        <v/>
      </c>
      <c r="U50" s="571"/>
    </row>
    <row r="51" spans="2:21" s="76" customFormat="1" ht="20" hidden="1" x14ac:dyDescent="0.55000000000000004">
      <c r="B51" s="100"/>
      <c r="C51" s="100"/>
      <c r="D51" s="164"/>
      <c r="E51" s="513"/>
      <c r="F51" s="201"/>
      <c r="G51" s="575"/>
      <c r="H51" s="585" t="str">
        <f ca="1">IFERROR(OFFSET('2.3新規再エネ導入予定（設備情報）'!$H$7,MATCH(G51,'2.3新規再エネ導入予定（設備情報）'!$G$8:$G$343,0),0)&amp;"","")</f>
        <v/>
      </c>
      <c r="I51" s="586" t="str">
        <f ca="1">IFERROR(OFFSET('2.3新規再エネ導入予定（設備情報）'!$L$7,MATCH(G51,'2.3新規再エネ導入予定（設備情報）'!$G$8:$G$343,0),0),"")</f>
        <v/>
      </c>
      <c r="J51" s="587" t="str">
        <f ca="1">IFERROR(OFFSET('2.3新規再エネ導入予定（設備情報）'!$O$7,MATCH(G51,'2.3新規再エネ導入予定（設備情報）'!$G$8:$G$343,0),0),"")</f>
        <v/>
      </c>
      <c r="K51" s="588" t="str">
        <f ca="1">IFERROR(OFFSET('2.3新規再エネ導入予定（設備情報）'!$P$7,MATCH(G51,'2.3新規再エネ導入予定（設備情報）'!$G$8:$G$343,0),0),"")</f>
        <v/>
      </c>
      <c r="L51" s="577"/>
      <c r="M51" s="577"/>
      <c r="N51" s="577"/>
      <c r="O51" s="577"/>
      <c r="P51" s="577"/>
      <c r="Q51" s="578"/>
      <c r="R51" s="104"/>
      <c r="S51" s="100"/>
      <c r="T51" s="579"/>
      <c r="U51" s="580"/>
    </row>
    <row r="52" spans="2:21" s="76" customFormat="1" ht="20" x14ac:dyDescent="0.55000000000000004">
      <c r="B52" s="100"/>
      <c r="C52" s="100"/>
      <c r="D52" s="164"/>
      <c r="E52" s="513"/>
      <c r="F52" s="204" t="str">
        <f ca="1">IFERROR(OFFSET('2.3新規再エネ導入予定（設備情報）'!$F$7,MATCH(G52,'2.3新規再エネ導入予定（設備情報）'!$G$8:$G$343,0),0),"")</f>
        <v/>
      </c>
      <c r="G52" s="581"/>
      <c r="H52" s="585" t="str">
        <f ca="1">IFERROR(OFFSET('2.3新規再エネ導入予定（設備情報）'!$H$7,MATCH(G52,'2.3新規再エネ導入予定（設備情報）'!$G$8:$G$343,0),0)&amp;"","")</f>
        <v/>
      </c>
      <c r="I52" s="586" t="str">
        <f ca="1">IFERROR(OFFSET('2.3新規再エネ導入予定（設備情報）'!$L$7,MATCH(G52,'2.3新規再エネ導入予定（設備情報）'!$G$8:$G$343,0),0),"")</f>
        <v/>
      </c>
      <c r="J52" s="587" t="str">
        <f ca="1">IFERROR(OFFSET('2.3新規再エネ導入予定（設備情報）'!$O$7,MATCH(G52,'2.3新規再エネ導入予定（設備情報）'!$G$8:$G$343,0),0),"")</f>
        <v/>
      </c>
      <c r="K52" s="588" t="str">
        <f ca="1">IFERROR(OFFSET('2.3新規再エネ導入予定（設備情報）'!$P$7,MATCH(G52,'2.3新規再エネ導入予定（設備情報）'!$G$8:$G$343,0),0),"")</f>
        <v/>
      </c>
      <c r="L52" s="561"/>
      <c r="M52" s="561"/>
      <c r="N52" s="561"/>
      <c r="O52" s="561"/>
      <c r="P52" s="561"/>
      <c r="Q52" s="561"/>
      <c r="R52" s="104"/>
      <c r="S52" s="100"/>
      <c r="T52" s="579"/>
      <c r="U52" s="580"/>
    </row>
    <row r="53" spans="2:21" s="76" customFormat="1" ht="20" x14ac:dyDescent="0.55000000000000004">
      <c r="B53" s="100"/>
      <c r="C53" s="100"/>
      <c r="D53" s="164"/>
      <c r="E53" s="513"/>
      <c r="F53" s="584" t="str">
        <f ca="1">IFERROR(OFFSET('2.3新規再エネ導入予定（設備情報）'!$F$7,MATCH(G53,'2.3新規再エネ導入予定（設備情報）'!$G$8:$G$343,0),0),"")</f>
        <v/>
      </c>
      <c r="G53" s="581"/>
      <c r="H53" s="585" t="str">
        <f ca="1">IFERROR(OFFSET('2.3新規再エネ導入予定（設備情報）'!$H$7,MATCH(G53,'2.3新規再エネ導入予定（設備情報）'!$G$8:$G$343,0),0)&amp;"","")</f>
        <v/>
      </c>
      <c r="I53" s="586" t="str">
        <f ca="1">IFERROR(OFFSET('2.3新規再エネ導入予定（設備情報）'!$L$7,MATCH(G53,'2.3新規再エネ導入予定（設備情報）'!$G$8:$G$343,0),0),"")</f>
        <v/>
      </c>
      <c r="J53" s="587" t="str">
        <f ca="1">IFERROR(OFFSET('2.3新規再エネ導入予定（設備情報）'!$O$7,MATCH(G53,'2.3新規再エネ導入予定（設備情報）'!$G$8:$G$343,0),0),"")</f>
        <v/>
      </c>
      <c r="K53" s="588" t="str">
        <f ca="1">IFERROR(OFFSET('2.3新規再エネ導入予定（設備情報）'!$P$7,MATCH(G53,'2.3新規再エネ導入予定（設備情報）'!$G$8:$G$343,0),0),"")</f>
        <v/>
      </c>
      <c r="L53" s="561"/>
      <c r="M53" s="561"/>
      <c r="N53" s="561"/>
      <c r="O53" s="561"/>
      <c r="P53" s="561"/>
      <c r="Q53" s="561"/>
      <c r="R53" s="104"/>
      <c r="S53" s="100"/>
      <c r="T53" s="579"/>
      <c r="U53" s="580"/>
    </row>
    <row r="54" spans="2:21" s="76" customFormat="1" ht="20" x14ac:dyDescent="0.55000000000000004">
      <c r="B54" s="100"/>
      <c r="C54" s="100"/>
      <c r="D54" s="164"/>
      <c r="E54" s="513"/>
      <c r="F54" s="584" t="str">
        <f ca="1">IFERROR(OFFSET('2.3新規再エネ導入予定（設備情報）'!$F$7,MATCH(G54,'2.3新規再エネ導入予定（設備情報）'!$G$8:$G$343,0),0),"")</f>
        <v/>
      </c>
      <c r="G54" s="581"/>
      <c r="H54" s="585" t="str">
        <f ca="1">IFERROR(OFFSET('2.3新規再エネ導入予定（設備情報）'!$H$7,MATCH(G54,'2.3新規再エネ導入予定（設備情報）'!$G$8:$G$343,0),0)&amp;"","")</f>
        <v/>
      </c>
      <c r="I54" s="586" t="str">
        <f ca="1">IFERROR(OFFSET('2.3新規再エネ導入予定（設備情報）'!$L$7,MATCH(G54,'2.3新規再エネ導入予定（設備情報）'!$G$8:$G$343,0),0),"")</f>
        <v/>
      </c>
      <c r="J54" s="587" t="str">
        <f ca="1">IFERROR(OFFSET('2.3新規再エネ導入予定（設備情報）'!$O$7,MATCH(G54,'2.3新規再エネ導入予定（設備情報）'!$G$8:$G$343,0),0),"")</f>
        <v/>
      </c>
      <c r="K54" s="588" t="str">
        <f ca="1">IFERROR(OFFSET('2.3新規再エネ導入予定（設備情報）'!$P$7,MATCH(G54,'2.3新規再エネ導入予定（設備情報）'!$G$8:$G$343,0),0),"")</f>
        <v/>
      </c>
      <c r="L54" s="561"/>
      <c r="M54" s="561"/>
      <c r="N54" s="561"/>
      <c r="O54" s="561"/>
      <c r="P54" s="561"/>
      <c r="Q54" s="561"/>
      <c r="R54" s="104"/>
      <c r="S54" s="100"/>
      <c r="T54" s="579"/>
      <c r="U54" s="580"/>
    </row>
    <row r="55" spans="2:21" s="76" customFormat="1" ht="20" x14ac:dyDescent="0.55000000000000004">
      <c r="B55" s="100"/>
      <c r="C55" s="100"/>
      <c r="D55" s="164"/>
      <c r="E55" s="513"/>
      <c r="F55" s="584" t="str">
        <f ca="1">IFERROR(OFFSET('2.3新規再エネ導入予定（設備情報）'!$F$7,MATCH(G55,'2.3新規再エネ導入予定（設備情報）'!$G$8:$G$343,0),0),"")</f>
        <v/>
      </c>
      <c r="G55" s="581"/>
      <c r="H55" s="585" t="str">
        <f ca="1">IFERROR(OFFSET('2.3新規再エネ導入予定（設備情報）'!$H$7,MATCH(G55,'2.3新規再エネ導入予定（設備情報）'!$G$8:$G$343,0),0)&amp;"","")</f>
        <v/>
      </c>
      <c r="I55" s="586" t="str">
        <f ca="1">IFERROR(OFFSET('2.3新規再エネ導入予定（設備情報）'!$L$7,MATCH(G55,'2.3新規再エネ導入予定（設備情報）'!$G$8:$G$343,0),0),"")</f>
        <v/>
      </c>
      <c r="J55" s="587" t="str">
        <f ca="1">IFERROR(OFFSET('2.3新規再エネ導入予定（設備情報）'!$O$7,MATCH(G55,'2.3新規再エネ導入予定（設備情報）'!$G$8:$G$343,0),0),"")</f>
        <v/>
      </c>
      <c r="K55" s="588" t="str">
        <f ca="1">IFERROR(OFFSET('2.3新規再エネ導入予定（設備情報）'!$P$7,MATCH(G55,'2.3新規再エネ導入予定（設備情報）'!$G$8:$G$343,0),0),"")</f>
        <v/>
      </c>
      <c r="L55" s="561"/>
      <c r="M55" s="561"/>
      <c r="N55" s="561"/>
      <c r="O55" s="561"/>
      <c r="P55" s="561"/>
      <c r="Q55" s="561"/>
      <c r="R55" s="104"/>
      <c r="S55" s="100"/>
      <c r="T55" s="579"/>
      <c r="U55" s="580"/>
    </row>
    <row r="56" spans="2:21" ht="18" customHeight="1" x14ac:dyDescent="0.55000000000000004">
      <c r="D56" s="446"/>
      <c r="E56" s="447" t="s">
        <v>29</v>
      </c>
      <c r="F56" s="448"/>
      <c r="G56" s="567" t="str">
        <f ca="1">IF(COUNTIF(F56:F62,"?*")='2.3新規再エネ導入予定（設備情報）'!$AG$192,"","あと "&amp;'2.3新規再エネ導入予定（設備情報）'!$AG$192-COUNTIF(F56:F62,"?*")&amp;" 施設分 記入が必要です")</f>
        <v/>
      </c>
      <c r="H56" s="450"/>
      <c r="I56" s="568"/>
      <c r="J56" s="454"/>
      <c r="K56" s="455"/>
      <c r="L56" s="572"/>
      <c r="M56" s="572"/>
      <c r="N56" s="572"/>
      <c r="O56" s="572"/>
      <c r="P56" s="572"/>
      <c r="Q56" s="573"/>
      <c r="R56" s="98"/>
      <c r="T56" s="541" t="str">
        <f ca="1">IF(COUNTIF(F56:F62,"?*")='2.3新規再エネ導入予定（設備情報）'!$AG$192,"","あと "&amp;'2.3新規再エネ導入予定（設備情報）'!$AG$192-COUNTIF(F56:F62,"?*")&amp;" 施設分 記入が必要です")</f>
        <v/>
      </c>
      <c r="U56" s="571"/>
    </row>
    <row r="57" spans="2:21" s="76" customFormat="1" ht="20" hidden="1" x14ac:dyDescent="0.55000000000000004">
      <c r="B57" s="100"/>
      <c r="C57" s="100"/>
      <c r="D57" s="164"/>
      <c r="E57" s="513"/>
      <c r="F57" s="201"/>
      <c r="G57" s="575"/>
      <c r="H57" s="585" t="str">
        <f ca="1">IFERROR(OFFSET('2.3新規再エネ導入予定（設備情報）'!$H$7,MATCH(G57,'2.3新規再エネ導入予定（設備情報）'!$G$8:$G$343,0),0)&amp;"","")</f>
        <v/>
      </c>
      <c r="I57" s="586" t="str">
        <f ca="1">IFERROR(OFFSET('2.3新規再エネ導入予定（設備情報）'!$L$7,MATCH(G57,'2.3新規再エネ導入予定（設備情報）'!$G$8:$G$343,0),0),"")</f>
        <v/>
      </c>
      <c r="J57" s="587" t="str">
        <f ca="1">IFERROR(OFFSET('2.3新規再エネ導入予定（設備情報）'!$O$7,MATCH(G57,'2.3新規再エネ導入予定（設備情報）'!$G$8:$G$343,0),0),"")</f>
        <v/>
      </c>
      <c r="K57" s="588" t="str">
        <f ca="1">IFERROR(OFFSET('2.3新規再エネ導入予定（設備情報）'!$P$7,MATCH(G57,'2.3新規再エネ導入予定（設備情報）'!$G$8:$G$343,0),0),"")</f>
        <v/>
      </c>
      <c r="L57" s="577"/>
      <c r="M57" s="577"/>
      <c r="N57" s="577"/>
      <c r="O57" s="577"/>
      <c r="P57" s="577"/>
      <c r="Q57" s="578"/>
      <c r="R57" s="104"/>
      <c r="S57" s="100"/>
      <c r="T57" s="579"/>
      <c r="U57" s="580"/>
    </row>
    <row r="58" spans="2:21" s="76" customFormat="1" ht="20" x14ac:dyDescent="0.55000000000000004">
      <c r="B58" s="100"/>
      <c r="C58" s="100"/>
      <c r="D58" s="164"/>
      <c r="E58" s="513"/>
      <c r="F58" s="204" t="str">
        <f ca="1">IFERROR(OFFSET('2.3新規再エネ導入予定（設備情報）'!$F$7,MATCH(G58,'2.3新規再エネ導入予定（設備情報）'!$G$8:$G$343,0),0),"")</f>
        <v/>
      </c>
      <c r="G58" s="581"/>
      <c r="H58" s="585" t="str">
        <f ca="1">IFERROR(OFFSET('2.3新規再エネ導入予定（設備情報）'!$H$7,MATCH(G58,'2.3新規再エネ導入予定（設備情報）'!$G$8:$G$343,0),0)&amp;"","")</f>
        <v/>
      </c>
      <c r="I58" s="586" t="str">
        <f ca="1">IFERROR(OFFSET('2.3新規再エネ導入予定（設備情報）'!$L$7,MATCH(G58,'2.3新規再エネ導入予定（設備情報）'!$G$8:$G$343,0),0),"")</f>
        <v/>
      </c>
      <c r="J58" s="587" t="str">
        <f ca="1">IFERROR(OFFSET('2.3新規再エネ導入予定（設備情報）'!$O$7,MATCH(G58,'2.3新規再エネ導入予定（設備情報）'!$G$8:$G$343,0),0),"")</f>
        <v/>
      </c>
      <c r="K58" s="588" t="str">
        <f ca="1">IFERROR(OFFSET('2.3新規再エネ導入予定（設備情報）'!$P$7,MATCH(G58,'2.3新規再エネ導入予定（設備情報）'!$G$8:$G$343,0),0),"")</f>
        <v/>
      </c>
      <c r="L58" s="561"/>
      <c r="M58" s="561"/>
      <c r="N58" s="561"/>
      <c r="O58" s="561"/>
      <c r="P58" s="561"/>
      <c r="Q58" s="561"/>
      <c r="R58" s="104"/>
      <c r="S58" s="100"/>
      <c r="T58" s="579"/>
      <c r="U58" s="580"/>
    </row>
    <row r="59" spans="2:21" s="76" customFormat="1" ht="20" x14ac:dyDescent="0.55000000000000004">
      <c r="B59" s="100"/>
      <c r="C59" s="100"/>
      <c r="D59" s="164"/>
      <c r="E59" s="513"/>
      <c r="F59" s="584" t="str">
        <f ca="1">IFERROR(OFFSET('2.3新規再エネ導入予定（設備情報）'!$F$7,MATCH(G59,'2.3新規再エネ導入予定（設備情報）'!$G$8:$G$343,0),0),"")</f>
        <v/>
      </c>
      <c r="G59" s="581"/>
      <c r="H59" s="585" t="str">
        <f ca="1">IFERROR(OFFSET('2.3新規再エネ導入予定（設備情報）'!$H$7,MATCH(G59,'2.3新規再エネ導入予定（設備情報）'!$G$8:$G$343,0),0)&amp;"","")</f>
        <v/>
      </c>
      <c r="I59" s="586" t="str">
        <f ca="1">IFERROR(OFFSET('2.3新規再エネ導入予定（設備情報）'!$L$7,MATCH(G59,'2.3新規再エネ導入予定（設備情報）'!$G$8:$G$343,0),0),"")</f>
        <v/>
      </c>
      <c r="J59" s="587" t="str">
        <f ca="1">IFERROR(OFFSET('2.3新規再エネ導入予定（設備情報）'!$O$7,MATCH(G59,'2.3新規再エネ導入予定（設備情報）'!$G$8:$G$343,0),0),"")</f>
        <v/>
      </c>
      <c r="K59" s="588" t="str">
        <f ca="1">IFERROR(OFFSET('2.3新規再エネ導入予定（設備情報）'!$P$7,MATCH(G59,'2.3新規再エネ導入予定（設備情報）'!$G$8:$G$343,0),0),"")</f>
        <v/>
      </c>
      <c r="L59" s="561"/>
      <c r="M59" s="561"/>
      <c r="N59" s="561"/>
      <c r="O59" s="561"/>
      <c r="P59" s="561"/>
      <c r="Q59" s="561"/>
      <c r="R59" s="104"/>
      <c r="S59" s="100"/>
      <c r="T59" s="579"/>
      <c r="U59" s="580"/>
    </row>
    <row r="60" spans="2:21" s="76" customFormat="1" ht="20" x14ac:dyDescent="0.55000000000000004">
      <c r="B60" s="100"/>
      <c r="C60" s="100"/>
      <c r="D60" s="164"/>
      <c r="E60" s="513"/>
      <c r="F60" s="584" t="str">
        <f ca="1">IFERROR(OFFSET('2.3新規再エネ導入予定（設備情報）'!$F$7,MATCH(G60,'2.3新規再エネ導入予定（設備情報）'!$G$8:$G$343,0),0),"")</f>
        <v/>
      </c>
      <c r="G60" s="581"/>
      <c r="H60" s="585" t="str">
        <f ca="1">IFERROR(OFFSET('2.3新規再エネ導入予定（設備情報）'!$H$7,MATCH(G60,'2.3新規再エネ導入予定（設備情報）'!$G$8:$G$343,0),0)&amp;"","")</f>
        <v/>
      </c>
      <c r="I60" s="586" t="str">
        <f ca="1">IFERROR(OFFSET('2.3新規再エネ導入予定（設備情報）'!$L$7,MATCH(G60,'2.3新規再エネ導入予定（設備情報）'!$G$8:$G$343,0),0),"")</f>
        <v/>
      </c>
      <c r="J60" s="587" t="str">
        <f ca="1">IFERROR(OFFSET('2.3新規再エネ導入予定（設備情報）'!$O$7,MATCH(G60,'2.3新規再エネ導入予定（設備情報）'!$G$8:$G$343,0),0),"")</f>
        <v/>
      </c>
      <c r="K60" s="588" t="str">
        <f ca="1">IFERROR(OFFSET('2.3新規再エネ導入予定（設備情報）'!$P$7,MATCH(G60,'2.3新規再エネ導入予定（設備情報）'!$G$8:$G$343,0),0),"")</f>
        <v/>
      </c>
      <c r="L60" s="561"/>
      <c r="M60" s="561"/>
      <c r="N60" s="561"/>
      <c r="O60" s="561"/>
      <c r="P60" s="561"/>
      <c r="Q60" s="561"/>
      <c r="R60" s="104"/>
      <c r="S60" s="100"/>
      <c r="T60" s="579"/>
      <c r="U60" s="580"/>
    </row>
    <row r="61" spans="2:21" s="76" customFormat="1" ht="20" x14ac:dyDescent="0.55000000000000004">
      <c r="B61" s="100"/>
      <c r="C61" s="100"/>
      <c r="D61" s="164"/>
      <c r="E61" s="513"/>
      <c r="F61" s="584" t="str">
        <f ca="1">IFERROR(OFFSET('2.3新規再エネ導入予定（設備情報）'!$F$7,MATCH(G61,'2.3新規再エネ導入予定（設備情報）'!$G$8:$G$343,0),0),"")</f>
        <v/>
      </c>
      <c r="G61" s="581"/>
      <c r="H61" s="585" t="str">
        <f ca="1">IFERROR(OFFSET('2.3新規再エネ導入予定（設備情報）'!$H$7,MATCH(G61,'2.3新規再エネ導入予定（設備情報）'!$G$8:$G$343,0),0)&amp;"","")</f>
        <v/>
      </c>
      <c r="I61" s="586" t="str">
        <f ca="1">IFERROR(OFFSET('2.3新規再エネ導入予定（設備情報）'!$L$7,MATCH(G61,'2.3新規再エネ導入予定（設備情報）'!$G$8:$G$343,0),0),"")</f>
        <v/>
      </c>
      <c r="J61" s="587" t="str">
        <f ca="1">IFERROR(OFFSET('2.3新規再エネ導入予定（設備情報）'!$O$7,MATCH(G61,'2.3新規再エネ導入予定（設備情報）'!$G$8:$G$343,0),0),"")</f>
        <v/>
      </c>
      <c r="K61" s="588" t="str">
        <f ca="1">IFERROR(OFFSET('2.3新規再エネ導入予定（設備情報）'!$P$7,MATCH(G61,'2.3新規再エネ導入予定（設備情報）'!$G$8:$G$343,0),0),"")</f>
        <v/>
      </c>
      <c r="L61" s="561"/>
      <c r="M61" s="561"/>
      <c r="N61" s="561"/>
      <c r="O61" s="561"/>
      <c r="P61" s="561"/>
      <c r="Q61" s="561"/>
      <c r="R61" s="104"/>
      <c r="S61" s="100"/>
      <c r="T61" s="579"/>
      <c r="U61" s="580"/>
    </row>
    <row r="62" spans="2:21" ht="20" x14ac:dyDescent="0.55000000000000004">
      <c r="D62" s="446"/>
      <c r="E62" s="447" t="s">
        <v>30</v>
      </c>
      <c r="F62" s="448"/>
      <c r="G62" s="567" t="str">
        <f ca="1">IF(COUNTIF(F62:F68,"?*")='2.3新規再エネ導入予定（設備情報）'!$AG$193,"","あと "&amp;'2.3新規再エネ導入予定（設備情報）'!$AG$193-COUNTIF(F62:F68,"?*")&amp;" 施設分 記入が必要です")</f>
        <v/>
      </c>
      <c r="H62" s="450"/>
      <c r="I62" s="568"/>
      <c r="J62" s="454"/>
      <c r="K62" s="455"/>
      <c r="L62" s="572"/>
      <c r="M62" s="572"/>
      <c r="N62" s="572"/>
      <c r="O62" s="572"/>
      <c r="P62" s="572"/>
      <c r="Q62" s="573"/>
      <c r="R62" s="98"/>
      <c r="T62" s="541" t="str">
        <f ca="1">IF(COUNTIF(F62:F68,"?*")='2.3新規再エネ導入予定（設備情報）'!$AG$193,"","あと "&amp;'2.3新規再エネ導入予定（設備情報）'!$AG$193-COUNTIF(F62:F68,"?*")&amp;" 施設分 記入が必要です")</f>
        <v/>
      </c>
      <c r="U62" s="571"/>
    </row>
    <row r="63" spans="2:21" s="76" customFormat="1" ht="20" hidden="1" x14ac:dyDescent="0.55000000000000004">
      <c r="B63" s="100"/>
      <c r="C63" s="100"/>
      <c r="D63" s="164"/>
      <c r="E63" s="513"/>
      <c r="F63" s="201"/>
      <c r="G63" s="575"/>
      <c r="H63" s="585" t="str">
        <f ca="1">IFERROR(OFFSET('2.3新規再エネ導入予定（設備情報）'!$H$7,MATCH(G63,'2.3新規再エネ導入予定（設備情報）'!$G$8:$G$343,0),0)&amp;"","")</f>
        <v/>
      </c>
      <c r="I63" s="586" t="str">
        <f ca="1">IFERROR(OFFSET('2.3新規再エネ導入予定（設備情報）'!$L$7,MATCH(G63,'2.3新規再エネ導入予定（設備情報）'!$G$8:$G$343,0),0),"")</f>
        <v/>
      </c>
      <c r="J63" s="587" t="str">
        <f ca="1">IFERROR(OFFSET('2.3新規再エネ導入予定（設備情報）'!$O$7,MATCH(G63,'2.3新規再エネ導入予定（設備情報）'!$G$8:$G$343,0),0),"")</f>
        <v/>
      </c>
      <c r="K63" s="588" t="str">
        <f ca="1">IFERROR(OFFSET('2.3新規再エネ導入予定（設備情報）'!$P$7,MATCH(G63,'2.3新規再エネ導入予定（設備情報）'!$G$8:$G$343,0),0),"")</f>
        <v/>
      </c>
      <c r="L63" s="577"/>
      <c r="M63" s="577"/>
      <c r="N63" s="577"/>
      <c r="O63" s="577"/>
      <c r="P63" s="577"/>
      <c r="Q63" s="578"/>
      <c r="R63" s="104"/>
      <c r="S63" s="100"/>
      <c r="T63" s="579"/>
      <c r="U63" s="580"/>
    </row>
    <row r="64" spans="2:21" s="76" customFormat="1" ht="20" x14ac:dyDescent="0.55000000000000004">
      <c r="B64" s="100"/>
      <c r="C64" s="100"/>
      <c r="D64" s="164"/>
      <c r="E64" s="513"/>
      <c r="F64" s="204" t="str">
        <f ca="1">IFERROR(OFFSET('2.3新規再エネ導入予定（設備情報）'!$F$7,MATCH(G64,'2.3新規再エネ導入予定（設備情報）'!$G$8:$G$343,0),0),"")</f>
        <v/>
      </c>
      <c r="G64" s="581"/>
      <c r="H64" s="585" t="str">
        <f ca="1">IFERROR(OFFSET('2.3新規再エネ導入予定（設備情報）'!$H$7,MATCH(G64,'2.3新規再エネ導入予定（設備情報）'!$G$8:$G$343,0),0)&amp;"","")</f>
        <v/>
      </c>
      <c r="I64" s="586" t="str">
        <f ca="1">IFERROR(OFFSET('2.3新規再エネ導入予定（設備情報）'!$L$7,MATCH(G64,'2.3新規再エネ導入予定（設備情報）'!$G$8:$G$343,0),0),"")</f>
        <v/>
      </c>
      <c r="J64" s="587" t="str">
        <f ca="1">IFERROR(OFFSET('2.3新規再エネ導入予定（設備情報）'!$O$7,MATCH(G64,'2.3新規再エネ導入予定（設備情報）'!$G$8:$G$343,0),0),"")</f>
        <v/>
      </c>
      <c r="K64" s="588" t="str">
        <f ca="1">IFERROR(OFFSET('2.3新規再エネ導入予定（設備情報）'!$P$7,MATCH(G64,'2.3新規再エネ導入予定（設備情報）'!$G$8:$G$343,0),0),"")</f>
        <v/>
      </c>
      <c r="L64" s="561"/>
      <c r="M64" s="561"/>
      <c r="N64" s="561"/>
      <c r="O64" s="561"/>
      <c r="P64" s="561"/>
      <c r="Q64" s="561"/>
      <c r="R64" s="104"/>
      <c r="S64" s="100"/>
      <c r="T64" s="579"/>
      <c r="U64" s="580"/>
    </row>
    <row r="65" spans="2:21" s="76" customFormat="1" ht="20" x14ac:dyDescent="0.55000000000000004">
      <c r="B65" s="100"/>
      <c r="C65" s="100"/>
      <c r="D65" s="164"/>
      <c r="E65" s="513"/>
      <c r="F65" s="584" t="str">
        <f ca="1">IFERROR(OFFSET('2.3新規再エネ導入予定（設備情報）'!$F$7,MATCH(G65,'2.3新規再エネ導入予定（設備情報）'!$G$8:$G$343,0),0),"")</f>
        <v/>
      </c>
      <c r="G65" s="581"/>
      <c r="H65" s="585" t="str">
        <f ca="1">IFERROR(OFFSET('2.3新規再エネ導入予定（設備情報）'!$H$7,MATCH(G65,'2.3新規再エネ導入予定（設備情報）'!$G$8:$G$343,0),0)&amp;"","")</f>
        <v/>
      </c>
      <c r="I65" s="586" t="str">
        <f ca="1">IFERROR(OFFSET('2.3新規再エネ導入予定（設備情報）'!$L$7,MATCH(G65,'2.3新規再エネ導入予定（設備情報）'!$G$8:$G$343,0),0),"")</f>
        <v/>
      </c>
      <c r="J65" s="587" t="str">
        <f ca="1">IFERROR(OFFSET('2.3新規再エネ導入予定（設備情報）'!$O$7,MATCH(G65,'2.3新規再エネ導入予定（設備情報）'!$G$8:$G$343,0),0),"")</f>
        <v/>
      </c>
      <c r="K65" s="588" t="str">
        <f ca="1">IFERROR(OFFSET('2.3新規再エネ導入予定（設備情報）'!$P$7,MATCH(G65,'2.3新規再エネ導入予定（設備情報）'!$G$8:$G$343,0),0),"")</f>
        <v/>
      </c>
      <c r="L65" s="561"/>
      <c r="M65" s="561"/>
      <c r="N65" s="561"/>
      <c r="O65" s="561"/>
      <c r="P65" s="561"/>
      <c r="Q65" s="561"/>
      <c r="R65" s="104"/>
      <c r="S65" s="100"/>
      <c r="T65" s="579"/>
      <c r="U65" s="580"/>
    </row>
    <row r="66" spans="2:21" s="76" customFormat="1" ht="20" x14ac:dyDescent="0.55000000000000004">
      <c r="B66" s="100"/>
      <c r="C66" s="100"/>
      <c r="D66" s="164"/>
      <c r="E66" s="513"/>
      <c r="F66" s="584" t="str">
        <f ca="1">IFERROR(OFFSET('2.3新規再エネ導入予定（設備情報）'!$F$7,MATCH(G66,'2.3新規再エネ導入予定（設備情報）'!$G$8:$G$343,0),0),"")</f>
        <v/>
      </c>
      <c r="G66" s="581"/>
      <c r="H66" s="585" t="str">
        <f ca="1">IFERROR(OFFSET('2.3新規再エネ導入予定（設備情報）'!$H$7,MATCH(G66,'2.3新規再エネ導入予定（設備情報）'!$G$8:$G$343,0),0)&amp;"","")</f>
        <v/>
      </c>
      <c r="I66" s="586" t="str">
        <f ca="1">IFERROR(OFFSET('2.3新規再エネ導入予定（設備情報）'!$L$7,MATCH(G66,'2.3新規再エネ導入予定（設備情報）'!$G$8:$G$343,0),0),"")</f>
        <v/>
      </c>
      <c r="J66" s="587" t="str">
        <f ca="1">IFERROR(OFFSET('2.3新規再エネ導入予定（設備情報）'!$O$7,MATCH(G66,'2.3新規再エネ導入予定（設備情報）'!$G$8:$G$343,0),0),"")</f>
        <v/>
      </c>
      <c r="K66" s="588" t="str">
        <f ca="1">IFERROR(OFFSET('2.3新規再エネ導入予定（設備情報）'!$P$7,MATCH(G66,'2.3新規再エネ導入予定（設備情報）'!$G$8:$G$343,0),0),"")</f>
        <v/>
      </c>
      <c r="L66" s="561"/>
      <c r="M66" s="561"/>
      <c r="N66" s="561"/>
      <c r="O66" s="561"/>
      <c r="P66" s="561"/>
      <c r="Q66" s="561"/>
      <c r="R66" s="104"/>
      <c r="S66" s="100"/>
      <c r="T66" s="579"/>
      <c r="U66" s="580"/>
    </row>
    <row r="67" spans="2:21" s="76" customFormat="1" ht="20" x14ac:dyDescent="0.55000000000000004">
      <c r="B67" s="100"/>
      <c r="C67" s="100"/>
      <c r="D67" s="164"/>
      <c r="E67" s="513"/>
      <c r="F67" s="584" t="str">
        <f ca="1">IFERROR(OFFSET('2.3新規再エネ導入予定（設備情報）'!$F$7,MATCH(G67,'2.3新規再エネ導入予定（設備情報）'!$G$8:$G$343,0),0),"")</f>
        <v/>
      </c>
      <c r="G67" s="581"/>
      <c r="H67" s="585" t="str">
        <f ca="1">IFERROR(OFFSET('2.3新規再エネ導入予定（設備情報）'!$H$7,MATCH(G67,'2.3新規再エネ導入予定（設備情報）'!$G$8:$G$343,0),0)&amp;"","")</f>
        <v/>
      </c>
      <c r="I67" s="586" t="str">
        <f ca="1">IFERROR(OFFSET('2.3新規再エネ導入予定（設備情報）'!$L$7,MATCH(G67,'2.3新規再エネ導入予定（設備情報）'!$G$8:$G$343,0),0),"")</f>
        <v/>
      </c>
      <c r="J67" s="587" t="str">
        <f ca="1">IFERROR(OFFSET('2.3新規再エネ導入予定（設備情報）'!$O$7,MATCH(G67,'2.3新規再エネ導入予定（設備情報）'!$G$8:$G$343,0),0),"")</f>
        <v/>
      </c>
      <c r="K67" s="588" t="str">
        <f ca="1">IFERROR(OFFSET('2.3新規再エネ導入予定（設備情報）'!$P$7,MATCH(G67,'2.3新規再エネ導入予定（設備情報）'!$G$8:$G$343,0),0),"")</f>
        <v/>
      </c>
      <c r="L67" s="561"/>
      <c r="M67" s="561"/>
      <c r="N67" s="561"/>
      <c r="O67" s="561"/>
      <c r="P67" s="561"/>
      <c r="Q67" s="561"/>
      <c r="R67" s="104"/>
      <c r="S67" s="100"/>
      <c r="T67" s="579"/>
      <c r="U67" s="580"/>
    </row>
    <row r="68" spans="2:21" ht="20" x14ac:dyDescent="0.55000000000000004">
      <c r="D68" s="446"/>
      <c r="E68" s="447" t="s">
        <v>31</v>
      </c>
      <c r="F68" s="448"/>
      <c r="G68" s="567" t="str">
        <f ca="1">IF(COUNTIF(F68:F74,"?*")='2.3新規再エネ導入予定（設備情報）'!$AG$194,"","あと "&amp;'2.3新規再エネ導入予定（設備情報）'!$AG$194-COUNTIF(F68:F74,"?*")&amp;" 施設分 記入が必要です")</f>
        <v/>
      </c>
      <c r="H68" s="450"/>
      <c r="I68" s="568"/>
      <c r="J68" s="454"/>
      <c r="K68" s="455"/>
      <c r="L68" s="572"/>
      <c r="M68" s="572"/>
      <c r="N68" s="572"/>
      <c r="O68" s="572"/>
      <c r="P68" s="572"/>
      <c r="Q68" s="573"/>
      <c r="R68" s="98"/>
      <c r="T68" s="541" t="str">
        <f ca="1">IF(COUNTIF(F68:F74,"?*")='2.3新規再エネ導入予定（設備情報）'!$AG$194,"","あと "&amp;'2.3新規再エネ導入予定（設備情報）'!$AG$194-COUNTIF(F68:F74,"?*")&amp;" 施設分 記入が必要です")</f>
        <v/>
      </c>
      <c r="U68" s="571"/>
    </row>
    <row r="69" spans="2:21" s="76" customFormat="1" ht="20" hidden="1" x14ac:dyDescent="0.55000000000000004">
      <c r="B69" s="100"/>
      <c r="C69" s="100"/>
      <c r="D69" s="164"/>
      <c r="E69" s="513"/>
      <c r="F69" s="201"/>
      <c r="G69" s="575"/>
      <c r="H69" s="585" t="str">
        <f ca="1">IFERROR(OFFSET('2.3新規再エネ導入予定（設備情報）'!$H$7,MATCH(G69,'2.3新規再エネ導入予定（設備情報）'!$G$8:$G$343,0),0)&amp;"","")</f>
        <v/>
      </c>
      <c r="I69" s="586" t="str">
        <f ca="1">IFERROR(OFFSET('2.3新規再エネ導入予定（設備情報）'!$L$7,MATCH(G69,'2.3新規再エネ導入予定（設備情報）'!$G$8:$G$343,0),0),"")</f>
        <v/>
      </c>
      <c r="J69" s="587" t="str">
        <f ca="1">IFERROR(OFFSET('2.3新規再エネ導入予定（設備情報）'!$O$7,MATCH(G69,'2.3新規再エネ導入予定（設備情報）'!$G$8:$G$343,0),0),"")</f>
        <v/>
      </c>
      <c r="K69" s="588" t="str">
        <f ca="1">IFERROR(OFFSET('2.3新規再エネ導入予定（設備情報）'!$P$7,MATCH(G69,'2.3新規再エネ導入予定（設備情報）'!$G$8:$G$343,0),0),"")</f>
        <v/>
      </c>
      <c r="L69" s="577"/>
      <c r="M69" s="577"/>
      <c r="N69" s="577"/>
      <c r="O69" s="577"/>
      <c r="P69" s="577"/>
      <c r="Q69" s="578"/>
      <c r="R69" s="104"/>
      <c r="S69" s="100"/>
      <c r="T69" s="579"/>
      <c r="U69" s="580"/>
    </row>
    <row r="70" spans="2:21" s="76" customFormat="1" ht="20" x14ac:dyDescent="0.55000000000000004">
      <c r="B70" s="100"/>
      <c r="C70" s="100"/>
      <c r="D70" s="164"/>
      <c r="E70" s="513"/>
      <c r="F70" s="204" t="str">
        <f ca="1">IFERROR(OFFSET('2.3新規再エネ導入予定（設備情報）'!$F$7,MATCH(G70,'2.3新規再エネ導入予定（設備情報）'!$G$8:$G$343,0),0),"")</f>
        <v/>
      </c>
      <c r="G70" s="581"/>
      <c r="H70" s="585" t="str">
        <f ca="1">IFERROR(OFFSET('2.3新規再エネ導入予定（設備情報）'!$H$7,MATCH(G70,'2.3新規再エネ導入予定（設備情報）'!$G$8:$G$343,0),0)&amp;"","")</f>
        <v/>
      </c>
      <c r="I70" s="586" t="str">
        <f ca="1">IFERROR(OFFSET('2.3新規再エネ導入予定（設備情報）'!$L$7,MATCH(G70,'2.3新規再エネ導入予定（設備情報）'!$G$8:$G$343,0),0),"")</f>
        <v/>
      </c>
      <c r="J70" s="587" t="str">
        <f ca="1">IFERROR(OFFSET('2.3新規再エネ導入予定（設備情報）'!$O$7,MATCH(G70,'2.3新規再エネ導入予定（設備情報）'!$G$8:$G$343,0),0),"")</f>
        <v/>
      </c>
      <c r="K70" s="588" t="str">
        <f ca="1">IFERROR(OFFSET('2.3新規再エネ導入予定（設備情報）'!$P$7,MATCH(G70,'2.3新規再エネ導入予定（設備情報）'!$G$8:$G$343,0),0),"")</f>
        <v/>
      </c>
      <c r="L70" s="561"/>
      <c r="M70" s="561"/>
      <c r="N70" s="561"/>
      <c r="O70" s="561"/>
      <c r="P70" s="561"/>
      <c r="Q70" s="561"/>
      <c r="R70" s="104"/>
      <c r="S70" s="100"/>
      <c r="T70" s="579"/>
      <c r="U70" s="580"/>
    </row>
    <row r="71" spans="2:21" s="76" customFormat="1" ht="20" x14ac:dyDescent="0.55000000000000004">
      <c r="B71" s="100"/>
      <c r="C71" s="100"/>
      <c r="D71" s="164"/>
      <c r="E71" s="513"/>
      <c r="F71" s="584" t="str">
        <f ca="1">IFERROR(OFFSET('2.3新規再エネ導入予定（設備情報）'!$F$7,MATCH(G71,'2.3新規再エネ導入予定（設備情報）'!$G$8:$G$343,0),0),"")</f>
        <v/>
      </c>
      <c r="G71" s="581"/>
      <c r="H71" s="585" t="str">
        <f ca="1">IFERROR(OFFSET('2.3新規再エネ導入予定（設備情報）'!$H$7,MATCH(G71,'2.3新規再エネ導入予定（設備情報）'!$G$8:$G$343,0),0)&amp;"","")</f>
        <v/>
      </c>
      <c r="I71" s="586" t="str">
        <f ca="1">IFERROR(OFFSET('2.3新規再エネ導入予定（設備情報）'!$L$7,MATCH(G71,'2.3新規再エネ導入予定（設備情報）'!$G$8:$G$343,0),0),"")</f>
        <v/>
      </c>
      <c r="J71" s="587" t="str">
        <f ca="1">IFERROR(OFFSET('2.3新規再エネ導入予定（設備情報）'!$O$7,MATCH(G71,'2.3新規再エネ導入予定（設備情報）'!$G$8:$G$343,0),0),"")</f>
        <v/>
      </c>
      <c r="K71" s="588" t="str">
        <f ca="1">IFERROR(OFFSET('2.3新規再エネ導入予定（設備情報）'!$P$7,MATCH(G71,'2.3新規再エネ導入予定（設備情報）'!$G$8:$G$343,0),0),"")</f>
        <v/>
      </c>
      <c r="L71" s="561"/>
      <c r="M71" s="561"/>
      <c r="N71" s="561"/>
      <c r="O71" s="561"/>
      <c r="P71" s="561"/>
      <c r="Q71" s="561"/>
      <c r="R71" s="104"/>
      <c r="S71" s="100"/>
      <c r="T71" s="579"/>
      <c r="U71" s="580"/>
    </row>
    <row r="72" spans="2:21" s="76" customFormat="1" ht="20" x14ac:dyDescent="0.55000000000000004">
      <c r="B72" s="100"/>
      <c r="C72" s="100"/>
      <c r="D72" s="164"/>
      <c r="E72" s="513"/>
      <c r="F72" s="584" t="str">
        <f ca="1">IFERROR(OFFSET('2.3新規再エネ導入予定（設備情報）'!$F$7,MATCH(G72,'2.3新規再エネ導入予定（設備情報）'!$G$8:$G$343,0),0),"")</f>
        <v/>
      </c>
      <c r="G72" s="581"/>
      <c r="H72" s="585" t="str">
        <f ca="1">IFERROR(OFFSET('2.3新規再エネ導入予定（設備情報）'!$H$7,MATCH(G72,'2.3新規再エネ導入予定（設備情報）'!$G$8:$G$343,0),0)&amp;"","")</f>
        <v/>
      </c>
      <c r="I72" s="586" t="str">
        <f ca="1">IFERROR(OFFSET('2.3新規再エネ導入予定（設備情報）'!$L$7,MATCH(G72,'2.3新規再エネ導入予定（設備情報）'!$G$8:$G$343,0),0),"")</f>
        <v/>
      </c>
      <c r="J72" s="587" t="str">
        <f ca="1">IFERROR(OFFSET('2.3新規再エネ導入予定（設備情報）'!$O$7,MATCH(G72,'2.3新規再エネ導入予定（設備情報）'!$G$8:$G$343,0),0),"")</f>
        <v/>
      </c>
      <c r="K72" s="588" t="str">
        <f ca="1">IFERROR(OFFSET('2.3新規再エネ導入予定（設備情報）'!$P$7,MATCH(G72,'2.3新規再エネ導入予定（設備情報）'!$G$8:$G$343,0),0),"")</f>
        <v/>
      </c>
      <c r="L72" s="561"/>
      <c r="M72" s="561"/>
      <c r="N72" s="561"/>
      <c r="O72" s="561"/>
      <c r="P72" s="561"/>
      <c r="Q72" s="561"/>
      <c r="R72" s="104"/>
      <c r="S72" s="100"/>
      <c r="T72" s="579"/>
      <c r="U72" s="580"/>
    </row>
    <row r="73" spans="2:21" s="76" customFormat="1" ht="20" x14ac:dyDescent="0.55000000000000004">
      <c r="B73" s="100"/>
      <c r="C73" s="100"/>
      <c r="D73" s="164"/>
      <c r="E73" s="513"/>
      <c r="F73" s="589" t="str">
        <f ca="1">IFERROR(OFFSET('2.3新規再エネ導入予定（設備情報）'!$F$7,MATCH(G73,'2.3新規再エネ導入予定（設備情報）'!$G$8:$G$343,0),0),"")</f>
        <v/>
      </c>
      <c r="G73" s="581"/>
      <c r="H73" s="585" t="str">
        <f ca="1">IFERROR(OFFSET('2.3新規再エネ導入予定（設備情報）'!$H$7,MATCH(G73,'2.3新規再エネ導入予定（設備情報）'!$G$8:$G$343,0),0)&amp;"","")</f>
        <v/>
      </c>
      <c r="I73" s="586" t="str">
        <f ca="1">IFERROR(OFFSET('2.3新規再エネ導入予定（設備情報）'!$L$7,MATCH(G73,'2.3新規再エネ導入予定（設備情報）'!$G$8:$G$343,0),0),"")</f>
        <v/>
      </c>
      <c r="J73" s="587" t="str">
        <f ca="1">IFERROR(OFFSET('2.3新規再エネ導入予定（設備情報）'!$O$7,MATCH(G73,'2.3新規再エネ導入予定（設備情報）'!$G$8:$G$343,0),0),"")</f>
        <v/>
      </c>
      <c r="K73" s="588" t="str">
        <f ca="1">IFERROR(OFFSET('2.3新規再エネ導入予定（設備情報）'!$P$7,MATCH(G73,'2.3新規再エネ導入予定（設備情報）'!$G$8:$G$343,0),0),"")</f>
        <v/>
      </c>
      <c r="L73" s="561"/>
      <c r="M73" s="561"/>
      <c r="N73" s="561"/>
      <c r="O73" s="561"/>
      <c r="P73" s="561"/>
      <c r="Q73" s="561"/>
      <c r="R73" s="104"/>
      <c r="S73" s="100"/>
      <c r="T73" s="579"/>
      <c r="U73" s="580"/>
    </row>
    <row r="74" spans="2:21" ht="20" x14ac:dyDescent="0.55000000000000004">
      <c r="D74" s="446"/>
      <c r="E74" s="447" t="s">
        <v>32</v>
      </c>
      <c r="F74" s="448"/>
      <c r="G74" s="567" t="str">
        <f ca="1">IF(COUNTIF(F74:F80,"?*")='2.3新規再エネ導入予定（設備情報）'!$AG$195,"","あと "&amp;'2.3新規再エネ導入予定（設備情報）'!$AG$195-COUNTIF(F74:F80,"?*")&amp;" 施設分 記入が必要です")</f>
        <v/>
      </c>
      <c r="H74" s="450"/>
      <c r="I74" s="568"/>
      <c r="J74" s="454"/>
      <c r="K74" s="455"/>
      <c r="L74" s="572"/>
      <c r="M74" s="572"/>
      <c r="N74" s="572"/>
      <c r="O74" s="572"/>
      <c r="P74" s="572"/>
      <c r="Q74" s="573"/>
      <c r="R74" s="98"/>
      <c r="T74" s="541" t="str">
        <f ca="1">IF(COUNTIF(F74:F80,"?*")='2.3新規再エネ導入予定（設備情報）'!$AG$195,"","あと "&amp;'2.3新規再エネ導入予定（設備情報）'!$AG$195-COUNTIF(F74:F80,"?*")&amp;" 施設分 記入が必要です")</f>
        <v/>
      </c>
      <c r="U74" s="571"/>
    </row>
    <row r="75" spans="2:21" s="76" customFormat="1" ht="20" hidden="1" x14ac:dyDescent="0.55000000000000004">
      <c r="B75" s="100"/>
      <c r="C75" s="100"/>
      <c r="D75" s="164"/>
      <c r="E75" s="513"/>
      <c r="F75" s="201"/>
      <c r="G75" s="575"/>
      <c r="H75" s="585" t="str">
        <f ca="1">IFERROR(OFFSET('2.3新規再エネ導入予定（設備情報）'!$H$7,MATCH(G75,'2.3新規再エネ導入予定（設備情報）'!$G$8:$G$343,0),0)&amp;"","")</f>
        <v/>
      </c>
      <c r="I75" s="586" t="str">
        <f ca="1">IFERROR(OFFSET('2.3新規再エネ導入予定（設備情報）'!$L$7,MATCH(G75,'2.3新規再エネ導入予定（設備情報）'!$G$8:$G$343,0),0),"")</f>
        <v/>
      </c>
      <c r="J75" s="587" t="str">
        <f ca="1">IFERROR(OFFSET('2.3新規再エネ導入予定（設備情報）'!$O$7,MATCH(G75,'2.3新規再エネ導入予定（設備情報）'!$G$8:$G$343,0),0),"")</f>
        <v/>
      </c>
      <c r="K75" s="588" t="str">
        <f ca="1">IFERROR(OFFSET('2.3新規再エネ導入予定（設備情報）'!$P$7,MATCH(G75,'2.3新規再エネ導入予定（設備情報）'!$G$8:$G$343,0),0),"")</f>
        <v/>
      </c>
      <c r="L75" s="577"/>
      <c r="M75" s="577"/>
      <c r="N75" s="577"/>
      <c r="O75" s="577"/>
      <c r="P75" s="577"/>
      <c r="Q75" s="578"/>
      <c r="R75" s="104"/>
      <c r="S75" s="100"/>
      <c r="T75" s="579"/>
      <c r="U75" s="580"/>
    </row>
    <row r="76" spans="2:21" s="76" customFormat="1" ht="20" x14ac:dyDescent="0.55000000000000004">
      <c r="B76" s="100"/>
      <c r="C76" s="100"/>
      <c r="D76" s="164"/>
      <c r="E76" s="513"/>
      <c r="F76" s="204" t="str">
        <f ca="1">IFERROR(OFFSET('2.3新規再エネ導入予定（設備情報）'!$F$7,MATCH(G76,'2.3新規再エネ導入予定（設備情報）'!$G$8:$G$343,0),0),"")</f>
        <v/>
      </c>
      <c r="G76" s="581"/>
      <c r="H76" s="585" t="str">
        <f ca="1">IFERROR(OFFSET('2.3新規再エネ導入予定（設備情報）'!$H$7,MATCH(G76,'2.3新規再エネ導入予定（設備情報）'!$G$8:$G$343,0),0)&amp;"","")</f>
        <v/>
      </c>
      <c r="I76" s="586" t="str">
        <f ca="1">IFERROR(OFFSET('2.3新規再エネ導入予定（設備情報）'!$L$7,MATCH(G76,'2.3新規再エネ導入予定（設備情報）'!$G$8:$G$343,0),0),"")</f>
        <v/>
      </c>
      <c r="J76" s="587" t="str">
        <f ca="1">IFERROR(OFFSET('2.3新規再エネ導入予定（設備情報）'!$O$7,MATCH(G76,'2.3新規再エネ導入予定（設備情報）'!$G$8:$G$343,0),0),"")</f>
        <v/>
      </c>
      <c r="K76" s="588" t="str">
        <f ca="1">IFERROR(OFFSET('2.3新規再エネ導入予定（設備情報）'!$P$7,MATCH(G76,'2.3新規再エネ導入予定（設備情報）'!$G$8:$G$343,0),0),"")</f>
        <v/>
      </c>
      <c r="L76" s="561"/>
      <c r="M76" s="561"/>
      <c r="N76" s="561"/>
      <c r="O76" s="561"/>
      <c r="P76" s="561"/>
      <c r="Q76" s="561"/>
      <c r="R76" s="104"/>
      <c r="S76" s="100"/>
      <c r="T76" s="579"/>
      <c r="U76" s="580"/>
    </row>
    <row r="77" spans="2:21" s="76" customFormat="1" ht="20" x14ac:dyDescent="0.55000000000000004">
      <c r="B77" s="100"/>
      <c r="C77" s="100"/>
      <c r="D77" s="164"/>
      <c r="E77" s="513"/>
      <c r="F77" s="584" t="str">
        <f ca="1">IFERROR(OFFSET('2.3新規再エネ導入予定（設備情報）'!$F$7,MATCH(G77,'2.3新規再エネ導入予定（設備情報）'!$G$8:$G$343,0),0),"")</f>
        <v/>
      </c>
      <c r="G77" s="581"/>
      <c r="H77" s="585" t="str">
        <f ca="1">IFERROR(OFFSET('2.3新規再エネ導入予定（設備情報）'!$H$7,MATCH(G77,'2.3新規再エネ導入予定（設備情報）'!$G$8:$G$343,0),0)&amp;"","")</f>
        <v/>
      </c>
      <c r="I77" s="586" t="str">
        <f ca="1">IFERROR(OFFSET('2.3新規再エネ導入予定（設備情報）'!$L$7,MATCH(G77,'2.3新規再エネ導入予定（設備情報）'!$G$8:$G$343,0),0),"")</f>
        <v/>
      </c>
      <c r="J77" s="587" t="str">
        <f ca="1">IFERROR(OFFSET('2.3新規再エネ導入予定（設備情報）'!$O$7,MATCH(G77,'2.3新規再エネ導入予定（設備情報）'!$G$8:$G$343,0),0),"")</f>
        <v/>
      </c>
      <c r="K77" s="588" t="str">
        <f ca="1">IFERROR(OFFSET('2.3新規再エネ導入予定（設備情報）'!$P$7,MATCH(G77,'2.3新規再エネ導入予定（設備情報）'!$G$8:$G$343,0),0),"")</f>
        <v/>
      </c>
      <c r="L77" s="561"/>
      <c r="M77" s="561"/>
      <c r="N77" s="561"/>
      <c r="O77" s="561"/>
      <c r="P77" s="561"/>
      <c r="Q77" s="561"/>
      <c r="R77" s="104"/>
      <c r="S77" s="100"/>
      <c r="T77" s="579"/>
      <c r="U77" s="580"/>
    </row>
    <row r="78" spans="2:21" s="76" customFormat="1" ht="20" x14ac:dyDescent="0.55000000000000004">
      <c r="B78" s="100"/>
      <c r="C78" s="100"/>
      <c r="D78" s="164"/>
      <c r="E78" s="513"/>
      <c r="F78" s="584" t="str">
        <f ca="1">IFERROR(OFFSET('2.3新規再エネ導入予定（設備情報）'!$F$7,MATCH(G78,'2.3新規再エネ導入予定（設備情報）'!$G$8:$G$343,0),0),"")</f>
        <v/>
      </c>
      <c r="G78" s="581"/>
      <c r="H78" s="585" t="str">
        <f ca="1">IFERROR(OFFSET('2.3新規再エネ導入予定（設備情報）'!$H$7,MATCH(G78,'2.3新規再エネ導入予定（設備情報）'!$G$8:$G$343,0),0)&amp;"","")</f>
        <v/>
      </c>
      <c r="I78" s="586" t="str">
        <f ca="1">IFERROR(OFFSET('2.3新規再エネ導入予定（設備情報）'!$L$7,MATCH(G78,'2.3新規再エネ導入予定（設備情報）'!$G$8:$G$343,0),0),"")</f>
        <v/>
      </c>
      <c r="J78" s="587" t="str">
        <f ca="1">IFERROR(OFFSET('2.3新規再エネ導入予定（設備情報）'!$O$7,MATCH(G78,'2.3新規再エネ導入予定（設備情報）'!$G$8:$G$343,0),0),"")</f>
        <v/>
      </c>
      <c r="K78" s="588" t="str">
        <f ca="1">IFERROR(OFFSET('2.3新規再エネ導入予定（設備情報）'!$P$7,MATCH(G78,'2.3新規再エネ導入予定（設備情報）'!$G$8:$G$343,0),0),"")</f>
        <v/>
      </c>
      <c r="L78" s="561"/>
      <c r="M78" s="561"/>
      <c r="N78" s="561"/>
      <c r="O78" s="561"/>
      <c r="P78" s="561"/>
      <c r="Q78" s="561"/>
      <c r="R78" s="104"/>
      <c r="S78" s="100"/>
      <c r="T78" s="579"/>
      <c r="U78" s="580"/>
    </row>
    <row r="79" spans="2:21" s="76" customFormat="1" ht="20" x14ac:dyDescent="0.55000000000000004">
      <c r="B79" s="100"/>
      <c r="C79" s="100"/>
      <c r="D79" s="164"/>
      <c r="E79" s="513"/>
      <c r="F79" s="584" t="str">
        <f ca="1">IFERROR(OFFSET('2.3新規再エネ導入予定（設備情報）'!$F$7,MATCH(G79,'2.3新規再エネ導入予定（設備情報）'!$G$8:$G$343,0),0),"")</f>
        <v/>
      </c>
      <c r="G79" s="581"/>
      <c r="H79" s="585" t="str">
        <f ca="1">IFERROR(OFFSET('2.3新規再エネ導入予定（設備情報）'!$H$7,MATCH(G79,'2.3新規再エネ導入予定（設備情報）'!$G$8:$G$343,0),0)&amp;"","")</f>
        <v/>
      </c>
      <c r="I79" s="586" t="str">
        <f ca="1">IFERROR(OFFSET('2.3新規再エネ導入予定（設備情報）'!$L$7,MATCH(G79,'2.3新規再エネ導入予定（設備情報）'!$G$8:$G$343,0),0),"")</f>
        <v/>
      </c>
      <c r="J79" s="587" t="str">
        <f ca="1">IFERROR(OFFSET('2.3新規再エネ導入予定（設備情報）'!$O$7,MATCH(G79,'2.3新規再エネ導入予定（設備情報）'!$G$8:$G$343,0),0),"")</f>
        <v/>
      </c>
      <c r="K79" s="588" t="str">
        <f ca="1">IFERROR(OFFSET('2.3新規再エネ導入予定（設備情報）'!$P$7,MATCH(G79,'2.3新規再エネ導入予定（設備情報）'!$G$8:$G$343,0),0),"")</f>
        <v/>
      </c>
      <c r="L79" s="561"/>
      <c r="M79" s="561"/>
      <c r="N79" s="561"/>
      <c r="O79" s="561"/>
      <c r="P79" s="561"/>
      <c r="Q79" s="561"/>
      <c r="R79" s="104"/>
      <c r="S79" s="100"/>
      <c r="T79" s="579"/>
      <c r="U79" s="580"/>
    </row>
    <row r="80" spans="2:21" ht="20" x14ac:dyDescent="0.55000000000000004">
      <c r="D80" s="147"/>
      <c r="E80" s="316" t="s">
        <v>33</v>
      </c>
      <c r="F80" s="317"/>
      <c r="G80" s="574"/>
      <c r="H80" s="464"/>
      <c r="I80" s="543"/>
      <c r="J80" s="465"/>
      <c r="K80" s="491">
        <f ca="1">SUM(OFFSET(K8,0,0,ROW()-ROW(K8),1))</f>
        <v>0</v>
      </c>
      <c r="L80" s="490"/>
      <c r="M80" s="465"/>
      <c r="N80" s="465"/>
      <c r="O80" s="465"/>
      <c r="P80" s="465"/>
      <c r="Q80" s="465"/>
      <c r="R80" s="98"/>
      <c r="T80" s="541"/>
      <c r="U80" s="571"/>
    </row>
    <row r="81" spans="2:21" ht="15" customHeight="1" x14ac:dyDescent="0.55000000000000004">
      <c r="D81" s="174"/>
      <c r="E81" s="107"/>
      <c r="F81" s="158"/>
      <c r="G81" s="158"/>
      <c r="H81" s="158"/>
      <c r="I81" s="544"/>
      <c r="J81" s="158"/>
      <c r="K81" s="158"/>
      <c r="L81" s="158"/>
      <c r="M81" s="158"/>
      <c r="N81" s="158"/>
      <c r="O81" s="158"/>
      <c r="P81" s="158"/>
      <c r="Q81" s="158"/>
      <c r="R81" s="108"/>
      <c r="U81" s="571"/>
    </row>
    <row r="82" spans="2:21" x14ac:dyDescent="0.55000000000000004">
      <c r="F82" s="146"/>
      <c r="G82" s="146"/>
      <c r="H82" s="146"/>
      <c r="I82" s="547"/>
      <c r="J82" s="146"/>
      <c r="K82" s="146"/>
      <c r="L82" s="146"/>
      <c r="M82" s="146"/>
      <c r="N82" s="146"/>
      <c r="O82" s="146"/>
      <c r="P82" s="146"/>
      <c r="Q82" s="146"/>
      <c r="U82" s="566"/>
    </row>
    <row r="83" spans="2:21" x14ac:dyDescent="0.55000000000000004">
      <c r="F83" s="146"/>
      <c r="G83" s="146"/>
      <c r="H83" s="146"/>
      <c r="I83" s="547"/>
      <c r="J83" s="146"/>
      <c r="K83" s="146"/>
      <c r="L83" s="146"/>
      <c r="M83" s="146"/>
      <c r="N83" s="146"/>
      <c r="O83" s="146"/>
      <c r="P83" s="146"/>
      <c r="Q83" s="146"/>
      <c r="U83" s="566"/>
    </row>
    <row r="84" spans="2:21" ht="9.75" customHeight="1" x14ac:dyDescent="0.55000000000000004">
      <c r="D84" s="92"/>
      <c r="E84" s="93"/>
      <c r="F84" s="93"/>
      <c r="G84" s="474"/>
      <c r="H84" s="93"/>
      <c r="I84" s="440"/>
      <c r="J84" s="93"/>
      <c r="K84" s="93"/>
      <c r="L84" s="93"/>
      <c r="M84" s="93"/>
      <c r="N84" s="93"/>
      <c r="O84" s="93"/>
      <c r="P84" s="93"/>
      <c r="Q84" s="93"/>
      <c r="R84" s="115"/>
      <c r="U84" s="566"/>
    </row>
    <row r="85" spans="2:21" ht="21" x14ac:dyDescent="0.55000000000000004">
      <c r="D85" s="310" t="s">
        <v>315</v>
      </c>
      <c r="F85" s="310"/>
      <c r="G85" s="541" t="str">
        <f ca="1">IF(COUNTIF(F88:F97,"?*")=COUNTIF('2.3新規再エネ導入予定（設備情報）'!$F$102:$F$106,"?*")-1,"","あと "&amp;COUNTIF('2.3新規再エネ導入予定（設備情報）'!$F$102:$F$106,"?*")-1-COUNTIF(F88:F97,"?*")&amp;" 施設分 記入が必要です")</f>
        <v/>
      </c>
      <c r="I85" s="429"/>
      <c r="R85" s="98"/>
      <c r="T85" s="541" t="str">
        <f ca="1">IF(COUNTIF(F88:F97,"?*")=COUNTIF('2.3新規再エネ導入予定（設備情報）'!$F$102:$F$106,"?*")-1,"","あと "&amp;COUNTIF('2.3新規再エネ導入予定（設備情報）'!$F$102:$F$106,"?*")-1-COUNTIF(F88:F97,"?*")&amp;" 施設分 記入が必要です")</f>
        <v/>
      </c>
      <c r="U85" s="566"/>
    </row>
    <row r="86" spans="2:21" ht="21" x14ac:dyDescent="0.55000000000000004">
      <c r="D86" s="310"/>
      <c r="F86" s="828" t="s">
        <v>15</v>
      </c>
      <c r="G86" s="834" t="s">
        <v>308</v>
      </c>
      <c r="H86" s="834" t="s">
        <v>303</v>
      </c>
      <c r="I86" s="836" t="s">
        <v>40</v>
      </c>
      <c r="J86" s="834" t="s">
        <v>309</v>
      </c>
      <c r="K86" s="834" t="s">
        <v>165</v>
      </c>
      <c r="L86" s="841" t="s">
        <v>306</v>
      </c>
      <c r="M86" s="840" t="s">
        <v>307</v>
      </c>
      <c r="N86" s="840"/>
      <c r="O86" s="840"/>
      <c r="P86" s="840"/>
      <c r="Q86" s="827" t="s">
        <v>363</v>
      </c>
      <c r="R86" s="98"/>
      <c r="U86" s="566"/>
    </row>
    <row r="87" spans="2:21" ht="36" customHeight="1" x14ac:dyDescent="0.55000000000000004">
      <c r="D87" s="94"/>
      <c r="E87" s="550"/>
      <c r="F87" s="828"/>
      <c r="G87" s="835"/>
      <c r="H87" s="835"/>
      <c r="I87" s="837"/>
      <c r="J87" s="835"/>
      <c r="K87" s="835"/>
      <c r="L87" s="842"/>
      <c r="M87" s="564" t="s">
        <v>323</v>
      </c>
      <c r="N87" s="564" t="s">
        <v>192</v>
      </c>
      <c r="O87" s="564" t="s">
        <v>322</v>
      </c>
      <c r="P87" s="565" t="s">
        <v>191</v>
      </c>
      <c r="Q87" s="827"/>
      <c r="R87" s="98"/>
      <c r="U87" s="566"/>
    </row>
    <row r="88" spans="2:21" s="76" customFormat="1" hidden="1" x14ac:dyDescent="0.55000000000000004">
      <c r="B88" s="100"/>
      <c r="C88" s="100"/>
      <c r="D88" s="101"/>
      <c r="E88" s="557"/>
      <c r="F88" s="525" t="str">
        <f ca="1">IFERROR(OFFSET('2.3新規再エネ導入予定（設備情報）'!$F$7,MATCH(G88,'2.3新規再エネ導入予定（設備情報）'!$G$8:$G$343,0),0),"")</f>
        <v/>
      </c>
      <c r="G88" s="252"/>
      <c r="H88" s="252"/>
      <c r="I88" s="522"/>
      <c r="J88" s="558"/>
      <c r="K88" s="559"/>
      <c r="L88" s="590"/>
      <c r="M88" s="590"/>
      <c r="N88" s="590"/>
      <c r="O88" s="590"/>
      <c r="P88" s="590"/>
      <c r="Q88" s="590"/>
      <c r="R88" s="104"/>
      <c r="S88" s="100"/>
      <c r="U88" s="591"/>
    </row>
    <row r="89" spans="2:21" s="76" customFormat="1" x14ac:dyDescent="0.55000000000000004">
      <c r="B89" s="100"/>
      <c r="C89" s="100"/>
      <c r="D89" s="101"/>
      <c r="E89" s="557"/>
      <c r="F89" s="204" t="str">
        <f ca="1">IFERROR(OFFSET('2.3新規再エネ導入予定（設備情報）'!$F$7,MATCH(G89,'2.3新規再エネ導入予定（設備情報）'!$G$8:$G$343,0),0),"")</f>
        <v/>
      </c>
      <c r="G89" s="581"/>
      <c r="H89" s="585" t="str">
        <f ca="1">IFERROR(OFFSET('2.3新規再エネ導入予定（設備情報）'!$H$7,MATCH(G89,'2.3新規再エネ導入予定（設備情報）'!$G$8:$G$343,0),0)&amp;"","")</f>
        <v/>
      </c>
      <c r="I89" s="586" t="str">
        <f ca="1">IFERROR(OFFSET('2.3新規再エネ導入予定（設備情報）'!$L$7,MATCH(G89,'2.3新規再エネ導入予定（設備情報）'!$G$8:$G$343,0),0),"")</f>
        <v/>
      </c>
      <c r="J89" s="587" t="str">
        <f ca="1">IFERROR(OFFSET('2.3新規再エネ導入予定（設備情報）'!$O$7,MATCH(G89,'2.3新規再エネ導入予定（設備情報）'!$G$8:$G$343,0),0),"")</f>
        <v/>
      </c>
      <c r="K89" s="588" t="str">
        <f ca="1">IFERROR(OFFSET('2.3新規再エネ導入予定（設備情報）'!$P$7,MATCH(G89,'2.3新規再エネ導入予定（設備情報）'!$G$8:$G$343,0),0),"")</f>
        <v/>
      </c>
      <c r="L89" s="561"/>
      <c r="M89" s="561"/>
      <c r="N89" s="561"/>
      <c r="O89" s="561"/>
      <c r="P89" s="561"/>
      <c r="Q89" s="561"/>
      <c r="R89" s="104"/>
      <c r="S89" s="100"/>
      <c r="U89" s="591"/>
    </row>
    <row r="90" spans="2:21" s="76" customFormat="1" x14ac:dyDescent="0.55000000000000004">
      <c r="B90" s="100"/>
      <c r="C90" s="100"/>
      <c r="D90" s="101"/>
      <c r="E90" s="557"/>
      <c r="F90" s="584" t="str">
        <f ca="1">IFERROR(OFFSET('2.3新規再エネ導入予定（設備情報）'!$F$7,MATCH(G90,'2.3新規再エネ導入予定（設備情報）'!$G$8:$G$343,0),0),"")</f>
        <v/>
      </c>
      <c r="G90" s="581"/>
      <c r="H90" s="585" t="str">
        <f ca="1">IFERROR(OFFSET('2.3新規再エネ導入予定（設備情報）'!$H$7,MATCH(G90,'2.3新規再エネ導入予定（設備情報）'!$G$8:$G$343,0),0)&amp;"","")</f>
        <v/>
      </c>
      <c r="I90" s="586" t="str">
        <f ca="1">IFERROR(OFFSET('2.3新規再エネ導入予定（設備情報）'!$L$7,MATCH(G90,'2.3新規再エネ導入予定（設備情報）'!$G$8:$G$343,0),0),"")</f>
        <v/>
      </c>
      <c r="J90" s="587" t="str">
        <f ca="1">IFERROR(OFFSET('2.3新規再エネ導入予定（設備情報）'!$O$7,MATCH(G90,'2.3新規再エネ導入予定（設備情報）'!$G$8:$G$343,0),0),"")</f>
        <v/>
      </c>
      <c r="K90" s="588" t="str">
        <f ca="1">IFERROR(OFFSET('2.3新規再エネ導入予定（設備情報）'!$P$7,MATCH(G90,'2.3新規再エネ導入予定（設備情報）'!$G$8:$G$343,0),0),"")</f>
        <v/>
      </c>
      <c r="L90" s="561"/>
      <c r="M90" s="561"/>
      <c r="N90" s="561"/>
      <c r="O90" s="561"/>
      <c r="P90" s="561"/>
      <c r="Q90" s="561"/>
      <c r="R90" s="104"/>
      <c r="S90" s="100"/>
      <c r="U90" s="591"/>
    </row>
    <row r="91" spans="2:21" s="76" customFormat="1" x14ac:dyDescent="0.55000000000000004">
      <c r="B91" s="100"/>
      <c r="C91" s="100"/>
      <c r="D91" s="101"/>
      <c r="E91" s="557"/>
      <c r="F91" s="584" t="str">
        <f ca="1">IFERROR(OFFSET('2.3新規再エネ導入予定（設備情報）'!$F$7,MATCH(G91,'2.3新規再エネ導入予定（設備情報）'!$G$8:$G$343,0),0),"")</f>
        <v/>
      </c>
      <c r="G91" s="581"/>
      <c r="H91" s="585" t="str">
        <f ca="1">IFERROR(OFFSET('2.3新規再エネ導入予定（設備情報）'!$H$7,MATCH(G91,'2.3新規再エネ導入予定（設備情報）'!$G$8:$G$343,0),0)&amp;"","")</f>
        <v/>
      </c>
      <c r="I91" s="586" t="str">
        <f ca="1">IFERROR(OFFSET('2.3新規再エネ導入予定（設備情報）'!$L$7,MATCH(G91,'2.3新規再エネ導入予定（設備情報）'!$G$8:$G$343,0),0),"")</f>
        <v/>
      </c>
      <c r="J91" s="587" t="str">
        <f ca="1">IFERROR(OFFSET('2.3新規再エネ導入予定（設備情報）'!$O$7,MATCH(G91,'2.3新規再エネ導入予定（設備情報）'!$G$8:$G$343,0),0),"")</f>
        <v/>
      </c>
      <c r="K91" s="588" t="str">
        <f ca="1">IFERROR(OFFSET('2.3新規再エネ導入予定（設備情報）'!$P$7,MATCH(G91,'2.3新規再エネ導入予定（設備情報）'!$G$8:$G$343,0),0),"")</f>
        <v/>
      </c>
      <c r="L91" s="561"/>
      <c r="M91" s="561"/>
      <c r="N91" s="561"/>
      <c r="O91" s="561"/>
      <c r="P91" s="561"/>
      <c r="Q91" s="561"/>
      <c r="R91" s="104"/>
      <c r="S91" s="100"/>
      <c r="U91" s="591"/>
    </row>
    <row r="92" spans="2:21" s="76" customFormat="1" x14ac:dyDescent="0.55000000000000004">
      <c r="B92" s="100"/>
      <c r="C92" s="100"/>
      <c r="D92" s="101"/>
      <c r="E92" s="557"/>
      <c r="F92" s="584" t="str">
        <f ca="1">IFERROR(OFFSET('2.3新規再エネ導入予定（設備情報）'!$F$7,MATCH(G92,'2.3新規再エネ導入予定（設備情報）'!$G$8:$G$343,0),0),"")</f>
        <v/>
      </c>
      <c r="G92" s="581"/>
      <c r="H92" s="585" t="str">
        <f ca="1">IFERROR(OFFSET('2.3新規再エネ導入予定（設備情報）'!$H$7,MATCH(G92,'2.3新規再エネ導入予定（設備情報）'!$G$8:$G$343,0),0)&amp;"","")</f>
        <v/>
      </c>
      <c r="I92" s="586" t="str">
        <f ca="1">IFERROR(OFFSET('2.3新規再エネ導入予定（設備情報）'!$L$7,MATCH(G92,'2.3新規再エネ導入予定（設備情報）'!$G$8:$G$343,0),0),"")</f>
        <v/>
      </c>
      <c r="J92" s="587" t="str">
        <f ca="1">IFERROR(OFFSET('2.3新規再エネ導入予定（設備情報）'!$O$7,MATCH(G92,'2.3新規再エネ導入予定（設備情報）'!$G$8:$G$343,0),0),"")</f>
        <v/>
      </c>
      <c r="K92" s="588" t="str">
        <f ca="1">IFERROR(OFFSET('2.3新規再エネ導入予定（設備情報）'!$P$7,MATCH(G92,'2.3新規再エネ導入予定（設備情報）'!$G$8:$G$343,0),0),"")</f>
        <v/>
      </c>
      <c r="L92" s="561"/>
      <c r="M92" s="561"/>
      <c r="N92" s="561"/>
      <c r="O92" s="561"/>
      <c r="P92" s="561"/>
      <c r="Q92" s="561"/>
      <c r="R92" s="104"/>
      <c r="S92" s="100"/>
      <c r="U92" s="591"/>
    </row>
    <row r="93" spans="2:21" s="76" customFormat="1" x14ac:dyDescent="0.55000000000000004">
      <c r="B93" s="100"/>
      <c r="C93" s="100"/>
      <c r="D93" s="101"/>
      <c r="E93" s="557"/>
      <c r="F93" s="584" t="str">
        <f ca="1">IFERROR(OFFSET('2.3新規再エネ導入予定（設備情報）'!$F$7,MATCH(G93,'2.3新規再エネ導入予定（設備情報）'!$G$8:$G$343,0),0),"")</f>
        <v/>
      </c>
      <c r="G93" s="581"/>
      <c r="H93" s="585" t="str">
        <f ca="1">IFERROR(OFFSET('2.3新規再エネ導入予定（設備情報）'!$H$7,MATCH(G93,'2.3新規再エネ導入予定（設備情報）'!$G$8:$G$343,0),0)&amp;"","")</f>
        <v/>
      </c>
      <c r="I93" s="586" t="str">
        <f ca="1">IFERROR(OFFSET('2.3新規再エネ導入予定（設備情報）'!$L$7,MATCH(G93,'2.3新規再エネ導入予定（設備情報）'!$G$8:$G$343,0),0),"")</f>
        <v/>
      </c>
      <c r="J93" s="587" t="str">
        <f ca="1">IFERROR(OFFSET('2.3新規再エネ導入予定（設備情報）'!$O$7,MATCH(G93,'2.3新規再エネ導入予定（設備情報）'!$G$8:$G$343,0),0),"")</f>
        <v/>
      </c>
      <c r="K93" s="588" t="str">
        <f ca="1">IFERROR(OFFSET('2.3新規再エネ導入予定（設備情報）'!$P$7,MATCH(G93,'2.3新規再エネ導入予定（設備情報）'!$G$8:$G$343,0),0),"")</f>
        <v/>
      </c>
      <c r="L93" s="561"/>
      <c r="M93" s="561"/>
      <c r="N93" s="561"/>
      <c r="O93" s="561"/>
      <c r="P93" s="561"/>
      <c r="Q93" s="561"/>
      <c r="R93" s="104"/>
      <c r="S93" s="100"/>
      <c r="U93" s="591"/>
    </row>
    <row r="94" spans="2:21" s="76" customFormat="1" x14ac:dyDescent="0.55000000000000004">
      <c r="B94" s="100"/>
      <c r="C94" s="100"/>
      <c r="D94" s="101"/>
      <c r="E94" s="557"/>
      <c r="F94" s="584" t="str">
        <f ca="1">IFERROR(OFFSET('2.3新規再エネ導入予定（設備情報）'!$F$7,MATCH(G94,'2.3新規再エネ導入予定（設備情報）'!$G$8:$G$343,0),0),"")</f>
        <v/>
      </c>
      <c r="G94" s="581"/>
      <c r="H94" s="585" t="str">
        <f ca="1">IFERROR(OFFSET('2.3新規再エネ導入予定（設備情報）'!$H$7,MATCH(G94,'2.3新規再エネ導入予定（設備情報）'!$G$8:$G$343,0),0)&amp;"","")</f>
        <v/>
      </c>
      <c r="I94" s="586" t="str">
        <f ca="1">IFERROR(OFFSET('2.3新規再エネ導入予定（設備情報）'!$L$7,MATCH(G94,'2.3新規再エネ導入予定（設備情報）'!$G$8:$G$343,0),0),"")</f>
        <v/>
      </c>
      <c r="J94" s="587" t="str">
        <f ca="1">IFERROR(OFFSET('2.3新規再エネ導入予定（設備情報）'!$O$7,MATCH(G94,'2.3新規再エネ導入予定（設備情報）'!$G$8:$G$343,0),0),"")</f>
        <v/>
      </c>
      <c r="K94" s="588" t="str">
        <f ca="1">IFERROR(OFFSET('2.3新規再エネ導入予定（設備情報）'!$P$7,MATCH(G94,'2.3新規再エネ導入予定（設備情報）'!$G$8:$G$343,0),0),"")</f>
        <v/>
      </c>
      <c r="L94" s="561"/>
      <c r="M94" s="561"/>
      <c r="N94" s="561"/>
      <c r="O94" s="561"/>
      <c r="P94" s="561"/>
      <c r="Q94" s="561"/>
      <c r="R94" s="104"/>
      <c r="S94" s="100"/>
      <c r="U94" s="591"/>
    </row>
    <row r="95" spans="2:21" s="76" customFormat="1" x14ac:dyDescent="0.55000000000000004">
      <c r="B95" s="100"/>
      <c r="C95" s="100"/>
      <c r="D95" s="101"/>
      <c r="E95" s="557"/>
      <c r="F95" s="584" t="str">
        <f ca="1">IFERROR(OFFSET('2.3新規再エネ導入予定（設備情報）'!$F$7,MATCH(G95,'2.3新規再エネ導入予定（設備情報）'!$G$8:$G$343,0),0),"")</f>
        <v/>
      </c>
      <c r="G95" s="581"/>
      <c r="H95" s="585" t="str">
        <f ca="1">IFERROR(OFFSET('2.3新規再エネ導入予定（設備情報）'!$H$7,MATCH(G95,'2.3新規再エネ導入予定（設備情報）'!$G$8:$G$343,0),0)&amp;"","")</f>
        <v/>
      </c>
      <c r="I95" s="586" t="str">
        <f ca="1">IFERROR(OFFSET('2.3新規再エネ導入予定（設備情報）'!$L$7,MATCH(G95,'2.3新規再エネ導入予定（設備情報）'!$G$8:$G$343,0),0),"")</f>
        <v/>
      </c>
      <c r="J95" s="587" t="str">
        <f ca="1">IFERROR(OFFSET('2.3新規再エネ導入予定（設備情報）'!$O$7,MATCH(G95,'2.3新規再エネ導入予定（設備情報）'!$G$8:$G$343,0),0),"")</f>
        <v/>
      </c>
      <c r="K95" s="588" t="str">
        <f ca="1">IFERROR(OFFSET('2.3新規再エネ導入予定（設備情報）'!$P$7,MATCH(G95,'2.3新規再エネ導入予定（設備情報）'!$G$8:$G$343,0),0),"")</f>
        <v/>
      </c>
      <c r="L95" s="561"/>
      <c r="M95" s="561"/>
      <c r="N95" s="561"/>
      <c r="O95" s="561"/>
      <c r="P95" s="561"/>
      <c r="Q95" s="561"/>
      <c r="R95" s="104"/>
      <c r="S95" s="100"/>
      <c r="U95" s="591"/>
    </row>
    <row r="96" spans="2:21" s="76" customFormat="1" x14ac:dyDescent="0.55000000000000004">
      <c r="B96" s="100"/>
      <c r="C96" s="100"/>
      <c r="D96" s="101"/>
      <c r="E96" s="557"/>
      <c r="F96" s="584" t="str">
        <f ca="1">IFERROR(OFFSET('2.3新規再エネ導入予定（設備情報）'!$F$7,MATCH(G96,'2.3新規再エネ導入予定（設備情報）'!$G$8:$G$343,0),0),"")</f>
        <v/>
      </c>
      <c r="G96" s="581"/>
      <c r="H96" s="585" t="str">
        <f ca="1">IFERROR(OFFSET('2.3新規再エネ導入予定（設備情報）'!$H$7,MATCH(G96,'2.3新規再エネ導入予定（設備情報）'!$G$8:$G$343,0),0)&amp;"","")</f>
        <v/>
      </c>
      <c r="I96" s="586" t="str">
        <f ca="1">IFERROR(OFFSET('2.3新規再エネ導入予定（設備情報）'!$L$7,MATCH(G96,'2.3新規再エネ導入予定（設備情報）'!$G$8:$G$343,0),0),"")</f>
        <v/>
      </c>
      <c r="J96" s="587" t="str">
        <f ca="1">IFERROR(OFFSET('2.3新規再エネ導入予定（設備情報）'!$O$7,MATCH(G96,'2.3新規再エネ導入予定（設備情報）'!$G$8:$G$343,0),0),"")</f>
        <v/>
      </c>
      <c r="K96" s="588" t="str">
        <f ca="1">IFERROR(OFFSET('2.3新規再エネ導入予定（設備情報）'!$P$7,MATCH(G96,'2.3新規再エネ導入予定（設備情報）'!$G$8:$G$343,0),0),"")</f>
        <v/>
      </c>
      <c r="L96" s="561"/>
      <c r="M96" s="561"/>
      <c r="N96" s="561"/>
      <c r="O96" s="561"/>
      <c r="P96" s="561"/>
      <c r="Q96" s="561"/>
      <c r="R96" s="104"/>
      <c r="S96" s="100"/>
      <c r="U96" s="591"/>
    </row>
    <row r="97" spans="2:21" s="76" customFormat="1" x14ac:dyDescent="0.55000000000000004">
      <c r="B97" s="100"/>
      <c r="C97" s="100"/>
      <c r="D97" s="101"/>
      <c r="E97" s="557"/>
      <c r="F97" s="584" t="str">
        <f ca="1">IFERROR(OFFSET('2.3新規再エネ導入予定（設備情報）'!$F$7,MATCH(G97,'2.3新規再エネ導入予定（設備情報）'!$G$8:$G$343,0),0),"")</f>
        <v/>
      </c>
      <c r="G97" s="581"/>
      <c r="H97" s="585" t="str">
        <f ca="1">IFERROR(OFFSET('2.3新規再エネ導入予定（設備情報）'!$H$7,MATCH(G97,'2.3新規再エネ導入予定（設備情報）'!$G$8:$G$343,0),0)&amp;"","")</f>
        <v/>
      </c>
      <c r="I97" s="586" t="str">
        <f ca="1">IFERROR(OFFSET('2.3新規再エネ導入予定（設備情報）'!$L$7,MATCH(G97,'2.3新規再エネ導入予定（設備情報）'!$G$8:$G$343,0),0),"")</f>
        <v/>
      </c>
      <c r="J97" s="587" t="str">
        <f ca="1">IFERROR(OFFSET('2.3新規再エネ導入予定（設備情報）'!$O$7,MATCH(G97,'2.3新規再エネ導入予定（設備情報）'!$G$8:$G$343,0),0),"")</f>
        <v/>
      </c>
      <c r="K97" s="588" t="str">
        <f ca="1">IFERROR(OFFSET('2.3新規再エネ導入予定（設備情報）'!$P$7,MATCH(G97,'2.3新規再エネ導入予定（設備情報）'!$G$8:$G$343,0),0),"")</f>
        <v/>
      </c>
      <c r="L97" s="561"/>
      <c r="M97" s="561"/>
      <c r="N97" s="561"/>
      <c r="O97" s="561"/>
      <c r="P97" s="561"/>
      <c r="Q97" s="561"/>
      <c r="R97" s="104"/>
      <c r="S97" s="100"/>
      <c r="U97" s="591"/>
    </row>
    <row r="98" spans="2:21" x14ac:dyDescent="0.55000000000000004">
      <c r="D98" s="94"/>
      <c r="E98" s="551"/>
      <c r="F98" s="450" t="s">
        <v>33</v>
      </c>
      <c r="G98" s="317"/>
      <c r="H98" s="317"/>
      <c r="I98" s="552"/>
      <c r="J98" s="318"/>
      <c r="K98" s="491">
        <f ca="1">SUM(INDIRECT("K"&amp;ROW(K86)&amp;":K"&amp;ROW()-1))</f>
        <v>0</v>
      </c>
      <c r="L98" s="318"/>
      <c r="M98" s="318"/>
      <c r="N98" s="318"/>
      <c r="O98" s="318"/>
      <c r="P98" s="318"/>
      <c r="Q98" s="318"/>
      <c r="R98" s="98"/>
      <c r="U98" s="566"/>
    </row>
    <row r="99" spans="2:21" x14ac:dyDescent="0.55000000000000004">
      <c r="D99" s="174"/>
      <c r="E99" s="107"/>
      <c r="F99" s="107"/>
      <c r="G99" s="28"/>
      <c r="H99" s="28"/>
      <c r="I99" s="493"/>
      <c r="J99" s="28"/>
      <c r="K99" s="28"/>
      <c r="L99" s="28"/>
      <c r="M99" s="28"/>
      <c r="N99" s="28"/>
      <c r="O99" s="28"/>
      <c r="P99" s="28"/>
      <c r="Q99" s="28"/>
      <c r="R99" s="108"/>
      <c r="S99"/>
      <c r="U99" s="566"/>
    </row>
    <row r="100" spans="2:21" x14ac:dyDescent="0.55000000000000004">
      <c r="F100" s="146"/>
      <c r="G100" s="146"/>
      <c r="H100" s="146"/>
      <c r="I100" s="547"/>
      <c r="J100" s="146"/>
      <c r="K100" s="146"/>
      <c r="L100" s="146"/>
      <c r="M100" s="146"/>
      <c r="N100" s="146"/>
      <c r="O100" s="146"/>
      <c r="P100" s="146"/>
      <c r="Q100" s="146"/>
      <c r="U100" s="566"/>
    </row>
    <row r="101" spans="2:21" x14ac:dyDescent="0.55000000000000004">
      <c r="F101" s="146"/>
      <c r="G101" s="146"/>
      <c r="H101" s="146"/>
      <c r="I101" s="547"/>
      <c r="J101" s="146"/>
      <c r="K101" s="146"/>
      <c r="L101" s="146"/>
      <c r="M101" s="146"/>
      <c r="N101" s="146"/>
      <c r="O101" s="146"/>
      <c r="P101" s="146"/>
      <c r="Q101" s="146"/>
      <c r="U101" s="566"/>
    </row>
    <row r="102" spans="2:21" ht="9.75" customHeight="1" x14ac:dyDescent="0.55000000000000004">
      <c r="D102" s="92"/>
      <c r="E102" s="93"/>
      <c r="F102" s="93"/>
      <c r="G102" s="474"/>
      <c r="H102" s="93"/>
      <c r="I102" s="440"/>
      <c r="J102" s="93"/>
      <c r="K102" s="93"/>
      <c r="L102" s="93"/>
      <c r="M102" s="93"/>
      <c r="N102" s="93"/>
      <c r="O102" s="93"/>
      <c r="P102" s="93"/>
      <c r="Q102" s="93"/>
      <c r="R102" s="115"/>
      <c r="U102" s="566"/>
    </row>
    <row r="103" spans="2:21" ht="21" x14ac:dyDescent="0.55000000000000004">
      <c r="D103" s="310" t="s">
        <v>325</v>
      </c>
      <c r="F103" s="310"/>
      <c r="G103" s="541" t="str">
        <f ca="1">IF(COUNTIF(F106:F115,"?*")=COUNTIF('2.3新規再エネ導入予定（設備情報）'!$F$112:$F$116,"?*")-1,"","あと "&amp;COUNTIF('2.3新規再エネ導入予定（設備情報）'!$F$112:$F$116,"?*")-1-COUNTIF(F106:F115,"?*")&amp;" 施設分 記入が必要です")</f>
        <v/>
      </c>
      <c r="I103" s="429"/>
      <c r="R103" s="98"/>
      <c r="T103" s="541" t="str">
        <f ca="1">IF(COUNTIF(F106:F115,"?*")=COUNTIF('2.3新規再エネ導入予定（設備情報）'!$F$112:$F$116,"?*")-1,"","あと "&amp;COUNTIF('2.3新規再エネ導入予定（設備情報）'!$F$112:$F$116,"?*")-1-COUNTIF(F106:F115,"?*")&amp;" 施設分 記入が必要です")</f>
        <v/>
      </c>
      <c r="U103" s="566"/>
    </row>
    <row r="104" spans="2:21" ht="21" x14ac:dyDescent="0.55000000000000004">
      <c r="D104" s="310"/>
      <c r="F104" s="828" t="s">
        <v>15</v>
      </c>
      <c r="G104" s="834" t="s">
        <v>308</v>
      </c>
      <c r="H104" s="834" t="s">
        <v>303</v>
      </c>
      <c r="I104" s="836" t="s">
        <v>40</v>
      </c>
      <c r="J104" s="834" t="s">
        <v>309</v>
      </c>
      <c r="K104" s="834" t="s">
        <v>165</v>
      </c>
      <c r="L104" s="841" t="s">
        <v>306</v>
      </c>
      <c r="M104" s="840" t="s">
        <v>307</v>
      </c>
      <c r="N104" s="840"/>
      <c r="O104" s="840"/>
      <c r="P104" s="840"/>
      <c r="Q104" s="827" t="s">
        <v>363</v>
      </c>
      <c r="R104" s="98"/>
      <c r="U104" s="566"/>
    </row>
    <row r="105" spans="2:21" ht="36" customHeight="1" x14ac:dyDescent="0.55000000000000004">
      <c r="D105" s="94"/>
      <c r="E105" s="550"/>
      <c r="F105" s="828"/>
      <c r="G105" s="835"/>
      <c r="H105" s="835"/>
      <c r="I105" s="837"/>
      <c r="J105" s="835"/>
      <c r="K105" s="835"/>
      <c r="L105" s="842"/>
      <c r="M105" s="564" t="s">
        <v>323</v>
      </c>
      <c r="N105" s="564" t="s">
        <v>192</v>
      </c>
      <c r="O105" s="564" t="s">
        <v>322</v>
      </c>
      <c r="P105" s="565" t="s">
        <v>191</v>
      </c>
      <c r="Q105" s="827"/>
      <c r="R105" s="98"/>
      <c r="U105" s="566"/>
    </row>
    <row r="106" spans="2:21" s="76" customFormat="1" hidden="1" x14ac:dyDescent="0.55000000000000004">
      <c r="B106" s="100"/>
      <c r="C106" s="100"/>
      <c r="D106" s="101"/>
      <c r="E106" s="557"/>
      <c r="F106" s="525" t="str">
        <f ca="1">IFERROR(OFFSET('2.3新規再エネ導入予定（設備情報）'!$F$7,MATCH(G106,'2.3新規再エネ導入予定（設備情報）'!$G$8:$G$343,0),0),"")</f>
        <v/>
      </c>
      <c r="G106" s="252"/>
      <c r="H106" s="252"/>
      <c r="I106" s="522"/>
      <c r="J106" s="558"/>
      <c r="K106" s="559"/>
      <c r="L106" s="590"/>
      <c r="M106" s="590"/>
      <c r="N106" s="590"/>
      <c r="O106" s="590"/>
      <c r="P106" s="590"/>
      <c r="Q106" s="590"/>
      <c r="R106" s="104"/>
      <c r="S106" s="100"/>
      <c r="U106" s="591"/>
    </row>
    <row r="107" spans="2:21" s="76" customFormat="1" x14ac:dyDescent="0.55000000000000004">
      <c r="B107" s="100"/>
      <c r="C107" s="100"/>
      <c r="D107" s="101"/>
      <c r="E107" s="557"/>
      <c r="F107" s="204" t="str">
        <f ca="1">IFERROR(OFFSET('2.3新規再エネ導入予定（設備情報）'!$F$7,MATCH(G107,'2.3新規再エネ導入予定（設備情報）'!$G$8:$G$343,0),0),"")</f>
        <v/>
      </c>
      <c r="G107" s="581"/>
      <c r="H107" s="585" t="str">
        <f ca="1">IFERROR(OFFSET('2.3新規再エネ導入予定（設備情報）'!$H$7,MATCH(G107,'2.3新規再エネ導入予定（設備情報）'!$G$8:$G$343,0),0)&amp;"","")</f>
        <v/>
      </c>
      <c r="I107" s="586" t="str">
        <f ca="1">IFERROR(OFFSET('2.3新規再エネ導入予定（設備情報）'!$L$7,MATCH(G107,'2.3新規再エネ導入予定（設備情報）'!$G$8:$G$343,0),0),"")</f>
        <v/>
      </c>
      <c r="J107" s="587" t="str">
        <f ca="1">IFERROR(OFFSET('2.3新規再エネ導入予定（設備情報）'!$O$7,MATCH(G107,'2.3新規再エネ導入予定（設備情報）'!$G$8:$G$343,0),0),"")</f>
        <v/>
      </c>
      <c r="K107" s="588" t="str">
        <f ca="1">IFERROR(OFFSET('2.3新規再エネ導入予定（設備情報）'!$P$7,MATCH(G107,'2.3新規再エネ導入予定（設備情報）'!$G$8:$G$343,0),0),"")</f>
        <v/>
      </c>
      <c r="L107" s="561"/>
      <c r="M107" s="561"/>
      <c r="N107" s="561"/>
      <c r="O107" s="561"/>
      <c r="P107" s="561"/>
      <c r="Q107" s="561"/>
      <c r="R107" s="104"/>
      <c r="S107" s="100"/>
      <c r="U107" s="591"/>
    </row>
    <row r="108" spans="2:21" s="76" customFormat="1" x14ac:dyDescent="0.55000000000000004">
      <c r="B108" s="100"/>
      <c r="C108" s="100"/>
      <c r="D108" s="101"/>
      <c r="E108" s="557"/>
      <c r="F108" s="584" t="str">
        <f ca="1">IFERROR(OFFSET('2.3新規再エネ導入予定（設備情報）'!$F$7,MATCH(G108,'2.3新規再エネ導入予定（設備情報）'!$G$8:$G$343,0),0),"")</f>
        <v/>
      </c>
      <c r="G108" s="581"/>
      <c r="H108" s="585" t="str">
        <f ca="1">IFERROR(OFFSET('2.3新規再エネ導入予定（設備情報）'!$H$7,MATCH(G108,'2.3新規再エネ導入予定（設備情報）'!$G$8:$G$343,0),0)&amp;"","")</f>
        <v/>
      </c>
      <c r="I108" s="586" t="str">
        <f ca="1">IFERROR(OFFSET('2.3新規再エネ導入予定（設備情報）'!$L$7,MATCH(G108,'2.3新規再エネ導入予定（設備情報）'!$G$8:$G$343,0),0),"")</f>
        <v/>
      </c>
      <c r="J108" s="587" t="str">
        <f ca="1">IFERROR(OFFSET('2.3新規再エネ導入予定（設備情報）'!$O$7,MATCH(G108,'2.3新規再エネ導入予定（設備情報）'!$G$8:$G$343,0),0),"")</f>
        <v/>
      </c>
      <c r="K108" s="588" t="str">
        <f ca="1">IFERROR(OFFSET('2.3新規再エネ導入予定（設備情報）'!$P$7,MATCH(G108,'2.3新規再エネ導入予定（設備情報）'!$G$8:$G$343,0),0),"")</f>
        <v/>
      </c>
      <c r="L108" s="561"/>
      <c r="M108" s="561"/>
      <c r="N108" s="561"/>
      <c r="O108" s="561"/>
      <c r="P108" s="561"/>
      <c r="Q108" s="561"/>
      <c r="R108" s="104"/>
      <c r="S108" s="100"/>
      <c r="U108" s="591"/>
    </row>
    <row r="109" spans="2:21" s="76" customFormat="1" x14ac:dyDescent="0.55000000000000004">
      <c r="B109" s="100"/>
      <c r="C109" s="100"/>
      <c r="D109" s="101"/>
      <c r="E109" s="557"/>
      <c r="F109" s="584" t="str">
        <f ca="1">IFERROR(OFFSET('2.3新規再エネ導入予定（設備情報）'!$F$7,MATCH(G109,'2.3新規再エネ導入予定（設備情報）'!$G$8:$G$343,0),0),"")</f>
        <v/>
      </c>
      <c r="G109" s="581"/>
      <c r="H109" s="585" t="str">
        <f ca="1">IFERROR(OFFSET('2.3新規再エネ導入予定（設備情報）'!$H$7,MATCH(G109,'2.3新規再エネ導入予定（設備情報）'!$G$8:$G$343,0),0)&amp;"","")</f>
        <v/>
      </c>
      <c r="I109" s="586" t="str">
        <f ca="1">IFERROR(OFFSET('2.3新規再エネ導入予定（設備情報）'!$L$7,MATCH(G109,'2.3新規再エネ導入予定（設備情報）'!$G$8:$G$343,0),0),"")</f>
        <v/>
      </c>
      <c r="J109" s="587" t="str">
        <f ca="1">IFERROR(OFFSET('2.3新規再エネ導入予定（設備情報）'!$O$7,MATCH(G109,'2.3新規再エネ導入予定（設備情報）'!$G$8:$G$343,0),0),"")</f>
        <v/>
      </c>
      <c r="K109" s="588" t="str">
        <f ca="1">IFERROR(OFFSET('2.3新規再エネ導入予定（設備情報）'!$P$7,MATCH(G109,'2.3新規再エネ導入予定（設備情報）'!$G$8:$G$343,0),0),"")</f>
        <v/>
      </c>
      <c r="L109" s="561"/>
      <c r="M109" s="561"/>
      <c r="N109" s="561"/>
      <c r="O109" s="561"/>
      <c r="P109" s="561"/>
      <c r="Q109" s="561"/>
      <c r="R109" s="104"/>
      <c r="S109" s="100"/>
      <c r="U109" s="591"/>
    </row>
    <row r="110" spans="2:21" s="76" customFormat="1" x14ac:dyDescent="0.55000000000000004">
      <c r="B110" s="100"/>
      <c r="C110" s="100"/>
      <c r="D110" s="101"/>
      <c r="E110" s="557"/>
      <c r="F110" s="584" t="str">
        <f ca="1">IFERROR(OFFSET('2.3新規再エネ導入予定（設備情報）'!$F$7,MATCH(G110,'2.3新規再エネ導入予定（設備情報）'!$G$8:$G$343,0),0),"")</f>
        <v/>
      </c>
      <c r="G110" s="581"/>
      <c r="H110" s="585" t="str">
        <f ca="1">IFERROR(OFFSET('2.3新規再エネ導入予定（設備情報）'!$H$7,MATCH(G110,'2.3新規再エネ導入予定（設備情報）'!$G$8:$G$343,0),0)&amp;"","")</f>
        <v/>
      </c>
      <c r="I110" s="586" t="str">
        <f ca="1">IFERROR(OFFSET('2.3新規再エネ導入予定（設備情報）'!$L$7,MATCH(G110,'2.3新規再エネ導入予定（設備情報）'!$G$8:$G$343,0),0),"")</f>
        <v/>
      </c>
      <c r="J110" s="587" t="str">
        <f ca="1">IFERROR(OFFSET('2.3新規再エネ導入予定（設備情報）'!$O$7,MATCH(G110,'2.3新規再エネ導入予定（設備情報）'!$G$8:$G$343,0),0),"")</f>
        <v/>
      </c>
      <c r="K110" s="588" t="str">
        <f ca="1">IFERROR(OFFSET('2.3新規再エネ導入予定（設備情報）'!$P$7,MATCH(G110,'2.3新規再エネ導入予定（設備情報）'!$G$8:$G$343,0),0),"")</f>
        <v/>
      </c>
      <c r="L110" s="561"/>
      <c r="M110" s="561"/>
      <c r="N110" s="561"/>
      <c r="O110" s="561"/>
      <c r="P110" s="561"/>
      <c r="Q110" s="561"/>
      <c r="R110" s="104"/>
      <c r="S110" s="100"/>
      <c r="U110" s="591"/>
    </row>
    <row r="111" spans="2:21" s="76" customFormat="1" x14ac:dyDescent="0.55000000000000004">
      <c r="B111" s="100"/>
      <c r="C111" s="100"/>
      <c r="D111" s="101"/>
      <c r="E111" s="557"/>
      <c r="F111" s="584" t="str">
        <f ca="1">IFERROR(OFFSET('2.3新規再エネ導入予定（設備情報）'!$F$7,MATCH(G111,'2.3新規再エネ導入予定（設備情報）'!$G$8:$G$343,0),0),"")</f>
        <v/>
      </c>
      <c r="G111" s="581"/>
      <c r="H111" s="585" t="str">
        <f ca="1">IFERROR(OFFSET('2.3新規再エネ導入予定（設備情報）'!$H$7,MATCH(G111,'2.3新規再エネ導入予定（設備情報）'!$G$8:$G$343,0),0)&amp;"","")</f>
        <v/>
      </c>
      <c r="I111" s="586" t="str">
        <f ca="1">IFERROR(OFFSET('2.3新規再エネ導入予定（設備情報）'!$L$7,MATCH(G111,'2.3新規再エネ導入予定（設備情報）'!$G$8:$G$343,0),0),"")</f>
        <v/>
      </c>
      <c r="J111" s="587" t="str">
        <f ca="1">IFERROR(OFFSET('2.3新規再エネ導入予定（設備情報）'!$O$7,MATCH(G111,'2.3新規再エネ導入予定（設備情報）'!$G$8:$G$343,0),0),"")</f>
        <v/>
      </c>
      <c r="K111" s="588" t="str">
        <f ca="1">IFERROR(OFFSET('2.3新規再エネ導入予定（設備情報）'!$P$7,MATCH(G111,'2.3新規再エネ導入予定（設備情報）'!$G$8:$G$343,0),0),"")</f>
        <v/>
      </c>
      <c r="L111" s="561"/>
      <c r="M111" s="561"/>
      <c r="N111" s="561"/>
      <c r="O111" s="561"/>
      <c r="P111" s="561"/>
      <c r="Q111" s="561"/>
      <c r="R111" s="104"/>
      <c r="S111" s="100"/>
      <c r="U111" s="591"/>
    </row>
    <row r="112" spans="2:21" s="76" customFormat="1" x14ac:dyDescent="0.55000000000000004">
      <c r="B112" s="100"/>
      <c r="C112" s="100"/>
      <c r="D112" s="101"/>
      <c r="E112" s="557"/>
      <c r="F112" s="584" t="str">
        <f ca="1">IFERROR(OFFSET('2.3新規再エネ導入予定（設備情報）'!$F$7,MATCH(G112,'2.3新規再エネ導入予定（設備情報）'!$G$8:$G$343,0),0),"")</f>
        <v/>
      </c>
      <c r="G112" s="581"/>
      <c r="H112" s="585" t="str">
        <f ca="1">IFERROR(OFFSET('2.3新規再エネ導入予定（設備情報）'!$H$7,MATCH(G112,'2.3新規再エネ導入予定（設備情報）'!$G$8:$G$343,0),0)&amp;"","")</f>
        <v/>
      </c>
      <c r="I112" s="586" t="str">
        <f ca="1">IFERROR(OFFSET('2.3新規再エネ導入予定（設備情報）'!$L$7,MATCH(G112,'2.3新規再エネ導入予定（設備情報）'!$G$8:$G$343,0),0),"")</f>
        <v/>
      </c>
      <c r="J112" s="587" t="str">
        <f ca="1">IFERROR(OFFSET('2.3新規再エネ導入予定（設備情報）'!$O$7,MATCH(G112,'2.3新規再エネ導入予定（設備情報）'!$G$8:$G$343,0),0),"")</f>
        <v/>
      </c>
      <c r="K112" s="588" t="str">
        <f ca="1">IFERROR(OFFSET('2.3新規再エネ導入予定（設備情報）'!$P$7,MATCH(G112,'2.3新規再エネ導入予定（設備情報）'!$G$8:$G$343,0),0),"")</f>
        <v/>
      </c>
      <c r="L112" s="561"/>
      <c r="M112" s="561"/>
      <c r="N112" s="561"/>
      <c r="O112" s="561"/>
      <c r="P112" s="561"/>
      <c r="Q112" s="561"/>
      <c r="R112" s="104"/>
      <c r="S112" s="100"/>
      <c r="U112" s="591"/>
    </row>
    <row r="113" spans="2:21" s="76" customFormat="1" x14ac:dyDescent="0.55000000000000004">
      <c r="B113" s="100"/>
      <c r="C113" s="100"/>
      <c r="D113" s="101"/>
      <c r="E113" s="557"/>
      <c r="F113" s="584" t="str">
        <f ca="1">IFERROR(OFFSET('2.3新規再エネ導入予定（設備情報）'!$F$7,MATCH(G113,'2.3新規再エネ導入予定（設備情報）'!$G$8:$G$343,0),0),"")</f>
        <v/>
      </c>
      <c r="G113" s="581"/>
      <c r="H113" s="585" t="str">
        <f ca="1">IFERROR(OFFSET('2.3新規再エネ導入予定（設備情報）'!$H$7,MATCH(G113,'2.3新規再エネ導入予定（設備情報）'!$G$8:$G$343,0),0)&amp;"","")</f>
        <v/>
      </c>
      <c r="I113" s="586" t="str">
        <f ca="1">IFERROR(OFFSET('2.3新規再エネ導入予定（設備情報）'!$L$7,MATCH(G113,'2.3新規再エネ導入予定（設備情報）'!$G$8:$G$343,0),0),"")</f>
        <v/>
      </c>
      <c r="J113" s="587" t="str">
        <f ca="1">IFERROR(OFFSET('2.3新規再エネ導入予定（設備情報）'!$O$7,MATCH(G113,'2.3新規再エネ導入予定（設備情報）'!$G$8:$G$343,0),0),"")</f>
        <v/>
      </c>
      <c r="K113" s="588" t="str">
        <f ca="1">IFERROR(OFFSET('2.3新規再エネ導入予定（設備情報）'!$P$7,MATCH(G113,'2.3新規再エネ導入予定（設備情報）'!$G$8:$G$343,0),0),"")</f>
        <v/>
      </c>
      <c r="L113" s="561"/>
      <c r="M113" s="561"/>
      <c r="N113" s="561"/>
      <c r="O113" s="561"/>
      <c r="P113" s="561"/>
      <c r="Q113" s="561"/>
      <c r="R113" s="104"/>
      <c r="S113" s="100"/>
      <c r="U113" s="591"/>
    </row>
    <row r="114" spans="2:21" s="76" customFormat="1" x14ac:dyDescent="0.55000000000000004">
      <c r="B114" s="100"/>
      <c r="C114" s="100"/>
      <c r="D114" s="101"/>
      <c r="E114" s="557"/>
      <c r="F114" s="584" t="str">
        <f ca="1">IFERROR(OFFSET('2.3新規再エネ導入予定（設備情報）'!$F$7,MATCH(G114,'2.3新規再エネ導入予定（設備情報）'!$G$8:$G$343,0),0),"")</f>
        <v/>
      </c>
      <c r="G114" s="581"/>
      <c r="H114" s="585" t="str">
        <f ca="1">IFERROR(OFFSET('2.3新規再エネ導入予定（設備情報）'!$H$7,MATCH(G114,'2.3新規再エネ導入予定（設備情報）'!$G$8:$G$343,0),0)&amp;"","")</f>
        <v/>
      </c>
      <c r="I114" s="586" t="str">
        <f ca="1">IFERROR(OFFSET('2.3新規再エネ導入予定（設備情報）'!$L$7,MATCH(G114,'2.3新規再エネ導入予定（設備情報）'!$G$8:$G$343,0),0),"")</f>
        <v/>
      </c>
      <c r="J114" s="587" t="str">
        <f ca="1">IFERROR(OFFSET('2.3新規再エネ導入予定（設備情報）'!$O$7,MATCH(G114,'2.3新規再エネ導入予定（設備情報）'!$G$8:$G$343,0),0),"")</f>
        <v/>
      </c>
      <c r="K114" s="588" t="str">
        <f ca="1">IFERROR(OFFSET('2.3新規再エネ導入予定（設備情報）'!$P$7,MATCH(G114,'2.3新規再エネ導入予定（設備情報）'!$G$8:$G$343,0),0),"")</f>
        <v/>
      </c>
      <c r="L114" s="561"/>
      <c r="M114" s="561"/>
      <c r="N114" s="561"/>
      <c r="O114" s="561"/>
      <c r="P114" s="561"/>
      <c r="Q114" s="561"/>
      <c r="R114" s="104"/>
      <c r="S114" s="100"/>
      <c r="U114" s="591"/>
    </row>
    <row r="115" spans="2:21" s="76" customFormat="1" x14ac:dyDescent="0.55000000000000004">
      <c r="B115" s="100"/>
      <c r="C115" s="100"/>
      <c r="D115" s="101"/>
      <c r="E115" s="557"/>
      <c r="F115" s="584" t="str">
        <f ca="1">IFERROR(OFFSET('2.3新規再エネ導入予定（設備情報）'!$F$7,MATCH(G115,'2.3新規再エネ導入予定（設備情報）'!$G$8:$G$343,0),0),"")</f>
        <v/>
      </c>
      <c r="G115" s="581"/>
      <c r="H115" s="585" t="str">
        <f ca="1">IFERROR(OFFSET('2.3新規再エネ導入予定（設備情報）'!$H$7,MATCH(G115,'2.3新規再エネ導入予定（設備情報）'!$G$8:$G$343,0),0)&amp;"","")</f>
        <v/>
      </c>
      <c r="I115" s="586" t="str">
        <f ca="1">IFERROR(OFFSET('2.3新規再エネ導入予定（設備情報）'!$L$7,MATCH(G115,'2.3新規再エネ導入予定（設備情報）'!$G$8:$G$343,0),0),"")</f>
        <v/>
      </c>
      <c r="J115" s="587" t="str">
        <f ca="1">IFERROR(OFFSET('2.3新規再エネ導入予定（設備情報）'!$O$7,MATCH(G115,'2.3新規再エネ導入予定（設備情報）'!$G$8:$G$343,0),0),"")</f>
        <v/>
      </c>
      <c r="K115" s="588" t="str">
        <f ca="1">IFERROR(OFFSET('2.3新規再エネ導入予定（設備情報）'!$P$7,MATCH(G115,'2.3新規再エネ導入予定（設備情報）'!$G$8:$G$343,0),0),"")</f>
        <v/>
      </c>
      <c r="L115" s="561"/>
      <c r="M115" s="561"/>
      <c r="N115" s="561"/>
      <c r="O115" s="561"/>
      <c r="P115" s="561"/>
      <c r="Q115" s="561"/>
      <c r="R115" s="104"/>
      <c r="S115" s="100"/>
      <c r="U115" s="591"/>
    </row>
    <row r="116" spans="2:21" x14ac:dyDescent="0.55000000000000004">
      <c r="D116" s="94"/>
      <c r="E116" s="551"/>
      <c r="F116" s="450" t="s">
        <v>33</v>
      </c>
      <c r="G116" s="317"/>
      <c r="H116" s="317"/>
      <c r="I116" s="552"/>
      <c r="J116" s="318"/>
      <c r="K116" s="491">
        <f ca="1">SUM(INDIRECT("K"&amp;ROW(K104)&amp;":K"&amp;ROW()-1))</f>
        <v>0</v>
      </c>
      <c r="L116" s="318"/>
      <c r="M116" s="318"/>
      <c r="N116" s="318"/>
      <c r="O116" s="318"/>
      <c r="P116" s="318"/>
      <c r="Q116" s="318"/>
      <c r="R116" s="98"/>
      <c r="U116" s="566"/>
    </row>
    <row r="117" spans="2:21" x14ac:dyDescent="0.55000000000000004">
      <c r="D117" s="174"/>
      <c r="E117" s="107"/>
      <c r="F117" s="107"/>
      <c r="G117" s="28"/>
      <c r="H117" s="28"/>
      <c r="I117" s="493"/>
      <c r="J117" s="28"/>
      <c r="K117" s="28"/>
      <c r="L117" s="28"/>
      <c r="M117" s="28"/>
      <c r="N117" s="28"/>
      <c r="O117" s="28"/>
      <c r="P117" s="28"/>
      <c r="Q117" s="28"/>
      <c r="R117" s="108"/>
      <c r="S117"/>
      <c r="U117" s="566"/>
    </row>
    <row r="118" spans="2:21" x14ac:dyDescent="0.55000000000000004">
      <c r="F118" s="146"/>
      <c r="G118" s="146"/>
      <c r="H118" s="146"/>
      <c r="I118" s="547"/>
      <c r="J118" s="146"/>
      <c r="K118" s="146"/>
      <c r="L118" s="146"/>
      <c r="M118" s="146"/>
      <c r="N118" s="146"/>
      <c r="O118" s="146"/>
      <c r="P118" s="146"/>
      <c r="Q118" s="146"/>
      <c r="U118" s="566"/>
    </row>
    <row r="119" spans="2:21" x14ac:dyDescent="0.55000000000000004">
      <c r="F119" s="146"/>
      <c r="G119" s="146"/>
      <c r="H119" s="146"/>
      <c r="I119" s="547"/>
      <c r="J119" s="146"/>
      <c r="K119" s="146"/>
      <c r="L119" s="146"/>
      <c r="M119" s="146"/>
      <c r="N119" s="146"/>
      <c r="O119" s="146"/>
      <c r="P119" s="146"/>
      <c r="Q119" s="146"/>
      <c r="U119" s="566"/>
    </row>
    <row r="120" spans="2:21" ht="9.75" customHeight="1" x14ac:dyDescent="0.55000000000000004">
      <c r="D120" s="92"/>
      <c r="E120" s="93"/>
      <c r="F120" s="93"/>
      <c r="G120" s="474"/>
      <c r="H120" s="93"/>
      <c r="I120" s="440"/>
      <c r="J120" s="93"/>
      <c r="K120" s="93"/>
      <c r="L120" s="93"/>
      <c r="M120" s="93"/>
      <c r="N120" s="93"/>
      <c r="O120" s="93"/>
      <c r="P120" s="93"/>
      <c r="Q120" s="93"/>
      <c r="R120" s="115"/>
      <c r="U120" s="566"/>
    </row>
    <row r="121" spans="2:21" ht="21" x14ac:dyDescent="0.55000000000000004">
      <c r="D121" s="310" t="s">
        <v>313</v>
      </c>
      <c r="F121" s="310"/>
      <c r="G121" s="541" t="str">
        <f ca="1">IF(COUNTIF(F124:F133,"?*")=COUNTIF('2.3新規再エネ導入予定（設備情報）'!$F$122:$F$126,"?*")-1,"","あと "&amp;COUNTIF('2.3新規再エネ導入予定（設備情報）'!$F$122:$F$126,"?*")-1-COUNTIF(F124:F133,"?*")&amp;" 施設分 記入が必要です")</f>
        <v/>
      </c>
      <c r="I121" s="429"/>
      <c r="R121" s="98"/>
      <c r="T121" s="541" t="str">
        <f ca="1">IF(COUNTIF(F124:F133,"?*")=COUNTIF('2.3新規再エネ導入予定（設備情報）'!$F$122:$F$126,"?*")-1,"","あと "&amp;COUNTIF('2.3新規再エネ導入予定（設備情報）'!$F$122:$F$126,"?*")-1-COUNTIF(F124:F133,"?*")&amp;" 施設分 記入が必要です")</f>
        <v/>
      </c>
      <c r="U121" s="566"/>
    </row>
    <row r="122" spans="2:21" ht="21" x14ac:dyDescent="0.55000000000000004">
      <c r="D122" s="310"/>
      <c r="F122" s="828" t="s">
        <v>15</v>
      </c>
      <c r="G122" s="834" t="s">
        <v>308</v>
      </c>
      <c r="H122" s="834" t="s">
        <v>303</v>
      </c>
      <c r="I122" s="836" t="s">
        <v>40</v>
      </c>
      <c r="J122" s="834" t="s">
        <v>309</v>
      </c>
      <c r="K122" s="834" t="s">
        <v>165</v>
      </c>
      <c r="L122" s="841" t="s">
        <v>306</v>
      </c>
      <c r="M122" s="840" t="s">
        <v>307</v>
      </c>
      <c r="N122" s="840"/>
      <c r="O122" s="840"/>
      <c r="P122" s="840"/>
      <c r="Q122" s="827" t="s">
        <v>363</v>
      </c>
      <c r="R122" s="98"/>
      <c r="U122" s="566"/>
    </row>
    <row r="123" spans="2:21" ht="36" customHeight="1" x14ac:dyDescent="0.55000000000000004">
      <c r="D123" s="94"/>
      <c r="E123" s="550"/>
      <c r="F123" s="828"/>
      <c r="G123" s="835"/>
      <c r="H123" s="835"/>
      <c r="I123" s="837"/>
      <c r="J123" s="835"/>
      <c r="K123" s="835"/>
      <c r="L123" s="842"/>
      <c r="M123" s="564" t="s">
        <v>323</v>
      </c>
      <c r="N123" s="564" t="s">
        <v>192</v>
      </c>
      <c r="O123" s="564" t="s">
        <v>322</v>
      </c>
      <c r="P123" s="565" t="s">
        <v>191</v>
      </c>
      <c r="Q123" s="827"/>
      <c r="R123" s="98"/>
      <c r="U123" s="566"/>
    </row>
    <row r="124" spans="2:21" s="76" customFormat="1" hidden="1" x14ac:dyDescent="0.55000000000000004">
      <c r="B124" s="100"/>
      <c r="C124" s="100"/>
      <c r="D124" s="101"/>
      <c r="E124" s="557"/>
      <c r="F124" s="525" t="str">
        <f ca="1">IFERROR(OFFSET('2.3新規再エネ導入予定（設備情報）'!$F$7,MATCH(G124,'2.3新規再エネ導入予定（設備情報）'!$G$8:$G$343,0),0),"")</f>
        <v/>
      </c>
      <c r="G124" s="252"/>
      <c r="H124" s="252"/>
      <c r="I124" s="522"/>
      <c r="J124" s="558"/>
      <c r="K124" s="559"/>
      <c r="L124" s="590"/>
      <c r="M124" s="590"/>
      <c r="N124" s="590"/>
      <c r="O124" s="590"/>
      <c r="P124" s="590"/>
      <c r="Q124" s="590"/>
      <c r="R124" s="104"/>
      <c r="S124" s="100"/>
      <c r="U124" s="591"/>
    </row>
    <row r="125" spans="2:21" s="76" customFormat="1" x14ac:dyDescent="0.55000000000000004">
      <c r="B125" s="100"/>
      <c r="C125" s="100"/>
      <c r="D125" s="101"/>
      <c r="E125" s="557"/>
      <c r="F125" s="204" t="str">
        <f ca="1">IFERROR(OFFSET('2.3新規再エネ導入予定（設備情報）'!$F$7,MATCH(G125,'2.3新規再エネ導入予定（設備情報）'!$G$8:$G$343,0),0),"")</f>
        <v/>
      </c>
      <c r="G125" s="581"/>
      <c r="H125" s="585" t="str">
        <f ca="1">IFERROR(OFFSET('2.3新規再エネ導入予定（設備情報）'!$H$7,MATCH(G125,'2.3新規再エネ導入予定（設備情報）'!$G$8:$G$343,0),0)&amp;"","")</f>
        <v/>
      </c>
      <c r="I125" s="586" t="str">
        <f ca="1">IFERROR(OFFSET('2.3新規再エネ導入予定（設備情報）'!$L$7,MATCH(G125,'2.3新規再エネ導入予定（設備情報）'!$G$8:$G$343,0),0),"")</f>
        <v/>
      </c>
      <c r="J125" s="587" t="str">
        <f ca="1">IFERROR(OFFSET('2.3新規再エネ導入予定（設備情報）'!$O$7,MATCH(G125,'2.3新規再エネ導入予定（設備情報）'!$G$8:$G$343,0),0),"")</f>
        <v/>
      </c>
      <c r="K125" s="588" t="str">
        <f ca="1">IFERROR(OFFSET('2.3新規再エネ導入予定（設備情報）'!$P$7,MATCH(G125,'2.3新規再エネ導入予定（設備情報）'!$G$8:$G$343,0),0),"")</f>
        <v/>
      </c>
      <c r="L125" s="561"/>
      <c r="M125" s="561"/>
      <c r="N125" s="561"/>
      <c r="O125" s="561"/>
      <c r="P125" s="561"/>
      <c r="Q125" s="561"/>
      <c r="R125" s="104"/>
      <c r="S125" s="100"/>
      <c r="U125" s="591"/>
    </row>
    <row r="126" spans="2:21" s="76" customFormat="1" x14ac:dyDescent="0.55000000000000004">
      <c r="B126" s="100"/>
      <c r="C126" s="100"/>
      <c r="D126" s="101"/>
      <c r="E126" s="557"/>
      <c r="F126" s="584" t="str">
        <f ca="1">IFERROR(OFFSET('2.3新規再エネ導入予定（設備情報）'!$F$7,MATCH(G126,'2.3新規再エネ導入予定（設備情報）'!$G$8:$G$343,0),0),"")</f>
        <v/>
      </c>
      <c r="G126" s="581"/>
      <c r="H126" s="585" t="str">
        <f ca="1">IFERROR(OFFSET('2.3新規再エネ導入予定（設備情報）'!$H$7,MATCH(G126,'2.3新規再エネ導入予定（設備情報）'!$G$8:$G$343,0),0)&amp;"","")</f>
        <v/>
      </c>
      <c r="I126" s="586" t="str">
        <f ca="1">IFERROR(OFFSET('2.3新規再エネ導入予定（設備情報）'!$L$7,MATCH(G126,'2.3新規再エネ導入予定（設備情報）'!$G$8:$G$343,0),0),"")</f>
        <v/>
      </c>
      <c r="J126" s="587" t="str">
        <f ca="1">IFERROR(OFFSET('2.3新規再エネ導入予定（設備情報）'!$O$7,MATCH(G126,'2.3新規再エネ導入予定（設備情報）'!$G$8:$G$343,0),0),"")</f>
        <v/>
      </c>
      <c r="K126" s="588" t="str">
        <f ca="1">IFERROR(OFFSET('2.3新規再エネ導入予定（設備情報）'!$P$7,MATCH(G126,'2.3新規再エネ導入予定（設備情報）'!$G$8:$G$343,0),0),"")</f>
        <v/>
      </c>
      <c r="L126" s="561"/>
      <c r="M126" s="561"/>
      <c r="N126" s="561"/>
      <c r="O126" s="561"/>
      <c r="P126" s="561"/>
      <c r="Q126" s="561"/>
      <c r="R126" s="104"/>
      <c r="S126" s="100"/>
      <c r="U126" s="591"/>
    </row>
    <row r="127" spans="2:21" s="76" customFormat="1" x14ac:dyDescent="0.55000000000000004">
      <c r="B127" s="100"/>
      <c r="C127" s="100"/>
      <c r="D127" s="101"/>
      <c r="E127" s="557"/>
      <c r="F127" s="584" t="str">
        <f ca="1">IFERROR(OFFSET('2.3新規再エネ導入予定（設備情報）'!$F$7,MATCH(G127,'2.3新規再エネ導入予定（設備情報）'!$G$8:$G$343,0),0),"")</f>
        <v/>
      </c>
      <c r="G127" s="581"/>
      <c r="H127" s="585" t="str">
        <f ca="1">IFERROR(OFFSET('2.3新規再エネ導入予定（設備情報）'!$H$7,MATCH(G127,'2.3新規再エネ導入予定（設備情報）'!$G$8:$G$343,0),0)&amp;"","")</f>
        <v/>
      </c>
      <c r="I127" s="586" t="str">
        <f ca="1">IFERROR(OFFSET('2.3新規再エネ導入予定（設備情報）'!$L$7,MATCH(G127,'2.3新規再エネ導入予定（設備情報）'!$G$8:$G$343,0),0),"")</f>
        <v/>
      </c>
      <c r="J127" s="587" t="str">
        <f ca="1">IFERROR(OFFSET('2.3新規再エネ導入予定（設備情報）'!$O$7,MATCH(G127,'2.3新規再エネ導入予定（設備情報）'!$G$8:$G$343,0),0),"")</f>
        <v/>
      </c>
      <c r="K127" s="588" t="str">
        <f ca="1">IFERROR(OFFSET('2.3新規再エネ導入予定（設備情報）'!$P$7,MATCH(G127,'2.3新規再エネ導入予定（設備情報）'!$G$8:$G$343,0),0),"")</f>
        <v/>
      </c>
      <c r="L127" s="561"/>
      <c r="M127" s="561"/>
      <c r="N127" s="561"/>
      <c r="O127" s="561"/>
      <c r="P127" s="561"/>
      <c r="Q127" s="561"/>
      <c r="R127" s="104"/>
      <c r="S127" s="100"/>
      <c r="U127" s="591"/>
    </row>
    <row r="128" spans="2:21" s="76" customFormat="1" x14ac:dyDescent="0.55000000000000004">
      <c r="B128" s="100"/>
      <c r="C128" s="100"/>
      <c r="D128" s="101"/>
      <c r="E128" s="557"/>
      <c r="F128" s="584" t="str">
        <f ca="1">IFERROR(OFFSET('2.3新規再エネ導入予定（設備情報）'!$F$7,MATCH(G128,'2.3新規再エネ導入予定（設備情報）'!$G$8:$G$343,0),0),"")</f>
        <v/>
      </c>
      <c r="G128" s="581"/>
      <c r="H128" s="585" t="str">
        <f ca="1">IFERROR(OFFSET('2.3新規再エネ導入予定（設備情報）'!$H$7,MATCH(G128,'2.3新規再エネ導入予定（設備情報）'!$G$8:$G$343,0),0)&amp;"","")</f>
        <v/>
      </c>
      <c r="I128" s="586" t="str">
        <f ca="1">IFERROR(OFFSET('2.3新規再エネ導入予定（設備情報）'!$L$7,MATCH(G128,'2.3新規再エネ導入予定（設備情報）'!$G$8:$G$343,0),0),"")</f>
        <v/>
      </c>
      <c r="J128" s="587" t="str">
        <f ca="1">IFERROR(OFFSET('2.3新規再エネ導入予定（設備情報）'!$O$7,MATCH(G128,'2.3新規再エネ導入予定（設備情報）'!$G$8:$G$343,0),0),"")</f>
        <v/>
      </c>
      <c r="K128" s="588" t="str">
        <f ca="1">IFERROR(OFFSET('2.3新規再エネ導入予定（設備情報）'!$P$7,MATCH(G128,'2.3新規再エネ導入予定（設備情報）'!$G$8:$G$343,0),0),"")</f>
        <v/>
      </c>
      <c r="L128" s="561"/>
      <c r="M128" s="561"/>
      <c r="N128" s="561"/>
      <c r="O128" s="561"/>
      <c r="P128" s="561"/>
      <c r="Q128" s="561"/>
      <c r="R128" s="104"/>
      <c r="S128" s="100"/>
      <c r="U128" s="591"/>
    </row>
    <row r="129" spans="2:21" s="76" customFormat="1" x14ac:dyDescent="0.55000000000000004">
      <c r="B129" s="100"/>
      <c r="C129" s="100"/>
      <c r="D129" s="101"/>
      <c r="E129" s="557"/>
      <c r="F129" s="584" t="str">
        <f ca="1">IFERROR(OFFSET('2.3新規再エネ導入予定（設備情報）'!$F$7,MATCH(G129,'2.3新規再エネ導入予定（設備情報）'!$G$8:$G$343,0),0),"")</f>
        <v/>
      </c>
      <c r="G129" s="581"/>
      <c r="H129" s="585" t="str">
        <f ca="1">IFERROR(OFFSET('2.3新規再エネ導入予定（設備情報）'!$H$7,MATCH(G129,'2.3新規再エネ導入予定（設備情報）'!$G$8:$G$343,0),0)&amp;"","")</f>
        <v/>
      </c>
      <c r="I129" s="586" t="str">
        <f ca="1">IFERROR(OFFSET('2.3新規再エネ導入予定（設備情報）'!$L$7,MATCH(G129,'2.3新規再エネ導入予定（設備情報）'!$G$8:$G$343,0),0),"")</f>
        <v/>
      </c>
      <c r="J129" s="587" t="str">
        <f ca="1">IFERROR(OFFSET('2.3新規再エネ導入予定（設備情報）'!$O$7,MATCH(G129,'2.3新規再エネ導入予定（設備情報）'!$G$8:$G$343,0),0),"")</f>
        <v/>
      </c>
      <c r="K129" s="588" t="str">
        <f ca="1">IFERROR(OFFSET('2.3新規再エネ導入予定（設備情報）'!$P$7,MATCH(G129,'2.3新規再エネ導入予定（設備情報）'!$G$8:$G$343,0),0),"")</f>
        <v/>
      </c>
      <c r="L129" s="561"/>
      <c r="M129" s="561"/>
      <c r="N129" s="561"/>
      <c r="O129" s="561"/>
      <c r="P129" s="561"/>
      <c r="Q129" s="561"/>
      <c r="R129" s="104"/>
      <c r="S129" s="100"/>
      <c r="U129" s="591"/>
    </row>
    <row r="130" spans="2:21" s="76" customFormat="1" x14ac:dyDescent="0.55000000000000004">
      <c r="B130" s="100"/>
      <c r="C130" s="100"/>
      <c r="D130" s="101"/>
      <c r="E130" s="557"/>
      <c r="F130" s="584" t="str">
        <f ca="1">IFERROR(OFFSET('2.3新規再エネ導入予定（設備情報）'!$F$7,MATCH(G130,'2.3新規再エネ導入予定（設備情報）'!$G$8:$G$343,0),0),"")</f>
        <v/>
      </c>
      <c r="G130" s="581"/>
      <c r="H130" s="585" t="str">
        <f ca="1">IFERROR(OFFSET('2.3新規再エネ導入予定（設備情報）'!$H$7,MATCH(G130,'2.3新規再エネ導入予定（設備情報）'!$G$8:$G$343,0),0)&amp;"","")</f>
        <v/>
      </c>
      <c r="I130" s="586" t="str">
        <f ca="1">IFERROR(OFFSET('2.3新規再エネ導入予定（設備情報）'!$L$7,MATCH(G130,'2.3新規再エネ導入予定（設備情報）'!$G$8:$G$343,0),0),"")</f>
        <v/>
      </c>
      <c r="J130" s="587" t="str">
        <f ca="1">IFERROR(OFFSET('2.3新規再エネ導入予定（設備情報）'!$O$7,MATCH(G130,'2.3新規再エネ導入予定（設備情報）'!$G$8:$G$343,0),0),"")</f>
        <v/>
      </c>
      <c r="K130" s="588" t="str">
        <f ca="1">IFERROR(OFFSET('2.3新規再エネ導入予定（設備情報）'!$P$7,MATCH(G130,'2.3新規再エネ導入予定（設備情報）'!$G$8:$G$343,0),0),"")</f>
        <v/>
      </c>
      <c r="L130" s="561"/>
      <c r="M130" s="561"/>
      <c r="N130" s="561"/>
      <c r="O130" s="561"/>
      <c r="P130" s="561"/>
      <c r="Q130" s="561"/>
      <c r="R130" s="104"/>
      <c r="S130" s="100"/>
      <c r="U130" s="591"/>
    </row>
    <row r="131" spans="2:21" s="76" customFormat="1" x14ac:dyDescent="0.55000000000000004">
      <c r="B131" s="100"/>
      <c r="C131" s="100"/>
      <c r="D131" s="101"/>
      <c r="E131" s="557"/>
      <c r="F131" s="584" t="str">
        <f ca="1">IFERROR(OFFSET('2.3新規再エネ導入予定（設備情報）'!$F$7,MATCH(G131,'2.3新規再エネ導入予定（設備情報）'!$G$8:$G$343,0),0),"")</f>
        <v/>
      </c>
      <c r="G131" s="581"/>
      <c r="H131" s="585" t="str">
        <f ca="1">IFERROR(OFFSET('2.3新規再エネ導入予定（設備情報）'!$H$7,MATCH(G131,'2.3新規再エネ導入予定（設備情報）'!$G$8:$G$343,0),0)&amp;"","")</f>
        <v/>
      </c>
      <c r="I131" s="586" t="str">
        <f ca="1">IFERROR(OFFSET('2.3新規再エネ導入予定（設備情報）'!$L$7,MATCH(G131,'2.3新規再エネ導入予定（設備情報）'!$G$8:$G$343,0),0),"")</f>
        <v/>
      </c>
      <c r="J131" s="587" t="str">
        <f ca="1">IFERROR(OFFSET('2.3新規再エネ導入予定（設備情報）'!$O$7,MATCH(G131,'2.3新規再エネ導入予定（設備情報）'!$G$8:$G$343,0),0),"")</f>
        <v/>
      </c>
      <c r="K131" s="588" t="str">
        <f ca="1">IFERROR(OFFSET('2.3新規再エネ導入予定（設備情報）'!$P$7,MATCH(G131,'2.3新規再エネ導入予定（設備情報）'!$G$8:$G$343,0),0),"")</f>
        <v/>
      </c>
      <c r="L131" s="561"/>
      <c r="M131" s="561"/>
      <c r="N131" s="561"/>
      <c r="O131" s="561"/>
      <c r="P131" s="561"/>
      <c r="Q131" s="561"/>
      <c r="R131" s="104"/>
      <c r="S131" s="100"/>
      <c r="U131" s="591"/>
    </row>
    <row r="132" spans="2:21" s="76" customFormat="1" x14ac:dyDescent="0.55000000000000004">
      <c r="B132" s="100"/>
      <c r="C132" s="100"/>
      <c r="D132" s="101"/>
      <c r="E132" s="557"/>
      <c r="F132" s="584" t="str">
        <f ca="1">IFERROR(OFFSET('2.3新規再エネ導入予定（設備情報）'!$F$7,MATCH(G132,'2.3新規再エネ導入予定（設備情報）'!$G$8:$G$343,0),0),"")</f>
        <v/>
      </c>
      <c r="G132" s="581"/>
      <c r="H132" s="585" t="str">
        <f ca="1">IFERROR(OFFSET('2.3新規再エネ導入予定（設備情報）'!$H$7,MATCH(G132,'2.3新規再エネ導入予定（設備情報）'!$G$8:$G$343,0),0)&amp;"","")</f>
        <v/>
      </c>
      <c r="I132" s="586" t="str">
        <f ca="1">IFERROR(OFFSET('2.3新規再エネ導入予定（設備情報）'!$L$7,MATCH(G132,'2.3新規再エネ導入予定（設備情報）'!$G$8:$G$343,0),0),"")</f>
        <v/>
      </c>
      <c r="J132" s="587" t="str">
        <f ca="1">IFERROR(OFFSET('2.3新規再エネ導入予定（設備情報）'!$O$7,MATCH(G132,'2.3新規再エネ導入予定（設備情報）'!$G$8:$G$343,0),0),"")</f>
        <v/>
      </c>
      <c r="K132" s="588" t="str">
        <f ca="1">IFERROR(OFFSET('2.3新規再エネ導入予定（設備情報）'!$P$7,MATCH(G132,'2.3新規再エネ導入予定（設備情報）'!$G$8:$G$343,0),0),"")</f>
        <v/>
      </c>
      <c r="L132" s="561"/>
      <c r="M132" s="561"/>
      <c r="N132" s="561"/>
      <c r="O132" s="561"/>
      <c r="P132" s="561"/>
      <c r="Q132" s="561"/>
      <c r="R132" s="104"/>
      <c r="S132" s="100"/>
      <c r="U132" s="591"/>
    </row>
    <row r="133" spans="2:21" s="76" customFormat="1" x14ac:dyDescent="0.55000000000000004">
      <c r="B133" s="100"/>
      <c r="C133" s="100"/>
      <c r="D133" s="101"/>
      <c r="E133" s="557"/>
      <c r="F133" s="584" t="str">
        <f ca="1">IFERROR(OFFSET('2.3新規再エネ導入予定（設備情報）'!$F$7,MATCH(G133,'2.3新規再エネ導入予定（設備情報）'!$G$8:$G$343,0),0),"")</f>
        <v/>
      </c>
      <c r="G133" s="581"/>
      <c r="H133" s="585" t="str">
        <f ca="1">IFERROR(OFFSET('2.3新規再エネ導入予定（設備情報）'!$H$7,MATCH(G133,'2.3新規再エネ導入予定（設備情報）'!$G$8:$G$343,0),0)&amp;"","")</f>
        <v/>
      </c>
      <c r="I133" s="586" t="str">
        <f ca="1">IFERROR(OFFSET('2.3新規再エネ導入予定（設備情報）'!$L$7,MATCH(G133,'2.3新規再エネ導入予定（設備情報）'!$G$8:$G$343,0),0),"")</f>
        <v/>
      </c>
      <c r="J133" s="587" t="str">
        <f ca="1">IFERROR(OFFSET('2.3新規再エネ導入予定（設備情報）'!$O$7,MATCH(G133,'2.3新規再エネ導入予定（設備情報）'!$G$8:$G$343,0),0),"")</f>
        <v/>
      </c>
      <c r="K133" s="588" t="str">
        <f ca="1">IFERROR(OFFSET('2.3新規再エネ導入予定（設備情報）'!$P$7,MATCH(G133,'2.3新規再エネ導入予定（設備情報）'!$G$8:$G$343,0),0),"")</f>
        <v/>
      </c>
      <c r="L133" s="561"/>
      <c r="M133" s="561"/>
      <c r="N133" s="561"/>
      <c r="O133" s="561"/>
      <c r="P133" s="561"/>
      <c r="Q133" s="561"/>
      <c r="R133" s="104"/>
      <c r="S133" s="100"/>
      <c r="U133" s="591"/>
    </row>
    <row r="134" spans="2:21" x14ac:dyDescent="0.55000000000000004">
      <c r="D134" s="94"/>
      <c r="E134" s="551"/>
      <c r="F134" s="450" t="s">
        <v>33</v>
      </c>
      <c r="G134" s="317"/>
      <c r="H134" s="317"/>
      <c r="I134" s="552"/>
      <c r="J134" s="318"/>
      <c r="K134" s="491">
        <f ca="1">SUM(INDIRECT("K"&amp;ROW(K122)&amp;":K"&amp;ROW()-1))</f>
        <v>0</v>
      </c>
      <c r="L134" s="318"/>
      <c r="M134" s="318"/>
      <c r="N134" s="318"/>
      <c r="O134" s="318"/>
      <c r="P134" s="318"/>
      <c r="Q134" s="318"/>
      <c r="R134" s="98"/>
      <c r="U134" s="566"/>
    </row>
    <row r="135" spans="2:21" x14ac:dyDescent="0.55000000000000004">
      <c r="D135" s="174"/>
      <c r="E135" s="107"/>
      <c r="F135" s="107"/>
      <c r="G135" s="28"/>
      <c r="H135" s="28"/>
      <c r="I135" s="493"/>
      <c r="J135" s="28"/>
      <c r="K135" s="28"/>
      <c r="L135" s="28"/>
      <c r="M135" s="28"/>
      <c r="N135" s="28"/>
      <c r="O135" s="28"/>
      <c r="P135" s="28"/>
      <c r="Q135" s="28"/>
      <c r="R135" s="108"/>
      <c r="S135"/>
      <c r="U135" s="566"/>
    </row>
    <row r="136" spans="2:21" x14ac:dyDescent="0.55000000000000004">
      <c r="F136" s="146"/>
      <c r="G136" s="146"/>
      <c r="H136" s="146"/>
      <c r="I136" s="547"/>
      <c r="J136" s="146"/>
      <c r="K136" s="146"/>
      <c r="L136" s="146"/>
      <c r="M136" s="146"/>
      <c r="N136" s="146"/>
      <c r="O136" s="146"/>
      <c r="P136" s="146"/>
      <c r="Q136" s="146"/>
      <c r="U136" s="566"/>
    </row>
    <row r="137" spans="2:21" x14ac:dyDescent="0.55000000000000004">
      <c r="F137" s="146"/>
      <c r="G137" s="146"/>
      <c r="H137" s="146"/>
      <c r="I137" s="547"/>
      <c r="J137" s="146"/>
      <c r="K137" s="146"/>
      <c r="L137" s="146"/>
      <c r="M137" s="146"/>
      <c r="N137" s="146"/>
      <c r="O137" s="146"/>
      <c r="P137" s="146"/>
      <c r="Q137" s="146"/>
      <c r="U137" s="566"/>
    </row>
    <row r="138" spans="2:21" ht="9.75" customHeight="1" x14ac:dyDescent="0.55000000000000004">
      <c r="D138" s="92"/>
      <c r="E138" s="93"/>
      <c r="F138" s="93"/>
      <c r="G138" s="474"/>
      <c r="H138" s="93"/>
      <c r="I138" s="440"/>
      <c r="J138" s="93"/>
      <c r="K138" s="93"/>
      <c r="L138" s="93"/>
      <c r="M138" s="93"/>
      <c r="N138" s="93"/>
      <c r="O138" s="93"/>
      <c r="P138" s="93"/>
      <c r="Q138" s="93"/>
      <c r="R138" s="115"/>
      <c r="U138" s="566"/>
    </row>
    <row r="139" spans="2:21" ht="21" x14ac:dyDescent="0.55000000000000004">
      <c r="D139" s="310" t="s">
        <v>314</v>
      </c>
      <c r="F139" s="310"/>
      <c r="G139" s="541" t="str">
        <f ca="1">IF(COUNTIF(F142:F151,"?*")=COUNTIF('2.3新規再エネ導入予定（設備情報）'!$F$132:$F$136,"?*")-1,"","あと "&amp;COUNTIF('2.3新規再エネ導入予定（設備情報）'!$F$132:$F$136,"?*")-1-COUNTIF(F142:F151,"?*")&amp;" 施設分 記入が必要です")</f>
        <v/>
      </c>
      <c r="I139" s="429"/>
      <c r="R139" s="98"/>
      <c r="T139" s="541" t="str">
        <f ca="1">IF(COUNTIF(F142:F151,"?*")=COUNTIF('2.3新規再エネ導入予定（設備情報）'!$F$132:$F$136,"?*")-1,"","あと "&amp;COUNTIF('2.3新規再エネ導入予定（設備情報）'!$F$132:$F$136,"?*")-1-COUNTIF(F142:F151,"?*")&amp;" 施設分 記入が必要です")</f>
        <v/>
      </c>
      <c r="U139" s="566"/>
    </row>
    <row r="140" spans="2:21" ht="21" x14ac:dyDescent="0.55000000000000004">
      <c r="D140" s="310"/>
      <c r="F140" s="828" t="s">
        <v>15</v>
      </c>
      <c r="G140" s="834" t="s">
        <v>308</v>
      </c>
      <c r="H140" s="834" t="s">
        <v>303</v>
      </c>
      <c r="I140" s="836" t="s">
        <v>40</v>
      </c>
      <c r="J140" s="834" t="s">
        <v>309</v>
      </c>
      <c r="K140" s="834" t="s">
        <v>165</v>
      </c>
      <c r="L140" s="841" t="s">
        <v>306</v>
      </c>
      <c r="M140" s="840" t="s">
        <v>307</v>
      </c>
      <c r="N140" s="840"/>
      <c r="O140" s="840"/>
      <c r="P140" s="840"/>
      <c r="Q140" s="827" t="s">
        <v>363</v>
      </c>
      <c r="R140" s="98"/>
      <c r="U140" s="566"/>
    </row>
    <row r="141" spans="2:21" ht="36" customHeight="1" x14ac:dyDescent="0.55000000000000004">
      <c r="D141" s="94"/>
      <c r="E141" s="550"/>
      <c r="F141" s="828"/>
      <c r="G141" s="835"/>
      <c r="H141" s="835"/>
      <c r="I141" s="837"/>
      <c r="J141" s="835"/>
      <c r="K141" s="835"/>
      <c r="L141" s="842"/>
      <c r="M141" s="564" t="s">
        <v>323</v>
      </c>
      <c r="N141" s="564" t="s">
        <v>192</v>
      </c>
      <c r="O141" s="564" t="s">
        <v>322</v>
      </c>
      <c r="P141" s="565" t="s">
        <v>191</v>
      </c>
      <c r="Q141" s="827"/>
      <c r="R141" s="98"/>
      <c r="U141" s="566"/>
    </row>
    <row r="142" spans="2:21" s="76" customFormat="1" hidden="1" x14ac:dyDescent="0.55000000000000004">
      <c r="B142" s="100"/>
      <c r="C142" s="100"/>
      <c r="D142" s="101"/>
      <c r="E142" s="557"/>
      <c r="F142" s="525" t="str">
        <f ca="1">IFERROR(OFFSET('2.3新規再エネ導入予定（設備情報）'!$F$7,MATCH(G142,'2.3新規再エネ導入予定（設備情報）'!$G$8:$G$343,0),0),"")</f>
        <v/>
      </c>
      <c r="G142" s="252"/>
      <c r="H142" s="252"/>
      <c r="I142" s="522"/>
      <c r="J142" s="558"/>
      <c r="K142" s="559"/>
      <c r="L142" s="590"/>
      <c r="M142" s="590"/>
      <c r="N142" s="590"/>
      <c r="O142" s="590"/>
      <c r="P142" s="590"/>
      <c r="Q142" s="590"/>
      <c r="R142" s="104"/>
      <c r="S142" s="100"/>
      <c r="U142" s="591"/>
    </row>
    <row r="143" spans="2:21" s="76" customFormat="1" x14ac:dyDescent="0.55000000000000004">
      <c r="B143" s="100"/>
      <c r="C143" s="100"/>
      <c r="D143" s="101"/>
      <c r="E143" s="557"/>
      <c r="F143" s="204" t="str">
        <f ca="1">IFERROR(OFFSET('2.3新規再エネ導入予定（設備情報）'!$F$7,MATCH(G143,'2.3新規再エネ導入予定（設備情報）'!$G$8:$G$343,0),0),"")</f>
        <v/>
      </c>
      <c r="G143" s="581"/>
      <c r="H143" s="585" t="str">
        <f ca="1">IFERROR(OFFSET('2.3新規再エネ導入予定（設備情報）'!$H$7,MATCH(G143,'2.3新規再エネ導入予定（設備情報）'!$G$8:$G$343,0),0)&amp;"","")</f>
        <v/>
      </c>
      <c r="I143" s="586" t="str">
        <f ca="1">IFERROR(OFFSET('2.3新規再エネ導入予定（設備情報）'!$L$7,MATCH(G143,'2.3新規再エネ導入予定（設備情報）'!$G$8:$G$343,0),0),"")</f>
        <v/>
      </c>
      <c r="J143" s="587" t="str">
        <f ca="1">IFERROR(OFFSET('2.3新規再エネ導入予定（設備情報）'!$O$7,MATCH(G143,'2.3新規再エネ導入予定（設備情報）'!$G$8:$G$343,0),0),"")</f>
        <v/>
      </c>
      <c r="K143" s="588" t="str">
        <f ca="1">IFERROR(OFFSET('2.3新規再エネ導入予定（設備情報）'!$P$7,MATCH(G143,'2.3新規再エネ導入予定（設備情報）'!$G$8:$G$343,0),0),"")</f>
        <v/>
      </c>
      <c r="L143" s="561"/>
      <c r="M143" s="561"/>
      <c r="N143" s="561"/>
      <c r="O143" s="561"/>
      <c r="P143" s="561"/>
      <c r="Q143" s="561"/>
      <c r="R143" s="104"/>
      <c r="S143" s="100"/>
      <c r="U143" s="591"/>
    </row>
    <row r="144" spans="2:21" s="76" customFormat="1" x14ac:dyDescent="0.55000000000000004">
      <c r="B144" s="100"/>
      <c r="C144" s="100"/>
      <c r="D144" s="101"/>
      <c r="E144" s="557"/>
      <c r="F144" s="584" t="str">
        <f ca="1">IFERROR(OFFSET('2.3新規再エネ導入予定（設備情報）'!$F$7,MATCH(G144,'2.3新規再エネ導入予定（設備情報）'!$G$8:$G$343,0),0),"")</f>
        <v/>
      </c>
      <c r="G144" s="581"/>
      <c r="H144" s="585" t="str">
        <f ca="1">IFERROR(OFFSET('2.3新規再エネ導入予定（設備情報）'!$H$7,MATCH(G144,'2.3新規再エネ導入予定（設備情報）'!$G$8:$G$343,0),0)&amp;"","")</f>
        <v/>
      </c>
      <c r="I144" s="586" t="str">
        <f ca="1">IFERROR(OFFSET('2.3新規再エネ導入予定（設備情報）'!$L$7,MATCH(G144,'2.3新規再エネ導入予定（設備情報）'!$G$8:$G$343,0),0),"")</f>
        <v/>
      </c>
      <c r="J144" s="587" t="str">
        <f ca="1">IFERROR(OFFSET('2.3新規再エネ導入予定（設備情報）'!$O$7,MATCH(G144,'2.3新規再エネ導入予定（設備情報）'!$G$8:$G$343,0),0),"")</f>
        <v/>
      </c>
      <c r="K144" s="588" t="str">
        <f ca="1">IFERROR(OFFSET('2.3新規再エネ導入予定（設備情報）'!$P$7,MATCH(G144,'2.3新規再エネ導入予定（設備情報）'!$G$8:$G$343,0),0),"")</f>
        <v/>
      </c>
      <c r="L144" s="561"/>
      <c r="M144" s="561"/>
      <c r="N144" s="561"/>
      <c r="O144" s="561"/>
      <c r="P144" s="561"/>
      <c r="Q144" s="561"/>
      <c r="R144" s="104"/>
      <c r="S144" s="100"/>
      <c r="U144" s="591"/>
    </row>
    <row r="145" spans="2:21" s="76" customFormat="1" x14ac:dyDescent="0.55000000000000004">
      <c r="B145" s="100"/>
      <c r="C145" s="100"/>
      <c r="D145" s="101"/>
      <c r="E145" s="557"/>
      <c r="F145" s="584" t="str">
        <f ca="1">IFERROR(OFFSET('2.3新規再エネ導入予定（設備情報）'!$F$7,MATCH(G145,'2.3新規再エネ導入予定（設備情報）'!$G$8:$G$343,0),0),"")</f>
        <v/>
      </c>
      <c r="G145" s="581"/>
      <c r="H145" s="585" t="str">
        <f ca="1">IFERROR(OFFSET('2.3新規再エネ導入予定（設備情報）'!$H$7,MATCH(G145,'2.3新規再エネ導入予定（設備情報）'!$G$8:$G$343,0),0)&amp;"","")</f>
        <v/>
      </c>
      <c r="I145" s="586" t="str">
        <f ca="1">IFERROR(OFFSET('2.3新規再エネ導入予定（設備情報）'!$L$7,MATCH(G145,'2.3新規再エネ導入予定（設備情報）'!$G$8:$G$343,0),0),"")</f>
        <v/>
      </c>
      <c r="J145" s="587" t="str">
        <f ca="1">IFERROR(OFFSET('2.3新規再エネ導入予定（設備情報）'!$O$7,MATCH(G145,'2.3新規再エネ導入予定（設備情報）'!$G$8:$G$343,0),0),"")</f>
        <v/>
      </c>
      <c r="K145" s="588" t="str">
        <f ca="1">IFERROR(OFFSET('2.3新規再エネ導入予定（設備情報）'!$P$7,MATCH(G145,'2.3新規再エネ導入予定（設備情報）'!$G$8:$G$343,0),0),"")</f>
        <v/>
      </c>
      <c r="L145" s="561"/>
      <c r="M145" s="561"/>
      <c r="N145" s="561"/>
      <c r="O145" s="561"/>
      <c r="P145" s="561"/>
      <c r="Q145" s="561"/>
      <c r="R145" s="104"/>
      <c r="S145" s="100"/>
      <c r="U145" s="591"/>
    </row>
    <row r="146" spans="2:21" s="76" customFormat="1" x14ac:dyDescent="0.55000000000000004">
      <c r="B146" s="100"/>
      <c r="C146" s="100"/>
      <c r="D146" s="101"/>
      <c r="E146" s="557"/>
      <c r="F146" s="584" t="str">
        <f ca="1">IFERROR(OFFSET('2.3新規再エネ導入予定（設備情報）'!$F$7,MATCH(G146,'2.3新規再エネ導入予定（設備情報）'!$G$8:$G$343,0),0),"")</f>
        <v/>
      </c>
      <c r="G146" s="581"/>
      <c r="H146" s="585" t="str">
        <f ca="1">IFERROR(OFFSET('2.3新規再エネ導入予定（設備情報）'!$H$7,MATCH(G146,'2.3新規再エネ導入予定（設備情報）'!$G$8:$G$343,0),0)&amp;"","")</f>
        <v/>
      </c>
      <c r="I146" s="586" t="str">
        <f ca="1">IFERROR(OFFSET('2.3新規再エネ導入予定（設備情報）'!$L$7,MATCH(G146,'2.3新規再エネ導入予定（設備情報）'!$G$8:$G$343,0),0),"")</f>
        <v/>
      </c>
      <c r="J146" s="587" t="str">
        <f ca="1">IFERROR(OFFSET('2.3新規再エネ導入予定（設備情報）'!$O$7,MATCH(G146,'2.3新規再エネ導入予定（設備情報）'!$G$8:$G$343,0),0),"")</f>
        <v/>
      </c>
      <c r="K146" s="588" t="str">
        <f ca="1">IFERROR(OFFSET('2.3新規再エネ導入予定（設備情報）'!$P$7,MATCH(G146,'2.3新規再エネ導入予定（設備情報）'!$G$8:$G$343,0),0),"")</f>
        <v/>
      </c>
      <c r="L146" s="561"/>
      <c r="M146" s="561"/>
      <c r="N146" s="561"/>
      <c r="O146" s="561"/>
      <c r="P146" s="561"/>
      <c r="Q146" s="561"/>
      <c r="R146" s="104"/>
      <c r="S146" s="100"/>
      <c r="U146" s="591"/>
    </row>
    <row r="147" spans="2:21" s="76" customFormat="1" x14ac:dyDescent="0.55000000000000004">
      <c r="B147" s="100"/>
      <c r="C147" s="100"/>
      <c r="D147" s="101"/>
      <c r="E147" s="557"/>
      <c r="F147" s="584" t="str">
        <f ca="1">IFERROR(OFFSET('2.3新規再エネ導入予定（設備情報）'!$F$7,MATCH(G147,'2.3新規再エネ導入予定（設備情報）'!$G$8:$G$343,0),0),"")</f>
        <v/>
      </c>
      <c r="G147" s="581"/>
      <c r="H147" s="585" t="str">
        <f ca="1">IFERROR(OFFSET('2.3新規再エネ導入予定（設備情報）'!$H$7,MATCH(G147,'2.3新規再エネ導入予定（設備情報）'!$G$8:$G$343,0),0)&amp;"","")</f>
        <v/>
      </c>
      <c r="I147" s="586" t="str">
        <f ca="1">IFERROR(OFFSET('2.3新規再エネ導入予定（設備情報）'!$L$7,MATCH(G147,'2.3新規再エネ導入予定（設備情報）'!$G$8:$G$343,0),0),"")</f>
        <v/>
      </c>
      <c r="J147" s="587" t="str">
        <f ca="1">IFERROR(OFFSET('2.3新規再エネ導入予定（設備情報）'!$O$7,MATCH(G147,'2.3新規再エネ導入予定（設備情報）'!$G$8:$G$343,0),0),"")</f>
        <v/>
      </c>
      <c r="K147" s="588" t="str">
        <f ca="1">IFERROR(OFFSET('2.3新規再エネ導入予定（設備情報）'!$P$7,MATCH(G147,'2.3新規再エネ導入予定（設備情報）'!$G$8:$G$343,0),0),"")</f>
        <v/>
      </c>
      <c r="L147" s="561"/>
      <c r="M147" s="561"/>
      <c r="N147" s="561"/>
      <c r="O147" s="561"/>
      <c r="P147" s="561"/>
      <c r="Q147" s="561"/>
      <c r="R147" s="104"/>
      <c r="S147" s="100"/>
      <c r="U147" s="591"/>
    </row>
    <row r="148" spans="2:21" s="76" customFormat="1" x14ac:dyDescent="0.55000000000000004">
      <c r="B148" s="100"/>
      <c r="C148" s="100"/>
      <c r="D148" s="101"/>
      <c r="E148" s="557"/>
      <c r="F148" s="584" t="str">
        <f ca="1">IFERROR(OFFSET('2.3新規再エネ導入予定（設備情報）'!$F$7,MATCH(G148,'2.3新規再エネ導入予定（設備情報）'!$G$8:$G$343,0),0),"")</f>
        <v/>
      </c>
      <c r="G148" s="581"/>
      <c r="H148" s="585" t="str">
        <f ca="1">IFERROR(OFFSET('2.3新規再エネ導入予定（設備情報）'!$H$7,MATCH(G148,'2.3新規再エネ導入予定（設備情報）'!$G$8:$G$343,0),0)&amp;"","")</f>
        <v/>
      </c>
      <c r="I148" s="586" t="str">
        <f ca="1">IFERROR(OFFSET('2.3新規再エネ導入予定（設備情報）'!$L$7,MATCH(G148,'2.3新規再エネ導入予定（設備情報）'!$G$8:$G$343,0),0),"")</f>
        <v/>
      </c>
      <c r="J148" s="587" t="str">
        <f ca="1">IFERROR(OFFSET('2.3新規再エネ導入予定（設備情報）'!$O$7,MATCH(G148,'2.3新規再エネ導入予定（設備情報）'!$G$8:$G$343,0),0),"")</f>
        <v/>
      </c>
      <c r="K148" s="588" t="str">
        <f ca="1">IFERROR(OFFSET('2.3新規再エネ導入予定（設備情報）'!$P$7,MATCH(G148,'2.3新規再エネ導入予定（設備情報）'!$G$8:$G$343,0),0),"")</f>
        <v/>
      </c>
      <c r="L148" s="561"/>
      <c r="M148" s="561"/>
      <c r="N148" s="561"/>
      <c r="O148" s="561"/>
      <c r="P148" s="561"/>
      <c r="Q148" s="561"/>
      <c r="R148" s="104"/>
      <c r="S148" s="100"/>
      <c r="U148" s="591"/>
    </row>
    <row r="149" spans="2:21" s="76" customFormat="1" x14ac:dyDescent="0.55000000000000004">
      <c r="B149" s="100"/>
      <c r="C149" s="100"/>
      <c r="D149" s="101"/>
      <c r="E149" s="557"/>
      <c r="F149" s="584" t="str">
        <f ca="1">IFERROR(OFFSET('2.3新規再エネ導入予定（設備情報）'!$F$7,MATCH(G149,'2.3新規再エネ導入予定（設備情報）'!$G$8:$G$343,0),0),"")</f>
        <v/>
      </c>
      <c r="G149" s="581"/>
      <c r="H149" s="585" t="str">
        <f ca="1">IFERROR(OFFSET('2.3新規再エネ導入予定（設備情報）'!$H$7,MATCH(G149,'2.3新規再エネ導入予定（設備情報）'!$G$8:$G$343,0),0)&amp;"","")</f>
        <v/>
      </c>
      <c r="I149" s="586" t="str">
        <f ca="1">IFERROR(OFFSET('2.3新規再エネ導入予定（設備情報）'!$L$7,MATCH(G149,'2.3新規再エネ導入予定（設備情報）'!$G$8:$G$343,0),0),"")</f>
        <v/>
      </c>
      <c r="J149" s="587" t="str">
        <f ca="1">IFERROR(OFFSET('2.3新規再エネ導入予定（設備情報）'!$O$7,MATCH(G149,'2.3新規再エネ導入予定（設備情報）'!$G$8:$G$343,0),0),"")</f>
        <v/>
      </c>
      <c r="K149" s="588" t="str">
        <f ca="1">IFERROR(OFFSET('2.3新規再エネ導入予定（設備情報）'!$P$7,MATCH(G149,'2.3新規再エネ導入予定（設備情報）'!$G$8:$G$343,0),0),"")</f>
        <v/>
      </c>
      <c r="L149" s="561"/>
      <c r="M149" s="561"/>
      <c r="N149" s="561"/>
      <c r="O149" s="561"/>
      <c r="P149" s="561"/>
      <c r="Q149" s="561"/>
      <c r="R149" s="104"/>
      <c r="S149" s="100"/>
      <c r="U149" s="591"/>
    </row>
    <row r="150" spans="2:21" s="76" customFormat="1" x14ac:dyDescent="0.55000000000000004">
      <c r="B150" s="100"/>
      <c r="C150" s="100"/>
      <c r="D150" s="101"/>
      <c r="E150" s="557"/>
      <c r="F150" s="584" t="str">
        <f ca="1">IFERROR(OFFSET('2.3新規再エネ導入予定（設備情報）'!$F$7,MATCH(G150,'2.3新規再エネ導入予定（設備情報）'!$G$8:$G$343,0),0),"")</f>
        <v/>
      </c>
      <c r="G150" s="581"/>
      <c r="H150" s="585" t="str">
        <f ca="1">IFERROR(OFFSET('2.3新規再エネ導入予定（設備情報）'!$H$7,MATCH(G150,'2.3新規再エネ導入予定（設備情報）'!$G$8:$G$343,0),0)&amp;"","")</f>
        <v/>
      </c>
      <c r="I150" s="586" t="str">
        <f ca="1">IFERROR(OFFSET('2.3新規再エネ導入予定（設備情報）'!$L$7,MATCH(G150,'2.3新規再エネ導入予定（設備情報）'!$G$8:$G$343,0),0),"")</f>
        <v/>
      </c>
      <c r="J150" s="587" t="str">
        <f ca="1">IFERROR(OFFSET('2.3新規再エネ導入予定（設備情報）'!$O$7,MATCH(G150,'2.3新規再エネ導入予定（設備情報）'!$G$8:$G$343,0),0),"")</f>
        <v/>
      </c>
      <c r="K150" s="588" t="str">
        <f ca="1">IFERROR(OFFSET('2.3新規再エネ導入予定（設備情報）'!$P$7,MATCH(G150,'2.3新規再エネ導入予定（設備情報）'!$G$8:$G$343,0),0),"")</f>
        <v/>
      </c>
      <c r="L150" s="561"/>
      <c r="M150" s="561"/>
      <c r="N150" s="561"/>
      <c r="O150" s="561"/>
      <c r="P150" s="561"/>
      <c r="Q150" s="561"/>
      <c r="R150" s="104"/>
      <c r="S150" s="100"/>
      <c r="U150" s="591"/>
    </row>
    <row r="151" spans="2:21" s="76" customFormat="1" x14ac:dyDescent="0.55000000000000004">
      <c r="B151" s="100"/>
      <c r="C151" s="100"/>
      <c r="D151" s="101"/>
      <c r="E151" s="557"/>
      <c r="F151" s="584" t="str">
        <f ca="1">IFERROR(OFFSET('2.3新規再エネ導入予定（設備情報）'!$F$7,MATCH(G151,'2.3新規再エネ導入予定（設備情報）'!$G$8:$G$343,0),0),"")</f>
        <v/>
      </c>
      <c r="G151" s="581"/>
      <c r="H151" s="585" t="str">
        <f ca="1">IFERROR(OFFSET('2.3新規再エネ導入予定（設備情報）'!$H$7,MATCH(G151,'2.3新規再エネ導入予定（設備情報）'!$G$8:$G$343,0),0)&amp;"","")</f>
        <v/>
      </c>
      <c r="I151" s="586" t="str">
        <f ca="1">IFERROR(OFFSET('2.3新規再エネ導入予定（設備情報）'!$L$7,MATCH(G151,'2.3新規再エネ導入予定（設備情報）'!$G$8:$G$343,0),0),"")</f>
        <v/>
      </c>
      <c r="J151" s="587" t="str">
        <f ca="1">IFERROR(OFFSET('2.3新規再エネ導入予定（設備情報）'!$O$7,MATCH(G151,'2.3新規再エネ導入予定（設備情報）'!$G$8:$G$343,0),0),"")</f>
        <v/>
      </c>
      <c r="K151" s="588" t="str">
        <f ca="1">IFERROR(OFFSET('2.3新規再エネ導入予定（設備情報）'!$P$7,MATCH(G151,'2.3新規再エネ導入予定（設備情報）'!$G$8:$G$343,0),0),"")</f>
        <v/>
      </c>
      <c r="L151" s="561"/>
      <c r="M151" s="561"/>
      <c r="N151" s="561"/>
      <c r="O151" s="561"/>
      <c r="P151" s="561"/>
      <c r="Q151" s="561"/>
      <c r="R151" s="104"/>
      <c r="S151" s="100"/>
      <c r="U151" s="591"/>
    </row>
    <row r="152" spans="2:21" x14ac:dyDescent="0.55000000000000004">
      <c r="D152" s="94"/>
      <c r="E152" s="551"/>
      <c r="F152" s="450" t="s">
        <v>33</v>
      </c>
      <c r="G152" s="317"/>
      <c r="H152" s="317"/>
      <c r="I152" s="552"/>
      <c r="J152" s="318"/>
      <c r="K152" s="491">
        <f ca="1">SUM(INDIRECT("K"&amp;ROW(K140)&amp;":K"&amp;ROW()-1))</f>
        <v>0</v>
      </c>
      <c r="L152" s="318"/>
      <c r="M152" s="318"/>
      <c r="N152" s="318"/>
      <c r="O152" s="318"/>
      <c r="P152" s="318"/>
      <c r="Q152" s="318"/>
      <c r="R152" s="98"/>
      <c r="U152" s="566"/>
    </row>
    <row r="153" spans="2:21" x14ac:dyDescent="0.55000000000000004">
      <c r="D153" s="174"/>
      <c r="E153" s="107"/>
      <c r="F153" s="107"/>
      <c r="G153" s="28"/>
      <c r="H153" s="28"/>
      <c r="I153" s="493"/>
      <c r="J153" s="28"/>
      <c r="K153" s="28"/>
      <c r="L153" s="28"/>
      <c r="M153" s="28"/>
      <c r="N153" s="28"/>
      <c r="O153" s="28"/>
      <c r="P153" s="28"/>
      <c r="Q153" s="28"/>
      <c r="R153" s="108"/>
      <c r="S153"/>
      <c r="U153" s="566"/>
    </row>
    <row r="154" spans="2:21" x14ac:dyDescent="0.55000000000000004">
      <c r="F154" s="146"/>
      <c r="G154" s="146"/>
      <c r="H154" s="146"/>
      <c r="I154" s="547"/>
      <c r="J154" s="146"/>
      <c r="K154" s="146"/>
      <c r="L154" s="146"/>
      <c r="M154" s="146"/>
      <c r="N154" s="146"/>
      <c r="O154" s="146"/>
      <c r="P154" s="146"/>
      <c r="Q154" s="146"/>
      <c r="U154" s="566"/>
    </row>
    <row r="155" spans="2:21" x14ac:dyDescent="0.55000000000000004">
      <c r="F155" s="146"/>
      <c r="G155" s="146"/>
      <c r="H155" s="146"/>
      <c r="I155" s="547"/>
      <c r="J155" s="146"/>
      <c r="K155" s="146"/>
      <c r="L155" s="146"/>
      <c r="M155" s="146"/>
      <c r="N155" s="146"/>
      <c r="O155" s="146"/>
      <c r="P155" s="146"/>
      <c r="Q155" s="146"/>
      <c r="U155" s="566"/>
    </row>
    <row r="156" spans="2:21" ht="9.75" customHeight="1" x14ac:dyDescent="0.55000000000000004">
      <c r="D156" s="92"/>
      <c r="E156" s="93"/>
      <c r="F156" s="93"/>
      <c r="G156" s="474"/>
      <c r="H156" s="93"/>
      <c r="I156" s="440"/>
      <c r="J156" s="93"/>
      <c r="K156" s="93"/>
      <c r="L156" s="93"/>
      <c r="M156" s="93"/>
      <c r="N156" s="93"/>
      <c r="O156" s="93"/>
      <c r="P156" s="93"/>
      <c r="Q156" s="93"/>
      <c r="R156" s="115"/>
      <c r="U156" s="566"/>
    </row>
    <row r="157" spans="2:21" ht="21" x14ac:dyDescent="0.55000000000000004">
      <c r="D157" s="310" t="s">
        <v>180</v>
      </c>
      <c r="F157" s="310"/>
      <c r="G157" s="541" t="str">
        <f ca="1">IF(COUNTIF(F160:F169,"?*")=COUNTIF('2.3新規再エネ導入予定（設備情報）'!$F$142:$F$146,"?*")-1,"","あと "&amp;COUNTIF('2.3新規再エネ導入予定（設備情報）'!$F$142:$F$146,"?*")-1-COUNTIF(F160:F169,"?*")&amp;" 施設分 記入が必要です")</f>
        <v/>
      </c>
      <c r="I157" s="429"/>
      <c r="R157" s="98"/>
      <c r="T157" s="541" t="str">
        <f ca="1">IF(COUNTIF(F160:F169,"?*")=COUNTIF('2.3新規再エネ導入予定（設備情報）'!$F$142:$F$146,"?*")-1,"","あと "&amp;COUNTIF('2.3新規再エネ導入予定（設備情報）'!$F$142:$F$146,"?*")-1-COUNTIF(F160:F169,"?*")&amp;" 施設分 記入が必要です")</f>
        <v/>
      </c>
      <c r="U157" s="566"/>
    </row>
    <row r="158" spans="2:21" ht="21" x14ac:dyDescent="0.55000000000000004">
      <c r="D158" s="310"/>
      <c r="F158" s="828" t="s">
        <v>15</v>
      </c>
      <c r="G158" s="834" t="s">
        <v>308</v>
      </c>
      <c r="H158" s="834" t="s">
        <v>303</v>
      </c>
      <c r="I158" s="836" t="s">
        <v>40</v>
      </c>
      <c r="J158" s="834" t="s">
        <v>309</v>
      </c>
      <c r="K158" s="834" t="s">
        <v>326</v>
      </c>
      <c r="L158" s="841" t="s">
        <v>306</v>
      </c>
      <c r="M158" s="840" t="s">
        <v>307</v>
      </c>
      <c r="N158" s="840"/>
      <c r="O158" s="840"/>
      <c r="P158" s="840"/>
      <c r="Q158" s="827" t="s">
        <v>363</v>
      </c>
      <c r="R158" s="98"/>
      <c r="U158" s="566"/>
    </row>
    <row r="159" spans="2:21" ht="36" customHeight="1" x14ac:dyDescent="0.55000000000000004">
      <c r="D159" s="94"/>
      <c r="E159" s="550"/>
      <c r="F159" s="828"/>
      <c r="G159" s="835"/>
      <c r="H159" s="835"/>
      <c r="I159" s="837"/>
      <c r="J159" s="835"/>
      <c r="K159" s="835"/>
      <c r="L159" s="842"/>
      <c r="M159" s="564" t="s">
        <v>323</v>
      </c>
      <c r="N159" s="564" t="s">
        <v>192</v>
      </c>
      <c r="O159" s="564" t="s">
        <v>322</v>
      </c>
      <c r="P159" s="565" t="s">
        <v>191</v>
      </c>
      <c r="Q159" s="827"/>
      <c r="R159" s="98"/>
      <c r="U159" s="566"/>
    </row>
    <row r="160" spans="2:21" s="76" customFormat="1" hidden="1" x14ac:dyDescent="0.55000000000000004">
      <c r="B160" s="100"/>
      <c r="C160" s="100"/>
      <c r="D160" s="101"/>
      <c r="E160" s="557"/>
      <c r="F160" s="525" t="str">
        <f ca="1">IFERROR(OFFSET('2.3新規再エネ導入予定（設備情報）'!$F$7,MATCH(G160,'2.3新規再エネ導入予定（設備情報）'!$G$8:$G$343,0),0),"")</f>
        <v/>
      </c>
      <c r="G160" s="252"/>
      <c r="H160" s="252"/>
      <c r="I160" s="522"/>
      <c r="J160" s="558"/>
      <c r="K160" s="559"/>
      <c r="L160" s="590"/>
      <c r="M160" s="590"/>
      <c r="N160" s="590"/>
      <c r="O160" s="590"/>
      <c r="P160" s="590"/>
      <c r="Q160" s="590"/>
      <c r="R160" s="104"/>
      <c r="S160" s="100"/>
      <c r="U160" s="591"/>
    </row>
    <row r="161" spans="2:21" s="76" customFormat="1" x14ac:dyDescent="0.55000000000000004">
      <c r="B161" s="100"/>
      <c r="C161" s="100"/>
      <c r="D161" s="101"/>
      <c r="E161" s="557"/>
      <c r="F161" s="204" t="str">
        <f ca="1">IFERROR(OFFSET('2.3新規再エネ導入予定（設備情報）'!$F$7,MATCH(G161,'2.3新規再エネ導入予定（設備情報）'!$G$8:$G$343,0),0),"")</f>
        <v/>
      </c>
      <c r="G161" s="581"/>
      <c r="H161" s="585" t="str">
        <f ca="1">IFERROR(OFFSET('2.3新規再エネ導入予定（設備情報）'!$H$7,MATCH(G161,'2.3新規再エネ導入予定（設備情報）'!$G$8:$G$343,0),0)&amp;"","")</f>
        <v/>
      </c>
      <c r="I161" s="586" t="str">
        <f ca="1">IFERROR(OFFSET('2.3新規再エネ導入予定（設備情報）'!$L$7,MATCH(G161,'2.3新規再エネ導入予定（設備情報）'!$G$8:$G$343,0),0),"")</f>
        <v/>
      </c>
      <c r="J161" s="587" t="str">
        <f ca="1">IFERROR(OFFSET('2.3新規再エネ導入予定（設備情報）'!$O$7,MATCH(G161,'2.3新規再エネ導入予定（設備情報）'!$G$8:$G$343,0),0),"")</f>
        <v/>
      </c>
      <c r="K161" s="588" t="str">
        <f ca="1">IFERROR(OFFSET('2.3新規再エネ導入予定（設備情報）'!$P$7,MATCH(G161,'2.3新規再エネ導入予定（設備情報）'!$G$8:$G$343,0),0),"")</f>
        <v/>
      </c>
      <c r="L161" s="561"/>
      <c r="M161" s="561"/>
      <c r="N161" s="561"/>
      <c r="O161" s="561"/>
      <c r="P161" s="561"/>
      <c r="Q161" s="561"/>
      <c r="R161" s="104"/>
      <c r="S161" s="100"/>
      <c r="U161" s="591"/>
    </row>
    <row r="162" spans="2:21" s="76" customFormat="1" x14ac:dyDescent="0.55000000000000004">
      <c r="B162" s="100"/>
      <c r="C162" s="100"/>
      <c r="D162" s="101"/>
      <c r="E162" s="557"/>
      <c r="F162" s="584" t="str">
        <f ca="1">IFERROR(OFFSET('2.3新規再エネ導入予定（設備情報）'!$F$7,MATCH(G162,'2.3新規再エネ導入予定（設備情報）'!$G$8:$G$343,0),0),"")</f>
        <v/>
      </c>
      <c r="G162" s="581"/>
      <c r="H162" s="585" t="str">
        <f ca="1">IFERROR(OFFSET('2.3新規再エネ導入予定（設備情報）'!$H$7,MATCH(G162,'2.3新規再エネ導入予定（設備情報）'!$G$8:$G$343,0),0)&amp;"","")</f>
        <v/>
      </c>
      <c r="I162" s="586" t="str">
        <f ca="1">IFERROR(OFFSET('2.3新規再エネ導入予定（設備情報）'!$L$7,MATCH(G162,'2.3新規再エネ導入予定（設備情報）'!$G$8:$G$343,0),0),"")</f>
        <v/>
      </c>
      <c r="J162" s="587" t="str">
        <f ca="1">IFERROR(OFFSET('2.3新規再エネ導入予定（設備情報）'!$O$7,MATCH(G162,'2.3新規再エネ導入予定（設備情報）'!$G$8:$G$343,0),0),"")</f>
        <v/>
      </c>
      <c r="K162" s="588" t="str">
        <f ca="1">IFERROR(OFFSET('2.3新規再エネ導入予定（設備情報）'!$P$7,MATCH(G162,'2.3新規再エネ導入予定（設備情報）'!$G$8:$G$343,0),0),"")</f>
        <v/>
      </c>
      <c r="L162" s="561"/>
      <c r="M162" s="561"/>
      <c r="N162" s="561"/>
      <c r="O162" s="561"/>
      <c r="P162" s="561"/>
      <c r="Q162" s="561"/>
      <c r="R162" s="104"/>
      <c r="S162" s="100"/>
      <c r="U162" s="591"/>
    </row>
    <row r="163" spans="2:21" s="76" customFormat="1" x14ac:dyDescent="0.55000000000000004">
      <c r="B163" s="100"/>
      <c r="C163" s="100"/>
      <c r="D163" s="101"/>
      <c r="E163" s="557"/>
      <c r="F163" s="584" t="str">
        <f ca="1">IFERROR(OFFSET('2.3新規再エネ導入予定（設備情報）'!$F$7,MATCH(G163,'2.3新規再エネ導入予定（設備情報）'!$G$8:$G$343,0),0),"")</f>
        <v/>
      </c>
      <c r="G163" s="581"/>
      <c r="H163" s="585" t="str">
        <f ca="1">IFERROR(OFFSET('2.3新規再エネ導入予定（設備情報）'!$H$7,MATCH(G163,'2.3新規再エネ導入予定（設備情報）'!$G$8:$G$343,0),0)&amp;"","")</f>
        <v/>
      </c>
      <c r="I163" s="586" t="str">
        <f ca="1">IFERROR(OFFSET('2.3新規再エネ導入予定（設備情報）'!$L$7,MATCH(G163,'2.3新規再エネ導入予定（設備情報）'!$G$8:$G$343,0),0),"")</f>
        <v/>
      </c>
      <c r="J163" s="587" t="str">
        <f ca="1">IFERROR(OFFSET('2.3新規再エネ導入予定（設備情報）'!$O$7,MATCH(G163,'2.3新規再エネ導入予定（設備情報）'!$G$8:$G$343,0),0),"")</f>
        <v/>
      </c>
      <c r="K163" s="588" t="str">
        <f ca="1">IFERROR(OFFSET('2.3新規再エネ導入予定（設備情報）'!$P$7,MATCH(G163,'2.3新規再エネ導入予定（設備情報）'!$G$8:$G$343,0),0),"")</f>
        <v/>
      </c>
      <c r="L163" s="561"/>
      <c r="M163" s="561"/>
      <c r="N163" s="561"/>
      <c r="O163" s="561"/>
      <c r="P163" s="561"/>
      <c r="Q163" s="561"/>
      <c r="R163" s="104"/>
      <c r="S163" s="100"/>
      <c r="U163" s="591"/>
    </row>
    <row r="164" spans="2:21" s="76" customFormat="1" x14ac:dyDescent="0.55000000000000004">
      <c r="B164" s="100"/>
      <c r="C164" s="100"/>
      <c r="D164" s="101"/>
      <c r="E164" s="557"/>
      <c r="F164" s="584" t="str">
        <f ca="1">IFERROR(OFFSET('2.3新規再エネ導入予定（設備情報）'!$F$7,MATCH(G164,'2.3新規再エネ導入予定（設備情報）'!$G$8:$G$343,0),0),"")</f>
        <v/>
      </c>
      <c r="G164" s="581"/>
      <c r="H164" s="585" t="str">
        <f ca="1">IFERROR(OFFSET('2.3新規再エネ導入予定（設備情報）'!$H$7,MATCH(G164,'2.3新規再エネ導入予定（設備情報）'!$G$8:$G$343,0),0)&amp;"","")</f>
        <v/>
      </c>
      <c r="I164" s="586" t="str">
        <f ca="1">IFERROR(OFFSET('2.3新規再エネ導入予定（設備情報）'!$L$7,MATCH(G164,'2.3新規再エネ導入予定（設備情報）'!$G$8:$G$343,0),0),"")</f>
        <v/>
      </c>
      <c r="J164" s="587" t="str">
        <f ca="1">IFERROR(OFFSET('2.3新規再エネ導入予定（設備情報）'!$O$7,MATCH(G164,'2.3新規再エネ導入予定（設備情報）'!$G$8:$G$343,0),0),"")</f>
        <v/>
      </c>
      <c r="K164" s="588" t="str">
        <f ca="1">IFERROR(OFFSET('2.3新規再エネ導入予定（設備情報）'!$P$7,MATCH(G164,'2.3新規再エネ導入予定（設備情報）'!$G$8:$G$343,0),0),"")</f>
        <v/>
      </c>
      <c r="L164" s="561"/>
      <c r="M164" s="561"/>
      <c r="N164" s="561"/>
      <c r="O164" s="561"/>
      <c r="P164" s="561"/>
      <c r="Q164" s="561"/>
      <c r="R164" s="104"/>
      <c r="S164" s="100"/>
      <c r="U164" s="591"/>
    </row>
    <row r="165" spans="2:21" s="76" customFormat="1" x14ac:dyDescent="0.55000000000000004">
      <c r="B165" s="100"/>
      <c r="C165" s="100"/>
      <c r="D165" s="101"/>
      <c r="E165" s="557"/>
      <c r="F165" s="584" t="str">
        <f ca="1">IFERROR(OFFSET('2.3新規再エネ導入予定（設備情報）'!$F$7,MATCH(G165,'2.3新規再エネ導入予定（設備情報）'!$G$8:$G$343,0),0),"")</f>
        <v/>
      </c>
      <c r="G165" s="581"/>
      <c r="H165" s="585" t="str">
        <f ca="1">IFERROR(OFFSET('2.3新規再エネ導入予定（設備情報）'!$H$7,MATCH(G165,'2.3新規再エネ導入予定（設備情報）'!$G$8:$G$343,0),0)&amp;"","")</f>
        <v/>
      </c>
      <c r="I165" s="586" t="str">
        <f ca="1">IFERROR(OFFSET('2.3新規再エネ導入予定（設備情報）'!$L$7,MATCH(G165,'2.3新規再エネ導入予定（設備情報）'!$G$8:$G$343,0),0),"")</f>
        <v/>
      </c>
      <c r="J165" s="587" t="str">
        <f ca="1">IFERROR(OFFSET('2.3新規再エネ導入予定（設備情報）'!$O$7,MATCH(G165,'2.3新規再エネ導入予定（設備情報）'!$G$8:$G$343,0),0),"")</f>
        <v/>
      </c>
      <c r="K165" s="588" t="str">
        <f ca="1">IFERROR(OFFSET('2.3新規再エネ導入予定（設備情報）'!$P$7,MATCH(G165,'2.3新規再エネ導入予定（設備情報）'!$G$8:$G$343,0),0),"")</f>
        <v/>
      </c>
      <c r="L165" s="561"/>
      <c r="M165" s="561"/>
      <c r="N165" s="561"/>
      <c r="O165" s="561"/>
      <c r="P165" s="561"/>
      <c r="Q165" s="561"/>
      <c r="R165" s="104"/>
      <c r="S165" s="100"/>
      <c r="U165" s="591"/>
    </row>
    <row r="166" spans="2:21" s="76" customFormat="1" x14ac:dyDescent="0.55000000000000004">
      <c r="B166" s="100"/>
      <c r="C166" s="100"/>
      <c r="D166" s="101"/>
      <c r="E166" s="557"/>
      <c r="F166" s="584" t="str">
        <f ca="1">IFERROR(OFFSET('2.3新規再エネ導入予定（設備情報）'!$F$7,MATCH(G166,'2.3新規再エネ導入予定（設備情報）'!$G$8:$G$343,0),0),"")</f>
        <v/>
      </c>
      <c r="G166" s="581"/>
      <c r="H166" s="585" t="str">
        <f ca="1">IFERROR(OFFSET('2.3新規再エネ導入予定（設備情報）'!$H$7,MATCH(G166,'2.3新規再エネ導入予定（設備情報）'!$G$8:$G$343,0),0)&amp;"","")</f>
        <v/>
      </c>
      <c r="I166" s="586" t="str">
        <f ca="1">IFERROR(OFFSET('2.3新規再エネ導入予定（設備情報）'!$L$7,MATCH(G166,'2.3新規再エネ導入予定（設備情報）'!$G$8:$G$343,0),0),"")</f>
        <v/>
      </c>
      <c r="J166" s="587" t="str">
        <f ca="1">IFERROR(OFFSET('2.3新規再エネ導入予定（設備情報）'!$O$7,MATCH(G166,'2.3新規再エネ導入予定（設備情報）'!$G$8:$G$343,0),0),"")</f>
        <v/>
      </c>
      <c r="K166" s="588" t="str">
        <f ca="1">IFERROR(OFFSET('2.3新規再エネ導入予定（設備情報）'!$P$7,MATCH(G166,'2.3新規再エネ導入予定（設備情報）'!$G$8:$G$343,0),0),"")</f>
        <v/>
      </c>
      <c r="L166" s="561"/>
      <c r="M166" s="561"/>
      <c r="N166" s="561"/>
      <c r="O166" s="561"/>
      <c r="P166" s="561"/>
      <c r="Q166" s="561"/>
      <c r="R166" s="104"/>
      <c r="S166" s="100"/>
      <c r="U166" s="591"/>
    </row>
    <row r="167" spans="2:21" s="76" customFormat="1" x14ac:dyDescent="0.55000000000000004">
      <c r="B167" s="100"/>
      <c r="C167" s="100"/>
      <c r="D167" s="101"/>
      <c r="E167" s="557"/>
      <c r="F167" s="584" t="str">
        <f ca="1">IFERROR(OFFSET('2.3新規再エネ導入予定（設備情報）'!$F$7,MATCH(G167,'2.3新規再エネ導入予定（設備情報）'!$G$8:$G$343,0),0),"")</f>
        <v/>
      </c>
      <c r="G167" s="581"/>
      <c r="H167" s="585" t="str">
        <f ca="1">IFERROR(OFFSET('2.3新規再エネ導入予定（設備情報）'!$H$7,MATCH(G167,'2.3新規再エネ導入予定（設備情報）'!$G$8:$G$343,0),0)&amp;"","")</f>
        <v/>
      </c>
      <c r="I167" s="586" t="str">
        <f ca="1">IFERROR(OFFSET('2.3新規再エネ導入予定（設備情報）'!$L$7,MATCH(G167,'2.3新規再エネ導入予定（設備情報）'!$G$8:$G$343,0),0),"")</f>
        <v/>
      </c>
      <c r="J167" s="587" t="str">
        <f ca="1">IFERROR(OFFSET('2.3新規再エネ導入予定（設備情報）'!$O$7,MATCH(G167,'2.3新規再エネ導入予定（設備情報）'!$G$8:$G$343,0),0),"")</f>
        <v/>
      </c>
      <c r="K167" s="588" t="str">
        <f ca="1">IFERROR(OFFSET('2.3新規再エネ導入予定（設備情報）'!$P$7,MATCH(G167,'2.3新規再エネ導入予定（設備情報）'!$G$8:$G$343,0),0),"")</f>
        <v/>
      </c>
      <c r="L167" s="561"/>
      <c r="M167" s="561"/>
      <c r="N167" s="561"/>
      <c r="O167" s="561"/>
      <c r="P167" s="561"/>
      <c r="Q167" s="561"/>
      <c r="R167" s="104"/>
      <c r="S167" s="100"/>
      <c r="U167" s="591"/>
    </row>
    <row r="168" spans="2:21" s="76" customFormat="1" x14ac:dyDescent="0.55000000000000004">
      <c r="B168" s="100"/>
      <c r="C168" s="100"/>
      <c r="D168" s="101"/>
      <c r="E168" s="557"/>
      <c r="F168" s="584" t="str">
        <f ca="1">IFERROR(OFFSET('2.3新規再エネ導入予定（設備情報）'!$F$7,MATCH(G168,'2.3新規再エネ導入予定（設備情報）'!$G$8:$G$343,0),0),"")</f>
        <v/>
      </c>
      <c r="G168" s="581"/>
      <c r="H168" s="585" t="str">
        <f ca="1">IFERROR(OFFSET('2.3新規再エネ導入予定（設備情報）'!$H$7,MATCH(G168,'2.3新規再エネ導入予定（設備情報）'!$G$8:$G$343,0),0)&amp;"","")</f>
        <v/>
      </c>
      <c r="I168" s="586" t="str">
        <f ca="1">IFERROR(OFFSET('2.3新規再エネ導入予定（設備情報）'!$L$7,MATCH(G168,'2.3新規再エネ導入予定（設備情報）'!$G$8:$G$343,0),0),"")</f>
        <v/>
      </c>
      <c r="J168" s="587" t="str">
        <f ca="1">IFERROR(OFFSET('2.3新規再エネ導入予定（設備情報）'!$O$7,MATCH(G168,'2.3新規再エネ導入予定（設備情報）'!$G$8:$G$343,0),0),"")</f>
        <v/>
      </c>
      <c r="K168" s="588" t="str">
        <f ca="1">IFERROR(OFFSET('2.3新規再エネ導入予定（設備情報）'!$P$7,MATCH(G168,'2.3新規再エネ導入予定（設備情報）'!$G$8:$G$343,0),0),"")</f>
        <v/>
      </c>
      <c r="L168" s="561"/>
      <c r="M168" s="561"/>
      <c r="N168" s="561"/>
      <c r="O168" s="561"/>
      <c r="P168" s="561"/>
      <c r="Q168" s="561"/>
      <c r="R168" s="104"/>
      <c r="S168" s="100"/>
      <c r="U168" s="591"/>
    </row>
    <row r="169" spans="2:21" s="76" customFormat="1" x14ac:dyDescent="0.55000000000000004">
      <c r="B169" s="100"/>
      <c r="C169" s="100"/>
      <c r="D169" s="101"/>
      <c r="E169" s="557"/>
      <c r="F169" s="584" t="str">
        <f ca="1">IFERROR(OFFSET('2.3新規再エネ導入予定（設備情報）'!$F$7,MATCH(G169,'2.3新規再エネ導入予定（設備情報）'!$G$8:$G$343,0),0),"")</f>
        <v/>
      </c>
      <c r="G169" s="581"/>
      <c r="H169" s="585" t="str">
        <f ca="1">IFERROR(OFFSET('2.3新規再エネ導入予定（設備情報）'!$H$7,MATCH(G169,'2.3新規再エネ導入予定（設備情報）'!$G$8:$G$343,0),0)&amp;"","")</f>
        <v/>
      </c>
      <c r="I169" s="586" t="str">
        <f ca="1">IFERROR(OFFSET('2.3新規再エネ導入予定（設備情報）'!$L$7,MATCH(G169,'2.3新規再エネ導入予定（設備情報）'!$G$8:$G$343,0),0),"")</f>
        <v/>
      </c>
      <c r="J169" s="587" t="str">
        <f ca="1">IFERROR(OFFSET('2.3新規再エネ導入予定（設備情報）'!$O$7,MATCH(G169,'2.3新規再エネ導入予定（設備情報）'!$G$8:$G$343,0),0),"")</f>
        <v/>
      </c>
      <c r="K169" s="588" t="str">
        <f ca="1">IFERROR(OFFSET('2.3新規再エネ導入予定（設備情報）'!$P$7,MATCH(G169,'2.3新規再エネ導入予定（設備情報）'!$G$8:$G$343,0),0),"")</f>
        <v/>
      </c>
      <c r="L169" s="561"/>
      <c r="M169" s="561"/>
      <c r="N169" s="561"/>
      <c r="O169" s="561"/>
      <c r="P169" s="561"/>
      <c r="Q169" s="561"/>
      <c r="R169" s="104"/>
      <c r="S169" s="100"/>
      <c r="U169" s="591"/>
    </row>
    <row r="170" spans="2:21" x14ac:dyDescent="0.55000000000000004">
      <c r="D170" s="94"/>
      <c r="E170" s="551"/>
      <c r="F170" s="450" t="s">
        <v>33</v>
      </c>
      <c r="G170" s="317"/>
      <c r="H170" s="317"/>
      <c r="I170" s="552"/>
      <c r="J170" s="318"/>
      <c r="K170" s="491">
        <f ca="1">SUM(INDIRECT("K"&amp;ROW(K158)&amp;":K"&amp;ROW()-1))</f>
        <v>0</v>
      </c>
      <c r="L170" s="318"/>
      <c r="M170" s="318"/>
      <c r="N170" s="318"/>
      <c r="O170" s="318"/>
      <c r="P170" s="318"/>
      <c r="Q170" s="318"/>
      <c r="R170" s="98"/>
      <c r="U170" s="566"/>
    </row>
    <row r="171" spans="2:21" x14ac:dyDescent="0.55000000000000004">
      <c r="D171" s="174"/>
      <c r="E171" s="107"/>
      <c r="F171" s="107"/>
      <c r="G171" s="28"/>
      <c r="H171" s="28"/>
      <c r="I171" s="493"/>
      <c r="J171" s="28"/>
      <c r="K171" s="28"/>
      <c r="L171" s="28"/>
      <c r="M171" s="28"/>
      <c r="N171" s="28"/>
      <c r="O171" s="28"/>
      <c r="P171" s="28"/>
      <c r="Q171" s="28"/>
      <c r="R171" s="108"/>
      <c r="S171"/>
      <c r="U171" s="566"/>
    </row>
    <row r="172" spans="2:21" x14ac:dyDescent="0.55000000000000004">
      <c r="F172" s="146"/>
      <c r="G172" s="146"/>
      <c r="H172" s="146"/>
      <c r="I172" s="547"/>
      <c r="J172" s="146"/>
      <c r="K172" s="146"/>
      <c r="L172" s="146"/>
      <c r="M172" s="146"/>
      <c r="N172" s="146"/>
      <c r="O172" s="146"/>
      <c r="P172" s="146"/>
      <c r="Q172" s="146"/>
      <c r="U172" s="566"/>
    </row>
    <row r="173" spans="2:21" x14ac:dyDescent="0.55000000000000004">
      <c r="F173" s="146"/>
      <c r="G173" s="146"/>
      <c r="H173" s="146"/>
      <c r="I173" s="547"/>
      <c r="J173" s="146"/>
      <c r="K173" s="146"/>
      <c r="L173" s="146"/>
      <c r="M173" s="146"/>
      <c r="N173" s="146"/>
      <c r="O173" s="146"/>
      <c r="P173" s="146"/>
      <c r="Q173" s="146"/>
      <c r="U173" s="566"/>
    </row>
    <row r="174" spans="2:21" ht="9.75" customHeight="1" x14ac:dyDescent="0.55000000000000004">
      <c r="D174" s="92"/>
      <c r="E174" s="93"/>
      <c r="F174" s="93"/>
      <c r="G174" s="474"/>
      <c r="H174" s="93"/>
      <c r="I174" s="440"/>
      <c r="J174" s="93"/>
      <c r="K174" s="93"/>
      <c r="L174" s="93"/>
      <c r="M174" s="93"/>
      <c r="N174" s="93"/>
      <c r="O174" s="93"/>
      <c r="P174" s="93"/>
      <c r="Q174" s="93"/>
      <c r="R174" s="115"/>
      <c r="U174" s="566"/>
    </row>
    <row r="175" spans="2:21" ht="21" x14ac:dyDescent="0.55000000000000004">
      <c r="D175" s="310" t="s">
        <v>367</v>
      </c>
      <c r="F175" s="310"/>
      <c r="G175" s="541" t="str">
        <f ca="1">IF(COUNTIF(F178:F187,"?*")=COUNTIF('2.3新規再エネ導入予定（設備情報）'!$F$152:$F$155,"?*")-1,"","あと "&amp;COUNTIF('2.3新規再エネ導入予定（設備情報）'!$F$152:$F$155,"?*")-1-COUNTIF(F178:F187,"?*")&amp;" 施設分 記入が必要です")</f>
        <v/>
      </c>
      <c r="I175" s="429"/>
      <c r="R175" s="98"/>
      <c r="T175" s="541" t="str">
        <f ca="1">IF(COUNTIF(F178:F187,"?*")=COUNTIF('2.3新規再エネ導入予定（設備情報）'!$F$132:$F$136,"?*")-1,"","あと "&amp;COUNTIF('2.3新規再エネ導入予定（設備情報）'!$F$132:$F$136,"?*")-1-COUNTIF(F178:F187,"?*")&amp;" 施設分 記入が必要です")</f>
        <v/>
      </c>
      <c r="U175" s="566"/>
    </row>
    <row r="176" spans="2:21" ht="21" x14ac:dyDescent="0.55000000000000004">
      <c r="D176" s="310"/>
      <c r="F176" s="828" t="s">
        <v>15</v>
      </c>
      <c r="G176" s="834" t="s">
        <v>308</v>
      </c>
      <c r="H176" s="834" t="s">
        <v>303</v>
      </c>
      <c r="I176" s="836" t="s">
        <v>40</v>
      </c>
      <c r="J176" s="834" t="s">
        <v>309</v>
      </c>
      <c r="K176" s="834" t="s">
        <v>165</v>
      </c>
      <c r="L176" s="841" t="s">
        <v>306</v>
      </c>
      <c r="M176" s="840" t="s">
        <v>307</v>
      </c>
      <c r="N176" s="840"/>
      <c r="O176" s="840"/>
      <c r="P176" s="840"/>
      <c r="Q176" s="827" t="s">
        <v>363</v>
      </c>
      <c r="R176" s="98"/>
      <c r="U176" s="566"/>
    </row>
    <row r="177" spans="2:21" ht="36" customHeight="1" x14ac:dyDescent="0.55000000000000004">
      <c r="D177" s="94"/>
      <c r="E177" s="550"/>
      <c r="F177" s="828"/>
      <c r="G177" s="835"/>
      <c r="H177" s="835"/>
      <c r="I177" s="837"/>
      <c r="J177" s="835"/>
      <c r="K177" s="835"/>
      <c r="L177" s="842"/>
      <c r="M177" s="564" t="s">
        <v>323</v>
      </c>
      <c r="N177" s="564" t="s">
        <v>192</v>
      </c>
      <c r="O177" s="564" t="s">
        <v>322</v>
      </c>
      <c r="P177" s="565" t="s">
        <v>191</v>
      </c>
      <c r="Q177" s="827"/>
      <c r="R177" s="98"/>
      <c r="U177" s="566"/>
    </row>
    <row r="178" spans="2:21" s="76" customFormat="1" hidden="1" x14ac:dyDescent="0.55000000000000004">
      <c r="B178" s="100"/>
      <c r="C178" s="100"/>
      <c r="D178" s="101"/>
      <c r="E178" s="557"/>
      <c r="F178" s="525" t="str">
        <f ca="1">IFERROR(OFFSET('2.3新規再エネ導入予定（設備情報）'!$F$7,MATCH(G178,'2.3新規再エネ導入予定（設備情報）'!$G$8:$G$343,0),0),"")</f>
        <v/>
      </c>
      <c r="G178" s="252"/>
      <c r="H178" s="252"/>
      <c r="I178" s="522"/>
      <c r="J178" s="558"/>
      <c r="K178" s="559"/>
      <c r="L178" s="590"/>
      <c r="M178" s="590"/>
      <c r="N178" s="590"/>
      <c r="O178" s="590"/>
      <c r="P178" s="590"/>
      <c r="Q178" s="590"/>
      <c r="R178" s="104"/>
      <c r="S178" s="100"/>
      <c r="U178" s="591"/>
    </row>
    <row r="179" spans="2:21" s="76" customFormat="1" x14ac:dyDescent="0.55000000000000004">
      <c r="B179" s="100"/>
      <c r="C179" s="100"/>
      <c r="D179" s="101"/>
      <c r="E179" s="557"/>
      <c r="F179" s="592" t="str">
        <f ca="1">IFERROR(OFFSET('2.3新規再エネ導入予定（設備情報）'!$F$7,MATCH(G179,'2.3新規再エネ導入予定（設備情報）'!$G$8:$G$343,0),0),"")</f>
        <v/>
      </c>
      <c r="G179" s="581"/>
      <c r="H179" s="593" t="str">
        <f ca="1">IFERROR(OFFSET('2.3新規再エネ導入予定（設備情報）'!$H$7,MATCH(G179,'2.3新規再エネ導入予定（設備情報）'!$G$8:$G$343,0),0)&amp;"","")</f>
        <v/>
      </c>
      <c r="I179" s="594" t="str">
        <f ca="1">IFERROR(OFFSET('2.3新規再エネ導入予定（設備情報）'!$L$7,MATCH(G179,'2.3新規再エネ導入予定（設備情報）'!$G$8:$G$343,0),0),"")</f>
        <v/>
      </c>
      <c r="J179" s="595" t="str">
        <f ca="1">IFERROR(OFFSET('2.3新規再エネ導入予定（設備情報）'!$O$7,MATCH(G179,'2.3新規再エネ導入予定（設備情報）'!$G$8:$G$343,0),0),"")</f>
        <v/>
      </c>
      <c r="K179" s="596" t="str">
        <f ca="1">IFERROR(OFFSET('2.3新規再エネ導入予定（設備情報）'!$P$7,MATCH(G179,'2.3新規再エネ導入予定（設備情報）'!$G$8:$G$343,0),0),"")</f>
        <v/>
      </c>
      <c r="L179" s="561"/>
      <c r="M179" s="561"/>
      <c r="N179" s="561"/>
      <c r="O179" s="561"/>
      <c r="P179" s="561"/>
      <c r="Q179" s="561"/>
      <c r="R179" s="104"/>
      <c r="S179" s="100"/>
      <c r="U179" s="591"/>
    </row>
    <row r="180" spans="2:21" s="76" customFormat="1" x14ac:dyDescent="0.55000000000000004">
      <c r="B180" s="100"/>
      <c r="C180" s="100"/>
      <c r="D180" s="101"/>
      <c r="E180" s="557"/>
      <c r="F180" s="597" t="str">
        <f ca="1">IFERROR(OFFSET('2.3新規再エネ導入予定（設備情報）'!$F$7,MATCH(G180,'2.3新規再エネ導入予定（設備情報）'!$G$8:$G$343,0),0),"")</f>
        <v/>
      </c>
      <c r="G180" s="581"/>
      <c r="H180" s="593" t="str">
        <f ca="1">IFERROR(OFFSET('2.3新規再エネ導入予定（設備情報）'!$H$7,MATCH(G180,'2.3新規再エネ導入予定（設備情報）'!$G$8:$G$343,0),0)&amp;"","")</f>
        <v/>
      </c>
      <c r="I180" s="594" t="str">
        <f ca="1">IFERROR(OFFSET('2.3新規再エネ導入予定（設備情報）'!$L$7,MATCH(G180,'2.3新規再エネ導入予定（設備情報）'!$G$8:$G$343,0),0),"")</f>
        <v/>
      </c>
      <c r="J180" s="595" t="str">
        <f ca="1">IFERROR(OFFSET('2.3新規再エネ導入予定（設備情報）'!$O$7,MATCH(G180,'2.3新規再エネ導入予定（設備情報）'!$G$8:$G$343,0),0),"")</f>
        <v/>
      </c>
      <c r="K180" s="596" t="str">
        <f ca="1">IFERROR(OFFSET('2.3新規再エネ導入予定（設備情報）'!$P$7,MATCH(G180,'2.3新規再エネ導入予定（設備情報）'!$G$8:$G$343,0),0),"")</f>
        <v/>
      </c>
      <c r="L180" s="561"/>
      <c r="M180" s="561"/>
      <c r="N180" s="561"/>
      <c r="O180" s="561"/>
      <c r="P180" s="561"/>
      <c r="Q180" s="561"/>
      <c r="R180" s="104"/>
      <c r="S180" s="100"/>
      <c r="U180" s="591"/>
    </row>
    <row r="181" spans="2:21" s="76" customFormat="1" x14ac:dyDescent="0.55000000000000004">
      <c r="B181" s="100"/>
      <c r="C181" s="100"/>
      <c r="D181" s="101"/>
      <c r="E181" s="557"/>
      <c r="F181" s="597" t="str">
        <f ca="1">IFERROR(OFFSET('2.3新規再エネ導入予定（設備情報）'!$F$7,MATCH(G181,'2.3新規再エネ導入予定（設備情報）'!$G$8:$G$343,0),0),"")</f>
        <v/>
      </c>
      <c r="G181" s="581"/>
      <c r="H181" s="593" t="str">
        <f ca="1">IFERROR(OFFSET('2.3新規再エネ導入予定（設備情報）'!$H$7,MATCH(G181,'2.3新規再エネ導入予定（設備情報）'!$G$8:$G$343,0),0)&amp;"","")</f>
        <v/>
      </c>
      <c r="I181" s="594" t="str">
        <f ca="1">IFERROR(OFFSET('2.3新規再エネ導入予定（設備情報）'!$L$7,MATCH(G181,'2.3新規再エネ導入予定（設備情報）'!$G$8:$G$343,0),0),"")</f>
        <v/>
      </c>
      <c r="J181" s="595" t="str">
        <f ca="1">IFERROR(OFFSET('2.3新規再エネ導入予定（設備情報）'!$O$7,MATCH(G181,'2.3新規再エネ導入予定（設備情報）'!$G$8:$G$343,0),0),"")</f>
        <v/>
      </c>
      <c r="K181" s="596" t="str">
        <f ca="1">IFERROR(OFFSET('2.3新規再エネ導入予定（設備情報）'!$P$7,MATCH(G181,'2.3新規再エネ導入予定（設備情報）'!$G$8:$G$343,0),0),"")</f>
        <v/>
      </c>
      <c r="L181" s="561"/>
      <c r="M181" s="561"/>
      <c r="N181" s="561"/>
      <c r="O181" s="561"/>
      <c r="P181" s="561"/>
      <c r="Q181" s="561"/>
      <c r="R181" s="104"/>
      <c r="S181" s="100"/>
      <c r="U181" s="591"/>
    </row>
    <row r="182" spans="2:21" s="76" customFormat="1" x14ac:dyDescent="0.55000000000000004">
      <c r="B182" s="100"/>
      <c r="C182" s="100"/>
      <c r="D182" s="101"/>
      <c r="E182" s="557"/>
      <c r="F182" s="597" t="str">
        <f ca="1">IFERROR(OFFSET('2.3新規再エネ導入予定（設備情報）'!$F$7,MATCH(G182,'2.3新規再エネ導入予定（設備情報）'!$G$8:$G$343,0),0),"")</f>
        <v/>
      </c>
      <c r="G182" s="581"/>
      <c r="H182" s="593" t="str">
        <f ca="1">IFERROR(OFFSET('2.3新規再エネ導入予定（設備情報）'!$H$7,MATCH(G182,'2.3新規再エネ導入予定（設備情報）'!$G$8:$G$343,0),0)&amp;"","")</f>
        <v/>
      </c>
      <c r="I182" s="594" t="str">
        <f ca="1">IFERROR(OFFSET('2.3新規再エネ導入予定（設備情報）'!$L$7,MATCH(G182,'2.3新規再エネ導入予定（設備情報）'!$G$8:$G$343,0),0),"")</f>
        <v/>
      </c>
      <c r="J182" s="595" t="str">
        <f ca="1">IFERROR(OFFSET('2.3新規再エネ導入予定（設備情報）'!$O$7,MATCH(G182,'2.3新規再エネ導入予定（設備情報）'!$G$8:$G$343,0),0),"")</f>
        <v/>
      </c>
      <c r="K182" s="596" t="str">
        <f ca="1">IFERROR(OFFSET('2.3新規再エネ導入予定（設備情報）'!$P$7,MATCH(G182,'2.3新規再エネ導入予定（設備情報）'!$G$8:$G$343,0),0),"")</f>
        <v/>
      </c>
      <c r="L182" s="561"/>
      <c r="M182" s="561"/>
      <c r="N182" s="561"/>
      <c r="O182" s="561"/>
      <c r="P182" s="561"/>
      <c r="Q182" s="561"/>
      <c r="R182" s="104"/>
      <c r="S182" s="100"/>
      <c r="U182" s="591"/>
    </row>
    <row r="183" spans="2:21" s="76" customFormat="1" x14ac:dyDescent="0.55000000000000004">
      <c r="B183" s="100"/>
      <c r="C183" s="100"/>
      <c r="D183" s="101"/>
      <c r="E183" s="557"/>
      <c r="F183" s="597" t="str">
        <f ca="1">IFERROR(OFFSET('2.3新規再エネ導入予定（設備情報）'!$F$7,MATCH(G183,'2.3新規再エネ導入予定（設備情報）'!$G$8:$G$343,0),0),"")</f>
        <v/>
      </c>
      <c r="G183" s="581"/>
      <c r="H183" s="593" t="str">
        <f ca="1">IFERROR(OFFSET('2.3新規再エネ導入予定（設備情報）'!$H$7,MATCH(G183,'2.3新規再エネ導入予定（設備情報）'!$G$8:$G$343,0),0)&amp;"","")</f>
        <v/>
      </c>
      <c r="I183" s="594" t="str">
        <f ca="1">IFERROR(OFFSET('2.3新規再エネ導入予定（設備情報）'!$L$7,MATCH(G183,'2.3新規再エネ導入予定（設備情報）'!$G$8:$G$343,0),0),"")</f>
        <v/>
      </c>
      <c r="J183" s="595" t="str">
        <f ca="1">IFERROR(OFFSET('2.3新規再エネ導入予定（設備情報）'!$O$7,MATCH(G183,'2.3新規再エネ導入予定（設備情報）'!$G$8:$G$343,0),0),"")</f>
        <v/>
      </c>
      <c r="K183" s="596" t="str">
        <f ca="1">IFERROR(OFFSET('2.3新規再エネ導入予定（設備情報）'!$P$7,MATCH(G183,'2.3新規再エネ導入予定（設備情報）'!$G$8:$G$343,0),0),"")</f>
        <v/>
      </c>
      <c r="L183" s="561"/>
      <c r="M183" s="561"/>
      <c r="N183" s="561"/>
      <c r="O183" s="561"/>
      <c r="P183" s="561"/>
      <c r="Q183" s="561"/>
      <c r="R183" s="104"/>
      <c r="S183" s="100"/>
      <c r="U183" s="591"/>
    </row>
    <row r="184" spans="2:21" s="76" customFormat="1" x14ac:dyDescent="0.55000000000000004">
      <c r="B184" s="100"/>
      <c r="C184" s="100"/>
      <c r="D184" s="101"/>
      <c r="E184" s="557"/>
      <c r="F184" s="597" t="str">
        <f ca="1">IFERROR(OFFSET('2.3新規再エネ導入予定（設備情報）'!$F$7,MATCH(G184,'2.3新規再エネ導入予定（設備情報）'!$G$8:$G$343,0),0),"")</f>
        <v/>
      </c>
      <c r="G184" s="581"/>
      <c r="H184" s="593" t="str">
        <f ca="1">IFERROR(OFFSET('2.3新規再エネ導入予定（設備情報）'!$H$7,MATCH(G184,'2.3新規再エネ導入予定（設備情報）'!$G$8:$G$343,0),0)&amp;"","")</f>
        <v/>
      </c>
      <c r="I184" s="594" t="str">
        <f ca="1">IFERROR(OFFSET('2.3新規再エネ導入予定（設備情報）'!$L$7,MATCH(G184,'2.3新規再エネ導入予定（設備情報）'!$G$8:$G$343,0),0),"")</f>
        <v/>
      </c>
      <c r="J184" s="595" t="str">
        <f ca="1">IFERROR(OFFSET('2.3新規再エネ導入予定（設備情報）'!$O$7,MATCH(G184,'2.3新規再エネ導入予定（設備情報）'!$G$8:$G$343,0),0),"")</f>
        <v/>
      </c>
      <c r="K184" s="596" t="str">
        <f ca="1">IFERROR(OFFSET('2.3新規再エネ導入予定（設備情報）'!$P$7,MATCH(G184,'2.3新規再エネ導入予定（設備情報）'!$G$8:$G$343,0),0),"")</f>
        <v/>
      </c>
      <c r="L184" s="561"/>
      <c r="M184" s="561"/>
      <c r="N184" s="561"/>
      <c r="O184" s="561"/>
      <c r="P184" s="561"/>
      <c r="Q184" s="561"/>
      <c r="R184" s="104"/>
      <c r="S184" s="100"/>
      <c r="U184" s="591"/>
    </row>
    <row r="185" spans="2:21" s="76" customFormat="1" x14ac:dyDescent="0.55000000000000004">
      <c r="B185" s="100"/>
      <c r="C185" s="100"/>
      <c r="D185" s="101"/>
      <c r="E185" s="557"/>
      <c r="F185" s="597" t="str">
        <f ca="1">IFERROR(OFFSET('2.3新規再エネ導入予定（設備情報）'!$F$7,MATCH(G185,'2.3新規再エネ導入予定（設備情報）'!$G$8:$G$343,0),0),"")</f>
        <v/>
      </c>
      <c r="G185" s="581"/>
      <c r="H185" s="593" t="str">
        <f ca="1">IFERROR(OFFSET('2.3新規再エネ導入予定（設備情報）'!$H$7,MATCH(G185,'2.3新規再エネ導入予定（設備情報）'!$G$8:$G$343,0),0)&amp;"","")</f>
        <v/>
      </c>
      <c r="I185" s="594" t="str">
        <f ca="1">IFERROR(OFFSET('2.3新規再エネ導入予定（設備情報）'!$L$7,MATCH(G185,'2.3新規再エネ導入予定（設備情報）'!$G$8:$G$343,0),0),"")</f>
        <v/>
      </c>
      <c r="J185" s="595" t="str">
        <f ca="1">IFERROR(OFFSET('2.3新規再エネ導入予定（設備情報）'!$O$7,MATCH(G185,'2.3新規再エネ導入予定（設備情報）'!$G$8:$G$343,0),0),"")</f>
        <v/>
      </c>
      <c r="K185" s="596" t="str">
        <f ca="1">IFERROR(OFFSET('2.3新規再エネ導入予定（設備情報）'!$P$7,MATCH(G185,'2.3新規再エネ導入予定（設備情報）'!$G$8:$G$343,0),0),"")</f>
        <v/>
      </c>
      <c r="L185" s="561"/>
      <c r="M185" s="561"/>
      <c r="N185" s="561"/>
      <c r="O185" s="561"/>
      <c r="P185" s="561"/>
      <c r="Q185" s="561"/>
      <c r="R185" s="104"/>
      <c r="S185" s="100"/>
      <c r="U185" s="591"/>
    </row>
    <row r="186" spans="2:21" s="76" customFormat="1" x14ac:dyDescent="0.55000000000000004">
      <c r="B186" s="100"/>
      <c r="C186" s="100"/>
      <c r="D186" s="101"/>
      <c r="E186" s="557"/>
      <c r="F186" s="597" t="str">
        <f ca="1">IFERROR(OFFSET('2.3新規再エネ導入予定（設備情報）'!$F$7,MATCH(G186,'2.3新規再エネ導入予定（設備情報）'!$G$8:$G$343,0),0),"")</f>
        <v/>
      </c>
      <c r="G186" s="581"/>
      <c r="H186" s="593" t="str">
        <f ca="1">IFERROR(OFFSET('2.3新規再エネ導入予定（設備情報）'!$H$7,MATCH(G186,'2.3新規再エネ導入予定（設備情報）'!$G$8:$G$343,0),0)&amp;"","")</f>
        <v/>
      </c>
      <c r="I186" s="594" t="str">
        <f ca="1">IFERROR(OFFSET('2.3新規再エネ導入予定（設備情報）'!$L$7,MATCH(G186,'2.3新規再エネ導入予定（設備情報）'!$G$8:$G$343,0),0),"")</f>
        <v/>
      </c>
      <c r="J186" s="595" t="str">
        <f ca="1">IFERROR(OFFSET('2.3新規再エネ導入予定（設備情報）'!$O$7,MATCH(G186,'2.3新規再エネ導入予定（設備情報）'!$G$8:$G$343,0),0),"")</f>
        <v/>
      </c>
      <c r="K186" s="596" t="str">
        <f ca="1">IFERROR(OFFSET('2.3新規再エネ導入予定（設備情報）'!$P$7,MATCH(G186,'2.3新規再エネ導入予定（設備情報）'!$G$8:$G$343,0),0),"")</f>
        <v/>
      </c>
      <c r="L186" s="561"/>
      <c r="M186" s="561"/>
      <c r="N186" s="561"/>
      <c r="O186" s="561"/>
      <c r="P186" s="561"/>
      <c r="Q186" s="561"/>
      <c r="R186" s="104"/>
      <c r="S186" s="100"/>
      <c r="U186" s="591"/>
    </row>
    <row r="187" spans="2:21" s="76" customFormat="1" x14ac:dyDescent="0.55000000000000004">
      <c r="B187" s="100"/>
      <c r="C187" s="100"/>
      <c r="D187" s="101"/>
      <c r="E187" s="557"/>
      <c r="F187" s="597" t="str">
        <f ca="1">IFERROR(OFFSET('2.3新規再エネ導入予定（設備情報）'!$F$7,MATCH(G187,'2.3新規再エネ導入予定（設備情報）'!$G$8:$G$343,0),0),"")</f>
        <v/>
      </c>
      <c r="G187" s="581"/>
      <c r="H187" s="593" t="str">
        <f ca="1">IFERROR(OFFSET('2.3新規再エネ導入予定（設備情報）'!$H$7,MATCH(G187,'2.3新規再エネ導入予定（設備情報）'!$G$8:$G$343,0),0)&amp;"","")</f>
        <v/>
      </c>
      <c r="I187" s="594" t="str">
        <f ca="1">IFERROR(OFFSET('2.3新規再エネ導入予定（設備情報）'!$L$7,MATCH(G187,'2.3新規再エネ導入予定（設備情報）'!$G$8:$G$343,0),0),"")</f>
        <v/>
      </c>
      <c r="J187" s="595" t="str">
        <f ca="1">IFERROR(OFFSET('2.3新規再エネ導入予定（設備情報）'!$O$7,MATCH(G187,'2.3新規再エネ導入予定（設備情報）'!$G$8:$G$343,0),0),"")</f>
        <v/>
      </c>
      <c r="K187" s="596" t="str">
        <f ca="1">IFERROR(OFFSET('2.3新規再エネ導入予定（設備情報）'!$P$7,MATCH(G187,'2.3新規再エネ導入予定（設備情報）'!$G$8:$G$343,0),0),"")</f>
        <v/>
      </c>
      <c r="L187" s="561"/>
      <c r="M187" s="561"/>
      <c r="N187" s="561"/>
      <c r="O187" s="561"/>
      <c r="P187" s="561"/>
      <c r="Q187" s="561"/>
      <c r="R187" s="104"/>
      <c r="S187" s="100"/>
      <c r="U187" s="591"/>
    </row>
    <row r="188" spans="2:21" x14ac:dyDescent="0.55000000000000004">
      <c r="D188" s="94"/>
      <c r="E188" s="551"/>
      <c r="F188" s="450" t="s">
        <v>33</v>
      </c>
      <c r="G188" s="317"/>
      <c r="H188" s="317"/>
      <c r="I188" s="552"/>
      <c r="J188" s="318"/>
      <c r="K188" s="491">
        <f ca="1">SUM(INDIRECT("K"&amp;ROW(K176)&amp;":K"&amp;ROW()-1))</f>
        <v>0</v>
      </c>
      <c r="L188" s="318"/>
      <c r="M188" s="318"/>
      <c r="N188" s="318"/>
      <c r="O188" s="318"/>
      <c r="P188" s="318"/>
      <c r="Q188" s="318"/>
      <c r="R188" s="98"/>
      <c r="U188" s="566"/>
    </row>
    <row r="189" spans="2:21" x14ac:dyDescent="0.55000000000000004">
      <c r="D189" s="174"/>
      <c r="E189" s="107"/>
      <c r="F189" s="107"/>
      <c r="G189" s="28"/>
      <c r="H189" s="28"/>
      <c r="I189" s="493"/>
      <c r="J189" s="28"/>
      <c r="K189" s="28"/>
      <c r="L189" s="28"/>
      <c r="M189" s="28"/>
      <c r="N189" s="28"/>
      <c r="O189" s="28"/>
      <c r="P189" s="28"/>
      <c r="Q189" s="28"/>
      <c r="R189" s="108"/>
      <c r="S189"/>
      <c r="U189" s="566"/>
    </row>
    <row r="190" spans="2:21" x14ac:dyDescent="0.55000000000000004">
      <c r="F190" s="146"/>
      <c r="G190" s="146"/>
      <c r="H190" s="146"/>
      <c r="I190" s="547"/>
      <c r="J190" s="146"/>
      <c r="K190" s="146"/>
      <c r="L190" s="146"/>
      <c r="M190" s="146"/>
      <c r="N190" s="146"/>
      <c r="O190" s="146"/>
      <c r="P190" s="146"/>
      <c r="Q190" s="146"/>
      <c r="U190" s="566"/>
    </row>
    <row r="191" spans="2:21" ht="18" customHeight="1" x14ac:dyDescent="0.55000000000000004">
      <c r="D191"/>
      <c r="E191"/>
      <c r="F191"/>
      <c r="G191"/>
      <c r="H191"/>
      <c r="I191" s="303"/>
      <c r="J191"/>
      <c r="K191"/>
      <c r="L191"/>
      <c r="M191"/>
      <c r="N191"/>
      <c r="O191"/>
      <c r="P191"/>
      <c r="Q191"/>
      <c r="R191"/>
      <c r="S191"/>
    </row>
    <row r="192" spans="2:21" ht="14.25" customHeight="1" x14ac:dyDescent="0.55000000000000004">
      <c r="D192" s="92"/>
      <c r="E192" s="93"/>
      <c r="F192" s="93"/>
      <c r="G192" s="93"/>
      <c r="H192" s="93"/>
      <c r="I192" s="440"/>
      <c r="J192" s="29"/>
      <c r="K192" s="47"/>
      <c r="L192"/>
      <c r="M192"/>
      <c r="N192"/>
      <c r="O192"/>
      <c r="P192"/>
      <c r="Q192"/>
      <c r="R192"/>
      <c r="S192"/>
    </row>
    <row r="193" spans="4:19" ht="24" customHeight="1" x14ac:dyDescent="0.55000000000000004">
      <c r="D193" s="329" t="s">
        <v>283</v>
      </c>
      <c r="F193"/>
      <c r="G193"/>
      <c r="H193"/>
      <c r="I193" s="303"/>
      <c r="J193"/>
      <c r="K193" s="49"/>
      <c r="L193"/>
      <c r="M193"/>
      <c r="N193"/>
      <c r="O193"/>
      <c r="P193"/>
      <c r="Q193"/>
      <c r="R193"/>
      <c r="S193"/>
    </row>
    <row r="194" spans="4:19" x14ac:dyDescent="0.55000000000000004">
      <c r="D194" s="94"/>
      <c r="E194" s="838" t="s">
        <v>279</v>
      </c>
      <c r="F194" s="839"/>
      <c r="G194" s="839"/>
      <c r="H194" s="839"/>
      <c r="I194" s="843">
        <f ca="1">K80</f>
        <v>0</v>
      </c>
      <c r="J194" s="844"/>
      <c r="K194" s="49"/>
      <c r="L194"/>
      <c r="M194"/>
      <c r="N194"/>
      <c r="O194"/>
      <c r="P194"/>
      <c r="Q194"/>
      <c r="R194"/>
      <c r="S194"/>
    </row>
    <row r="195" spans="4:19" x14ac:dyDescent="0.55000000000000004">
      <c r="D195" s="94"/>
      <c r="E195" s="838" t="s">
        <v>178</v>
      </c>
      <c r="F195" s="839"/>
      <c r="G195" s="839"/>
      <c r="H195" s="839"/>
      <c r="I195" s="843">
        <f ca="1">K98</f>
        <v>0</v>
      </c>
      <c r="J195" s="844"/>
      <c r="K195" s="49"/>
      <c r="L195"/>
      <c r="M195"/>
      <c r="N195"/>
      <c r="O195"/>
      <c r="P195"/>
      <c r="Q195"/>
      <c r="R195"/>
      <c r="S195"/>
    </row>
    <row r="196" spans="4:19" x14ac:dyDescent="0.55000000000000004">
      <c r="D196" s="94"/>
      <c r="E196" s="838" t="s">
        <v>179</v>
      </c>
      <c r="F196" s="839"/>
      <c r="G196" s="839"/>
      <c r="H196" s="839"/>
      <c r="I196" s="843">
        <f ca="1">K116</f>
        <v>0</v>
      </c>
      <c r="J196" s="844"/>
      <c r="K196" s="49"/>
      <c r="L196"/>
      <c r="M196"/>
      <c r="N196"/>
      <c r="O196"/>
      <c r="P196"/>
      <c r="Q196"/>
      <c r="R196"/>
      <c r="S196"/>
    </row>
    <row r="197" spans="4:19" x14ac:dyDescent="0.55000000000000004">
      <c r="D197" s="94"/>
      <c r="E197" s="838" t="s">
        <v>280</v>
      </c>
      <c r="F197" s="839"/>
      <c r="G197" s="839"/>
      <c r="H197" s="839"/>
      <c r="I197" s="843">
        <f ca="1">K134</f>
        <v>0</v>
      </c>
      <c r="J197" s="844"/>
      <c r="K197" s="49"/>
      <c r="L197"/>
      <c r="M197"/>
      <c r="N197"/>
      <c r="O197"/>
      <c r="P197"/>
      <c r="Q197"/>
      <c r="R197"/>
      <c r="S197"/>
    </row>
    <row r="198" spans="4:19" x14ac:dyDescent="0.55000000000000004">
      <c r="D198" s="94"/>
      <c r="E198" s="838" t="s">
        <v>281</v>
      </c>
      <c r="F198" s="839"/>
      <c r="G198" s="839"/>
      <c r="H198" s="839"/>
      <c r="I198" s="843">
        <f ca="1">K152</f>
        <v>0</v>
      </c>
      <c r="J198" s="844"/>
      <c r="K198" s="49"/>
      <c r="L198"/>
      <c r="M198"/>
      <c r="N198"/>
      <c r="O198"/>
      <c r="P198"/>
      <c r="Q198"/>
      <c r="R198"/>
      <c r="S198"/>
    </row>
    <row r="199" spans="4:19" x14ac:dyDescent="0.55000000000000004">
      <c r="D199" s="94"/>
      <c r="E199" s="838" t="s">
        <v>282</v>
      </c>
      <c r="F199" s="839"/>
      <c r="G199" s="839"/>
      <c r="H199" s="839"/>
      <c r="I199" s="843">
        <f ca="1">K170</f>
        <v>0</v>
      </c>
      <c r="J199" s="844"/>
      <c r="K199" s="49"/>
      <c r="L199"/>
      <c r="M199"/>
      <c r="N199"/>
      <c r="O199"/>
      <c r="P199"/>
      <c r="Q199"/>
      <c r="R199"/>
      <c r="S199"/>
    </row>
    <row r="200" spans="4:19" x14ac:dyDescent="0.55000000000000004">
      <c r="D200" s="94"/>
      <c r="E200" s="838" t="s">
        <v>369</v>
      </c>
      <c r="F200" s="839"/>
      <c r="G200" s="839"/>
      <c r="H200" s="839"/>
      <c r="I200" s="843">
        <f ca="1">K188</f>
        <v>0</v>
      </c>
      <c r="J200" s="844"/>
      <c r="K200" s="49"/>
      <c r="L200"/>
      <c r="M200"/>
      <c r="N200"/>
      <c r="O200"/>
      <c r="P200"/>
      <c r="Q200"/>
      <c r="R200"/>
      <c r="S200"/>
    </row>
    <row r="201" spans="4:19" x14ac:dyDescent="0.55000000000000004">
      <c r="D201" s="94"/>
      <c r="E201" s="838" t="s">
        <v>284</v>
      </c>
      <c r="F201" s="839"/>
      <c r="G201" s="839"/>
      <c r="H201" s="839"/>
      <c r="I201" s="843">
        <f ca="1">SUM(I194:I200)</f>
        <v>0</v>
      </c>
      <c r="J201" s="844"/>
      <c r="K201" s="49"/>
      <c r="L201"/>
      <c r="M201"/>
      <c r="N201"/>
      <c r="O201"/>
      <c r="P201"/>
      <c r="Q201"/>
      <c r="R201"/>
      <c r="S201"/>
    </row>
    <row r="202" spans="4:19" ht="18" customHeight="1" x14ac:dyDescent="0.55000000000000004">
      <c r="D202" s="174"/>
      <c r="E202" s="107"/>
      <c r="F202" s="107"/>
      <c r="G202" s="107"/>
      <c r="H202" s="107"/>
      <c r="I202" s="471"/>
      <c r="J202" s="28"/>
      <c r="K202" s="50"/>
      <c r="L202"/>
      <c r="M202"/>
      <c r="N202"/>
      <c r="O202"/>
      <c r="P202"/>
      <c r="Q202"/>
      <c r="R202"/>
      <c r="S202"/>
    </row>
    <row r="203" spans="4:19" x14ac:dyDescent="0.55000000000000004">
      <c r="D203"/>
      <c r="E203"/>
      <c r="F203"/>
      <c r="G203"/>
      <c r="H203"/>
      <c r="I203" s="303"/>
      <c r="J203"/>
      <c r="K203"/>
      <c r="L203"/>
      <c r="M203"/>
      <c r="N203"/>
      <c r="O203"/>
      <c r="P203"/>
      <c r="Q203"/>
      <c r="R203"/>
      <c r="S203"/>
    </row>
    <row r="204" spans="4:19" x14ac:dyDescent="0.55000000000000004">
      <c r="D204"/>
      <c r="E204"/>
      <c r="F204"/>
      <c r="G204"/>
      <c r="H204"/>
      <c r="I204" s="303"/>
      <c r="J204"/>
      <c r="K204"/>
      <c r="L204"/>
      <c r="M204"/>
      <c r="N204"/>
      <c r="O204"/>
      <c r="P204"/>
      <c r="Q204"/>
      <c r="R204"/>
      <c r="S204"/>
    </row>
    <row r="205" spans="4:19" x14ac:dyDescent="0.55000000000000004">
      <c r="D205"/>
      <c r="E205"/>
      <c r="F205"/>
      <c r="G205"/>
      <c r="H205"/>
      <c r="I205" s="303"/>
      <c r="J205"/>
      <c r="K205"/>
      <c r="L205"/>
      <c r="M205"/>
      <c r="N205"/>
      <c r="O205"/>
      <c r="P205"/>
      <c r="Q205"/>
      <c r="R205"/>
      <c r="S205"/>
    </row>
    <row r="206" spans="4:19" x14ac:dyDescent="0.55000000000000004">
      <c r="D206"/>
      <c r="E206"/>
      <c r="F206"/>
      <c r="G206"/>
      <c r="H206"/>
      <c r="I206" s="303"/>
      <c r="J206"/>
      <c r="K206"/>
      <c r="L206"/>
      <c r="M206"/>
      <c r="N206"/>
      <c r="O206"/>
      <c r="P206"/>
      <c r="Q206"/>
      <c r="R206"/>
      <c r="S206"/>
    </row>
    <row r="207" spans="4:19" x14ac:dyDescent="0.55000000000000004">
      <c r="D207"/>
      <c r="E207"/>
      <c r="F207"/>
      <c r="G207"/>
      <c r="H207"/>
      <c r="I207" s="303"/>
      <c r="J207"/>
      <c r="K207"/>
      <c r="L207"/>
      <c r="M207"/>
      <c r="N207"/>
      <c r="O207"/>
      <c r="P207"/>
      <c r="Q207"/>
      <c r="R207"/>
      <c r="S207"/>
    </row>
    <row r="208" spans="4:19" x14ac:dyDescent="0.55000000000000004">
      <c r="D208"/>
      <c r="E208"/>
      <c r="F208"/>
      <c r="G208"/>
      <c r="H208"/>
      <c r="I208" s="303"/>
      <c r="J208"/>
      <c r="K208"/>
      <c r="L208"/>
      <c r="M208"/>
      <c r="N208"/>
      <c r="O208"/>
      <c r="P208"/>
      <c r="Q208"/>
    </row>
    <row r="209" spans="4:20" x14ac:dyDescent="0.55000000000000004">
      <c r="D209"/>
      <c r="E209"/>
      <c r="F209"/>
      <c r="G209"/>
      <c r="H209"/>
      <c r="I209" s="303"/>
      <c r="J209"/>
      <c r="K209"/>
      <c r="L209"/>
      <c r="M209"/>
      <c r="N209"/>
      <c r="O209"/>
      <c r="P209"/>
      <c r="Q209"/>
    </row>
    <row r="210" spans="4:20" x14ac:dyDescent="0.55000000000000004">
      <c r="D210"/>
      <c r="E210"/>
      <c r="F210"/>
      <c r="G210"/>
      <c r="H210"/>
      <c r="I210" s="303"/>
      <c r="J210"/>
      <c r="K210"/>
      <c r="L210"/>
      <c r="M210"/>
      <c r="N210"/>
      <c r="O210"/>
      <c r="P210"/>
      <c r="Q210"/>
      <c r="T210" s="89"/>
    </row>
    <row r="211" spans="4:20" ht="37.5" customHeight="1" x14ac:dyDescent="0.55000000000000004">
      <c r="D211"/>
      <c r="E211"/>
      <c r="F211"/>
      <c r="G211"/>
      <c r="H211"/>
      <c r="I211" s="303"/>
      <c r="J211"/>
      <c r="K211"/>
      <c r="L211"/>
      <c r="M211"/>
      <c r="N211"/>
      <c r="O211"/>
      <c r="P211"/>
      <c r="Q211"/>
    </row>
    <row r="212" spans="4:20" x14ac:dyDescent="0.55000000000000004">
      <c r="D212"/>
      <c r="E212"/>
      <c r="F212"/>
      <c r="G212"/>
      <c r="H212"/>
      <c r="I212" s="303"/>
      <c r="J212"/>
      <c r="K212"/>
      <c r="L212"/>
      <c r="M212"/>
      <c r="N212"/>
      <c r="O212"/>
      <c r="P212"/>
      <c r="Q212"/>
    </row>
    <row r="213" spans="4:20" x14ac:dyDescent="0.55000000000000004">
      <c r="D213"/>
      <c r="E213"/>
      <c r="F213"/>
      <c r="G213"/>
      <c r="H213"/>
      <c r="I213" s="303"/>
      <c r="J213"/>
      <c r="K213"/>
      <c r="L213"/>
      <c r="M213"/>
      <c r="N213"/>
      <c r="O213"/>
      <c r="P213"/>
      <c r="Q213"/>
    </row>
    <row r="214" spans="4:20" x14ac:dyDescent="0.55000000000000004">
      <c r="D214"/>
      <c r="E214"/>
      <c r="F214"/>
      <c r="G214"/>
      <c r="H214"/>
      <c r="I214" s="303"/>
      <c r="J214"/>
      <c r="K214"/>
      <c r="L214"/>
      <c r="M214"/>
      <c r="N214"/>
      <c r="O214"/>
      <c r="P214"/>
      <c r="Q214"/>
    </row>
    <row r="215" spans="4:20" x14ac:dyDescent="0.55000000000000004">
      <c r="D215"/>
      <c r="E215"/>
      <c r="F215"/>
      <c r="G215"/>
      <c r="H215"/>
      <c r="I215" s="303"/>
      <c r="J215"/>
      <c r="K215"/>
      <c r="L215"/>
      <c r="M215"/>
      <c r="N215"/>
      <c r="O215"/>
      <c r="P215"/>
      <c r="Q215"/>
    </row>
    <row r="216" spans="4:20" x14ac:dyDescent="0.55000000000000004">
      <c r="D216"/>
      <c r="E216"/>
      <c r="F216"/>
      <c r="G216"/>
      <c r="H216"/>
      <c r="I216" s="303"/>
      <c r="J216"/>
      <c r="K216"/>
      <c r="L216"/>
      <c r="M216"/>
      <c r="N216"/>
      <c r="O216"/>
      <c r="P216"/>
      <c r="Q216"/>
    </row>
    <row r="217" spans="4:20" x14ac:dyDescent="0.55000000000000004">
      <c r="D217"/>
      <c r="E217"/>
      <c r="F217"/>
      <c r="G217"/>
      <c r="H217"/>
      <c r="I217" s="303"/>
      <c r="J217"/>
      <c r="K217"/>
      <c r="L217"/>
      <c r="M217"/>
      <c r="N217"/>
      <c r="O217"/>
      <c r="P217"/>
      <c r="Q217"/>
    </row>
    <row r="218" spans="4:20" x14ac:dyDescent="0.55000000000000004">
      <c r="D218"/>
      <c r="E218"/>
      <c r="F218"/>
      <c r="G218"/>
      <c r="H218"/>
      <c r="I218" s="303"/>
      <c r="J218"/>
      <c r="K218"/>
      <c r="L218"/>
      <c r="M218"/>
      <c r="N218"/>
      <c r="O218"/>
      <c r="P218"/>
      <c r="Q218"/>
    </row>
    <row r="219" spans="4:20" x14ac:dyDescent="0.55000000000000004">
      <c r="D219"/>
      <c r="E219"/>
      <c r="F219"/>
      <c r="G219"/>
      <c r="H219"/>
      <c r="I219" s="303"/>
      <c r="J219"/>
      <c r="K219"/>
      <c r="L219"/>
      <c r="M219"/>
      <c r="N219"/>
      <c r="O219"/>
      <c r="P219"/>
      <c r="Q219"/>
    </row>
    <row r="220" spans="4:20" x14ac:dyDescent="0.55000000000000004">
      <c r="D220"/>
      <c r="E220"/>
      <c r="F220"/>
      <c r="G220"/>
      <c r="H220"/>
      <c r="I220" s="303"/>
      <c r="J220"/>
      <c r="K220"/>
      <c r="L220"/>
      <c r="M220"/>
      <c r="N220"/>
      <c r="O220"/>
      <c r="P220"/>
      <c r="Q220"/>
      <c r="T220" s="89"/>
    </row>
    <row r="221" spans="4:20" x14ac:dyDescent="0.55000000000000004">
      <c r="D221"/>
      <c r="E221"/>
      <c r="F221"/>
      <c r="G221"/>
      <c r="H221"/>
      <c r="I221" s="303"/>
      <c r="J221"/>
      <c r="K221"/>
      <c r="L221"/>
      <c r="M221"/>
      <c r="N221"/>
      <c r="O221"/>
      <c r="P221"/>
      <c r="Q221"/>
      <c r="T221" s="89"/>
    </row>
    <row r="222" spans="4:20" x14ac:dyDescent="0.55000000000000004">
      <c r="D222"/>
      <c r="E222"/>
      <c r="F222"/>
      <c r="G222"/>
      <c r="H222"/>
      <c r="I222" s="303"/>
      <c r="J222"/>
      <c r="K222"/>
      <c r="L222"/>
      <c r="M222"/>
      <c r="N222"/>
      <c r="O222"/>
      <c r="P222"/>
      <c r="Q222"/>
      <c r="T222" s="89"/>
    </row>
    <row r="223" spans="4:20" ht="37.5" customHeight="1" x14ac:dyDescent="0.55000000000000004">
      <c r="D223"/>
      <c r="E223"/>
      <c r="F223"/>
      <c r="G223"/>
      <c r="H223"/>
      <c r="I223" s="303"/>
      <c r="J223"/>
      <c r="K223"/>
      <c r="L223"/>
      <c r="M223"/>
      <c r="N223"/>
      <c r="O223"/>
      <c r="P223"/>
      <c r="Q223"/>
    </row>
    <row r="224" spans="4:20" x14ac:dyDescent="0.55000000000000004">
      <c r="D224"/>
      <c r="E224"/>
      <c r="F224"/>
      <c r="G224"/>
      <c r="H224"/>
      <c r="I224" s="303"/>
      <c r="J224"/>
      <c r="K224"/>
      <c r="L224"/>
      <c r="M224"/>
      <c r="N224"/>
      <c r="O224"/>
      <c r="P224"/>
      <c r="Q224"/>
    </row>
    <row r="225" spans="4:20" x14ac:dyDescent="0.55000000000000004">
      <c r="D225"/>
      <c r="E225"/>
      <c r="F225"/>
      <c r="G225"/>
      <c r="H225"/>
      <c r="I225" s="303"/>
      <c r="J225"/>
      <c r="K225"/>
      <c r="L225"/>
      <c r="M225"/>
      <c r="N225"/>
      <c r="O225"/>
      <c r="P225"/>
      <c r="Q225"/>
    </row>
    <row r="226" spans="4:20" x14ac:dyDescent="0.55000000000000004">
      <c r="D226"/>
      <c r="E226"/>
      <c r="F226"/>
      <c r="G226"/>
      <c r="H226"/>
      <c r="I226" s="303"/>
      <c r="J226"/>
      <c r="K226"/>
      <c r="L226"/>
      <c r="M226"/>
      <c r="N226"/>
      <c r="O226"/>
      <c r="P226"/>
      <c r="Q226"/>
    </row>
    <row r="227" spans="4:20" x14ac:dyDescent="0.55000000000000004">
      <c r="D227"/>
      <c r="E227"/>
      <c r="F227"/>
      <c r="G227"/>
      <c r="H227"/>
      <c r="I227" s="303"/>
      <c r="J227"/>
      <c r="K227"/>
      <c r="L227"/>
      <c r="M227"/>
      <c r="N227"/>
      <c r="O227"/>
      <c r="P227"/>
      <c r="Q227"/>
    </row>
    <row r="228" spans="4:20" x14ac:dyDescent="0.55000000000000004">
      <c r="D228"/>
      <c r="E228"/>
      <c r="F228"/>
      <c r="G228"/>
      <c r="H228"/>
      <c r="I228" s="303"/>
      <c r="J228"/>
      <c r="K228"/>
      <c r="L228"/>
      <c r="M228"/>
      <c r="N228"/>
      <c r="O228"/>
      <c r="P228"/>
      <c r="Q228"/>
    </row>
    <row r="229" spans="4:20" x14ac:dyDescent="0.55000000000000004">
      <c r="D229"/>
      <c r="E229"/>
      <c r="F229"/>
      <c r="G229"/>
      <c r="H229"/>
      <c r="I229" s="303"/>
      <c r="J229"/>
      <c r="K229"/>
      <c r="L229"/>
      <c r="M229"/>
      <c r="N229"/>
      <c r="O229"/>
      <c r="P229"/>
      <c r="Q229"/>
    </row>
    <row r="230" spans="4:20" x14ac:dyDescent="0.55000000000000004">
      <c r="E230"/>
      <c r="F230"/>
      <c r="G230"/>
      <c r="H230"/>
      <c r="I230" s="556"/>
      <c r="J230"/>
      <c r="K230"/>
      <c r="L230"/>
      <c r="M230"/>
      <c r="N230"/>
      <c r="O230"/>
      <c r="P230"/>
      <c r="Q230"/>
    </row>
    <row r="231" spans="4:20" x14ac:dyDescent="0.55000000000000004">
      <c r="E231"/>
      <c r="F231"/>
      <c r="G231"/>
      <c r="H231"/>
      <c r="I231" s="556"/>
      <c r="J231"/>
      <c r="K231"/>
      <c r="L231"/>
      <c r="M231"/>
      <c r="N231"/>
      <c r="O231"/>
      <c r="P231"/>
      <c r="Q231"/>
    </row>
    <row r="232" spans="4:20" x14ac:dyDescent="0.55000000000000004">
      <c r="E232"/>
      <c r="F232"/>
      <c r="G232"/>
      <c r="H232"/>
      <c r="I232" s="556"/>
      <c r="J232"/>
      <c r="K232"/>
      <c r="L232"/>
      <c r="M232"/>
      <c r="N232"/>
      <c r="O232"/>
      <c r="P232"/>
      <c r="Q232"/>
      <c r="T232" s="89"/>
    </row>
    <row r="233" spans="4:20" x14ac:dyDescent="0.55000000000000004">
      <c r="E233"/>
      <c r="F233"/>
      <c r="G233"/>
      <c r="H233"/>
      <c r="I233" s="556"/>
      <c r="J233"/>
      <c r="K233"/>
      <c r="L233"/>
      <c r="M233"/>
      <c r="N233"/>
      <c r="O233"/>
      <c r="P233"/>
      <c r="Q233"/>
    </row>
  </sheetData>
  <sheetProtection algorithmName="SHA-512" hashValue="9VkaB4g3vgMhjNd7NYOJaoFTgf3oZrM3+K6EtCmiGwK9VLKh7OW4jqonp9AZXL79leVei2Fv8bZKPcyD5Z5JyQ==" saltValue="Yq/MJP01o5ZTUQTvj2CX3g==" spinCount="100000" sheet="1" formatCells="0" insertRows="0" deleteRows="0"/>
  <mergeCells count="80">
    <mergeCell ref="I199:J199"/>
    <mergeCell ref="I200:J200"/>
    <mergeCell ref="I201:J201"/>
    <mergeCell ref="I194:J194"/>
    <mergeCell ref="I195:J195"/>
    <mergeCell ref="I196:J196"/>
    <mergeCell ref="I197:J197"/>
    <mergeCell ref="I198:J198"/>
    <mergeCell ref="L104:L105"/>
    <mergeCell ref="M104:P104"/>
    <mergeCell ref="F140:F141"/>
    <mergeCell ref="G140:G141"/>
    <mergeCell ref="A2:M2"/>
    <mergeCell ref="E6:F7"/>
    <mergeCell ref="G6:G7"/>
    <mergeCell ref="H6:H7"/>
    <mergeCell ref="I6:I7"/>
    <mergeCell ref="J6:J7"/>
    <mergeCell ref="K6:K7"/>
    <mergeCell ref="L6:L7"/>
    <mergeCell ref="M6:P6"/>
    <mergeCell ref="H140:H141"/>
    <mergeCell ref="I140:I141"/>
    <mergeCell ref="J140:J141"/>
    <mergeCell ref="Q6:Q7"/>
    <mergeCell ref="F86:F87"/>
    <mergeCell ref="G86:G87"/>
    <mergeCell ref="H86:H87"/>
    <mergeCell ref="I86:I87"/>
    <mergeCell ref="J86:J87"/>
    <mergeCell ref="K86:K87"/>
    <mergeCell ref="L86:L87"/>
    <mergeCell ref="M86:P86"/>
    <mergeCell ref="Q86:Q87"/>
    <mergeCell ref="Q104:Q105"/>
    <mergeCell ref="F122:F123"/>
    <mergeCell ref="G122:G123"/>
    <mergeCell ref="H122:H123"/>
    <mergeCell ref="I122:I123"/>
    <mergeCell ref="J122:J123"/>
    <mergeCell ref="K122:K123"/>
    <mergeCell ref="L122:L123"/>
    <mergeCell ref="F104:F105"/>
    <mergeCell ref="G104:G105"/>
    <mergeCell ref="H104:H105"/>
    <mergeCell ref="I104:I105"/>
    <mergeCell ref="J104:J105"/>
    <mergeCell ref="K104:K105"/>
    <mergeCell ref="M122:P122"/>
    <mergeCell ref="Q122:Q123"/>
    <mergeCell ref="K140:K141"/>
    <mergeCell ref="L140:L141"/>
    <mergeCell ref="M140:P140"/>
    <mergeCell ref="Q140:Q141"/>
    <mergeCell ref="E201:H201"/>
    <mergeCell ref="E194:H194"/>
    <mergeCell ref="E195:H195"/>
    <mergeCell ref="E196:H196"/>
    <mergeCell ref="E197:H197"/>
    <mergeCell ref="E198:H198"/>
    <mergeCell ref="E199:H199"/>
    <mergeCell ref="E200:H200"/>
    <mergeCell ref="K158:K159"/>
    <mergeCell ref="L158:L159"/>
    <mergeCell ref="M158:P158"/>
    <mergeCell ref="Q158:Q159"/>
    <mergeCell ref="F158:F159"/>
    <mergeCell ref="G158:G159"/>
    <mergeCell ref="M176:P176"/>
    <mergeCell ref="Q176:Q177"/>
    <mergeCell ref="F176:F177"/>
    <mergeCell ref="G176:G177"/>
    <mergeCell ref="H158:H159"/>
    <mergeCell ref="I158:I159"/>
    <mergeCell ref="J158:J159"/>
    <mergeCell ref="K176:K177"/>
    <mergeCell ref="L176:L177"/>
    <mergeCell ref="H176:H177"/>
    <mergeCell ref="I176:I177"/>
    <mergeCell ref="J176:J177"/>
  </mergeCells>
  <phoneticPr fontId="1"/>
  <conditionalFormatting sqref="E8:E79">
    <cfRule type="containsBlanks" dxfId="1923" priority="7">
      <formula>LEN(TRIM(E8))=0</formula>
    </cfRule>
    <cfRule type="cellIs" dxfId="1922" priority="8" operator="equal">
      <formula>"合計"</formula>
    </cfRule>
    <cfRule type="notContainsBlanks" dxfId="1921" priority="9">
      <formula>LEN(TRIM(E8))&gt;0</formula>
    </cfRule>
  </conditionalFormatting>
  <conditionalFormatting sqref="E80">
    <cfRule type="cellIs" dxfId="1920" priority="831" operator="equal">
      <formula>0</formula>
    </cfRule>
  </conditionalFormatting>
  <conditionalFormatting sqref="F8">
    <cfRule type="expression" dxfId="1919" priority="154">
      <formula>$E8="*"</formula>
    </cfRule>
  </conditionalFormatting>
  <conditionalFormatting sqref="F9:F13">
    <cfRule type="containsBlanks" dxfId="1918" priority="152">
      <formula>LEN(TRIM(F9))=0</formula>
    </cfRule>
  </conditionalFormatting>
  <conditionalFormatting sqref="F10">
    <cfRule type="expression" dxfId="1917" priority="153">
      <formula>$G10&lt;&gt;""</formula>
    </cfRule>
  </conditionalFormatting>
  <conditionalFormatting sqref="F14">
    <cfRule type="expression" dxfId="1916" priority="689">
      <formula>$E14="*"</formula>
    </cfRule>
  </conditionalFormatting>
  <conditionalFormatting sqref="F15:F19 H15:K19 F21:F25 H21:K25 F27:F31 H27:K31 F33:F37 H33:K37 F39:F43 H39:K43 F45:F49 H45:K49 H69:K69 F69:F73 H72:K73 H9:K13">
    <cfRule type="containsBlanks" dxfId="1915" priority="164">
      <formula>LEN(TRIM(F9))=0</formula>
    </cfRule>
  </conditionalFormatting>
  <conditionalFormatting sqref="F16:F17">
    <cfRule type="expression" dxfId="1914" priority="335">
      <formula>$G16&lt;&gt;""</formula>
    </cfRule>
  </conditionalFormatting>
  <conditionalFormatting sqref="F20">
    <cfRule type="expression" dxfId="1913" priority="684">
      <formula>$E20="*"</formula>
    </cfRule>
  </conditionalFormatting>
  <conditionalFormatting sqref="F22">
    <cfRule type="expression" dxfId="1912" priority="683">
      <formula>$G22&lt;&gt;""</formula>
    </cfRule>
  </conditionalFormatting>
  <conditionalFormatting sqref="F26">
    <cfRule type="expression" dxfId="1911" priority="679">
      <formula>$E26="*"</formula>
    </cfRule>
  </conditionalFormatting>
  <conditionalFormatting sqref="F28:F29">
    <cfRule type="expression" dxfId="1910" priority="536">
      <formula>$G28&lt;&gt;""</formula>
    </cfRule>
  </conditionalFormatting>
  <conditionalFormatting sqref="F32">
    <cfRule type="expression" dxfId="1909" priority="674">
      <formula>$E32="*"</formula>
    </cfRule>
  </conditionalFormatting>
  <conditionalFormatting sqref="F34:F35">
    <cfRule type="expression" dxfId="1908" priority="443">
      <formula>$G34&lt;&gt;""</formula>
    </cfRule>
  </conditionalFormatting>
  <conditionalFormatting sqref="F38">
    <cfRule type="expression" dxfId="1907" priority="429">
      <formula>$E38="*"</formula>
    </cfRule>
  </conditionalFormatting>
  <conditionalFormatting sqref="F40:F42">
    <cfRule type="expression" dxfId="1906" priority="407">
      <formula>$G40&lt;&gt;""</formula>
    </cfRule>
  </conditionalFormatting>
  <conditionalFormatting sqref="F44">
    <cfRule type="expression" dxfId="1905" priority="669">
      <formula>$E44="*"</formula>
    </cfRule>
  </conditionalFormatting>
  <conditionalFormatting sqref="F46:F47">
    <cfRule type="expression" dxfId="1904" priority="668">
      <formula>$G46&lt;&gt;""</formula>
    </cfRule>
  </conditionalFormatting>
  <conditionalFormatting sqref="F50">
    <cfRule type="expression" dxfId="1903" priority="664">
      <formula>$E50="*"</formula>
    </cfRule>
  </conditionalFormatting>
  <conditionalFormatting sqref="F51:F55 H51:K55">
    <cfRule type="containsBlanks" dxfId="1902" priority="122">
      <formula>LEN(TRIM(F51))=0</formula>
    </cfRule>
  </conditionalFormatting>
  <conditionalFormatting sqref="F52:F54">
    <cfRule type="expression" dxfId="1901" priority="126">
      <formula>$G52&lt;&gt;""</formula>
    </cfRule>
  </conditionalFormatting>
  <conditionalFormatting sqref="F56">
    <cfRule type="expression" dxfId="1900" priority="659">
      <formula>$E56="*"</formula>
    </cfRule>
  </conditionalFormatting>
  <conditionalFormatting sqref="F57:F61 H57:K61">
    <cfRule type="containsBlanks" dxfId="1899" priority="92">
      <formula>LEN(TRIM(F57))=0</formula>
    </cfRule>
  </conditionalFormatting>
  <conditionalFormatting sqref="F58:F60">
    <cfRule type="expression" dxfId="1898" priority="96">
      <formula>$G58&lt;&gt;""</formula>
    </cfRule>
  </conditionalFormatting>
  <conditionalFormatting sqref="F62">
    <cfRule type="expression" dxfId="1897" priority="654">
      <formula>$E62="*"</formula>
    </cfRule>
  </conditionalFormatting>
  <conditionalFormatting sqref="F63:F67 H63:K67">
    <cfRule type="containsBlanks" dxfId="1896" priority="62">
      <formula>LEN(TRIM(F63))=0</formula>
    </cfRule>
  </conditionalFormatting>
  <conditionalFormatting sqref="F64:F66">
    <cfRule type="expression" dxfId="1895" priority="66">
      <formula>$G64&lt;&gt;""</formula>
    </cfRule>
  </conditionalFormatting>
  <conditionalFormatting sqref="F68">
    <cfRule type="expression" dxfId="1894" priority="649">
      <formula>$E68="*"</formula>
    </cfRule>
  </conditionalFormatting>
  <conditionalFormatting sqref="F69:F73 F15:K19 F21:K25 F27:K31 F33:K37 F39:K43 F45:K49 G69:K69 G72:K73">
    <cfRule type="expression" dxfId="1893" priority="163">
      <formula>$L15&lt;&gt;""</formula>
    </cfRule>
  </conditionalFormatting>
  <conditionalFormatting sqref="F70:F71 H70:K71">
    <cfRule type="containsBlanks" dxfId="1892" priority="32">
      <formula>LEN(TRIM(F70))=0</formula>
    </cfRule>
  </conditionalFormatting>
  <conditionalFormatting sqref="F70:F73">
    <cfRule type="expression" dxfId="1891" priority="36">
      <formula>$G70&lt;&gt;""</formula>
    </cfRule>
  </conditionalFormatting>
  <conditionalFormatting sqref="F74">
    <cfRule type="expression" dxfId="1890" priority="644">
      <formula>$E74="*"</formula>
    </cfRule>
  </conditionalFormatting>
  <conditionalFormatting sqref="F75:F79 H75:K79">
    <cfRule type="containsBlanks" dxfId="1889" priority="2">
      <formula>LEN(TRIM(F75))=0</formula>
    </cfRule>
  </conditionalFormatting>
  <conditionalFormatting sqref="F76:F78">
    <cfRule type="expression" dxfId="1888" priority="6">
      <formula>$G76&lt;&gt;""</formula>
    </cfRule>
  </conditionalFormatting>
  <conditionalFormatting sqref="F88">
    <cfRule type="containsBlanks" dxfId="1887" priority="747">
      <formula>LEN(TRIM(F88))=0</formula>
    </cfRule>
  </conditionalFormatting>
  <conditionalFormatting sqref="F89:F97 H89:K97">
    <cfRule type="containsBlanks" dxfId="1886" priority="836">
      <formula>LEN(TRIM(F89))=0</formula>
    </cfRule>
  </conditionalFormatting>
  <conditionalFormatting sqref="F98">
    <cfRule type="cellIs" dxfId="1885" priority="455" operator="equal">
      <formula>"合計"</formula>
    </cfRule>
  </conditionalFormatting>
  <conditionalFormatting sqref="F106">
    <cfRule type="containsBlanks" dxfId="1884" priority="398">
      <formula>LEN(TRIM(F106))=0</formula>
    </cfRule>
  </conditionalFormatting>
  <conditionalFormatting sqref="F107:F112 H107:K112 G107:G115">
    <cfRule type="expression" dxfId="1883" priority="396">
      <formula>$G107&lt;&gt;""</formula>
    </cfRule>
  </conditionalFormatting>
  <conditionalFormatting sqref="F107:F115 H107:K115">
    <cfRule type="containsBlanks" dxfId="1882" priority="837">
      <formula>LEN(TRIM(F107))=0</formula>
    </cfRule>
  </conditionalFormatting>
  <conditionalFormatting sqref="F116">
    <cfRule type="cellIs" dxfId="1881" priority="395" operator="equal">
      <formula>"合計"</formula>
    </cfRule>
  </conditionalFormatting>
  <conditionalFormatting sqref="F124">
    <cfRule type="containsBlanks" dxfId="1880" priority="385">
      <formula>LEN(TRIM(F124))=0</formula>
    </cfRule>
  </conditionalFormatting>
  <conditionalFormatting sqref="F125:F130 H125:K130 G125:G133">
    <cfRule type="expression" dxfId="1879" priority="383">
      <formula>$G125&lt;&gt;""</formula>
    </cfRule>
  </conditionalFormatting>
  <conditionalFormatting sqref="F125:F133 H125:K133">
    <cfRule type="containsBlanks" dxfId="1878" priority="838">
      <formula>LEN(TRIM(F125))=0</formula>
    </cfRule>
  </conditionalFormatting>
  <conditionalFormatting sqref="F134">
    <cfRule type="cellIs" dxfId="1877" priority="382" operator="equal">
      <formula>"合計"</formula>
    </cfRule>
  </conditionalFormatting>
  <conditionalFormatting sqref="F142">
    <cfRule type="containsBlanks" dxfId="1876" priority="372">
      <formula>LEN(TRIM(F142))=0</formula>
    </cfRule>
  </conditionalFormatting>
  <conditionalFormatting sqref="F143:F148 H143:K148 G143:G151">
    <cfRule type="expression" dxfId="1875" priority="370">
      <formula>$G143&lt;&gt;""</formula>
    </cfRule>
  </conditionalFormatting>
  <conditionalFormatting sqref="F143:F151 H143:K151">
    <cfRule type="containsBlanks" dxfId="1874" priority="839">
      <formula>LEN(TRIM(F143))=0</formula>
    </cfRule>
  </conditionalFormatting>
  <conditionalFormatting sqref="F152">
    <cfRule type="cellIs" dxfId="1873" priority="369" operator="equal">
      <formula>"合計"</formula>
    </cfRule>
  </conditionalFormatting>
  <conditionalFormatting sqref="F160">
    <cfRule type="containsBlanks" dxfId="1872" priority="358">
      <formula>LEN(TRIM(F160))=0</formula>
    </cfRule>
  </conditionalFormatting>
  <conditionalFormatting sqref="F161:F166 H161:K166 G161:G169">
    <cfRule type="expression" dxfId="1871" priority="356">
      <formula>$G161&lt;&gt;""</formula>
    </cfRule>
  </conditionalFormatting>
  <conditionalFormatting sqref="F161:F169 H161:K169">
    <cfRule type="containsBlanks" dxfId="1870" priority="363">
      <formula>LEN(TRIM(F161))=0</formula>
    </cfRule>
  </conditionalFormatting>
  <conditionalFormatting sqref="F170">
    <cfRule type="cellIs" dxfId="1869" priority="355" operator="equal">
      <formula>"合計"</formula>
    </cfRule>
  </conditionalFormatting>
  <conditionalFormatting sqref="F178">
    <cfRule type="containsBlanks" dxfId="1868" priority="222">
      <formula>LEN(TRIM(F178))=0</formula>
    </cfRule>
  </conditionalFormatting>
  <conditionalFormatting sqref="F179:F184 H179:K184 G179:G187">
    <cfRule type="expression" dxfId="1867" priority="220">
      <formula>$G179&lt;&gt;""</formula>
    </cfRule>
  </conditionalFormatting>
  <conditionalFormatting sqref="F179:F187 H179:K187">
    <cfRule type="containsBlanks" dxfId="1866" priority="840">
      <formula>LEN(TRIM(F179))=0</formula>
    </cfRule>
  </conditionalFormatting>
  <conditionalFormatting sqref="F188">
    <cfRule type="cellIs" dxfId="1865" priority="219" operator="equal">
      <formula>"合計"</formula>
    </cfRule>
  </conditionalFormatting>
  <conditionalFormatting sqref="F9:K13">
    <cfRule type="expression" dxfId="1864" priority="151">
      <formula>$L9&lt;&gt;""</formula>
    </cfRule>
  </conditionalFormatting>
  <conditionalFormatting sqref="F18:K19">
    <cfRule type="expression" dxfId="1863" priority="688">
      <formula>$G18&lt;&gt;""</formula>
    </cfRule>
  </conditionalFormatting>
  <conditionalFormatting sqref="F36:K37">
    <cfRule type="expression" dxfId="1862" priority="673">
      <formula>$G36&lt;&gt;""</formula>
    </cfRule>
  </conditionalFormatting>
  <conditionalFormatting sqref="F43:K43">
    <cfRule type="expression" dxfId="1861" priority="434">
      <formula>$G43&lt;&gt;""</formula>
    </cfRule>
  </conditionalFormatting>
  <conditionalFormatting sqref="F51:K55">
    <cfRule type="expression" dxfId="1860" priority="121">
      <formula>$L51&lt;&gt;""</formula>
    </cfRule>
  </conditionalFormatting>
  <conditionalFormatting sqref="F57:K61">
    <cfRule type="expression" dxfId="1859" priority="91">
      <formula>$L57&lt;&gt;""</formula>
    </cfRule>
  </conditionalFormatting>
  <conditionalFormatting sqref="F63:K67">
    <cfRule type="expression" dxfId="1858" priority="61">
      <formula>$L63&lt;&gt;""</formula>
    </cfRule>
  </conditionalFormatting>
  <conditionalFormatting sqref="F70:K71">
    <cfRule type="expression" dxfId="1857" priority="31">
      <formula>$L70&lt;&gt;""</formula>
    </cfRule>
  </conditionalFormatting>
  <conditionalFormatting sqref="F75:K79">
    <cfRule type="expression" dxfId="1856" priority="1">
      <formula>$L75&lt;&gt;""</formula>
    </cfRule>
  </conditionalFormatting>
  <conditionalFormatting sqref="F88:K97">
    <cfRule type="expression" dxfId="1855" priority="403">
      <formula>$G88&lt;&gt;""</formula>
    </cfRule>
    <cfRule type="expression" dxfId="1854" priority="404">
      <formula>$L88&lt;&gt;""</formula>
    </cfRule>
    <cfRule type="expression" dxfId="1853" priority="405">
      <formula>$G88&lt;&gt;""</formula>
    </cfRule>
  </conditionalFormatting>
  <conditionalFormatting sqref="F106:K115">
    <cfRule type="expression" dxfId="1852" priority="390">
      <formula>$G106&lt;&gt;""</formula>
    </cfRule>
    <cfRule type="expression" dxfId="1851" priority="391">
      <formula>$L106&lt;&gt;""</formula>
    </cfRule>
    <cfRule type="expression" dxfId="1850" priority="392">
      <formula>$G106&lt;&gt;""</formula>
    </cfRule>
  </conditionalFormatting>
  <conditionalFormatting sqref="F124:K133">
    <cfRule type="expression" dxfId="1849" priority="378">
      <formula>$L124&lt;&gt;""</formula>
    </cfRule>
    <cfRule type="expression" dxfId="1848" priority="379">
      <formula>$G124&lt;&gt;""</formula>
    </cfRule>
    <cfRule type="expression" dxfId="1847" priority="377">
      <formula>$G124&lt;&gt;""</formula>
    </cfRule>
  </conditionalFormatting>
  <conditionalFormatting sqref="F142:K151">
    <cfRule type="expression" dxfId="1846" priority="365">
      <formula>$L142&lt;&gt;""</formula>
    </cfRule>
    <cfRule type="expression" dxfId="1845" priority="364">
      <formula>$G142&lt;&gt;""</formula>
    </cfRule>
    <cfRule type="expression" dxfId="1844" priority="366">
      <formula>$G142&lt;&gt;""</formula>
    </cfRule>
  </conditionalFormatting>
  <conditionalFormatting sqref="F160:K169">
    <cfRule type="expression" dxfId="1843" priority="353">
      <formula>$G160&lt;&gt;""</formula>
    </cfRule>
    <cfRule type="expression" dxfId="1842" priority="352">
      <formula>$L160&lt;&gt;""</formula>
    </cfRule>
    <cfRule type="expression" dxfId="1841" priority="351">
      <formula>$G160&lt;&gt;""</formula>
    </cfRule>
  </conditionalFormatting>
  <conditionalFormatting sqref="F178:K187">
    <cfRule type="expression" dxfId="1840" priority="214">
      <formula>$G178&lt;&gt;""</formula>
    </cfRule>
    <cfRule type="expression" dxfId="1839" priority="215">
      <formula>$L178&lt;&gt;""</formula>
    </cfRule>
    <cfRule type="expression" dxfId="1838" priority="216">
      <formula>$G178&lt;&gt;""</formula>
    </cfRule>
  </conditionalFormatting>
  <conditionalFormatting sqref="F11:Q13">
    <cfRule type="expression" dxfId="1837" priority="525">
      <formula>$G11&lt;&gt;""</formula>
    </cfRule>
  </conditionalFormatting>
  <conditionalFormatting sqref="F55:Q55">
    <cfRule type="expression" dxfId="1836" priority="188">
      <formula>$G55&lt;&gt;""</formula>
    </cfRule>
  </conditionalFormatting>
  <conditionalFormatting sqref="F61:Q61">
    <cfRule type="expression" dxfId="1835" priority="186">
      <formula>$G61&lt;&gt;""</formula>
    </cfRule>
  </conditionalFormatting>
  <conditionalFormatting sqref="F67:Q67">
    <cfRule type="expression" dxfId="1834" priority="184">
      <formula>$G67&lt;&gt;""</formula>
    </cfRule>
  </conditionalFormatting>
  <conditionalFormatting sqref="F79:Q79">
    <cfRule type="expression" dxfId="1833" priority="180">
      <formula>$G79&lt;&gt;""</formula>
    </cfRule>
  </conditionalFormatting>
  <conditionalFormatting sqref="G8">
    <cfRule type="expression" dxfId="1832" priority="743">
      <formula>$E8&lt;&gt;""</formula>
    </cfRule>
    <cfRule type="expression" dxfId="1831" priority="745">
      <formula>$E8=""</formula>
    </cfRule>
    <cfRule type="expression" dxfId="1830" priority="744">
      <formula>$E8&lt;&gt;""</formula>
    </cfRule>
  </conditionalFormatting>
  <conditionalFormatting sqref="G9:G10">
    <cfRule type="expression" dxfId="1829" priority="162">
      <formula>$G9&lt;&gt;""</formula>
    </cfRule>
  </conditionalFormatting>
  <conditionalFormatting sqref="G10:G11">
    <cfRule type="expression" dxfId="1828" priority="229">
      <formula>$E10&lt;&gt;""</formula>
    </cfRule>
    <cfRule type="notContainsBlanks" dxfId="1827" priority="230">
      <formula>LEN(TRIM(G10))&gt;0</formula>
    </cfRule>
    <cfRule type="expression" dxfId="1826" priority="231">
      <formula>$E10&lt;&gt;""</formula>
    </cfRule>
    <cfRule type="expression" dxfId="1825" priority="232">
      <formula>$E10=""</formula>
    </cfRule>
    <cfRule type="expression" dxfId="1824" priority="233">
      <formula>G10&lt;&gt;""</formula>
    </cfRule>
  </conditionalFormatting>
  <conditionalFormatting sqref="G12:G13">
    <cfRule type="notContainsBlanks" dxfId="1823" priority="733">
      <formula>LEN(TRIM(G12))&gt;0</formula>
    </cfRule>
    <cfRule type="expression" dxfId="1822" priority="736">
      <formula>G12&lt;&gt;""</formula>
    </cfRule>
    <cfRule type="expression" dxfId="1821" priority="735">
      <formula>$E12=""</formula>
    </cfRule>
    <cfRule type="expression" dxfId="1820" priority="734">
      <formula>$E12&lt;&gt;""</formula>
    </cfRule>
  </conditionalFormatting>
  <conditionalFormatting sqref="G12:G14">
    <cfRule type="expression" dxfId="1819" priority="635">
      <formula>$E12&lt;&gt;""</formula>
    </cfRule>
  </conditionalFormatting>
  <conditionalFormatting sqref="G14">
    <cfRule type="expression" dxfId="1818" priority="634">
      <formula>$E14&lt;&gt;""</formula>
    </cfRule>
    <cfRule type="expression" dxfId="1817" priority="636">
      <formula>$E14=""</formula>
    </cfRule>
    <cfRule type="expression" dxfId="1816" priority="637">
      <formula>G14&lt;&gt;""</formula>
    </cfRule>
  </conditionalFormatting>
  <conditionalFormatting sqref="G16">
    <cfRule type="expression" dxfId="1815" priority="811">
      <formula>G16&lt;&gt;""</formula>
    </cfRule>
    <cfRule type="notContainsBlanks" dxfId="1814" priority="810">
      <formula>LEN(TRIM(G16))&gt;0</formula>
    </cfRule>
  </conditionalFormatting>
  <conditionalFormatting sqref="G16:G19">
    <cfRule type="notContainsBlanks" dxfId="1813" priority="341">
      <formula>LEN(TRIM(G16))&gt;0</formula>
    </cfRule>
    <cfRule type="expression" dxfId="1812" priority="342">
      <formula>$E16&lt;&gt;""</formula>
    </cfRule>
    <cfRule type="expression" dxfId="1811" priority="343">
      <formula>$E16=""</formula>
    </cfRule>
    <cfRule type="expression" dxfId="1810" priority="344">
      <formula>G16&lt;&gt;""</formula>
    </cfRule>
  </conditionalFormatting>
  <conditionalFormatting sqref="G16:G20">
    <cfRule type="expression" dxfId="1809" priority="331">
      <formula>$E16&lt;&gt;""</formula>
    </cfRule>
  </conditionalFormatting>
  <conditionalFormatting sqref="G20">
    <cfRule type="expression" dxfId="1808" priority="330">
      <formula>$E20&lt;&gt;""</formula>
    </cfRule>
    <cfRule type="expression" dxfId="1807" priority="332">
      <formula>$E20=""</formula>
    </cfRule>
    <cfRule type="expression" dxfId="1806" priority="333">
      <formula>G20&lt;&gt;""</formula>
    </cfRule>
  </conditionalFormatting>
  <conditionalFormatting sqref="G22 H8:J8">
    <cfRule type="expression" dxfId="1805" priority="825">
      <formula>$E8=""</formula>
    </cfRule>
  </conditionalFormatting>
  <conditionalFormatting sqref="G22">
    <cfRule type="expression" dxfId="1804" priority="823">
      <formula>$E22&lt;&gt;""</formula>
    </cfRule>
    <cfRule type="expression" dxfId="1803" priority="824">
      <formula>$E22&lt;&gt;""</formula>
    </cfRule>
  </conditionalFormatting>
  <conditionalFormatting sqref="G22:G25">
    <cfRule type="notContainsBlanks" dxfId="1802" priority="791">
      <formula>LEN(TRIM(G22))&gt;0</formula>
    </cfRule>
    <cfRule type="expression" dxfId="1801" priority="794">
      <formula>G22&lt;&gt;""</formula>
    </cfRule>
  </conditionalFormatting>
  <conditionalFormatting sqref="G23:G25">
    <cfRule type="expression" dxfId="1800" priority="793">
      <formula>$E23=""</formula>
    </cfRule>
    <cfRule type="expression" dxfId="1799" priority="792">
      <formula>$E23&lt;&gt;""</formula>
    </cfRule>
  </conditionalFormatting>
  <conditionalFormatting sqref="G23:G26">
    <cfRule type="expression" dxfId="1798" priority="321">
      <formula>$E23&lt;&gt;""</formula>
    </cfRule>
  </conditionalFormatting>
  <conditionalFormatting sqref="G26">
    <cfRule type="expression" dxfId="1797" priority="322">
      <formula>$E26=""</formula>
    </cfRule>
    <cfRule type="expression" dxfId="1796" priority="323">
      <formula>G26&lt;&gt;""</formula>
    </cfRule>
    <cfRule type="expression" dxfId="1795" priority="320">
      <formula>$E26&lt;&gt;""</formula>
    </cfRule>
  </conditionalFormatting>
  <conditionalFormatting sqref="G28:G31">
    <cfRule type="expression" dxfId="1794" priority="789">
      <formula>G28&lt;&gt;""</formula>
    </cfRule>
    <cfRule type="expression" dxfId="1793" priority="787">
      <formula>$E28&lt;&gt;""</formula>
    </cfRule>
    <cfRule type="notContainsBlanks" dxfId="1792" priority="786">
      <formula>LEN(TRIM(G28))&gt;0</formula>
    </cfRule>
    <cfRule type="expression" dxfId="1791" priority="788">
      <formula>$E28=""</formula>
    </cfRule>
  </conditionalFormatting>
  <conditionalFormatting sqref="G28:G32">
    <cfRule type="expression" dxfId="1790" priority="311">
      <formula>$E28&lt;&gt;""</formula>
    </cfRule>
  </conditionalFormatting>
  <conditionalFormatting sqref="G32">
    <cfRule type="expression" dxfId="1789" priority="310">
      <formula>$E32&lt;&gt;""</formula>
    </cfRule>
    <cfRule type="expression" dxfId="1788" priority="312">
      <formula>$E32=""</formula>
    </cfRule>
    <cfRule type="expression" dxfId="1787" priority="313">
      <formula>G32&lt;&gt;""</formula>
    </cfRule>
  </conditionalFormatting>
  <conditionalFormatting sqref="G34:G37">
    <cfRule type="expression" dxfId="1786" priority="451">
      <formula>$E34&lt;&gt;""</formula>
    </cfRule>
    <cfRule type="notContainsBlanks" dxfId="1785" priority="450">
      <formula>LEN(TRIM(G34))&gt;0</formula>
    </cfRule>
    <cfRule type="expression" dxfId="1784" priority="452">
      <formula>$E34=""</formula>
    </cfRule>
    <cfRule type="expression" dxfId="1783" priority="453">
      <formula>G34&lt;&gt;""</formula>
    </cfRule>
  </conditionalFormatting>
  <conditionalFormatting sqref="G34:G38">
    <cfRule type="expression" dxfId="1782" priority="301">
      <formula>$E34&lt;&gt;""</formula>
    </cfRule>
  </conditionalFormatting>
  <conditionalFormatting sqref="G38">
    <cfRule type="expression" dxfId="1781" priority="303">
      <formula>G38&lt;&gt;""</formula>
    </cfRule>
    <cfRule type="expression" dxfId="1780" priority="302">
      <formula>$E38=""</formula>
    </cfRule>
    <cfRule type="expression" dxfId="1779" priority="300">
      <formula>$E38&lt;&gt;""</formula>
    </cfRule>
  </conditionalFormatting>
  <conditionalFormatting sqref="G40:G43">
    <cfRule type="expression" dxfId="1778" priority="416">
      <formula>$E40=""</formula>
    </cfRule>
    <cfRule type="expression" dxfId="1777" priority="415">
      <formula>$E40&lt;&gt;""</formula>
    </cfRule>
    <cfRule type="notContainsBlanks" dxfId="1776" priority="414">
      <formula>LEN(TRIM(G40))&gt;0</formula>
    </cfRule>
    <cfRule type="expression" dxfId="1775" priority="417">
      <formula>G40&lt;&gt;""</formula>
    </cfRule>
  </conditionalFormatting>
  <conditionalFormatting sqref="G40:G44">
    <cfRule type="expression" dxfId="1774" priority="291">
      <formula>$E40&lt;&gt;""</formula>
    </cfRule>
  </conditionalFormatting>
  <conditionalFormatting sqref="G44">
    <cfRule type="expression" dxfId="1773" priority="292">
      <formula>$E44=""</formula>
    </cfRule>
    <cfRule type="expression" dxfId="1772" priority="293">
      <formula>G44&lt;&gt;""</formula>
    </cfRule>
    <cfRule type="expression" dxfId="1771" priority="290">
      <formula>$E44&lt;&gt;""</formula>
    </cfRule>
  </conditionalFormatting>
  <conditionalFormatting sqref="G46:G49">
    <cfRule type="notContainsBlanks" dxfId="1770" priority="776">
      <formula>LEN(TRIM(G46))&gt;0</formula>
    </cfRule>
    <cfRule type="expression" dxfId="1769" priority="778">
      <formula>$E46=""</formula>
    </cfRule>
    <cfRule type="expression" dxfId="1768" priority="777">
      <formula>$E46&lt;&gt;""</formula>
    </cfRule>
    <cfRule type="expression" dxfId="1767" priority="779">
      <formula>G46&lt;&gt;""</formula>
    </cfRule>
  </conditionalFormatting>
  <conditionalFormatting sqref="G46:G50">
    <cfRule type="expression" dxfId="1766" priority="281">
      <formula>$E46&lt;&gt;""</formula>
    </cfRule>
  </conditionalFormatting>
  <conditionalFormatting sqref="G50">
    <cfRule type="expression" dxfId="1765" priority="283">
      <formula>G50&lt;&gt;""</formula>
    </cfRule>
    <cfRule type="expression" dxfId="1764" priority="282">
      <formula>$E50=""</formula>
    </cfRule>
    <cfRule type="expression" dxfId="1763" priority="280">
      <formula>$E50&lt;&gt;""</formula>
    </cfRule>
  </conditionalFormatting>
  <conditionalFormatting sqref="G52:G54">
    <cfRule type="expression" dxfId="1762" priority="133">
      <formula>$E52&lt;&gt;""</formula>
    </cfRule>
    <cfRule type="expression" dxfId="1761" priority="134">
      <formula>$E52=""</formula>
    </cfRule>
    <cfRule type="notContainsBlanks" dxfId="1760" priority="132">
      <formula>LEN(TRIM(G52))&gt;0</formula>
    </cfRule>
    <cfRule type="expression" dxfId="1759" priority="131">
      <formula>$E52&lt;&gt;""</formula>
    </cfRule>
    <cfRule type="expression" dxfId="1758" priority="135">
      <formula>G52&lt;&gt;""</formula>
    </cfRule>
  </conditionalFormatting>
  <conditionalFormatting sqref="G55">
    <cfRule type="notContainsBlanks" dxfId="1757" priority="771">
      <formula>LEN(TRIM(G55))&gt;0</formula>
    </cfRule>
    <cfRule type="expression" dxfId="1756" priority="773">
      <formula>$E55=""</formula>
    </cfRule>
    <cfRule type="expression" dxfId="1755" priority="774">
      <formula>G55&lt;&gt;""</formula>
    </cfRule>
    <cfRule type="expression" dxfId="1754" priority="772">
      <formula>$E55&lt;&gt;""</formula>
    </cfRule>
  </conditionalFormatting>
  <conditionalFormatting sqref="G55:G56">
    <cfRule type="expression" dxfId="1753" priority="271">
      <formula>$E55&lt;&gt;""</formula>
    </cfRule>
  </conditionalFormatting>
  <conditionalFormatting sqref="G56">
    <cfRule type="expression" dxfId="1752" priority="270">
      <formula>$E56&lt;&gt;""</formula>
    </cfRule>
    <cfRule type="expression" dxfId="1751" priority="273">
      <formula>G56&lt;&gt;""</formula>
    </cfRule>
    <cfRule type="expression" dxfId="1750" priority="272">
      <formula>$E56=""</formula>
    </cfRule>
  </conditionalFormatting>
  <conditionalFormatting sqref="G58:G60">
    <cfRule type="notContainsBlanks" dxfId="1749" priority="102">
      <formula>LEN(TRIM(G58))&gt;0</formula>
    </cfRule>
    <cfRule type="expression" dxfId="1748" priority="101">
      <formula>$E58&lt;&gt;""</formula>
    </cfRule>
    <cfRule type="expression" dxfId="1747" priority="105">
      <formula>G58&lt;&gt;""</formula>
    </cfRule>
    <cfRule type="expression" dxfId="1746" priority="104">
      <formula>$E58=""</formula>
    </cfRule>
    <cfRule type="expression" dxfId="1745" priority="103">
      <formula>$E58&lt;&gt;""</formula>
    </cfRule>
  </conditionalFormatting>
  <conditionalFormatting sqref="G61">
    <cfRule type="expression" dxfId="1744" priority="767">
      <formula>$E61&lt;&gt;""</formula>
    </cfRule>
    <cfRule type="notContainsBlanks" dxfId="1743" priority="766">
      <formula>LEN(TRIM(G61))&gt;0</formula>
    </cfRule>
    <cfRule type="expression" dxfId="1742" priority="768">
      <formula>$E61=""</formula>
    </cfRule>
    <cfRule type="expression" dxfId="1741" priority="769">
      <formula>G61&lt;&gt;""</formula>
    </cfRule>
  </conditionalFormatting>
  <conditionalFormatting sqref="G61:G62">
    <cfRule type="expression" dxfId="1740" priority="261">
      <formula>$E61&lt;&gt;""</formula>
    </cfRule>
  </conditionalFormatting>
  <conditionalFormatting sqref="G62">
    <cfRule type="expression" dxfId="1739" priority="263">
      <formula>G62&lt;&gt;""</formula>
    </cfRule>
    <cfRule type="expression" dxfId="1738" priority="262">
      <formula>$E62=""</formula>
    </cfRule>
    <cfRule type="expression" dxfId="1737" priority="260">
      <formula>$E62&lt;&gt;""</formula>
    </cfRule>
  </conditionalFormatting>
  <conditionalFormatting sqref="G64:G66">
    <cfRule type="expression" dxfId="1736" priority="73">
      <formula>$E64&lt;&gt;""</formula>
    </cfRule>
    <cfRule type="expression" dxfId="1735" priority="75">
      <formula>G64&lt;&gt;""</formula>
    </cfRule>
    <cfRule type="notContainsBlanks" dxfId="1734" priority="72">
      <formula>LEN(TRIM(G64))&gt;0</formula>
    </cfRule>
    <cfRule type="expression" dxfId="1733" priority="74">
      <formula>$E64=""</formula>
    </cfRule>
    <cfRule type="expression" dxfId="1732" priority="71">
      <formula>$E64&lt;&gt;""</formula>
    </cfRule>
  </conditionalFormatting>
  <conditionalFormatting sqref="G67">
    <cfRule type="notContainsBlanks" dxfId="1731" priority="761">
      <formula>LEN(TRIM(G67))&gt;0</formula>
    </cfRule>
    <cfRule type="expression" dxfId="1730" priority="762">
      <formula>$E67&lt;&gt;""</formula>
    </cfRule>
    <cfRule type="expression" dxfId="1729" priority="763">
      <formula>$E67=""</formula>
    </cfRule>
    <cfRule type="expression" dxfId="1728" priority="764">
      <formula>G67&lt;&gt;""</formula>
    </cfRule>
  </conditionalFormatting>
  <conditionalFormatting sqref="G67:G68">
    <cfRule type="expression" dxfId="1727" priority="251">
      <formula>$E67&lt;&gt;""</formula>
    </cfRule>
  </conditionalFormatting>
  <conditionalFormatting sqref="G68">
    <cfRule type="expression" dxfId="1726" priority="250">
      <formula>$E68&lt;&gt;""</formula>
    </cfRule>
    <cfRule type="expression" dxfId="1725" priority="253">
      <formula>G68&lt;&gt;""</formula>
    </cfRule>
    <cfRule type="expression" dxfId="1724" priority="252">
      <formula>$E68=""</formula>
    </cfRule>
  </conditionalFormatting>
  <conditionalFormatting sqref="G70:G71">
    <cfRule type="expression" dxfId="1723" priority="45">
      <formula>G70&lt;&gt;""</formula>
    </cfRule>
    <cfRule type="expression" dxfId="1722" priority="44">
      <formula>$E70=""</formula>
    </cfRule>
    <cfRule type="expression" dxfId="1721" priority="43">
      <formula>$E70&lt;&gt;""</formula>
    </cfRule>
    <cfRule type="notContainsBlanks" dxfId="1720" priority="42">
      <formula>LEN(TRIM(G70))&gt;0</formula>
    </cfRule>
    <cfRule type="expression" dxfId="1719" priority="41">
      <formula>$E70&lt;&gt;""</formula>
    </cfRule>
  </conditionalFormatting>
  <conditionalFormatting sqref="G72:G73">
    <cfRule type="expression" dxfId="1718" priority="759">
      <formula>G72&lt;&gt;""</formula>
    </cfRule>
    <cfRule type="notContainsBlanks" dxfId="1717" priority="756">
      <formula>LEN(TRIM(G72))&gt;0</formula>
    </cfRule>
    <cfRule type="expression" dxfId="1716" priority="757">
      <formula>$E72&lt;&gt;""</formula>
    </cfRule>
    <cfRule type="expression" dxfId="1715" priority="758">
      <formula>$E72=""</formula>
    </cfRule>
  </conditionalFormatting>
  <conditionalFormatting sqref="G72:G74">
    <cfRule type="expression" dxfId="1714" priority="241">
      <formula>$E72&lt;&gt;""</formula>
    </cfRule>
  </conditionalFormatting>
  <conditionalFormatting sqref="G74">
    <cfRule type="expression" dxfId="1713" priority="240">
      <formula>$E74&lt;&gt;""</formula>
    </cfRule>
    <cfRule type="expression" dxfId="1712" priority="242">
      <formula>$E74=""</formula>
    </cfRule>
    <cfRule type="expression" dxfId="1711" priority="243">
      <formula>G74&lt;&gt;""</formula>
    </cfRule>
  </conditionalFormatting>
  <conditionalFormatting sqref="G76:G79">
    <cfRule type="expression" dxfId="1710" priority="15">
      <formula>G76&lt;&gt;""</formula>
    </cfRule>
    <cfRule type="notContainsBlanks" dxfId="1709" priority="12">
      <formula>LEN(TRIM(G76))&gt;0</formula>
    </cfRule>
    <cfRule type="expression" dxfId="1708" priority="13">
      <formula>$E76&lt;&gt;""</formula>
    </cfRule>
    <cfRule type="expression" dxfId="1707" priority="14">
      <formula>$E76=""</formula>
    </cfRule>
    <cfRule type="expression" dxfId="1706" priority="11">
      <formula>$E76&lt;&gt;""</formula>
    </cfRule>
  </conditionalFormatting>
  <conditionalFormatting sqref="G88:G97 G8:Q8">
    <cfRule type="notContainsBlanks" dxfId="1705" priority="699">
      <formula>LEN(TRIM(G8))&gt;0</formula>
    </cfRule>
  </conditionalFormatting>
  <conditionalFormatting sqref="G88:G97">
    <cfRule type="expression" dxfId="1704" priority="749">
      <formula>G88&lt;&gt;""</formula>
    </cfRule>
    <cfRule type="containsBlanks" dxfId="1703" priority="828">
      <formula>LEN(TRIM(G88))=0</formula>
    </cfRule>
  </conditionalFormatting>
  <conditionalFormatting sqref="G89:G97">
    <cfRule type="expression" dxfId="1702" priority="406">
      <formula>$L89&lt;&gt;""</formula>
    </cfRule>
  </conditionalFormatting>
  <conditionalFormatting sqref="G106:G115">
    <cfRule type="containsBlanks" dxfId="1701" priority="401">
      <formula>LEN(TRIM(G106))=0</formula>
    </cfRule>
    <cfRule type="notContainsBlanks" dxfId="1700" priority="397">
      <formula>LEN(TRIM(G106))&gt;0</formula>
    </cfRule>
    <cfRule type="expression" dxfId="1699" priority="400">
      <formula>G106&lt;&gt;""</formula>
    </cfRule>
  </conditionalFormatting>
  <conditionalFormatting sqref="G107:G115">
    <cfRule type="expression" dxfId="1698" priority="393">
      <formula>$L107&lt;&gt;""</formula>
    </cfRule>
  </conditionalFormatting>
  <conditionalFormatting sqref="G124:G133">
    <cfRule type="expression" dxfId="1697" priority="387">
      <formula>G124&lt;&gt;""</formula>
    </cfRule>
    <cfRule type="notContainsBlanks" dxfId="1696" priority="384">
      <formula>LEN(TRIM(G124))&gt;0</formula>
    </cfRule>
    <cfRule type="containsBlanks" dxfId="1695" priority="388">
      <formula>LEN(TRIM(G124))=0</formula>
    </cfRule>
  </conditionalFormatting>
  <conditionalFormatting sqref="G125:G133">
    <cfRule type="expression" dxfId="1694" priority="380">
      <formula>$L125&lt;&gt;""</formula>
    </cfRule>
  </conditionalFormatting>
  <conditionalFormatting sqref="G142:G151">
    <cfRule type="containsBlanks" dxfId="1693" priority="375">
      <formula>LEN(TRIM(G142))=0</formula>
    </cfRule>
    <cfRule type="expression" dxfId="1692" priority="374">
      <formula>G142&lt;&gt;""</formula>
    </cfRule>
    <cfRule type="notContainsBlanks" dxfId="1691" priority="371">
      <formula>LEN(TRIM(G142))&gt;0</formula>
    </cfRule>
  </conditionalFormatting>
  <conditionalFormatting sqref="G143:G151">
    <cfRule type="expression" dxfId="1690" priority="367">
      <formula>$L143&lt;&gt;""</formula>
    </cfRule>
  </conditionalFormatting>
  <conditionalFormatting sqref="G160:G169">
    <cfRule type="notContainsBlanks" dxfId="1689" priority="357">
      <formula>LEN(TRIM(G160))&gt;0</formula>
    </cfRule>
    <cfRule type="containsBlanks" dxfId="1688" priority="361">
      <formula>LEN(TRIM(G160))=0</formula>
    </cfRule>
    <cfRule type="expression" dxfId="1687" priority="360">
      <formula>G160&lt;&gt;""</formula>
    </cfRule>
  </conditionalFormatting>
  <conditionalFormatting sqref="G161:G169">
    <cfRule type="expression" dxfId="1686" priority="354">
      <formula>$L161&lt;&gt;""</formula>
    </cfRule>
  </conditionalFormatting>
  <conditionalFormatting sqref="G178:G187">
    <cfRule type="notContainsBlanks" dxfId="1685" priority="221">
      <formula>LEN(TRIM(G178))&gt;0</formula>
    </cfRule>
    <cfRule type="expression" dxfId="1684" priority="224">
      <formula>G178&lt;&gt;""</formula>
    </cfRule>
    <cfRule type="containsBlanks" dxfId="1683" priority="225">
      <formula>LEN(TRIM(G178))=0</formula>
    </cfRule>
  </conditionalFormatting>
  <conditionalFormatting sqref="G179:G187">
    <cfRule type="expression" dxfId="1682" priority="217">
      <formula>$L179&lt;&gt;""</formula>
    </cfRule>
  </conditionalFormatting>
  <conditionalFormatting sqref="G8:I8">
    <cfRule type="expression" dxfId="1681" priority="746">
      <formula>G8&lt;&gt;""</formula>
    </cfRule>
  </conditionalFormatting>
  <conditionalFormatting sqref="G15:K17">
    <cfRule type="expression" dxfId="1680" priority="339">
      <formula>$G15&lt;&gt;""</formula>
    </cfRule>
  </conditionalFormatting>
  <conditionalFormatting sqref="G33:K35">
    <cfRule type="expression" dxfId="1679" priority="448">
      <formula>$G33&lt;&gt;""</formula>
    </cfRule>
  </conditionalFormatting>
  <conditionalFormatting sqref="G39:K42">
    <cfRule type="expression" dxfId="1678" priority="412">
      <formula>$G39&lt;&gt;""</formula>
    </cfRule>
  </conditionalFormatting>
  <conditionalFormatting sqref="G51:K54">
    <cfRule type="expression" dxfId="1677" priority="130">
      <formula>$G51&lt;&gt;""</formula>
    </cfRule>
  </conditionalFormatting>
  <conditionalFormatting sqref="G57:K60">
    <cfRule type="expression" dxfId="1676" priority="100">
      <formula>$G57&lt;&gt;""</formula>
    </cfRule>
  </conditionalFormatting>
  <conditionalFormatting sqref="G63:K66">
    <cfRule type="expression" dxfId="1675" priority="70">
      <formula>$G63&lt;&gt;""</formula>
    </cfRule>
  </conditionalFormatting>
  <conditionalFormatting sqref="G69:K71">
    <cfRule type="expression" dxfId="1674" priority="40">
      <formula>$G69&lt;&gt;""</formula>
    </cfRule>
  </conditionalFormatting>
  <conditionalFormatting sqref="G75:K78">
    <cfRule type="expression" dxfId="1673" priority="10">
      <formula>$G75&lt;&gt;""</formula>
    </cfRule>
  </conditionalFormatting>
  <conditionalFormatting sqref="G14:Q14">
    <cfRule type="notContainsBlanks" dxfId="1672" priority="346">
      <formula>LEN(TRIM(G14))&gt;0</formula>
    </cfRule>
  </conditionalFormatting>
  <conditionalFormatting sqref="G20:Q20">
    <cfRule type="notContainsBlanks" dxfId="1671" priority="325">
      <formula>LEN(TRIM(G20))&gt;0</formula>
    </cfRule>
  </conditionalFormatting>
  <conditionalFormatting sqref="G26:Q26">
    <cfRule type="notContainsBlanks" dxfId="1670" priority="315">
      <formula>LEN(TRIM(G26))&gt;0</formula>
    </cfRule>
  </conditionalFormatting>
  <conditionalFormatting sqref="G32:Q32">
    <cfRule type="notContainsBlanks" dxfId="1669" priority="305">
      <formula>LEN(TRIM(G32))&gt;0</formula>
    </cfRule>
  </conditionalFormatting>
  <conditionalFormatting sqref="G38:Q38">
    <cfRule type="notContainsBlanks" dxfId="1668" priority="295">
      <formula>LEN(TRIM(G38))&gt;0</formula>
    </cfRule>
  </conditionalFormatting>
  <conditionalFormatting sqref="G44:Q44">
    <cfRule type="notContainsBlanks" dxfId="1667" priority="285">
      <formula>LEN(TRIM(G44))&gt;0</formula>
    </cfRule>
  </conditionalFormatting>
  <conditionalFormatting sqref="G50:Q50">
    <cfRule type="notContainsBlanks" dxfId="1666" priority="275">
      <formula>LEN(TRIM(G50))&gt;0</formula>
    </cfRule>
  </conditionalFormatting>
  <conditionalFormatting sqref="G56:Q56">
    <cfRule type="notContainsBlanks" dxfId="1665" priority="265">
      <formula>LEN(TRIM(G56))&gt;0</formula>
    </cfRule>
  </conditionalFormatting>
  <conditionalFormatting sqref="G62:Q62">
    <cfRule type="notContainsBlanks" dxfId="1664" priority="255">
      <formula>LEN(TRIM(G62))&gt;0</formula>
    </cfRule>
  </conditionalFormatting>
  <conditionalFormatting sqref="G68:Q68">
    <cfRule type="notContainsBlanks" dxfId="1663" priority="245">
      <formula>LEN(TRIM(G68))&gt;0</formula>
    </cfRule>
  </conditionalFormatting>
  <conditionalFormatting sqref="G72:Q73">
    <cfRule type="expression" dxfId="1662" priority="182">
      <formula>$G72&lt;&gt;""</formula>
    </cfRule>
  </conditionalFormatting>
  <conditionalFormatting sqref="G74:Q74">
    <cfRule type="notContainsBlanks" dxfId="1661" priority="235">
      <formula>LEN(TRIM(G74))&gt;0</formula>
    </cfRule>
  </conditionalFormatting>
  <conditionalFormatting sqref="H8:I8">
    <cfRule type="expression" dxfId="1660" priority="350">
      <formula>$G8=""</formula>
    </cfRule>
    <cfRule type="expression" dxfId="1659" priority="829">
      <formula>$E8&lt;&gt;""</formula>
    </cfRule>
  </conditionalFormatting>
  <conditionalFormatting sqref="H14:I14">
    <cfRule type="expression" dxfId="1658" priority="347">
      <formula>H14&lt;&gt;""</formula>
    </cfRule>
    <cfRule type="expression" dxfId="1657" priority="345">
      <formula>$G14=""</formula>
    </cfRule>
    <cfRule type="expression" dxfId="1656" priority="348">
      <formula>$E14=""</formula>
    </cfRule>
    <cfRule type="expression" dxfId="1655" priority="349">
      <formula>$E14&lt;&gt;""</formula>
    </cfRule>
  </conditionalFormatting>
  <conditionalFormatting sqref="H20:I20">
    <cfRule type="expression" dxfId="1654" priority="328">
      <formula>$E20&lt;&gt;""</formula>
    </cfRule>
    <cfRule type="expression" dxfId="1653" priority="324">
      <formula>$G20=""</formula>
    </cfRule>
    <cfRule type="expression" dxfId="1652" priority="326">
      <formula>H20&lt;&gt;""</formula>
    </cfRule>
    <cfRule type="expression" dxfId="1651" priority="327">
      <formula>$E20=""</formula>
    </cfRule>
  </conditionalFormatting>
  <conditionalFormatting sqref="H26:I26">
    <cfRule type="expression" dxfId="1650" priority="314">
      <formula>$G26=""</formula>
    </cfRule>
    <cfRule type="expression" dxfId="1649" priority="316">
      <formula>H26&lt;&gt;""</formula>
    </cfRule>
    <cfRule type="expression" dxfId="1648" priority="317">
      <formula>$E26=""</formula>
    </cfRule>
    <cfRule type="expression" dxfId="1647" priority="318">
      <formula>$E26&lt;&gt;""</formula>
    </cfRule>
  </conditionalFormatting>
  <conditionalFormatting sqref="H32:I32">
    <cfRule type="expression" dxfId="1646" priority="306">
      <formula>H32&lt;&gt;""</formula>
    </cfRule>
    <cfRule type="expression" dxfId="1645" priority="307">
      <formula>$E32=""</formula>
    </cfRule>
    <cfRule type="expression" dxfId="1644" priority="308">
      <formula>$E32&lt;&gt;""</formula>
    </cfRule>
    <cfRule type="expression" dxfId="1643" priority="304">
      <formula>$G32=""</formula>
    </cfRule>
  </conditionalFormatting>
  <conditionalFormatting sqref="H38:I38">
    <cfRule type="expression" dxfId="1642" priority="294">
      <formula>$G38=""</formula>
    </cfRule>
    <cfRule type="expression" dxfId="1641" priority="297">
      <formula>$E38=""</formula>
    </cfRule>
    <cfRule type="expression" dxfId="1640" priority="296">
      <formula>H38&lt;&gt;""</formula>
    </cfRule>
    <cfRule type="expression" dxfId="1639" priority="298">
      <formula>$E38&lt;&gt;""</formula>
    </cfRule>
  </conditionalFormatting>
  <conditionalFormatting sqref="H44:I44">
    <cfRule type="expression" dxfId="1638" priority="288">
      <formula>$E44&lt;&gt;""</formula>
    </cfRule>
    <cfRule type="expression" dxfId="1637" priority="287">
      <formula>$E44=""</formula>
    </cfRule>
    <cfRule type="expression" dxfId="1636" priority="286">
      <formula>H44&lt;&gt;""</formula>
    </cfRule>
    <cfRule type="expression" dxfId="1635" priority="284">
      <formula>$G44=""</formula>
    </cfRule>
  </conditionalFormatting>
  <conditionalFormatting sqref="H50:I50">
    <cfRule type="expression" dxfId="1634" priority="274">
      <formula>$G50=""</formula>
    </cfRule>
    <cfRule type="expression" dxfId="1633" priority="277">
      <formula>$E50=""</formula>
    </cfRule>
    <cfRule type="expression" dxfId="1632" priority="278">
      <formula>$E50&lt;&gt;""</formula>
    </cfRule>
    <cfRule type="expression" dxfId="1631" priority="276">
      <formula>H50&lt;&gt;""</formula>
    </cfRule>
  </conditionalFormatting>
  <conditionalFormatting sqref="H56:I56">
    <cfRule type="expression" dxfId="1630" priority="268">
      <formula>$E56&lt;&gt;""</formula>
    </cfRule>
    <cfRule type="expression" dxfId="1629" priority="267">
      <formula>$E56=""</formula>
    </cfRule>
    <cfRule type="expression" dxfId="1628" priority="266">
      <formula>H56&lt;&gt;""</formula>
    </cfRule>
    <cfRule type="expression" dxfId="1627" priority="264">
      <formula>$G56=""</formula>
    </cfRule>
  </conditionalFormatting>
  <conditionalFormatting sqref="H62:I62">
    <cfRule type="expression" dxfId="1626" priority="258">
      <formula>$E62&lt;&gt;""</formula>
    </cfRule>
    <cfRule type="expression" dxfId="1625" priority="254">
      <formula>$G62=""</formula>
    </cfRule>
    <cfRule type="expression" dxfId="1624" priority="256">
      <formula>H62&lt;&gt;""</formula>
    </cfRule>
    <cfRule type="expression" dxfId="1623" priority="257">
      <formula>$E62=""</formula>
    </cfRule>
  </conditionalFormatting>
  <conditionalFormatting sqref="H68:I68">
    <cfRule type="expression" dxfId="1622" priority="246">
      <formula>H68&lt;&gt;""</formula>
    </cfRule>
    <cfRule type="expression" dxfId="1621" priority="244">
      <formula>$G68=""</formula>
    </cfRule>
    <cfRule type="expression" dxfId="1620" priority="248">
      <formula>$E68&lt;&gt;""</formula>
    </cfRule>
    <cfRule type="expression" dxfId="1619" priority="247">
      <formula>$E68=""</formula>
    </cfRule>
  </conditionalFormatting>
  <conditionalFormatting sqref="H74:I74">
    <cfRule type="expression" dxfId="1618" priority="238">
      <formula>$E74&lt;&gt;""</formula>
    </cfRule>
    <cfRule type="expression" dxfId="1617" priority="237">
      <formula>$E74=""</formula>
    </cfRule>
    <cfRule type="expression" dxfId="1616" priority="236">
      <formula>H74&lt;&gt;""</formula>
    </cfRule>
    <cfRule type="expression" dxfId="1615" priority="234">
      <formula>$G74=""</formula>
    </cfRule>
  </conditionalFormatting>
  <conditionalFormatting sqref="H10:Q10 G21:K22 L22:Q25 F23:K25 G27:K29 F30:K31 G45:K47 F48:K49 F89:F94 H89:K94 G89:G97">
    <cfRule type="expression" dxfId="1614" priority="698">
      <formula>$G10&lt;&gt;""</formula>
    </cfRule>
  </conditionalFormatting>
  <conditionalFormatting sqref="H88:Q88 L9:Q13">
    <cfRule type="containsBlanks" dxfId="1613" priority="748">
      <formula>LEN(TRIM(H9))=0</formula>
    </cfRule>
  </conditionalFormatting>
  <conditionalFormatting sqref="H106:Q106">
    <cfRule type="containsBlanks" dxfId="1612" priority="399">
      <formula>LEN(TRIM(H106))=0</formula>
    </cfRule>
  </conditionalFormatting>
  <conditionalFormatting sqref="H124:Q124">
    <cfRule type="containsBlanks" dxfId="1611" priority="386">
      <formula>LEN(TRIM(H124))=0</formula>
    </cfRule>
  </conditionalFormatting>
  <conditionalFormatting sqref="H142:Q142">
    <cfRule type="containsBlanks" dxfId="1610" priority="373">
      <formula>LEN(TRIM(H142))=0</formula>
    </cfRule>
  </conditionalFormatting>
  <conditionalFormatting sqref="H160:Q160">
    <cfRule type="containsBlanks" dxfId="1609" priority="359">
      <formula>LEN(TRIM(H160))=0</formula>
    </cfRule>
  </conditionalFormatting>
  <conditionalFormatting sqref="H178:Q178">
    <cfRule type="containsBlanks" dxfId="1608" priority="223">
      <formula>LEN(TRIM(H178))=0</formula>
    </cfRule>
  </conditionalFormatting>
  <conditionalFormatting sqref="J8">
    <cfRule type="expression" dxfId="1607" priority="826">
      <formula>J8&lt;&gt;""</formula>
    </cfRule>
  </conditionalFormatting>
  <conditionalFormatting sqref="J8:Q8">
    <cfRule type="expression" dxfId="1606" priority="738">
      <formula>$E8&lt;&gt;""</formula>
    </cfRule>
    <cfRule type="expression" dxfId="1605" priority="739">
      <formula>$E8&lt;&gt;""</formula>
    </cfRule>
  </conditionalFormatting>
  <conditionalFormatting sqref="J14:Q14">
    <cfRule type="expression" dxfId="1604" priority="632">
      <formula>J14&lt;&gt;""</formula>
    </cfRule>
    <cfRule type="expression" dxfId="1603" priority="630">
      <formula>$E14&lt;&gt;""</formula>
    </cfRule>
    <cfRule type="expression" dxfId="1602" priority="631">
      <formula>$E14=""</formula>
    </cfRule>
    <cfRule type="expression" dxfId="1601" priority="629">
      <formula>$E14&lt;&gt;""</formula>
    </cfRule>
  </conditionalFormatting>
  <conditionalFormatting sqref="J20:Q20">
    <cfRule type="expression" dxfId="1600" priority="619">
      <formula>$E20&lt;&gt;""</formula>
    </cfRule>
    <cfRule type="expression" dxfId="1599" priority="620">
      <formula>$E20&lt;&gt;""</formula>
    </cfRule>
    <cfRule type="expression" dxfId="1598" priority="621">
      <formula>$E20=""</formula>
    </cfRule>
    <cfRule type="expression" dxfId="1597" priority="622">
      <formula>J20&lt;&gt;""</formula>
    </cfRule>
  </conditionalFormatting>
  <conditionalFormatting sqref="J26:Q26">
    <cfRule type="expression" dxfId="1596" priority="609">
      <formula>$E26&lt;&gt;""</formula>
    </cfRule>
    <cfRule type="expression" dxfId="1595" priority="610">
      <formula>$E26&lt;&gt;""</formula>
    </cfRule>
    <cfRule type="expression" dxfId="1594" priority="611">
      <formula>$E26=""</formula>
    </cfRule>
    <cfRule type="expression" dxfId="1593" priority="612">
      <formula>J26&lt;&gt;""</formula>
    </cfRule>
  </conditionalFormatting>
  <conditionalFormatting sqref="J32:Q32">
    <cfRule type="expression" dxfId="1592" priority="600">
      <formula>$E32&lt;&gt;""</formula>
    </cfRule>
    <cfRule type="expression" dxfId="1591" priority="599">
      <formula>$E32&lt;&gt;""</formula>
    </cfRule>
    <cfRule type="expression" dxfId="1590" priority="601">
      <formula>$E32=""</formula>
    </cfRule>
    <cfRule type="expression" dxfId="1589" priority="602">
      <formula>J32&lt;&gt;""</formula>
    </cfRule>
  </conditionalFormatting>
  <conditionalFormatting sqref="J38:Q38">
    <cfRule type="expression" dxfId="1588" priority="422">
      <formula>J38&lt;&gt;""</formula>
    </cfRule>
    <cfRule type="expression" dxfId="1587" priority="421">
      <formula>$E38=""</formula>
    </cfRule>
    <cfRule type="expression" dxfId="1586" priority="420">
      <formula>$E38&lt;&gt;""</formula>
    </cfRule>
    <cfRule type="expression" dxfId="1585" priority="419">
      <formula>$E38&lt;&gt;""</formula>
    </cfRule>
  </conditionalFormatting>
  <conditionalFormatting sqref="J44:Q44">
    <cfRule type="expression" dxfId="1584" priority="592">
      <formula>J44&lt;&gt;""</formula>
    </cfRule>
    <cfRule type="expression" dxfId="1583" priority="591">
      <formula>$E44=""</formula>
    </cfRule>
    <cfRule type="expression" dxfId="1582" priority="590">
      <formula>$E44&lt;&gt;""</formula>
    </cfRule>
    <cfRule type="expression" dxfId="1581" priority="589">
      <formula>$E44&lt;&gt;""</formula>
    </cfRule>
  </conditionalFormatting>
  <conditionalFormatting sqref="J50:Q50">
    <cfRule type="expression" dxfId="1580" priority="582">
      <formula>J50&lt;&gt;""</formula>
    </cfRule>
    <cfRule type="expression" dxfId="1579" priority="580">
      <formula>$E50&lt;&gt;""</formula>
    </cfRule>
    <cfRule type="expression" dxfId="1578" priority="581">
      <formula>$E50=""</formula>
    </cfRule>
    <cfRule type="expression" dxfId="1577" priority="579">
      <formula>$E50&lt;&gt;""</formula>
    </cfRule>
  </conditionalFormatting>
  <conditionalFormatting sqref="J56:Q56">
    <cfRule type="expression" dxfId="1576" priority="569">
      <formula>$E56&lt;&gt;""</formula>
    </cfRule>
    <cfRule type="expression" dxfId="1575" priority="570">
      <formula>$E56&lt;&gt;""</formula>
    </cfRule>
    <cfRule type="expression" dxfId="1574" priority="571">
      <formula>$E56=""</formula>
    </cfRule>
    <cfRule type="expression" dxfId="1573" priority="572">
      <formula>J56&lt;&gt;""</formula>
    </cfRule>
  </conditionalFormatting>
  <conditionalFormatting sqref="J62:Q62">
    <cfRule type="expression" dxfId="1572" priority="559">
      <formula>$E62&lt;&gt;""</formula>
    </cfRule>
    <cfRule type="expression" dxfId="1571" priority="560">
      <formula>$E62&lt;&gt;""</formula>
    </cfRule>
    <cfRule type="expression" dxfId="1570" priority="561">
      <formula>$E62=""</formula>
    </cfRule>
    <cfRule type="expression" dxfId="1569" priority="562">
      <formula>J62&lt;&gt;""</formula>
    </cfRule>
  </conditionalFormatting>
  <conditionalFormatting sqref="J68:Q68">
    <cfRule type="expression" dxfId="1568" priority="550">
      <formula>$E68&lt;&gt;""</formula>
    </cfRule>
    <cfRule type="expression" dxfId="1567" priority="551">
      <formula>$E68=""</formula>
    </cfRule>
    <cfRule type="expression" dxfId="1566" priority="552">
      <formula>J68&lt;&gt;""</formula>
    </cfRule>
    <cfRule type="expression" dxfId="1565" priority="549">
      <formula>$E68&lt;&gt;""</formula>
    </cfRule>
  </conditionalFormatting>
  <conditionalFormatting sqref="J74:Q74">
    <cfRule type="expression" dxfId="1564" priority="542">
      <formula>J74&lt;&gt;""</formula>
    </cfRule>
    <cfRule type="expression" dxfId="1563" priority="541">
      <formula>$E74=""</formula>
    </cfRule>
    <cfRule type="expression" dxfId="1562" priority="539">
      <formula>$E74&lt;&gt;""</formula>
    </cfRule>
    <cfRule type="expression" dxfId="1561" priority="540">
      <formula>$E74&lt;&gt;""</formula>
    </cfRule>
  </conditionalFormatting>
  <conditionalFormatting sqref="K80">
    <cfRule type="cellIs" dxfId="1560" priority="213" operator="equal">
      <formula>0</formula>
    </cfRule>
  </conditionalFormatting>
  <conditionalFormatting sqref="K98">
    <cfRule type="cellIs" dxfId="1559" priority="830" operator="equal">
      <formula>0</formula>
    </cfRule>
  </conditionalFormatting>
  <conditionalFormatting sqref="K116">
    <cfRule type="cellIs" dxfId="1558" priority="402" operator="equal">
      <formula>0</formula>
    </cfRule>
  </conditionalFormatting>
  <conditionalFormatting sqref="K134">
    <cfRule type="cellIs" dxfId="1557" priority="389" operator="equal">
      <formula>0</formula>
    </cfRule>
  </conditionalFormatting>
  <conditionalFormatting sqref="K152">
    <cfRule type="cellIs" dxfId="1556" priority="376" operator="equal">
      <formula>0</formula>
    </cfRule>
  </conditionalFormatting>
  <conditionalFormatting sqref="K170">
    <cfRule type="cellIs" dxfId="1555" priority="362" operator="equal">
      <formula>0</formula>
    </cfRule>
  </conditionalFormatting>
  <conditionalFormatting sqref="K188">
    <cfRule type="cellIs" dxfId="1554" priority="226" operator="equal">
      <formula>0</formula>
    </cfRule>
  </conditionalFormatting>
  <conditionalFormatting sqref="K8:Q8">
    <cfRule type="expression" dxfId="1553" priority="741">
      <formula>K8&lt;&gt;""</formula>
    </cfRule>
    <cfRule type="expression" dxfId="1552" priority="740">
      <formula>$E8=""</formula>
    </cfRule>
  </conditionalFormatting>
  <conditionalFormatting sqref="L15:Q19">
    <cfRule type="containsBlanks" dxfId="1551" priority="199">
      <formula>LEN(TRIM(L15))=0</formula>
    </cfRule>
  </conditionalFormatting>
  <conditionalFormatting sqref="L16:Q19">
    <cfRule type="expression" dxfId="1550" priority="200">
      <formula>$G16&lt;&gt;""</formula>
    </cfRule>
  </conditionalFormatting>
  <conditionalFormatting sqref="L21:Q25">
    <cfRule type="containsBlanks" dxfId="1549" priority="210">
      <formula>LEN(TRIM(L21))=0</formula>
    </cfRule>
  </conditionalFormatting>
  <conditionalFormatting sqref="L27:Q31">
    <cfRule type="containsBlanks" dxfId="1548" priority="195">
      <formula>LEN(TRIM(L27))=0</formula>
    </cfRule>
  </conditionalFormatting>
  <conditionalFormatting sqref="L28:Q31">
    <cfRule type="expression" dxfId="1547" priority="196">
      <formula>$G28&lt;&gt;""</formula>
    </cfRule>
  </conditionalFormatting>
  <conditionalFormatting sqref="L33:Q37">
    <cfRule type="containsBlanks" dxfId="1546" priority="193">
      <formula>LEN(TRIM(L33))=0</formula>
    </cfRule>
  </conditionalFormatting>
  <conditionalFormatting sqref="L34:Q37">
    <cfRule type="expression" dxfId="1545" priority="194">
      <formula>$G34&lt;&gt;""</formula>
    </cfRule>
  </conditionalFormatting>
  <conditionalFormatting sqref="L39:Q43">
    <cfRule type="containsBlanks" dxfId="1544" priority="191">
      <formula>LEN(TRIM(L39))=0</formula>
    </cfRule>
  </conditionalFormatting>
  <conditionalFormatting sqref="L40:Q43">
    <cfRule type="expression" dxfId="1543" priority="192">
      <formula>$G40&lt;&gt;""</formula>
    </cfRule>
  </conditionalFormatting>
  <conditionalFormatting sqref="L45:Q49">
    <cfRule type="containsBlanks" dxfId="1542" priority="189">
      <formula>LEN(TRIM(L45))=0</formula>
    </cfRule>
  </conditionalFormatting>
  <conditionalFormatting sqref="L46:Q49">
    <cfRule type="expression" dxfId="1541" priority="190">
      <formula>$G46&lt;&gt;""</formula>
    </cfRule>
  </conditionalFormatting>
  <conditionalFormatting sqref="L51:Q55">
    <cfRule type="containsBlanks" dxfId="1540" priority="123">
      <formula>LEN(TRIM(L51))=0</formula>
    </cfRule>
  </conditionalFormatting>
  <conditionalFormatting sqref="L52:Q54">
    <cfRule type="expression" dxfId="1539" priority="124">
      <formula>$G52&lt;&gt;""</formula>
    </cfRule>
  </conditionalFormatting>
  <conditionalFormatting sqref="L57:Q61">
    <cfRule type="containsBlanks" dxfId="1538" priority="93">
      <formula>LEN(TRIM(L57))=0</formula>
    </cfRule>
  </conditionalFormatting>
  <conditionalFormatting sqref="L58:Q60">
    <cfRule type="expression" dxfId="1537" priority="94">
      <formula>$G58&lt;&gt;""</formula>
    </cfRule>
  </conditionalFormatting>
  <conditionalFormatting sqref="L63:Q67">
    <cfRule type="containsBlanks" dxfId="1536" priority="63">
      <formula>LEN(TRIM(L63))=0</formula>
    </cfRule>
  </conditionalFormatting>
  <conditionalFormatting sqref="L64:Q66">
    <cfRule type="expression" dxfId="1535" priority="64">
      <formula>$G64&lt;&gt;""</formula>
    </cfRule>
  </conditionalFormatting>
  <conditionalFormatting sqref="L69:Q73">
    <cfRule type="containsBlanks" dxfId="1534" priority="33">
      <formula>LEN(TRIM(L69))=0</formula>
    </cfRule>
  </conditionalFormatting>
  <conditionalFormatting sqref="L70:Q71">
    <cfRule type="expression" dxfId="1533" priority="34">
      <formula>$G70&lt;&gt;""</formula>
    </cfRule>
  </conditionalFormatting>
  <conditionalFormatting sqref="L75:Q79">
    <cfRule type="containsBlanks" dxfId="1532" priority="3">
      <formula>LEN(TRIM(L75))=0</formula>
    </cfRule>
  </conditionalFormatting>
  <conditionalFormatting sqref="L76:Q78">
    <cfRule type="expression" dxfId="1531" priority="4">
      <formula>$G76&lt;&gt;""</formula>
    </cfRule>
  </conditionalFormatting>
  <conditionalFormatting sqref="L89:Q97">
    <cfRule type="containsBlanks" dxfId="1530" priority="177">
      <formula>LEN(TRIM(L89))=0</formula>
    </cfRule>
    <cfRule type="expression" dxfId="1529" priority="178">
      <formula>$G89&lt;&gt;""</formula>
    </cfRule>
  </conditionalFormatting>
  <conditionalFormatting sqref="L107:Q115">
    <cfRule type="expression" dxfId="1528" priority="176">
      <formula>$G107&lt;&gt;""</formula>
    </cfRule>
    <cfRule type="containsBlanks" dxfId="1527" priority="175">
      <formula>LEN(TRIM(L107))=0</formula>
    </cfRule>
  </conditionalFormatting>
  <conditionalFormatting sqref="L125:Q133">
    <cfRule type="expression" dxfId="1526" priority="174">
      <formula>$G125&lt;&gt;""</formula>
    </cfRule>
    <cfRule type="containsBlanks" dxfId="1525" priority="173">
      <formula>LEN(TRIM(L125))=0</formula>
    </cfRule>
  </conditionalFormatting>
  <conditionalFormatting sqref="L143:Q151">
    <cfRule type="expression" dxfId="1524" priority="172">
      <formula>$G143&lt;&gt;""</formula>
    </cfRule>
    <cfRule type="containsBlanks" dxfId="1523" priority="171">
      <formula>LEN(TRIM(L143))=0</formula>
    </cfRule>
  </conditionalFormatting>
  <conditionalFormatting sqref="L161:Q169">
    <cfRule type="expression" dxfId="1522" priority="170">
      <formula>$G161&lt;&gt;""</formula>
    </cfRule>
    <cfRule type="containsBlanks" dxfId="1521" priority="169">
      <formula>LEN(TRIM(L161))=0</formula>
    </cfRule>
  </conditionalFormatting>
  <conditionalFormatting sqref="L179:Q187">
    <cfRule type="expression" dxfId="1520" priority="168">
      <formula>$G179&lt;&gt;""</formula>
    </cfRule>
    <cfRule type="containsBlanks" dxfId="1519" priority="167">
      <formula>LEN(TRIM(L179))=0</formula>
    </cfRule>
  </conditionalFormatting>
  <dataValidations count="5">
    <dataValidation type="list" allowBlank="1" showInputMessage="1" showErrorMessage="1" sqref="I98 I116 I134 I152 I170 I188" xr:uid="{30EEB213-2C41-4D87-95D8-A8F6A1958E48}">
      <formula1>"オンサイト,オフサイト"</formula1>
    </dataValidation>
    <dataValidation type="decimal" operator="greaterThanOrEqual" allowBlank="1" showInputMessage="1" showErrorMessage="1" error="数値で入力してください" sqref="E80 L15 L39 K38:Q38 K74:Q74 L75 L69 L63 L57 L51 L45 L33 L27 L21 K68:Q68 K56:Q56 K44:Q44 K32:Q32 K20:Q20 K26:Q26 K14:Q14 K62:Q62 K50:Q50 K8:L9 M8:Q8" xr:uid="{2F51D88D-137D-4308-B20C-17738908D386}">
      <formula1>0</formula1>
    </dataValidation>
    <dataValidation type="list" allowBlank="1" showInputMessage="1" showErrorMessage="1" sqref="M15:P19 M27:P31 M33:P37 M39:P43 M45:P49 M9:P13 M51:P55 M57:P61 M69:P73 M63:P67 M88:P97 M106:P115 M124:P133 M142:P151 M160:P169 M178:P187 M21:P25 M75:P79" xr:uid="{E9C22828-930E-48FB-BDCF-81828008E377}">
      <formula1>"合意済,協議中,説明済,未実施"</formula1>
    </dataValidation>
    <dataValidation type="list" allowBlank="1" showInputMessage="1" showErrorMessage="1" sqref="Q15:Q19 Q27:Q31 Q33:Q37 Q39:Q43 Q45:Q49 Q9:Q13 Q51:Q55 Q57:Q61 Q69:Q73 Q63:Q67 Q88:Q97 Q106:Q115 Q124:Q133 Q142:Q151 Q160:Q169 Q178:Q187 Q21:Q25 Q75:Q79" xr:uid="{8DDE281F-0308-4B3F-9FAE-F6B92C51B3C8}">
      <formula1>"合意済,合意形成に向けて協議中,未実施"</formula1>
    </dataValidation>
    <dataValidation type="textLength" operator="lessThan" allowBlank="1" showInputMessage="1" showErrorMessage="1" sqref="E8:E79" xr:uid="{D8C1270F-2F89-47E4-B2B4-0D9F2D03FF0F}">
      <formula1>1</formula1>
    </dataValidation>
  </dataValidations>
  <pageMargins left="0.7" right="0.7" top="0.75" bottom="0.75" header="0.3" footer="0.3"/>
  <pageSetup paperSize="8" scale="20" orientation="landscape"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9647D74E-AAAB-4E72-8F21-70A75DC3AF60}">
          <x14:formula1>
            <xm:f>OFFSET('2.3新規再エネ導入予定（設備情報）'!$AG$142,1,0,ROW('2.3新規再エネ導入予定（設備情報）'!$F$146)-ROW('2.3新規再エネ導入予定（設備情報）'!$F$142)-1,1)</xm:f>
          </x14:formula1>
          <xm:sqref>G160:G169</xm:sqref>
        </x14:dataValidation>
        <x14:dataValidation type="list" allowBlank="1" showInputMessage="1" showErrorMessage="1" xr:uid="{803696F3-CAD4-4A73-A475-3175897724FE}">
          <x14:formula1>
            <xm:f>OFFSET('2.3新規再エネ導入予定（設備情報）'!$AG$132,1,0,ROW('2.3新規再エネ導入予定（設備情報）'!$F$136)-ROW('2.3新規再エネ導入予定（設備情報）'!$F$132)-1,1)</xm:f>
          </x14:formula1>
          <xm:sqref>G142:G151</xm:sqref>
        </x14:dataValidation>
        <x14:dataValidation type="list" allowBlank="1" showInputMessage="1" showErrorMessage="1" xr:uid="{9C068CEB-EE90-4D40-9C32-5504F42AAE2E}">
          <x14:formula1>
            <xm:f>OFFSET('2.3新規再エネ導入予定（設備情報）'!$AG$122,1,0,ROW('2.3新規再エネ導入予定（設備情報）'!$F$126)-ROW('2.3新規再エネ導入予定（設備情報）'!$F$122)-1,1)</xm:f>
          </x14:formula1>
          <xm:sqref>G124:G133</xm:sqref>
        </x14:dataValidation>
        <x14:dataValidation type="list" allowBlank="1" showInputMessage="1" showErrorMessage="1" xr:uid="{B43A5BE4-F7CB-48E9-A45D-542A3EA5CAB3}">
          <x14:formula1>
            <xm:f>OFFSET('2.3新規再エネ導入予定（設備情報）'!$AG$112,1,0,ROW('2.3新規再エネ導入予定（設備情報）'!$F$116)-ROW('2.3新規再エネ導入予定（設備情報）'!$F$112)-1,1)</xm:f>
          </x14:formula1>
          <xm:sqref>G106:G115</xm:sqref>
        </x14:dataValidation>
        <x14:dataValidation type="list" allowBlank="1" showInputMessage="1" showErrorMessage="1" xr:uid="{7F0DFD0A-4598-4284-83BA-0381CF800287}">
          <x14:formula1>
            <xm:f>OFFSET('2.3新規再エネ導入予定（設備情報）'!$AG$102,1,0,ROW('2.3新規再エネ導入予定（設備情報）'!$F$106)-ROW('2.3新規再エネ導入予定（設備情報）'!$F$102)-1,1)</xm:f>
          </x14:formula1>
          <xm:sqref>G88:G97</xm:sqref>
        </x14:dataValidation>
        <x14:dataValidation type="list" allowBlank="1" showInputMessage="1" showErrorMessage="1" xr:uid="{4BB87A04-FE0F-4B24-A141-D8DB72127074}">
          <x14:formula1>
            <xm:f>OFFSET('2.3新規再エネ導入予定（設備情報）'!$AG$152,1,0,ROW('2.3新規再エネ導入予定（設備情報）'!$F$155)-ROW('2.3新規再エネ導入予定（設備情報）'!$F$152)-1,1)</xm:f>
          </x14:formula1>
          <xm:sqref>G178:G187</xm:sqref>
        </x14:dataValidation>
        <x14:dataValidation type="list" allowBlank="1" showInputMessage="1" showErrorMessage="1" xr:uid="{4A6E0DF4-6BDA-4416-8233-ECC11BAD393B}">
          <x14:formula1>
            <xm:f>OFFSET('2.3新規再エネ導入予定（設備情報）'!$AE$7,SUM('2.3新規再エネ導入予定（設備情報）'!$AG$184:$AG$188),0,'2.3新規再エネ導入予定（設備情報）'!$AG$189,1)</xm:f>
          </x14:formula1>
          <xm:sqref>G39:G43</xm:sqref>
        </x14:dataValidation>
        <x14:dataValidation type="list" allowBlank="1" showInputMessage="1" showErrorMessage="1" xr:uid="{EDF1C822-411D-46BF-961E-6FC10409814C}">
          <x14:formula1>
            <xm:f>OFFSET('2.3新規再エネ導入予定（設備情報）'!$AE$7,SUM('2.3新規再エネ導入予定（設備情報）'!$AG$184:$AG$184),0,'2.3新規再エネ導入予定（設備情報）'!$AG$185,1)</xm:f>
          </x14:formula1>
          <xm:sqref>G15:G19</xm:sqref>
        </x14:dataValidation>
        <x14:dataValidation type="list" allowBlank="1" showInputMessage="1" showErrorMessage="1" xr:uid="{C1ED9CE1-0A74-48D7-A571-9F59386B0114}">
          <x14:formula1>
            <xm:f>OFFSET('2.3新規再エネ導入予定（設備情報）'!$AE$7,SUM('2.3新規再エネ導入予定（設備情報）'!$AG$184:$AG$194),0,'2.3新規再エネ導入予定（設備情報）'!$AG$195,1)</xm:f>
          </x14:formula1>
          <xm:sqref>G75:G79</xm:sqref>
        </x14:dataValidation>
        <x14:dataValidation type="list" allowBlank="1" showInputMessage="1" showErrorMessage="1" xr:uid="{55C3043C-1365-48E7-A0F9-6D9C6242B538}">
          <x14:formula1>
            <xm:f>OFFSET('2.3新規再エネ導入予定（設備情報）'!$AE$7,SUM('2.3新規再エネ導入予定（設備情報）'!$AG$184:$AG$193),0,'2.3新規再エネ導入予定（設備情報）'!$AG$194,1)</xm:f>
          </x14:formula1>
          <xm:sqref>G69:G73</xm:sqref>
        </x14:dataValidation>
        <x14:dataValidation type="list" allowBlank="1" showInputMessage="1" showErrorMessage="1" xr:uid="{617CEAE0-F0A7-4C57-ACC0-64F69489C3C1}">
          <x14:formula1>
            <xm:f>OFFSET('2.3新規再エネ導入予定（設備情報）'!$AE$7,SUM('2.3新規再エネ導入予定（設備情報）'!$AG$184:$AG$192),0,'2.3新規再エネ導入予定（設備情報）'!$AG$193,1)</xm:f>
          </x14:formula1>
          <xm:sqref>G63:G67</xm:sqref>
        </x14:dataValidation>
        <x14:dataValidation type="list" allowBlank="1" showInputMessage="1" showErrorMessage="1" xr:uid="{AD2213B2-7AA3-44D4-883A-3714758AFFA4}">
          <x14:formula1>
            <xm:f>OFFSET('2.3新規再エネ導入予定（設備情報）'!$AE$7,SUM('2.3新規再エネ導入予定（設備情報）'!$AG$184:$AG$191),0,'2.3新規再エネ導入予定（設備情報）'!$AG$192,1)</xm:f>
          </x14:formula1>
          <xm:sqref>G57:G61</xm:sqref>
        </x14:dataValidation>
        <x14:dataValidation type="list" allowBlank="1" showInputMessage="1" showErrorMessage="1" xr:uid="{0070DCD9-82B4-4822-A1CA-515EE7030163}">
          <x14:formula1>
            <xm:f>OFFSET('2.3新規再エネ導入予定（設備情報）'!$AE$7,SUM('2.3新規再エネ導入予定（設備情報）'!$AG$184:$AG$190),0,'2.3新規再エネ導入予定（設備情報）'!$AG$191,1)</xm:f>
          </x14:formula1>
          <xm:sqref>G51:G55</xm:sqref>
        </x14:dataValidation>
        <x14:dataValidation type="list" allowBlank="1" showInputMessage="1" showErrorMessage="1" xr:uid="{20572F1F-A1E3-4EC9-B23D-85ECD7914301}">
          <x14:formula1>
            <xm:f>OFFSET('2.3新規再エネ導入予定（設備情報）'!$AE$7,SUM('2.3新規再エネ導入予定（設備情報）'!$AG$184:$AG$189),0,'2.3新規再エネ導入予定（設備情報）'!$AG$190,1)</xm:f>
          </x14:formula1>
          <xm:sqref>G45:G49</xm:sqref>
        </x14:dataValidation>
        <x14:dataValidation type="list" allowBlank="1" showInputMessage="1" showErrorMessage="1" xr:uid="{F34A54B9-A156-4B7C-968C-E78A5AC5D677}">
          <x14:formula1>
            <xm:f>OFFSET('2.3新規再エネ導入予定（設備情報）'!$AE$7,SUM('2.3新規再エネ導入予定（設備情報）'!$AG$184:$AG$187),0,'2.3新規再エネ導入予定（設備情報）'!$AG$188,1)</xm:f>
          </x14:formula1>
          <xm:sqref>G33:G37</xm:sqref>
        </x14:dataValidation>
        <x14:dataValidation type="list" allowBlank="1" showInputMessage="1" showErrorMessage="1" xr:uid="{62FDD45F-F72E-4C66-A3C5-EDFE028A3F01}">
          <x14:formula1>
            <xm:f>OFFSET('2.3新規再エネ導入予定（設備情報）'!$AE$7,SUM('2.3新規再エネ導入予定（設備情報）'!$AG$184:$AG$186),0,'2.3新規再エネ導入予定（設備情報）'!$AG$187,1)</xm:f>
          </x14:formula1>
          <xm:sqref>G27:G31</xm:sqref>
        </x14:dataValidation>
        <x14:dataValidation type="list" allowBlank="1" showInputMessage="1" showErrorMessage="1" xr:uid="{0D7D0EB9-70BE-4480-9B30-7BBB1ADF5C38}">
          <x14:formula1>
            <xm:f>OFFSET('2.3新規再エネ導入予定（設備情報）'!$AE$7,SUM('2.3新規再エネ導入予定（設備情報）'!$AG$184:$AG$185),0,'2.3新規再エネ導入予定（設備情報）'!$AG$186,1)</xm:f>
          </x14:formula1>
          <xm:sqref>G22:G25</xm:sqref>
        </x14:dataValidation>
        <x14:dataValidation type="list" allowBlank="1" showInputMessage="1" showErrorMessage="1" xr:uid="{9DE74336-405F-4814-B611-37BF37A1006E}">
          <x14:formula1>
            <xm:f>OFFSET('2.3新規再エネ導入予定（設備情報）'!$AE$7,0,0,'2.3新規再エネ導入予定（設備情報）'!$AG$184,1)</xm:f>
          </x14:formula1>
          <xm:sqref>G9:G13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9B195-0E61-4F32-A13D-BE76A0C52311}">
  <sheetPr codeName="Sheet6">
    <tabColor theme="8" tint="0.79998168889431442"/>
    <pageSetUpPr fitToPage="1"/>
  </sheetPr>
  <dimension ref="A1:AQ569"/>
  <sheetViews>
    <sheetView showGridLines="0" showZeros="0" zoomScale="70" zoomScaleNormal="70" workbookViewId="0"/>
  </sheetViews>
  <sheetFormatPr defaultColWidth="9" defaultRowHeight="18" x14ac:dyDescent="0.55000000000000004"/>
  <cols>
    <col min="1" max="1" width="3.33203125" customWidth="1"/>
    <col min="2" max="8" width="20" customWidth="1"/>
    <col min="9" max="9" width="24.83203125" bestFit="1" customWidth="1"/>
    <col min="10" max="10" width="10.08203125" customWidth="1"/>
    <col min="11" max="11" width="13.08203125" customWidth="1"/>
    <col min="12" max="12" width="12.33203125" customWidth="1"/>
    <col min="35" max="35" width="3.33203125" customWidth="1"/>
    <col min="36" max="42" width="20" style="76" customWidth="1"/>
    <col min="43" max="43" width="24.83203125" style="76" bestFit="1" customWidth="1"/>
  </cols>
  <sheetData>
    <row r="1" spans="2:43" ht="26.5" x14ac:dyDescent="0.55000000000000004">
      <c r="B1" s="623" t="s">
        <v>345</v>
      </c>
      <c r="AJ1" s="710" t="s">
        <v>345</v>
      </c>
    </row>
    <row r="2" spans="2:43" ht="32.5" x14ac:dyDescent="0.55000000000000004">
      <c r="B2" s="624" t="s">
        <v>34</v>
      </c>
      <c r="C2" s="624" t="str">
        <f ca="1">IFERROR(OFFSET('2.3新規再エネ導入予定（設備情報）'!$Z$6,MATCH(COUNTIF($B$1:B2,"発電方式"),'2.3新規再エネ導入予定（設備情報）'!$Y$7:$Y$324,0),0),"")</f>
        <v/>
      </c>
      <c r="D2" s="625"/>
      <c r="AJ2" s="711" t="s">
        <v>34</v>
      </c>
      <c r="AK2" s="711"/>
      <c r="AL2" s="712"/>
    </row>
    <row r="3" spans="2:43" ht="39.75" customHeight="1" x14ac:dyDescent="0.55000000000000004">
      <c r="B3" s="495" t="s">
        <v>15</v>
      </c>
      <c r="C3" s="495" t="s">
        <v>304</v>
      </c>
      <c r="D3" s="626" t="s">
        <v>303</v>
      </c>
      <c r="E3" s="495" t="s">
        <v>16</v>
      </c>
      <c r="F3" s="253" t="s">
        <v>17</v>
      </c>
      <c r="G3" s="626" t="s">
        <v>40</v>
      </c>
      <c r="H3" s="495" t="s">
        <v>20</v>
      </c>
      <c r="I3" s="253" t="s">
        <v>165</v>
      </c>
      <c r="AJ3" s="562" t="s">
        <v>15</v>
      </c>
      <c r="AK3" s="562" t="s">
        <v>304</v>
      </c>
      <c r="AL3" s="261" t="s">
        <v>303</v>
      </c>
      <c r="AM3" s="562" t="s">
        <v>16</v>
      </c>
      <c r="AN3" s="374" t="s">
        <v>17</v>
      </c>
      <c r="AO3" s="261" t="s">
        <v>40</v>
      </c>
      <c r="AP3" s="562" t="s">
        <v>20</v>
      </c>
      <c r="AQ3" s="374" t="s">
        <v>165</v>
      </c>
    </row>
    <row r="4" spans="2:43" ht="36" customHeight="1" x14ac:dyDescent="0.55000000000000004">
      <c r="B4" s="481" t="str">
        <f ca="1">IFERROR(OFFSET('2.3新規再エネ導入予定（設備情報）'!$F$7,MATCH(COUNTIF($B$1:B2,"発電方式"),'2.3新規再エネ導入予定（設備情報）'!$Y$8:$Y$324,0),0),"")</f>
        <v/>
      </c>
      <c r="C4" s="627" t="str">
        <f ca="1">IFERROR(OFFSET('2.3新規再エネ導入予定（設備情報）'!$G$7,MATCH(COUNTIF($B$1:B2,"発電方式"),'2.3新規再エネ導入予定（設備情報）'!$Y$8:$Y$324,0),0),"")</f>
        <v/>
      </c>
      <c r="D4" s="481" t="str">
        <f ca="1">IFERROR(OFFSET('2.3新規再エネ導入予定（設備情報）'!$H$7,MATCH(COUNTIF($B$1:B2,"発電方式"),'2.3新規再エネ導入予定（設備情報）'!$Y$8:$Y$324,0),0),"")</f>
        <v/>
      </c>
      <c r="E4" s="441" t="str">
        <f ca="1">IFERROR(OFFSET('2.3新規再エネ導入予定（設備情報）'!$I$7,MATCH(COUNTIF($B$1:B2,"発電方式"),'2.3新規再エネ導入予定（設備情報）'!$Y$8:$Y$324,0),0),"")</f>
        <v/>
      </c>
      <c r="F4" s="441" t="str">
        <f ca="1">IFERROR(OFFSET('2.3新規再エネ導入予定（設備情報）'!$J$7,MATCH(COUNTIF($B$1:B2,"発電方式"),'2.3新規再エネ導入予定（設備情報）'!$Y$8:$Y$324,0),0),"")</f>
        <v/>
      </c>
      <c r="G4" s="627" t="str">
        <f ca="1">IFERROR(OFFSET('2.3新規再エネ導入予定（設備情報）'!$L$7,MATCH(COUNTIF($B$1:B2,"発電方式"),'2.3新規再エネ導入予定（設備情報）'!$Y$8:$Y$324,0),0),"")</f>
        <v/>
      </c>
      <c r="H4" s="627" t="str">
        <f ca="1">IFERROR(OFFSET('2.3新規再エネ導入予定（設備情報）'!$M$7,MATCH(COUNTIF($B$1:B2,"発電方式"),'2.3新規再エネ導入予定（設備情報）'!$Y$8:$Y$324,0),0),"")</f>
        <v/>
      </c>
      <c r="I4" s="628" t="str">
        <f ca="1">IFERROR(OFFSET('2.3新規再エネ導入予定（設備情報）'!$P$7,MATCH(COUNTIF($B$1:B2,"発電方式"),'2.3新規再エネ導入予定（設備情報）'!$Y$8:$Y$324,0),0),"")</f>
        <v/>
      </c>
      <c r="AJ4" s="713"/>
      <c r="AK4" s="522"/>
      <c r="AL4" s="713"/>
      <c r="AM4" s="256"/>
      <c r="AN4" s="256"/>
      <c r="AO4" s="522"/>
      <c r="AP4" s="522"/>
      <c r="AQ4" s="534"/>
    </row>
    <row r="5" spans="2:43" ht="16.5" customHeight="1" x14ac:dyDescent="0.55000000000000004">
      <c r="B5" s="855" t="s">
        <v>300</v>
      </c>
      <c r="C5" s="836" t="s">
        <v>21</v>
      </c>
      <c r="D5" s="857" t="s">
        <v>344</v>
      </c>
      <c r="E5" s="853" t="s">
        <v>343</v>
      </c>
      <c r="F5" s="859"/>
      <c r="G5" s="854"/>
      <c r="H5" s="853" t="s">
        <v>199</v>
      </c>
      <c r="I5" s="854"/>
      <c r="AJ5" s="864" t="s">
        <v>300</v>
      </c>
      <c r="AK5" s="866" t="s">
        <v>21</v>
      </c>
      <c r="AL5" s="868" t="s">
        <v>344</v>
      </c>
      <c r="AM5" s="870" t="s">
        <v>343</v>
      </c>
      <c r="AN5" s="871"/>
      <c r="AO5" s="872"/>
      <c r="AP5" s="870" t="s">
        <v>199</v>
      </c>
      <c r="AQ5" s="872"/>
    </row>
    <row r="6" spans="2:43" ht="21.75" customHeight="1" x14ac:dyDescent="0.55000000000000004">
      <c r="B6" s="856"/>
      <c r="C6" s="837"/>
      <c r="D6" s="858"/>
      <c r="E6" s="542" t="s">
        <v>305</v>
      </c>
      <c r="F6" s="627" t="s">
        <v>200</v>
      </c>
      <c r="G6" s="627" t="s">
        <v>201</v>
      </c>
      <c r="H6" s="627" t="s">
        <v>202</v>
      </c>
      <c r="I6" s="627" t="s">
        <v>203</v>
      </c>
      <c r="AJ6" s="865"/>
      <c r="AK6" s="867"/>
      <c r="AL6" s="869"/>
      <c r="AM6" s="528" t="s">
        <v>305</v>
      </c>
      <c r="AN6" s="522" t="s">
        <v>200</v>
      </c>
      <c r="AO6" s="522" t="s">
        <v>201</v>
      </c>
      <c r="AP6" s="522" t="s">
        <v>202</v>
      </c>
      <c r="AQ6" s="522" t="s">
        <v>203</v>
      </c>
    </row>
    <row r="7" spans="2:43" ht="46.5" customHeight="1" x14ac:dyDescent="0.55000000000000004">
      <c r="B7" s="627" t="str">
        <f ca="1">IFERROR(OFFSET('2.3新規再エネ導入予定（設備情報）'!$O$7,MATCH(COUNTIF($B$1:B2,"発電方式"),'2.3新規再エネ導入予定（設備情報）'!$Y$8:$Y$324,0),0),"")</f>
        <v/>
      </c>
      <c r="C7" s="627" t="str">
        <f ca="1">IFERROR(OFFSET('2.3新規再エネ導入予定（設備情報）'!$R$7,MATCH(COUNTIF($B$1:B2,"発電方式"),'2.3新規再エネ導入予定（設備情報）'!$Y$8:$Y$324,0),0),"")</f>
        <v/>
      </c>
      <c r="D7" s="627" t="str">
        <f ca="1">IFERROR(OFFSET('2.3新規再エネ導入予定（設備情報）'!$S$7,MATCH(COUNTIF($B$1:B2,"発電方式"),'2.3新規再エネ導入予定（設備情報）'!$Y$8:$Y$324,0),0),"")</f>
        <v/>
      </c>
      <c r="E7" s="627" t="str">
        <f ca="1">IFERROR(OFFSET('2.3(2)新規再エネ導入予定（FS調査、系統接続検討状況）'!L$7,MATCH(COUNTIF($B$1:B2,"発電方式"),'2.3(2)新規再エネ導入予定（FS調査、系統接続検討状況）'!$T$8:$T$159,0),0),"")</f>
        <v/>
      </c>
      <c r="F7" s="627" t="str">
        <f ca="1">IFERROR(OFFSET('2.3(2)新規再エネ導入予定（FS調査、系統接続検討状況）'!M$7,MATCH(COUNTIF($B$1:C2,"発電方式"),'2.3(2)新規再エネ導入予定（FS調査、系統接続検討状況）'!$T$8:$T$159,0),0),"")</f>
        <v/>
      </c>
      <c r="G7" s="627" t="str">
        <f ca="1">IFERROR(OFFSET('2.3(2)新規再エネ導入予定（FS調査、系統接続検討状況）'!N$7,MATCH(COUNTIF($B$1:D2,"発電方式"),'2.3(2)新規再エネ導入予定（FS調査、系統接続検討状況）'!$T$8:$T$159,0),0),"")</f>
        <v/>
      </c>
      <c r="H7" s="627" t="str">
        <f ca="1">IFERROR(OFFSET('2.3(2)新規再エネ導入予定（FS調査、系統接続検討状況）'!O$7,MATCH(COUNTIF($B$1:E2,"発電方式"),'2.3(2)新規再エネ導入予定（FS調査、系統接続検討状況）'!$T$8:$T$159,0),0),"")</f>
        <v/>
      </c>
      <c r="I7" s="627" t="str">
        <f ca="1">IFERROR(OFFSET('2.3(2)新規再エネ導入予定（FS調査、系統接続検討状況）'!P$7,MATCH(COUNTIF($B$1:F2,"発電方式"),'2.3(2)新規再エネ導入予定（FS調査、系統接続検討状況）'!$T$8:$T$159,0),0),"")</f>
        <v/>
      </c>
      <c r="AJ7" s="522"/>
      <c r="AK7" s="522"/>
      <c r="AL7" s="522"/>
      <c r="AM7" s="522"/>
      <c r="AN7" s="522"/>
      <c r="AO7" s="522"/>
      <c r="AP7" s="522"/>
      <c r="AQ7" s="522"/>
    </row>
    <row r="9" spans="2:43" ht="26.5" x14ac:dyDescent="0.55000000000000004">
      <c r="B9" s="623" t="s">
        <v>342</v>
      </c>
      <c r="AJ9" s="710" t="s">
        <v>342</v>
      </c>
    </row>
    <row r="10" spans="2:43" ht="29" x14ac:dyDescent="0.55000000000000004">
      <c r="B10" s="629" t="str">
        <f ca="1">IFERROR(_xlfn.TEXTJOIN(" ",1,C2,B4,C4),"")</f>
        <v/>
      </c>
      <c r="C10" s="630"/>
      <c r="D10" s="630"/>
      <c r="AJ10" s="714"/>
      <c r="AK10" s="715"/>
      <c r="AL10" s="715"/>
    </row>
    <row r="11" spans="2:43" ht="28.5" customHeight="1" x14ac:dyDescent="0.55000000000000004">
      <c r="B11" s="631" t="s">
        <v>341</v>
      </c>
      <c r="C11" s="631"/>
      <c r="D11" s="631" t="s">
        <v>340</v>
      </c>
      <c r="E11" s="631"/>
      <c r="F11" s="631" t="s">
        <v>375</v>
      </c>
      <c r="G11" s="631"/>
      <c r="H11" s="631"/>
      <c r="I11" s="631"/>
      <c r="AJ11" s="716" t="s">
        <v>341</v>
      </c>
      <c r="AK11" s="716"/>
      <c r="AL11" s="716" t="s">
        <v>340</v>
      </c>
      <c r="AM11" s="716"/>
      <c r="AN11" s="716" t="s">
        <v>375</v>
      </c>
      <c r="AO11" s="716"/>
      <c r="AP11" s="716"/>
      <c r="AQ11" s="716"/>
    </row>
    <row r="12" spans="2:43" ht="114.65" customHeight="1" x14ac:dyDescent="0.55000000000000004">
      <c r="B12" s="847" t="s">
        <v>339</v>
      </c>
      <c r="C12" s="632" t="s">
        <v>338</v>
      </c>
      <c r="D12" s="848" t="s">
        <v>337</v>
      </c>
      <c r="E12" s="849"/>
      <c r="F12" s="850"/>
      <c r="G12" s="851"/>
      <c r="H12" s="851"/>
      <c r="I12" s="852"/>
      <c r="AJ12" s="873" t="s">
        <v>339</v>
      </c>
      <c r="AK12" s="717" t="s">
        <v>338</v>
      </c>
      <c r="AL12" s="861" t="s">
        <v>337</v>
      </c>
      <c r="AM12" s="862"/>
      <c r="AN12" s="850"/>
      <c r="AO12" s="851"/>
      <c r="AP12" s="851"/>
      <c r="AQ12" s="852"/>
    </row>
    <row r="13" spans="2:43" ht="114.65" customHeight="1" x14ac:dyDescent="0.55000000000000004">
      <c r="B13" s="847"/>
      <c r="C13" s="633" t="s">
        <v>336</v>
      </c>
      <c r="D13" s="848" t="s">
        <v>335</v>
      </c>
      <c r="E13" s="849"/>
      <c r="F13" s="850"/>
      <c r="G13" s="851"/>
      <c r="H13" s="851"/>
      <c r="I13" s="852"/>
      <c r="AJ13" s="873"/>
      <c r="AK13" s="718" t="s">
        <v>336</v>
      </c>
      <c r="AL13" s="861" t="s">
        <v>335</v>
      </c>
      <c r="AM13" s="862"/>
      <c r="AN13" s="850"/>
      <c r="AO13" s="851"/>
      <c r="AP13" s="851"/>
      <c r="AQ13" s="852"/>
    </row>
    <row r="14" spans="2:43" ht="114.65" customHeight="1" x14ac:dyDescent="0.55000000000000004">
      <c r="B14" s="846">
        <v>2</v>
      </c>
      <c r="C14" s="846"/>
      <c r="D14" s="848" t="s">
        <v>334</v>
      </c>
      <c r="E14" s="849"/>
      <c r="F14" s="850"/>
      <c r="G14" s="851"/>
      <c r="H14" s="851"/>
      <c r="I14" s="852"/>
      <c r="AJ14" s="860">
        <v>2</v>
      </c>
      <c r="AK14" s="860"/>
      <c r="AL14" s="861" t="s">
        <v>334</v>
      </c>
      <c r="AM14" s="862"/>
      <c r="AN14" s="850"/>
      <c r="AO14" s="851"/>
      <c r="AP14" s="851"/>
      <c r="AQ14" s="852"/>
    </row>
    <row r="15" spans="2:43" ht="114.65" customHeight="1" x14ac:dyDescent="0.55000000000000004">
      <c r="B15" s="845">
        <v>3</v>
      </c>
      <c r="C15" s="633" t="s">
        <v>333</v>
      </c>
      <c r="D15" s="848" t="s">
        <v>332</v>
      </c>
      <c r="E15" s="849"/>
      <c r="F15" s="850"/>
      <c r="G15" s="851"/>
      <c r="H15" s="851"/>
      <c r="I15" s="852"/>
      <c r="AJ15" s="863">
        <v>3</v>
      </c>
      <c r="AK15" s="718" t="s">
        <v>333</v>
      </c>
      <c r="AL15" s="861" t="s">
        <v>332</v>
      </c>
      <c r="AM15" s="862"/>
      <c r="AN15" s="850"/>
      <c r="AO15" s="851"/>
      <c r="AP15" s="851"/>
      <c r="AQ15" s="852"/>
    </row>
    <row r="16" spans="2:43" ht="114.65" customHeight="1" x14ac:dyDescent="0.55000000000000004">
      <c r="B16" s="845"/>
      <c r="C16" s="633" t="s">
        <v>331</v>
      </c>
      <c r="D16" s="848" t="s">
        <v>330</v>
      </c>
      <c r="E16" s="849"/>
      <c r="F16" s="850"/>
      <c r="G16" s="851"/>
      <c r="H16" s="851"/>
      <c r="I16" s="852"/>
      <c r="AJ16" s="863"/>
      <c r="AK16" s="718" t="s">
        <v>331</v>
      </c>
      <c r="AL16" s="861" t="s">
        <v>330</v>
      </c>
      <c r="AM16" s="862"/>
      <c r="AN16" s="850"/>
      <c r="AO16" s="851"/>
      <c r="AP16" s="851"/>
      <c r="AQ16" s="852"/>
    </row>
    <row r="17" spans="1:43" ht="115" customHeight="1" x14ac:dyDescent="0.55000000000000004">
      <c r="B17" s="846">
        <v>4</v>
      </c>
      <c r="C17" s="846"/>
      <c r="D17" s="848" t="s">
        <v>329</v>
      </c>
      <c r="E17" s="849"/>
      <c r="F17" s="850"/>
      <c r="G17" s="851"/>
      <c r="H17" s="851"/>
      <c r="I17" s="852"/>
      <c r="AJ17" s="860">
        <v>4</v>
      </c>
      <c r="AK17" s="860"/>
      <c r="AL17" s="861" t="s">
        <v>329</v>
      </c>
      <c r="AM17" s="862"/>
      <c r="AN17" s="850"/>
      <c r="AO17" s="851"/>
      <c r="AP17" s="851"/>
      <c r="AQ17" s="852"/>
    </row>
    <row r="18" spans="1:43" ht="132" customHeight="1" x14ac:dyDescent="0.55000000000000004">
      <c r="B18" s="846">
        <v>5</v>
      </c>
      <c r="C18" s="846"/>
      <c r="D18" s="848" t="s">
        <v>328</v>
      </c>
      <c r="E18" s="849"/>
      <c r="F18" s="850"/>
      <c r="G18" s="851"/>
      <c r="H18" s="851"/>
      <c r="I18" s="852"/>
      <c r="AJ18" s="860">
        <v>5</v>
      </c>
      <c r="AK18" s="860"/>
      <c r="AL18" s="861" t="s">
        <v>328</v>
      </c>
      <c r="AM18" s="862"/>
      <c r="AN18" s="850"/>
      <c r="AO18" s="851"/>
      <c r="AP18" s="851"/>
      <c r="AQ18" s="852"/>
    </row>
    <row r="20" spans="1:43" x14ac:dyDescent="0.55000000000000004">
      <c r="A20" s="634"/>
      <c r="B20" s="634"/>
      <c r="C20" s="634"/>
      <c r="D20" s="634"/>
      <c r="E20" s="634"/>
      <c r="F20" s="634"/>
      <c r="G20" s="634"/>
      <c r="H20" s="634"/>
      <c r="I20" s="634"/>
      <c r="J20" s="634"/>
      <c r="AI20" s="634"/>
      <c r="AJ20" s="719"/>
      <c r="AK20" s="719"/>
      <c r="AL20" s="719"/>
      <c r="AM20" s="719"/>
      <c r="AN20" s="719"/>
      <c r="AO20" s="719"/>
      <c r="AP20" s="719"/>
      <c r="AQ20" s="719"/>
    </row>
    <row r="21" spans="1:43" ht="32.5" x14ac:dyDescent="0.55000000000000004">
      <c r="B21" s="624" t="s">
        <v>34</v>
      </c>
      <c r="C21" s="624" t="str">
        <f ca="1">IFERROR(OFFSET('2.3新規再エネ導入予定（設備情報）'!$Z$6,MATCH(COUNTIF($B$1:B21,"発電方式"),'2.3新規再エネ導入予定（設備情報）'!$Y$7:$Y$324,0),0),"")</f>
        <v/>
      </c>
      <c r="D21" s="625"/>
      <c r="AJ21" s="711" t="s">
        <v>34</v>
      </c>
      <c r="AK21" s="711"/>
      <c r="AL21" s="712"/>
    </row>
    <row r="22" spans="1:43" ht="39.75" customHeight="1" x14ac:dyDescent="0.55000000000000004">
      <c r="B22" s="495" t="s">
        <v>406</v>
      </c>
      <c r="C22" s="495" t="s">
        <v>407</v>
      </c>
      <c r="D22" s="626" t="s">
        <v>408</v>
      </c>
      <c r="E22" s="495" t="s">
        <v>409</v>
      </c>
      <c r="F22" s="253" t="s">
        <v>410</v>
      </c>
      <c r="G22" s="626" t="s">
        <v>411</v>
      </c>
      <c r="H22" s="495" t="s">
        <v>412</v>
      </c>
      <c r="I22" s="253" t="s">
        <v>413</v>
      </c>
      <c r="AJ22" s="562" t="s">
        <v>15</v>
      </c>
      <c r="AK22" s="562" t="s">
        <v>304</v>
      </c>
      <c r="AL22" s="261" t="s">
        <v>303</v>
      </c>
      <c r="AM22" s="562" t="s">
        <v>16</v>
      </c>
      <c r="AN22" s="374" t="s">
        <v>17</v>
      </c>
      <c r="AO22" s="261" t="s">
        <v>40</v>
      </c>
      <c r="AP22" s="562" t="s">
        <v>20</v>
      </c>
      <c r="AQ22" s="374" t="s">
        <v>165</v>
      </c>
    </row>
    <row r="23" spans="1:43" ht="36" customHeight="1" x14ac:dyDescent="0.55000000000000004">
      <c r="B23" s="481" t="str">
        <f ca="1">IFERROR(OFFSET('2.3新規再エネ導入予定（設備情報）'!$F$7,MATCH(COUNTIF($B$1:B21,"発電方式"),'2.3新規再エネ導入予定（設備情報）'!$Y$8:$Y$324,0),0),"")</f>
        <v/>
      </c>
      <c r="C23" s="627" t="str">
        <f ca="1">IFERROR(OFFSET('2.3新規再エネ導入予定（設備情報）'!$G$7,MATCH(COUNTIF($B$1:B21,"発電方式"),'2.3新規再エネ導入予定（設備情報）'!$Y$8:$Y$324,0),0),"")</f>
        <v/>
      </c>
      <c r="D23" s="481" t="str">
        <f ca="1">IFERROR(OFFSET('2.3新規再エネ導入予定（設備情報）'!$H$7,MATCH(COUNTIF($B$1:B21,"発電方式"),'2.3新規再エネ導入予定（設備情報）'!$Y$8:$Y$324,0),0),"")</f>
        <v/>
      </c>
      <c r="E23" s="441" t="str">
        <f ca="1">IFERROR(OFFSET('2.3新規再エネ導入予定（設備情報）'!$I$7,MATCH(COUNTIF($B$1:B21,"発電方式"),'2.3新規再エネ導入予定（設備情報）'!$Y$8:$Y$324,0),0),"")</f>
        <v/>
      </c>
      <c r="F23" s="441" t="str">
        <f ca="1">IFERROR(OFFSET('2.3新規再エネ導入予定（設備情報）'!$J$7,MATCH(COUNTIF($B$1:B21,"発電方式"),'2.3新規再エネ導入予定（設備情報）'!$Y$8:$Y$324,0),0),"")</f>
        <v/>
      </c>
      <c r="G23" s="627" t="str">
        <f ca="1">IFERROR(OFFSET('2.3新規再エネ導入予定（設備情報）'!$L$7,MATCH(COUNTIF($B$1:B21,"発電方式"),'2.3新規再エネ導入予定（設備情報）'!$Y$8:$Y$324,0),0),"")</f>
        <v/>
      </c>
      <c r="H23" s="627" t="str">
        <f ca="1">IFERROR(OFFSET('2.3新規再エネ導入予定（設備情報）'!$M$7,MATCH(COUNTIF($B$1:B21,"発電方式"),'2.3新規再エネ導入予定（設備情報）'!$Y$8:$Y$324,0),0),"")</f>
        <v/>
      </c>
      <c r="I23" s="628" t="str">
        <f ca="1">IFERROR(OFFSET('2.3新規再エネ導入予定（設備情報）'!$P$7,MATCH(COUNTIF($B$1:B21,"発電方式"),'2.3新規再エネ導入予定（設備情報）'!$Y$8:$Y$324,0),0),"")</f>
        <v/>
      </c>
      <c r="AJ23" s="713"/>
      <c r="AK23" s="522"/>
      <c r="AL23" s="713"/>
      <c r="AM23" s="256"/>
      <c r="AN23" s="256"/>
      <c r="AO23" s="522"/>
      <c r="AP23" s="522"/>
      <c r="AQ23" s="534"/>
    </row>
    <row r="24" spans="1:43" ht="16.5" customHeight="1" x14ac:dyDescent="0.55000000000000004">
      <c r="B24" s="855" t="s">
        <v>414</v>
      </c>
      <c r="C24" s="836" t="s">
        <v>415</v>
      </c>
      <c r="D24" s="857" t="s">
        <v>416</v>
      </c>
      <c r="E24" s="853" t="s">
        <v>417</v>
      </c>
      <c r="F24" s="859"/>
      <c r="G24" s="854"/>
      <c r="H24" s="853" t="s">
        <v>418</v>
      </c>
      <c r="I24" s="854"/>
      <c r="AJ24" s="864" t="s">
        <v>300</v>
      </c>
      <c r="AK24" s="866" t="s">
        <v>21</v>
      </c>
      <c r="AL24" s="868" t="s">
        <v>344</v>
      </c>
      <c r="AM24" s="870" t="s">
        <v>343</v>
      </c>
      <c r="AN24" s="871"/>
      <c r="AO24" s="872"/>
      <c r="AP24" s="870" t="s">
        <v>199</v>
      </c>
      <c r="AQ24" s="872"/>
    </row>
    <row r="25" spans="1:43" ht="21.75" customHeight="1" x14ac:dyDescent="0.55000000000000004">
      <c r="B25" s="856"/>
      <c r="C25" s="837"/>
      <c r="D25" s="858"/>
      <c r="E25" s="542" t="s">
        <v>419</v>
      </c>
      <c r="F25" s="627" t="s">
        <v>420</v>
      </c>
      <c r="G25" s="627" t="s">
        <v>421</v>
      </c>
      <c r="H25" s="627" t="s">
        <v>422</v>
      </c>
      <c r="I25" s="627" t="s">
        <v>423</v>
      </c>
      <c r="AJ25" s="865"/>
      <c r="AK25" s="867"/>
      <c r="AL25" s="869"/>
      <c r="AM25" s="528" t="s">
        <v>305</v>
      </c>
      <c r="AN25" s="522" t="s">
        <v>200</v>
      </c>
      <c r="AO25" s="522" t="s">
        <v>201</v>
      </c>
      <c r="AP25" s="522" t="s">
        <v>202</v>
      </c>
      <c r="AQ25" s="522" t="s">
        <v>203</v>
      </c>
    </row>
    <row r="26" spans="1:43" ht="46.5" customHeight="1" x14ac:dyDescent="0.55000000000000004">
      <c r="B26" s="627" t="str">
        <f ca="1">IFERROR(OFFSET('2.3新規再エネ導入予定（設備情報）'!$O$7,MATCH(COUNTIF($B$1:B21,"発電方式"),'2.3新規再エネ導入予定（設備情報）'!$Y$8:$Y$324,0),0),"")</f>
        <v/>
      </c>
      <c r="C26" s="627" t="str">
        <f ca="1">IFERROR(OFFSET('2.3新規再エネ導入予定（設備情報）'!$R$7,MATCH(COUNTIF($B$1:B21,"発電方式"),'2.3新規再エネ導入予定（設備情報）'!$Y$8:$Y$324,0),0),"")</f>
        <v/>
      </c>
      <c r="D26" s="627" t="str">
        <f ca="1">IFERROR(OFFSET('2.3新規再エネ導入予定（設備情報）'!$S$7,MATCH(COUNTIF($B$1:B21,"発電方式"),'2.3新規再エネ導入予定（設備情報）'!$Y$8:$Y$324,0),0),"")</f>
        <v/>
      </c>
      <c r="E26" s="627" t="str">
        <f ca="1">IFERROR(OFFSET('2.3(2)新規再エネ導入予定（FS調査、系統接続検討状況）'!L$7,MATCH(COUNTIF($B$1:B21,"発電方式"),'2.3(2)新規再エネ導入予定（FS調査、系統接続検討状況）'!$T$8:$T$159,0),0),"")</f>
        <v/>
      </c>
      <c r="F26" s="627" t="str">
        <f ca="1">IFERROR(OFFSET('2.3(2)新規再エネ導入予定（FS調査、系統接続検討状況）'!M$7,MATCH(COUNTIF($B$1:C21,"発電方式"),'2.3(2)新規再エネ導入予定（FS調査、系統接続検討状況）'!$T$8:$T$159,0),0),"")</f>
        <v/>
      </c>
      <c r="G26" s="627" t="str">
        <f ca="1">IFERROR(OFFSET('2.3(2)新規再エネ導入予定（FS調査、系統接続検討状況）'!N$7,MATCH(COUNTIF($B$1:D21,"発電方式"),'2.3(2)新規再エネ導入予定（FS調査、系統接続検討状況）'!$T$8:$T$159,0),0),"")</f>
        <v/>
      </c>
      <c r="H26" s="627" t="str">
        <f ca="1">IFERROR(OFFSET('2.3(2)新規再エネ導入予定（FS調査、系統接続検討状況）'!O$7,MATCH(COUNTIF($B$1:E21,"発電方式"),'2.3(2)新規再エネ導入予定（FS調査、系統接続検討状況）'!$T$8:$T$159,0),0),"")</f>
        <v/>
      </c>
      <c r="I26" s="627" t="str">
        <f ca="1">IFERROR(OFFSET('2.3(2)新規再エネ導入予定（FS調査、系統接続検討状況）'!P$7,MATCH(COUNTIF($B$1:F21,"発電方式"),'2.3(2)新規再エネ導入予定（FS調査、系統接続検討状況）'!$T$8:$T$159,0),0),"")</f>
        <v/>
      </c>
      <c r="AJ26" s="522"/>
      <c r="AK26" s="522"/>
      <c r="AL26" s="522"/>
      <c r="AM26" s="522"/>
      <c r="AN26" s="522"/>
      <c r="AO26" s="522"/>
      <c r="AP26" s="522"/>
      <c r="AQ26" s="522"/>
    </row>
    <row r="28" spans="1:43" ht="26.5" x14ac:dyDescent="0.55000000000000004">
      <c r="B28" s="623" t="s">
        <v>342</v>
      </c>
      <c r="AJ28" s="710" t="s">
        <v>342</v>
      </c>
    </row>
    <row r="29" spans="1:43" ht="29" x14ac:dyDescent="0.55000000000000004">
      <c r="B29" s="629" t="str">
        <f ca="1">IFERROR(_xlfn.TEXTJOIN(" ",1,C21,B23,C23),"")</f>
        <v/>
      </c>
      <c r="AJ29" s="714"/>
      <c r="AK29" s="715"/>
      <c r="AL29" s="715"/>
    </row>
    <row r="30" spans="1:43" ht="28.5" customHeight="1" x14ac:dyDescent="0.55000000000000004">
      <c r="B30" s="631" t="s">
        <v>341</v>
      </c>
      <c r="C30" s="631"/>
      <c r="D30" s="631" t="s">
        <v>340</v>
      </c>
      <c r="E30" s="631"/>
      <c r="F30" s="631" t="s">
        <v>375</v>
      </c>
      <c r="G30" s="631"/>
      <c r="H30" s="631"/>
      <c r="I30" s="631"/>
      <c r="AJ30" s="716" t="s">
        <v>341</v>
      </c>
      <c r="AK30" s="716"/>
      <c r="AL30" s="716" t="s">
        <v>340</v>
      </c>
      <c r="AM30" s="716"/>
      <c r="AN30" s="716" t="s">
        <v>375</v>
      </c>
      <c r="AO30" s="716"/>
      <c r="AP30" s="716"/>
      <c r="AQ30" s="716"/>
    </row>
    <row r="31" spans="1:43" ht="114.65" customHeight="1" x14ac:dyDescent="0.55000000000000004">
      <c r="B31" s="847" t="s">
        <v>339</v>
      </c>
      <c r="C31" s="632" t="s">
        <v>338</v>
      </c>
      <c r="D31" s="848" t="s">
        <v>337</v>
      </c>
      <c r="E31" s="849"/>
      <c r="F31" s="850"/>
      <c r="G31" s="851"/>
      <c r="H31" s="851"/>
      <c r="I31" s="852"/>
      <c r="AJ31" s="873" t="s">
        <v>339</v>
      </c>
      <c r="AK31" s="717" t="s">
        <v>338</v>
      </c>
      <c r="AL31" s="861" t="s">
        <v>337</v>
      </c>
      <c r="AM31" s="862"/>
      <c r="AN31" s="850"/>
      <c r="AO31" s="851"/>
      <c r="AP31" s="851"/>
      <c r="AQ31" s="852"/>
    </row>
    <row r="32" spans="1:43" ht="114.65" customHeight="1" x14ac:dyDescent="0.55000000000000004">
      <c r="B32" s="847"/>
      <c r="C32" s="633" t="s">
        <v>336</v>
      </c>
      <c r="D32" s="848" t="s">
        <v>335</v>
      </c>
      <c r="E32" s="849"/>
      <c r="F32" s="850"/>
      <c r="G32" s="851"/>
      <c r="H32" s="851"/>
      <c r="I32" s="852"/>
      <c r="AJ32" s="873"/>
      <c r="AK32" s="718" t="s">
        <v>336</v>
      </c>
      <c r="AL32" s="861" t="s">
        <v>335</v>
      </c>
      <c r="AM32" s="862"/>
      <c r="AN32" s="850"/>
      <c r="AO32" s="851"/>
      <c r="AP32" s="851"/>
      <c r="AQ32" s="852"/>
    </row>
    <row r="33" spans="1:43" ht="114.65" customHeight="1" x14ac:dyDescent="0.55000000000000004">
      <c r="B33" s="846">
        <v>2</v>
      </c>
      <c r="C33" s="846"/>
      <c r="D33" s="848" t="s">
        <v>334</v>
      </c>
      <c r="E33" s="849"/>
      <c r="F33" s="850"/>
      <c r="G33" s="851"/>
      <c r="H33" s="851"/>
      <c r="I33" s="852"/>
      <c r="AJ33" s="860">
        <v>2</v>
      </c>
      <c r="AK33" s="860"/>
      <c r="AL33" s="861" t="s">
        <v>334</v>
      </c>
      <c r="AM33" s="862"/>
      <c r="AN33" s="850"/>
      <c r="AO33" s="851"/>
      <c r="AP33" s="851"/>
      <c r="AQ33" s="852"/>
    </row>
    <row r="34" spans="1:43" ht="114.65" customHeight="1" x14ac:dyDescent="0.55000000000000004">
      <c r="B34" s="845">
        <v>3</v>
      </c>
      <c r="C34" s="633" t="s">
        <v>333</v>
      </c>
      <c r="D34" s="848" t="s">
        <v>332</v>
      </c>
      <c r="E34" s="849"/>
      <c r="F34" s="850"/>
      <c r="G34" s="851"/>
      <c r="H34" s="851"/>
      <c r="I34" s="852"/>
      <c r="AJ34" s="863">
        <v>3</v>
      </c>
      <c r="AK34" s="718" t="s">
        <v>333</v>
      </c>
      <c r="AL34" s="861" t="s">
        <v>332</v>
      </c>
      <c r="AM34" s="862"/>
      <c r="AN34" s="850"/>
      <c r="AO34" s="851"/>
      <c r="AP34" s="851"/>
      <c r="AQ34" s="852"/>
    </row>
    <row r="35" spans="1:43" ht="114.65" customHeight="1" x14ac:dyDescent="0.55000000000000004">
      <c r="B35" s="845"/>
      <c r="C35" s="633" t="s">
        <v>331</v>
      </c>
      <c r="D35" s="848" t="s">
        <v>330</v>
      </c>
      <c r="E35" s="849"/>
      <c r="F35" s="850"/>
      <c r="G35" s="851"/>
      <c r="H35" s="851"/>
      <c r="I35" s="852"/>
      <c r="AJ35" s="863"/>
      <c r="AK35" s="718" t="s">
        <v>331</v>
      </c>
      <c r="AL35" s="861" t="s">
        <v>330</v>
      </c>
      <c r="AM35" s="862"/>
      <c r="AN35" s="850"/>
      <c r="AO35" s="851"/>
      <c r="AP35" s="851"/>
      <c r="AQ35" s="852"/>
    </row>
    <row r="36" spans="1:43" ht="115" customHeight="1" x14ac:dyDescent="0.55000000000000004">
      <c r="B36" s="846">
        <v>4</v>
      </c>
      <c r="C36" s="846"/>
      <c r="D36" s="848" t="s">
        <v>329</v>
      </c>
      <c r="E36" s="849"/>
      <c r="F36" s="850"/>
      <c r="G36" s="851"/>
      <c r="H36" s="851"/>
      <c r="I36" s="852"/>
      <c r="AJ36" s="860">
        <v>4</v>
      </c>
      <c r="AK36" s="860"/>
      <c r="AL36" s="861" t="s">
        <v>329</v>
      </c>
      <c r="AM36" s="862"/>
      <c r="AN36" s="850"/>
      <c r="AO36" s="851"/>
      <c r="AP36" s="851"/>
      <c r="AQ36" s="852"/>
    </row>
    <row r="37" spans="1:43" ht="132" customHeight="1" x14ac:dyDescent="0.55000000000000004">
      <c r="B37" s="846">
        <v>5</v>
      </c>
      <c r="C37" s="846"/>
      <c r="D37" s="848" t="s">
        <v>328</v>
      </c>
      <c r="E37" s="849"/>
      <c r="F37" s="850"/>
      <c r="G37" s="851"/>
      <c r="H37" s="851"/>
      <c r="I37" s="852"/>
      <c r="AJ37" s="860">
        <v>5</v>
      </c>
      <c r="AK37" s="860"/>
      <c r="AL37" s="861" t="s">
        <v>328</v>
      </c>
      <c r="AM37" s="862"/>
      <c r="AN37" s="850"/>
      <c r="AO37" s="851"/>
      <c r="AP37" s="851"/>
      <c r="AQ37" s="852"/>
    </row>
    <row r="39" spans="1:43" x14ac:dyDescent="0.55000000000000004">
      <c r="A39" s="634"/>
      <c r="B39" s="634"/>
      <c r="C39" s="634"/>
      <c r="D39" s="634"/>
      <c r="E39" s="634"/>
      <c r="F39" s="634"/>
      <c r="G39" s="634"/>
      <c r="H39" s="634"/>
      <c r="I39" s="634"/>
      <c r="J39" s="634"/>
      <c r="AI39" s="634"/>
      <c r="AJ39" s="719"/>
      <c r="AK39" s="719"/>
      <c r="AL39" s="719"/>
      <c r="AM39" s="719"/>
      <c r="AN39" s="719"/>
      <c r="AO39" s="719"/>
      <c r="AP39" s="719"/>
      <c r="AQ39" s="719"/>
    </row>
    <row r="40" spans="1:43" ht="32.5" x14ac:dyDescent="0.55000000000000004">
      <c r="B40" s="624" t="s">
        <v>34</v>
      </c>
      <c r="C40" s="624" t="str">
        <f ca="1">IFERROR(OFFSET('2.3新規再エネ導入予定（設備情報）'!$Z$6,MATCH(COUNTIF($B$1:B40,"発電方式"),'2.3新規再エネ導入予定（設備情報）'!$Y$7:$Y$324,0),0),"")</f>
        <v/>
      </c>
      <c r="D40" s="625"/>
      <c r="AJ40" s="711" t="s">
        <v>34</v>
      </c>
      <c r="AK40" s="711"/>
      <c r="AL40" s="712"/>
    </row>
    <row r="41" spans="1:43" ht="39.75" customHeight="1" x14ac:dyDescent="0.55000000000000004">
      <c r="B41" s="495" t="s">
        <v>406</v>
      </c>
      <c r="C41" s="495" t="s">
        <v>407</v>
      </c>
      <c r="D41" s="626" t="s">
        <v>408</v>
      </c>
      <c r="E41" s="495" t="s">
        <v>409</v>
      </c>
      <c r="F41" s="253" t="s">
        <v>410</v>
      </c>
      <c r="G41" s="626" t="s">
        <v>411</v>
      </c>
      <c r="H41" s="495" t="s">
        <v>412</v>
      </c>
      <c r="I41" s="253" t="s">
        <v>413</v>
      </c>
      <c r="AJ41" s="562" t="s">
        <v>15</v>
      </c>
      <c r="AK41" s="562" t="s">
        <v>304</v>
      </c>
      <c r="AL41" s="261" t="s">
        <v>303</v>
      </c>
      <c r="AM41" s="562" t="s">
        <v>16</v>
      </c>
      <c r="AN41" s="374" t="s">
        <v>17</v>
      </c>
      <c r="AO41" s="261" t="s">
        <v>40</v>
      </c>
      <c r="AP41" s="562" t="s">
        <v>20</v>
      </c>
      <c r="AQ41" s="374" t="s">
        <v>165</v>
      </c>
    </row>
    <row r="42" spans="1:43" ht="36" customHeight="1" x14ac:dyDescent="0.55000000000000004">
      <c r="B42" s="481" t="str">
        <f ca="1">IFERROR(OFFSET('2.3新規再エネ導入予定（設備情報）'!$F$7,MATCH(COUNTIF($B$1:B40,"発電方式"),'2.3新規再エネ導入予定（設備情報）'!$Y$8:$Y$324,0),0),"")</f>
        <v/>
      </c>
      <c r="C42" s="627" t="str">
        <f ca="1">IFERROR(OFFSET('2.3新規再エネ導入予定（設備情報）'!$G$7,MATCH(COUNTIF($B$1:B40,"発電方式"),'2.3新規再エネ導入予定（設備情報）'!$Y$8:$Y$324,0),0),"")</f>
        <v/>
      </c>
      <c r="D42" s="481" t="str">
        <f ca="1">IFERROR(OFFSET('2.3新規再エネ導入予定（設備情報）'!$H$7,MATCH(COUNTIF($B$1:B40,"発電方式"),'2.3新規再エネ導入予定（設備情報）'!$Y$8:$Y$324,0),0),"")</f>
        <v/>
      </c>
      <c r="E42" s="441" t="str">
        <f ca="1">IFERROR(OFFSET('2.3新規再エネ導入予定（設備情報）'!$I$7,MATCH(COUNTIF($B$1:B40,"発電方式"),'2.3新規再エネ導入予定（設備情報）'!$Y$8:$Y$324,0),0),"")</f>
        <v/>
      </c>
      <c r="F42" s="646" t="str">
        <f ca="1">IFERROR(OFFSET('2.3新規再エネ導入予定（設備情報）'!$J$7,MATCH(COUNTIF($B$1:B40,"発電方式"),'2.3新規再エネ導入予定（設備情報）'!$Y$8:$Y$324,0),0),"")</f>
        <v/>
      </c>
      <c r="G42" s="627" t="str">
        <f ca="1">IFERROR(OFFSET('2.3新規再エネ導入予定（設備情報）'!$L$7,MATCH(COUNTIF($B$1:B40,"発電方式"),'2.3新規再エネ導入予定（設備情報）'!$Y$8:$Y$324,0),0),"")</f>
        <v/>
      </c>
      <c r="H42" s="627" t="str">
        <f ca="1">IFERROR(OFFSET('2.3新規再エネ導入予定（設備情報）'!$M$7,MATCH(COUNTIF($B$1:B40,"発電方式"),'2.3新規再エネ導入予定（設備情報）'!$Y$8:$Y$324,0),0),"")</f>
        <v/>
      </c>
      <c r="I42" s="628" t="str">
        <f ca="1">IFERROR(OFFSET('2.3新規再エネ導入予定（設備情報）'!$P$7,MATCH(COUNTIF($B$1:B40,"発電方式"),'2.3新規再エネ導入予定（設備情報）'!$Y$8:$Y$324,0),0),"")</f>
        <v/>
      </c>
      <c r="AJ42" s="713"/>
      <c r="AK42" s="522"/>
      <c r="AL42" s="713"/>
      <c r="AM42" s="256"/>
      <c r="AN42" s="256"/>
      <c r="AO42" s="522"/>
      <c r="AP42" s="522"/>
      <c r="AQ42" s="534"/>
    </row>
    <row r="43" spans="1:43" ht="16.5" customHeight="1" x14ac:dyDescent="0.55000000000000004">
      <c r="B43" s="855" t="s">
        <v>414</v>
      </c>
      <c r="C43" s="836" t="s">
        <v>415</v>
      </c>
      <c r="D43" s="857" t="s">
        <v>416</v>
      </c>
      <c r="E43" s="853" t="s">
        <v>417</v>
      </c>
      <c r="F43" s="859"/>
      <c r="G43" s="854"/>
      <c r="H43" s="853" t="s">
        <v>418</v>
      </c>
      <c r="I43" s="854"/>
      <c r="AJ43" s="864" t="s">
        <v>300</v>
      </c>
      <c r="AK43" s="866" t="s">
        <v>21</v>
      </c>
      <c r="AL43" s="868" t="s">
        <v>344</v>
      </c>
      <c r="AM43" s="870" t="s">
        <v>343</v>
      </c>
      <c r="AN43" s="871"/>
      <c r="AO43" s="872"/>
      <c r="AP43" s="870" t="s">
        <v>199</v>
      </c>
      <c r="AQ43" s="872"/>
    </row>
    <row r="44" spans="1:43" ht="21.75" customHeight="1" x14ac:dyDescent="0.55000000000000004">
      <c r="B44" s="856"/>
      <c r="C44" s="837"/>
      <c r="D44" s="858"/>
      <c r="E44" s="542" t="s">
        <v>419</v>
      </c>
      <c r="F44" s="627" t="s">
        <v>420</v>
      </c>
      <c r="G44" s="627" t="s">
        <v>421</v>
      </c>
      <c r="H44" s="627" t="s">
        <v>422</v>
      </c>
      <c r="I44" s="627" t="s">
        <v>423</v>
      </c>
      <c r="AJ44" s="865"/>
      <c r="AK44" s="867"/>
      <c r="AL44" s="869"/>
      <c r="AM44" s="528" t="s">
        <v>305</v>
      </c>
      <c r="AN44" s="522" t="s">
        <v>200</v>
      </c>
      <c r="AO44" s="522" t="s">
        <v>201</v>
      </c>
      <c r="AP44" s="522" t="s">
        <v>202</v>
      </c>
      <c r="AQ44" s="522" t="s">
        <v>203</v>
      </c>
    </row>
    <row r="45" spans="1:43" ht="46.5" customHeight="1" x14ac:dyDescent="0.55000000000000004">
      <c r="B45" s="627" t="str">
        <f ca="1">IFERROR(OFFSET('2.3新規再エネ導入予定（設備情報）'!$O$7,MATCH(COUNTIF($B$1:B40,"発電方式"),'2.3新規再エネ導入予定（設備情報）'!$Y$8:$Y$324,0),0),"")</f>
        <v/>
      </c>
      <c r="C45" s="627" t="str">
        <f ca="1">IFERROR(OFFSET('2.3新規再エネ導入予定（設備情報）'!$R$7,MATCH(COUNTIF($B$1:B40,"発電方式"),'2.3新規再エネ導入予定（設備情報）'!$Y$8:$Y$324,0),0),"")</f>
        <v/>
      </c>
      <c r="D45" s="627" t="str">
        <f ca="1">IFERROR(OFFSET('2.3新規再エネ導入予定（設備情報）'!$S$7,MATCH(COUNTIF($B$1:B40,"発電方式"),'2.3新規再エネ導入予定（設備情報）'!$Y$8:$Y$324,0),0),"")</f>
        <v/>
      </c>
      <c r="E45" s="627" t="str">
        <f ca="1">IFERROR(OFFSET('2.3(2)新規再エネ導入予定（FS調査、系統接続検討状況）'!L$7,MATCH(COUNTIF($B$1:B40,"発電方式"),'2.3(2)新規再エネ導入予定（FS調査、系統接続検討状況）'!$T$8:$T$159,0),0),"")</f>
        <v/>
      </c>
      <c r="F45" s="627" t="str">
        <f ca="1">IFERROR(OFFSET('2.3(2)新規再エネ導入予定（FS調査、系統接続検討状況）'!M$7,MATCH(COUNTIF($B$1:C40,"発電方式"),'2.3(2)新規再エネ導入予定（FS調査、系統接続検討状況）'!$T$8:$T$159,0),0),"")</f>
        <v/>
      </c>
      <c r="G45" s="627" t="str">
        <f ca="1">IFERROR(OFFSET('2.3(2)新規再エネ導入予定（FS調査、系統接続検討状況）'!N$7,MATCH(COUNTIF($B$1:D40,"発電方式"),'2.3(2)新規再エネ導入予定（FS調査、系統接続検討状況）'!$T$8:$T$159,0),0),"")</f>
        <v/>
      </c>
      <c r="H45" s="627" t="str">
        <f ca="1">IFERROR(OFFSET('2.3(2)新規再エネ導入予定（FS調査、系統接続検討状況）'!O$7,MATCH(COUNTIF($B$1:E40,"発電方式"),'2.3(2)新規再エネ導入予定（FS調査、系統接続検討状況）'!$T$8:$T$159,0),0),"")</f>
        <v/>
      </c>
      <c r="I45" s="627" t="str">
        <f ca="1">IFERROR(OFFSET('2.3(2)新規再エネ導入予定（FS調査、系統接続検討状況）'!P$7,MATCH(COUNTIF($B$1:F40,"発電方式"),'2.3(2)新規再エネ導入予定（FS調査、系統接続検討状況）'!$T$8:$T$159,0),0),"")</f>
        <v/>
      </c>
      <c r="AJ45" s="522"/>
      <c r="AK45" s="522"/>
      <c r="AL45" s="522"/>
      <c r="AM45" s="522"/>
      <c r="AN45" s="522"/>
      <c r="AO45" s="522"/>
      <c r="AP45" s="522"/>
      <c r="AQ45" s="522"/>
    </row>
    <row r="47" spans="1:43" ht="26.5" x14ac:dyDescent="0.55000000000000004">
      <c r="B47" s="623" t="s">
        <v>342</v>
      </c>
      <c r="AJ47" s="710" t="s">
        <v>342</v>
      </c>
    </row>
    <row r="48" spans="1:43" ht="29" x14ac:dyDescent="0.55000000000000004">
      <c r="B48" s="629" t="str">
        <f ca="1">IFERROR(_xlfn.TEXTJOIN(" ",1,C40,B42,C42),"")</f>
        <v/>
      </c>
      <c r="AJ48" s="714"/>
      <c r="AK48" s="715"/>
      <c r="AL48" s="715"/>
    </row>
    <row r="49" spans="1:43" ht="28.5" customHeight="1" x14ac:dyDescent="0.55000000000000004">
      <c r="B49" s="631" t="s">
        <v>341</v>
      </c>
      <c r="C49" s="631"/>
      <c r="D49" s="631" t="s">
        <v>340</v>
      </c>
      <c r="E49" s="631"/>
      <c r="F49" s="631" t="s">
        <v>375</v>
      </c>
      <c r="G49" s="631"/>
      <c r="H49" s="631"/>
      <c r="I49" s="631"/>
      <c r="AJ49" s="716" t="s">
        <v>341</v>
      </c>
      <c r="AK49" s="716"/>
      <c r="AL49" s="716" t="s">
        <v>340</v>
      </c>
      <c r="AM49" s="716"/>
      <c r="AN49" s="716" t="s">
        <v>375</v>
      </c>
      <c r="AO49" s="716"/>
      <c r="AP49" s="716"/>
      <c r="AQ49" s="716"/>
    </row>
    <row r="50" spans="1:43" ht="114.65" customHeight="1" x14ac:dyDescent="0.55000000000000004">
      <c r="B50" s="847" t="s">
        <v>339</v>
      </c>
      <c r="C50" s="632" t="s">
        <v>338</v>
      </c>
      <c r="D50" s="848" t="s">
        <v>337</v>
      </c>
      <c r="E50" s="849"/>
      <c r="F50" s="850"/>
      <c r="G50" s="851"/>
      <c r="H50" s="851"/>
      <c r="I50" s="852"/>
      <c r="AJ50" s="873" t="s">
        <v>339</v>
      </c>
      <c r="AK50" s="717" t="s">
        <v>338</v>
      </c>
      <c r="AL50" s="861" t="s">
        <v>337</v>
      </c>
      <c r="AM50" s="862"/>
      <c r="AN50" s="850"/>
      <c r="AO50" s="851"/>
      <c r="AP50" s="851"/>
      <c r="AQ50" s="852"/>
    </row>
    <row r="51" spans="1:43" ht="114.65" customHeight="1" x14ac:dyDescent="0.55000000000000004">
      <c r="B51" s="847"/>
      <c r="C51" s="633" t="s">
        <v>336</v>
      </c>
      <c r="D51" s="848" t="s">
        <v>335</v>
      </c>
      <c r="E51" s="849"/>
      <c r="F51" s="850"/>
      <c r="G51" s="851"/>
      <c r="H51" s="851"/>
      <c r="I51" s="852"/>
      <c r="AJ51" s="873"/>
      <c r="AK51" s="718" t="s">
        <v>336</v>
      </c>
      <c r="AL51" s="861" t="s">
        <v>335</v>
      </c>
      <c r="AM51" s="862"/>
      <c r="AN51" s="850"/>
      <c r="AO51" s="851"/>
      <c r="AP51" s="851"/>
      <c r="AQ51" s="852"/>
    </row>
    <row r="52" spans="1:43" ht="114.65" customHeight="1" x14ac:dyDescent="0.55000000000000004">
      <c r="B52" s="846">
        <v>2</v>
      </c>
      <c r="C52" s="846"/>
      <c r="D52" s="848" t="s">
        <v>334</v>
      </c>
      <c r="E52" s="849"/>
      <c r="F52" s="850"/>
      <c r="G52" s="851"/>
      <c r="H52" s="851"/>
      <c r="I52" s="852"/>
      <c r="AJ52" s="860">
        <v>2</v>
      </c>
      <c r="AK52" s="860"/>
      <c r="AL52" s="861" t="s">
        <v>334</v>
      </c>
      <c r="AM52" s="862"/>
      <c r="AN52" s="850"/>
      <c r="AO52" s="851"/>
      <c r="AP52" s="851"/>
      <c r="AQ52" s="852"/>
    </row>
    <row r="53" spans="1:43" ht="114.65" customHeight="1" x14ac:dyDescent="0.55000000000000004">
      <c r="B53" s="845">
        <v>3</v>
      </c>
      <c r="C53" s="633" t="s">
        <v>333</v>
      </c>
      <c r="D53" s="848" t="s">
        <v>332</v>
      </c>
      <c r="E53" s="849"/>
      <c r="F53" s="850"/>
      <c r="G53" s="851"/>
      <c r="H53" s="851"/>
      <c r="I53" s="852"/>
      <c r="AJ53" s="863">
        <v>3</v>
      </c>
      <c r="AK53" s="718" t="s">
        <v>333</v>
      </c>
      <c r="AL53" s="861" t="s">
        <v>332</v>
      </c>
      <c r="AM53" s="862"/>
      <c r="AN53" s="850"/>
      <c r="AO53" s="851"/>
      <c r="AP53" s="851"/>
      <c r="AQ53" s="852"/>
    </row>
    <row r="54" spans="1:43" ht="114.65" customHeight="1" x14ac:dyDescent="0.55000000000000004">
      <c r="B54" s="845"/>
      <c r="C54" s="633" t="s">
        <v>331</v>
      </c>
      <c r="D54" s="848" t="s">
        <v>330</v>
      </c>
      <c r="E54" s="849"/>
      <c r="F54" s="850"/>
      <c r="G54" s="851"/>
      <c r="H54" s="851"/>
      <c r="I54" s="852"/>
      <c r="AJ54" s="863"/>
      <c r="AK54" s="718" t="s">
        <v>331</v>
      </c>
      <c r="AL54" s="861" t="s">
        <v>330</v>
      </c>
      <c r="AM54" s="862"/>
      <c r="AN54" s="850"/>
      <c r="AO54" s="851"/>
      <c r="AP54" s="851"/>
      <c r="AQ54" s="852"/>
    </row>
    <row r="55" spans="1:43" ht="115" customHeight="1" x14ac:dyDescent="0.55000000000000004">
      <c r="B55" s="846">
        <v>4</v>
      </c>
      <c r="C55" s="846"/>
      <c r="D55" s="848" t="s">
        <v>329</v>
      </c>
      <c r="E55" s="849"/>
      <c r="F55" s="850"/>
      <c r="G55" s="851"/>
      <c r="H55" s="851"/>
      <c r="I55" s="852"/>
      <c r="AJ55" s="860">
        <v>4</v>
      </c>
      <c r="AK55" s="860"/>
      <c r="AL55" s="861" t="s">
        <v>329</v>
      </c>
      <c r="AM55" s="862"/>
      <c r="AN55" s="850"/>
      <c r="AO55" s="851"/>
      <c r="AP55" s="851"/>
      <c r="AQ55" s="852"/>
    </row>
    <row r="56" spans="1:43" ht="132" customHeight="1" x14ac:dyDescent="0.55000000000000004">
      <c r="B56" s="846">
        <v>5</v>
      </c>
      <c r="C56" s="846"/>
      <c r="D56" s="848" t="s">
        <v>328</v>
      </c>
      <c r="E56" s="849"/>
      <c r="F56" s="850"/>
      <c r="G56" s="851"/>
      <c r="H56" s="851"/>
      <c r="I56" s="852"/>
      <c r="AJ56" s="860">
        <v>5</v>
      </c>
      <c r="AK56" s="860"/>
      <c r="AL56" s="861" t="s">
        <v>328</v>
      </c>
      <c r="AM56" s="862"/>
      <c r="AN56" s="850"/>
      <c r="AO56" s="851"/>
      <c r="AP56" s="851"/>
      <c r="AQ56" s="852"/>
    </row>
    <row r="58" spans="1:43" x14ac:dyDescent="0.55000000000000004">
      <c r="A58" s="634"/>
      <c r="B58" s="634"/>
      <c r="C58" s="634"/>
      <c r="D58" s="634"/>
      <c r="E58" s="634"/>
      <c r="F58" s="634"/>
      <c r="G58" s="634"/>
      <c r="H58" s="634"/>
      <c r="I58" s="634"/>
      <c r="J58" s="634"/>
      <c r="AI58" s="634"/>
      <c r="AJ58" s="719"/>
      <c r="AK58" s="719"/>
      <c r="AL58" s="719"/>
      <c r="AM58" s="719"/>
      <c r="AN58" s="719"/>
      <c r="AO58" s="719"/>
      <c r="AP58" s="719"/>
      <c r="AQ58" s="719"/>
    </row>
    <row r="59" spans="1:43" ht="32.5" x14ac:dyDescent="0.55000000000000004">
      <c r="B59" s="624" t="s">
        <v>34</v>
      </c>
      <c r="C59" s="624" t="str">
        <f ca="1">IFERROR(OFFSET('2.3新規再エネ導入予定（設備情報）'!$Z$6,MATCH(COUNTIF($B$1:B59,"発電方式"),'2.3新規再エネ導入予定（設備情報）'!$Y$7:$Y$324,0),0),"")</f>
        <v/>
      </c>
      <c r="D59" s="625"/>
      <c r="AJ59" s="711" t="s">
        <v>34</v>
      </c>
      <c r="AK59" s="711"/>
      <c r="AL59" s="712"/>
    </row>
    <row r="60" spans="1:43" ht="39.75" customHeight="1" x14ac:dyDescent="0.55000000000000004">
      <c r="B60" s="495" t="s">
        <v>406</v>
      </c>
      <c r="C60" s="495" t="s">
        <v>407</v>
      </c>
      <c r="D60" s="626" t="s">
        <v>408</v>
      </c>
      <c r="E60" s="495" t="s">
        <v>409</v>
      </c>
      <c r="F60" s="253" t="s">
        <v>410</v>
      </c>
      <c r="G60" s="626" t="s">
        <v>411</v>
      </c>
      <c r="H60" s="495" t="s">
        <v>412</v>
      </c>
      <c r="I60" s="253" t="s">
        <v>413</v>
      </c>
      <c r="AJ60" s="562" t="s">
        <v>15</v>
      </c>
      <c r="AK60" s="562" t="s">
        <v>304</v>
      </c>
      <c r="AL60" s="261" t="s">
        <v>303</v>
      </c>
      <c r="AM60" s="562" t="s">
        <v>16</v>
      </c>
      <c r="AN60" s="374" t="s">
        <v>17</v>
      </c>
      <c r="AO60" s="261" t="s">
        <v>40</v>
      </c>
      <c r="AP60" s="562" t="s">
        <v>20</v>
      </c>
      <c r="AQ60" s="374" t="s">
        <v>165</v>
      </c>
    </row>
    <row r="61" spans="1:43" ht="36" customHeight="1" x14ac:dyDescent="0.55000000000000004">
      <c r="B61" s="481" t="str">
        <f ca="1">IFERROR(OFFSET('2.3新規再エネ導入予定（設備情報）'!$F$7,MATCH(COUNTIF($B$1:B59,"発電方式"),'2.3新規再エネ導入予定（設備情報）'!$Y$8:$Y$324,0),0),"")</f>
        <v/>
      </c>
      <c r="C61" s="627" t="str">
        <f ca="1">IFERROR(OFFSET('2.3新規再エネ導入予定（設備情報）'!$G$7,MATCH(COUNTIF($B$1:B59,"発電方式"),'2.3新規再エネ導入予定（設備情報）'!$Y$8:$Y$324,0),0),"")</f>
        <v/>
      </c>
      <c r="D61" s="481" t="str">
        <f ca="1">IFERROR(OFFSET('2.3新規再エネ導入予定（設備情報）'!$H$7,MATCH(COUNTIF($B$1:B59,"発電方式"),'2.3新規再エネ導入予定（設備情報）'!$Y$8:$Y$324,0),0),"")</f>
        <v/>
      </c>
      <c r="E61" s="441" t="str">
        <f ca="1">IFERROR(OFFSET('2.3新規再エネ導入予定（設備情報）'!$I$7,MATCH(COUNTIF($B$1:B59,"発電方式"),'2.3新規再エネ導入予定（設備情報）'!$Y$8:$Y$324,0),0),"")</f>
        <v/>
      </c>
      <c r="F61" s="441" t="str">
        <f ca="1">IFERROR(OFFSET('2.3新規再エネ導入予定（設備情報）'!$J$7,MATCH(COUNTIF($B$1:B59,"発電方式"),'2.3新規再エネ導入予定（設備情報）'!$Y$8:$Y$324,0),0),"")</f>
        <v/>
      </c>
      <c r="G61" s="627" t="str">
        <f ca="1">IFERROR(OFFSET('2.3新規再エネ導入予定（設備情報）'!$L$7,MATCH(COUNTIF($B$1:B59,"発電方式"),'2.3新規再エネ導入予定（設備情報）'!$Y$8:$Y$324,0),0),"")</f>
        <v/>
      </c>
      <c r="H61" s="627" t="str">
        <f ca="1">IFERROR(OFFSET('2.3新規再エネ導入予定（設備情報）'!$M$7,MATCH(COUNTIF($B$1:B59,"発電方式"),'2.3新規再エネ導入予定（設備情報）'!$Y$8:$Y$324,0),0),"")</f>
        <v/>
      </c>
      <c r="I61" s="628" t="str">
        <f ca="1">IFERROR(OFFSET('2.3新規再エネ導入予定（設備情報）'!$P$7,MATCH(COUNTIF($B$1:B59,"発電方式"),'2.3新規再エネ導入予定（設備情報）'!$Y$8:$Y$324,0),0),"")</f>
        <v/>
      </c>
      <c r="AJ61" s="713"/>
      <c r="AK61" s="522"/>
      <c r="AL61" s="713"/>
      <c r="AM61" s="256"/>
      <c r="AN61" s="256"/>
      <c r="AO61" s="522"/>
      <c r="AP61" s="522"/>
      <c r="AQ61" s="534"/>
    </row>
    <row r="62" spans="1:43" ht="16.5" customHeight="1" x14ac:dyDescent="0.55000000000000004">
      <c r="B62" s="855" t="s">
        <v>414</v>
      </c>
      <c r="C62" s="836" t="s">
        <v>415</v>
      </c>
      <c r="D62" s="857" t="s">
        <v>416</v>
      </c>
      <c r="E62" s="853" t="s">
        <v>417</v>
      </c>
      <c r="F62" s="859"/>
      <c r="G62" s="854"/>
      <c r="H62" s="853" t="s">
        <v>418</v>
      </c>
      <c r="I62" s="854"/>
      <c r="AJ62" s="864" t="s">
        <v>300</v>
      </c>
      <c r="AK62" s="866" t="s">
        <v>21</v>
      </c>
      <c r="AL62" s="868" t="s">
        <v>344</v>
      </c>
      <c r="AM62" s="870" t="s">
        <v>343</v>
      </c>
      <c r="AN62" s="871"/>
      <c r="AO62" s="872"/>
      <c r="AP62" s="870" t="s">
        <v>199</v>
      </c>
      <c r="AQ62" s="872"/>
    </row>
    <row r="63" spans="1:43" ht="21.75" customHeight="1" x14ac:dyDescent="0.55000000000000004">
      <c r="B63" s="856"/>
      <c r="C63" s="837"/>
      <c r="D63" s="858"/>
      <c r="E63" s="542" t="s">
        <v>419</v>
      </c>
      <c r="F63" s="627" t="s">
        <v>420</v>
      </c>
      <c r="G63" s="627" t="s">
        <v>421</v>
      </c>
      <c r="H63" s="627" t="s">
        <v>422</v>
      </c>
      <c r="I63" s="627" t="s">
        <v>423</v>
      </c>
      <c r="AJ63" s="865"/>
      <c r="AK63" s="867"/>
      <c r="AL63" s="869"/>
      <c r="AM63" s="528" t="s">
        <v>305</v>
      </c>
      <c r="AN63" s="522" t="s">
        <v>200</v>
      </c>
      <c r="AO63" s="522" t="s">
        <v>201</v>
      </c>
      <c r="AP63" s="522" t="s">
        <v>202</v>
      </c>
      <c r="AQ63" s="522" t="s">
        <v>203</v>
      </c>
    </row>
    <row r="64" spans="1:43" ht="46.5" customHeight="1" x14ac:dyDescent="0.55000000000000004">
      <c r="B64" s="627" t="str">
        <f ca="1">IFERROR(OFFSET('2.3新規再エネ導入予定（設備情報）'!$O$7,MATCH(COUNTIF($B$1:B59,"発電方式"),'2.3新規再エネ導入予定（設備情報）'!$Y$8:$Y$324,0),0),"")</f>
        <v/>
      </c>
      <c r="C64" s="627" t="str">
        <f ca="1">IFERROR(OFFSET('2.3新規再エネ導入予定（設備情報）'!$R$7,MATCH(COUNTIF($B$1:B59,"発電方式"),'2.3新規再エネ導入予定（設備情報）'!$Y$8:$Y$324,0),0),"")</f>
        <v/>
      </c>
      <c r="D64" s="627" t="str">
        <f ca="1">IFERROR(OFFSET('2.3新規再エネ導入予定（設備情報）'!$S$7,MATCH(COUNTIF($B$1:B59,"発電方式"),'2.3新規再エネ導入予定（設備情報）'!$Y$8:$Y$324,0),0),"")</f>
        <v/>
      </c>
      <c r="E64" s="627" t="str">
        <f ca="1">IFERROR(OFFSET('2.3(2)新規再エネ導入予定（FS調査、系統接続検討状況）'!L$7,MATCH(COUNTIF($B$1:B59,"発電方式"),'2.3(2)新規再エネ導入予定（FS調査、系統接続検討状況）'!$T$8:$T$159,0),0),"")</f>
        <v/>
      </c>
      <c r="F64" s="627" t="str">
        <f ca="1">IFERROR(OFFSET('2.3(2)新規再エネ導入予定（FS調査、系統接続検討状況）'!M$7,MATCH(COUNTIF($B$1:C59,"発電方式"),'2.3(2)新規再エネ導入予定（FS調査、系統接続検討状況）'!$T$8:$T$159,0),0),"")</f>
        <v/>
      </c>
      <c r="G64" s="627" t="str">
        <f ca="1">IFERROR(OFFSET('2.3(2)新規再エネ導入予定（FS調査、系統接続検討状況）'!N$7,MATCH(COUNTIF($B$1:D59,"発電方式"),'2.3(2)新規再エネ導入予定（FS調査、系統接続検討状況）'!$T$8:$T$159,0),0),"")</f>
        <v/>
      </c>
      <c r="H64" s="627" t="str">
        <f ca="1">IFERROR(OFFSET('2.3(2)新規再エネ導入予定（FS調査、系統接続検討状況）'!O$7,MATCH(COUNTIF($B$1:E59,"発電方式"),'2.3(2)新規再エネ導入予定（FS調査、系統接続検討状況）'!$T$8:$T$159,0),0),"")</f>
        <v/>
      </c>
      <c r="I64" s="627" t="str">
        <f ca="1">IFERROR(OFFSET('2.3(2)新規再エネ導入予定（FS調査、系統接続検討状況）'!P$7,MATCH(COUNTIF($B$1:F59,"発電方式"),'2.3(2)新規再エネ導入予定（FS調査、系統接続検討状況）'!$T$8:$T$159,0),0),"")</f>
        <v/>
      </c>
      <c r="AJ64" s="522"/>
      <c r="AK64" s="522"/>
      <c r="AL64" s="522"/>
      <c r="AM64" s="522"/>
      <c r="AN64" s="522"/>
      <c r="AO64" s="522"/>
      <c r="AP64" s="522"/>
      <c r="AQ64" s="522"/>
    </row>
    <row r="66" spans="1:43" ht="26.5" x14ac:dyDescent="0.55000000000000004">
      <c r="B66" s="623" t="s">
        <v>342</v>
      </c>
      <c r="AJ66" s="710" t="s">
        <v>342</v>
      </c>
    </row>
    <row r="67" spans="1:43" ht="29" x14ac:dyDescent="0.55000000000000004">
      <c r="B67" s="629" t="str">
        <f ca="1">IFERROR(_xlfn.TEXTJOIN(" ",1,C59,B61,C61),"")</f>
        <v/>
      </c>
      <c r="AJ67" s="714"/>
      <c r="AK67" s="715"/>
      <c r="AL67" s="715"/>
    </row>
    <row r="68" spans="1:43" ht="28.5" customHeight="1" x14ac:dyDescent="0.55000000000000004">
      <c r="B68" s="631" t="s">
        <v>341</v>
      </c>
      <c r="C68" s="631"/>
      <c r="D68" s="631" t="s">
        <v>340</v>
      </c>
      <c r="E68" s="631"/>
      <c r="F68" s="631" t="s">
        <v>375</v>
      </c>
      <c r="G68" s="631"/>
      <c r="H68" s="631"/>
      <c r="I68" s="631"/>
      <c r="AJ68" s="716" t="s">
        <v>341</v>
      </c>
      <c r="AK68" s="716"/>
      <c r="AL68" s="716" t="s">
        <v>340</v>
      </c>
      <c r="AM68" s="716"/>
      <c r="AN68" s="716" t="s">
        <v>375</v>
      </c>
      <c r="AO68" s="716"/>
      <c r="AP68" s="716"/>
      <c r="AQ68" s="716"/>
    </row>
    <row r="69" spans="1:43" ht="114.65" customHeight="1" x14ac:dyDescent="0.55000000000000004">
      <c r="B69" s="847" t="s">
        <v>339</v>
      </c>
      <c r="C69" s="632" t="s">
        <v>338</v>
      </c>
      <c r="D69" s="848" t="s">
        <v>337</v>
      </c>
      <c r="E69" s="849"/>
      <c r="F69" s="850"/>
      <c r="G69" s="851"/>
      <c r="H69" s="851"/>
      <c r="I69" s="852"/>
      <c r="AJ69" s="873" t="s">
        <v>339</v>
      </c>
      <c r="AK69" s="717" t="s">
        <v>338</v>
      </c>
      <c r="AL69" s="861" t="s">
        <v>337</v>
      </c>
      <c r="AM69" s="862"/>
      <c r="AN69" s="850"/>
      <c r="AO69" s="851"/>
      <c r="AP69" s="851"/>
      <c r="AQ69" s="852"/>
    </row>
    <row r="70" spans="1:43" ht="114.65" customHeight="1" x14ac:dyDescent="0.55000000000000004">
      <c r="B70" s="847"/>
      <c r="C70" s="633" t="s">
        <v>336</v>
      </c>
      <c r="D70" s="848" t="s">
        <v>335</v>
      </c>
      <c r="E70" s="849"/>
      <c r="F70" s="850"/>
      <c r="G70" s="851"/>
      <c r="H70" s="851"/>
      <c r="I70" s="852"/>
      <c r="AJ70" s="873"/>
      <c r="AK70" s="718" t="s">
        <v>336</v>
      </c>
      <c r="AL70" s="861" t="s">
        <v>335</v>
      </c>
      <c r="AM70" s="862"/>
      <c r="AN70" s="850"/>
      <c r="AO70" s="851"/>
      <c r="AP70" s="851"/>
      <c r="AQ70" s="852"/>
    </row>
    <row r="71" spans="1:43" ht="114.65" customHeight="1" x14ac:dyDescent="0.55000000000000004">
      <c r="B71" s="846">
        <v>2</v>
      </c>
      <c r="C71" s="846"/>
      <c r="D71" s="848" t="s">
        <v>334</v>
      </c>
      <c r="E71" s="849"/>
      <c r="F71" s="850"/>
      <c r="G71" s="851"/>
      <c r="H71" s="851"/>
      <c r="I71" s="852"/>
      <c r="AJ71" s="860">
        <v>2</v>
      </c>
      <c r="AK71" s="860"/>
      <c r="AL71" s="861" t="s">
        <v>334</v>
      </c>
      <c r="AM71" s="862"/>
      <c r="AN71" s="850"/>
      <c r="AO71" s="851"/>
      <c r="AP71" s="851"/>
      <c r="AQ71" s="852"/>
    </row>
    <row r="72" spans="1:43" ht="114.65" customHeight="1" x14ac:dyDescent="0.55000000000000004">
      <c r="B72" s="845">
        <v>3</v>
      </c>
      <c r="C72" s="633" t="s">
        <v>333</v>
      </c>
      <c r="D72" s="848" t="s">
        <v>332</v>
      </c>
      <c r="E72" s="849"/>
      <c r="F72" s="850"/>
      <c r="G72" s="851"/>
      <c r="H72" s="851"/>
      <c r="I72" s="852"/>
      <c r="AJ72" s="863">
        <v>3</v>
      </c>
      <c r="AK72" s="718" t="s">
        <v>333</v>
      </c>
      <c r="AL72" s="861" t="s">
        <v>332</v>
      </c>
      <c r="AM72" s="862"/>
      <c r="AN72" s="850"/>
      <c r="AO72" s="851"/>
      <c r="AP72" s="851"/>
      <c r="AQ72" s="852"/>
    </row>
    <row r="73" spans="1:43" ht="114.65" customHeight="1" x14ac:dyDescent="0.55000000000000004">
      <c r="B73" s="845"/>
      <c r="C73" s="633" t="s">
        <v>331</v>
      </c>
      <c r="D73" s="848" t="s">
        <v>330</v>
      </c>
      <c r="E73" s="849"/>
      <c r="F73" s="850"/>
      <c r="G73" s="851"/>
      <c r="H73" s="851"/>
      <c r="I73" s="852"/>
      <c r="AJ73" s="863"/>
      <c r="AK73" s="718" t="s">
        <v>331</v>
      </c>
      <c r="AL73" s="861" t="s">
        <v>330</v>
      </c>
      <c r="AM73" s="862"/>
      <c r="AN73" s="850"/>
      <c r="AO73" s="851"/>
      <c r="AP73" s="851"/>
      <c r="AQ73" s="852"/>
    </row>
    <row r="74" spans="1:43" ht="115" customHeight="1" x14ac:dyDescent="0.55000000000000004">
      <c r="B74" s="846">
        <v>4</v>
      </c>
      <c r="C74" s="846"/>
      <c r="D74" s="848" t="s">
        <v>329</v>
      </c>
      <c r="E74" s="849"/>
      <c r="F74" s="850"/>
      <c r="G74" s="851"/>
      <c r="H74" s="851"/>
      <c r="I74" s="852"/>
      <c r="AJ74" s="860">
        <v>4</v>
      </c>
      <c r="AK74" s="860"/>
      <c r="AL74" s="861" t="s">
        <v>329</v>
      </c>
      <c r="AM74" s="862"/>
      <c r="AN74" s="850"/>
      <c r="AO74" s="851"/>
      <c r="AP74" s="851"/>
      <c r="AQ74" s="852"/>
    </row>
    <row r="75" spans="1:43" ht="132" customHeight="1" x14ac:dyDescent="0.55000000000000004">
      <c r="B75" s="846">
        <v>5</v>
      </c>
      <c r="C75" s="846"/>
      <c r="D75" s="848" t="s">
        <v>328</v>
      </c>
      <c r="E75" s="849"/>
      <c r="F75" s="850"/>
      <c r="G75" s="851"/>
      <c r="H75" s="851"/>
      <c r="I75" s="852"/>
      <c r="AJ75" s="860">
        <v>5</v>
      </c>
      <c r="AK75" s="860"/>
      <c r="AL75" s="861" t="s">
        <v>328</v>
      </c>
      <c r="AM75" s="862"/>
      <c r="AN75" s="850"/>
      <c r="AO75" s="851"/>
      <c r="AP75" s="851"/>
      <c r="AQ75" s="852"/>
    </row>
    <row r="77" spans="1:43" x14ac:dyDescent="0.55000000000000004">
      <c r="A77" s="634"/>
      <c r="B77" s="634"/>
      <c r="C77" s="634"/>
      <c r="D77" s="634"/>
      <c r="E77" s="634"/>
      <c r="F77" s="634"/>
      <c r="G77" s="634"/>
      <c r="H77" s="634"/>
      <c r="I77" s="634"/>
      <c r="J77" s="634"/>
      <c r="AI77" s="634"/>
      <c r="AJ77" s="719"/>
      <c r="AK77" s="719"/>
      <c r="AL77" s="719"/>
      <c r="AM77" s="719"/>
      <c r="AN77" s="719"/>
      <c r="AO77" s="719"/>
      <c r="AP77" s="719"/>
      <c r="AQ77" s="719"/>
    </row>
    <row r="78" spans="1:43" ht="32.5" x14ac:dyDescent="0.55000000000000004">
      <c r="B78" s="624" t="s">
        <v>34</v>
      </c>
      <c r="C78" s="624" t="str">
        <f ca="1">IFERROR(OFFSET('2.3新規再エネ導入予定（設備情報）'!$Z$6,MATCH(COUNTIF($B$1:B78,"発電方式"),'2.3新規再エネ導入予定（設備情報）'!$Y$7:$Y$324,0),0),"")</f>
        <v/>
      </c>
      <c r="D78" s="625"/>
      <c r="AJ78" s="711" t="s">
        <v>34</v>
      </c>
      <c r="AK78" s="711"/>
      <c r="AL78" s="712"/>
    </row>
    <row r="79" spans="1:43" ht="39.75" customHeight="1" x14ac:dyDescent="0.55000000000000004">
      <c r="B79" s="495" t="s">
        <v>406</v>
      </c>
      <c r="C79" s="495" t="s">
        <v>407</v>
      </c>
      <c r="D79" s="626" t="s">
        <v>408</v>
      </c>
      <c r="E79" s="495" t="s">
        <v>409</v>
      </c>
      <c r="F79" s="253" t="s">
        <v>410</v>
      </c>
      <c r="G79" s="626" t="s">
        <v>411</v>
      </c>
      <c r="H79" s="495" t="s">
        <v>412</v>
      </c>
      <c r="I79" s="253" t="s">
        <v>413</v>
      </c>
      <c r="AJ79" s="562" t="s">
        <v>15</v>
      </c>
      <c r="AK79" s="562" t="s">
        <v>304</v>
      </c>
      <c r="AL79" s="261" t="s">
        <v>303</v>
      </c>
      <c r="AM79" s="562" t="s">
        <v>16</v>
      </c>
      <c r="AN79" s="374" t="s">
        <v>17</v>
      </c>
      <c r="AO79" s="261" t="s">
        <v>40</v>
      </c>
      <c r="AP79" s="562" t="s">
        <v>20</v>
      </c>
      <c r="AQ79" s="374" t="s">
        <v>165</v>
      </c>
    </row>
    <row r="80" spans="1:43" ht="36" customHeight="1" x14ac:dyDescent="0.55000000000000004">
      <c r="B80" s="481" t="str">
        <f ca="1">IFERROR(OFFSET('2.3新規再エネ導入予定（設備情報）'!$F$7,MATCH(COUNTIF($B$1:B78,"発電方式"),'2.3新規再エネ導入予定（設備情報）'!$Y$8:$Y$324,0),0),"")</f>
        <v/>
      </c>
      <c r="C80" s="627" t="str">
        <f ca="1">IFERROR(OFFSET('2.3新規再エネ導入予定（設備情報）'!$G$7,MATCH(COUNTIF($B$1:B78,"発電方式"),'2.3新規再エネ導入予定（設備情報）'!$Y$8:$Y$324,0),0),"")</f>
        <v/>
      </c>
      <c r="D80" s="481" t="str">
        <f ca="1">IFERROR(OFFSET('2.3新規再エネ導入予定（設備情報）'!$H$7,MATCH(COUNTIF($B$1:B78,"発電方式"),'2.3新規再エネ導入予定（設備情報）'!$Y$8:$Y$324,0),0),"")</f>
        <v/>
      </c>
      <c r="E80" s="441" t="str">
        <f ca="1">IFERROR(OFFSET('2.3新規再エネ導入予定（設備情報）'!$I$7,MATCH(COUNTIF($B$1:B78,"発電方式"),'2.3新規再エネ導入予定（設備情報）'!$Y$8:$Y$324,0),0),"")</f>
        <v/>
      </c>
      <c r="F80" s="441" t="str">
        <f ca="1">IFERROR(OFFSET('2.3新規再エネ導入予定（設備情報）'!$J$7,MATCH(COUNTIF($B$1:B78,"発電方式"),'2.3新規再エネ導入予定（設備情報）'!$Y$8:$Y$324,0),0),"")</f>
        <v/>
      </c>
      <c r="G80" s="627" t="str">
        <f ca="1">IFERROR(OFFSET('2.3新規再エネ導入予定（設備情報）'!$L$7,MATCH(COUNTIF($B$1:B78,"発電方式"),'2.3新規再エネ導入予定（設備情報）'!$Y$8:$Y$324,0),0),"")</f>
        <v/>
      </c>
      <c r="H80" s="627" t="str">
        <f ca="1">IFERROR(OFFSET('2.3新規再エネ導入予定（設備情報）'!$M$7,MATCH(COUNTIF($B$1:B78,"発電方式"),'2.3新規再エネ導入予定（設備情報）'!$Y$8:$Y$324,0),0),"")</f>
        <v/>
      </c>
      <c r="I80" s="628" t="str">
        <f ca="1">IFERROR(OFFSET('2.3新規再エネ導入予定（設備情報）'!$P$7,MATCH(COUNTIF($B$1:B78,"発電方式"),'2.3新規再エネ導入予定（設備情報）'!$Y$8:$Y$324,0),0),"")</f>
        <v/>
      </c>
      <c r="AJ80" s="713"/>
      <c r="AK80" s="522"/>
      <c r="AL80" s="713"/>
      <c r="AM80" s="256"/>
      <c r="AN80" s="256"/>
      <c r="AO80" s="522"/>
      <c r="AP80" s="522"/>
      <c r="AQ80" s="534"/>
    </row>
    <row r="81" spans="1:43" ht="16.5" customHeight="1" x14ac:dyDescent="0.55000000000000004">
      <c r="B81" s="855" t="s">
        <v>414</v>
      </c>
      <c r="C81" s="836" t="s">
        <v>415</v>
      </c>
      <c r="D81" s="857" t="s">
        <v>416</v>
      </c>
      <c r="E81" s="853" t="s">
        <v>417</v>
      </c>
      <c r="F81" s="859"/>
      <c r="G81" s="854"/>
      <c r="H81" s="853" t="s">
        <v>418</v>
      </c>
      <c r="I81" s="854"/>
      <c r="AJ81" s="864" t="s">
        <v>300</v>
      </c>
      <c r="AK81" s="866" t="s">
        <v>21</v>
      </c>
      <c r="AL81" s="868" t="s">
        <v>344</v>
      </c>
      <c r="AM81" s="870" t="s">
        <v>343</v>
      </c>
      <c r="AN81" s="871"/>
      <c r="AO81" s="872"/>
      <c r="AP81" s="870" t="s">
        <v>199</v>
      </c>
      <c r="AQ81" s="872"/>
    </row>
    <row r="82" spans="1:43" ht="21.75" customHeight="1" x14ac:dyDescent="0.55000000000000004">
      <c r="B82" s="856"/>
      <c r="C82" s="837"/>
      <c r="D82" s="858"/>
      <c r="E82" s="542" t="s">
        <v>419</v>
      </c>
      <c r="F82" s="627" t="s">
        <v>420</v>
      </c>
      <c r="G82" s="627" t="s">
        <v>421</v>
      </c>
      <c r="H82" s="627" t="s">
        <v>422</v>
      </c>
      <c r="I82" s="627" t="s">
        <v>423</v>
      </c>
      <c r="AJ82" s="865"/>
      <c r="AK82" s="867"/>
      <c r="AL82" s="869"/>
      <c r="AM82" s="528" t="s">
        <v>305</v>
      </c>
      <c r="AN82" s="522" t="s">
        <v>200</v>
      </c>
      <c r="AO82" s="522" t="s">
        <v>201</v>
      </c>
      <c r="AP82" s="522" t="s">
        <v>202</v>
      </c>
      <c r="AQ82" s="522" t="s">
        <v>203</v>
      </c>
    </row>
    <row r="83" spans="1:43" ht="46.5" customHeight="1" x14ac:dyDescent="0.55000000000000004">
      <c r="B83" s="627" t="str">
        <f ca="1">IFERROR(OFFSET('2.3新規再エネ導入予定（設備情報）'!$O$7,MATCH(COUNTIF($B$1:B78,"発電方式"),'2.3新規再エネ導入予定（設備情報）'!$Y$8:$Y$324,0),0),"")</f>
        <v/>
      </c>
      <c r="C83" s="627" t="str">
        <f ca="1">IFERROR(OFFSET('2.3新規再エネ導入予定（設備情報）'!$R$7,MATCH(COUNTIF($B$1:B78,"発電方式"),'2.3新規再エネ導入予定（設備情報）'!$Y$8:$Y$324,0),0),"")</f>
        <v/>
      </c>
      <c r="D83" s="627" t="str">
        <f ca="1">IFERROR(OFFSET('2.3新規再エネ導入予定（設備情報）'!$S$7,MATCH(COUNTIF($B$1:B78,"発電方式"),'2.3新規再エネ導入予定（設備情報）'!$Y$8:$Y$324,0),0),"")</f>
        <v/>
      </c>
      <c r="E83" s="627" t="str">
        <f ca="1">IFERROR(OFFSET('2.3(2)新規再エネ導入予定（FS調査、系統接続検討状況）'!L$7,MATCH(COUNTIF($B$1:B78,"発電方式"),'2.3(2)新規再エネ導入予定（FS調査、系統接続検討状況）'!$T$8:$T$159,0),0),"")</f>
        <v/>
      </c>
      <c r="F83" s="627" t="str">
        <f ca="1">IFERROR(OFFSET('2.3(2)新規再エネ導入予定（FS調査、系統接続検討状況）'!M$7,MATCH(COUNTIF($B$1:C78,"発電方式"),'2.3(2)新規再エネ導入予定（FS調査、系統接続検討状況）'!$T$8:$T$159,0),0),"")</f>
        <v/>
      </c>
      <c r="G83" s="627" t="str">
        <f ca="1">IFERROR(OFFSET('2.3(2)新規再エネ導入予定（FS調査、系統接続検討状況）'!N$7,MATCH(COUNTIF($B$1:D78,"発電方式"),'2.3(2)新規再エネ導入予定（FS調査、系統接続検討状況）'!$T$8:$T$159,0),0),"")</f>
        <v/>
      </c>
      <c r="H83" s="627" t="str">
        <f ca="1">IFERROR(OFFSET('2.3(2)新規再エネ導入予定（FS調査、系統接続検討状況）'!O$7,MATCH(COUNTIF($B$1:E78,"発電方式"),'2.3(2)新規再エネ導入予定（FS調査、系統接続検討状況）'!$T$8:$T$159,0),0),"")</f>
        <v/>
      </c>
      <c r="I83" s="627" t="str">
        <f ca="1">IFERROR(OFFSET('2.3(2)新規再エネ導入予定（FS調査、系統接続検討状況）'!P$7,MATCH(COUNTIF($B$1:F78,"発電方式"),'2.3(2)新規再エネ導入予定（FS調査、系統接続検討状況）'!$T$8:$T$159,0),0),"")</f>
        <v/>
      </c>
      <c r="AJ83" s="522"/>
      <c r="AK83" s="522"/>
      <c r="AL83" s="522"/>
      <c r="AM83" s="522"/>
      <c r="AN83" s="522"/>
      <c r="AO83" s="522"/>
      <c r="AP83" s="522"/>
      <c r="AQ83" s="522"/>
    </row>
    <row r="85" spans="1:43" ht="26.5" x14ac:dyDescent="0.55000000000000004">
      <c r="B85" s="623" t="s">
        <v>342</v>
      </c>
      <c r="AJ85" s="710" t="s">
        <v>342</v>
      </c>
    </row>
    <row r="86" spans="1:43" ht="29" x14ac:dyDescent="0.55000000000000004">
      <c r="B86" s="629" t="str">
        <f ca="1">IFERROR(_xlfn.TEXTJOIN(" ",1,C78,B80,C80),"")</f>
        <v/>
      </c>
      <c r="AJ86" s="714"/>
      <c r="AK86" s="715"/>
      <c r="AL86" s="715"/>
    </row>
    <row r="87" spans="1:43" ht="28.5" customHeight="1" x14ac:dyDescent="0.55000000000000004">
      <c r="B87" s="631" t="s">
        <v>341</v>
      </c>
      <c r="C87" s="631"/>
      <c r="D87" s="631" t="s">
        <v>340</v>
      </c>
      <c r="E87" s="631"/>
      <c r="F87" s="631" t="s">
        <v>375</v>
      </c>
      <c r="G87" s="631"/>
      <c r="H87" s="631"/>
      <c r="I87" s="631"/>
      <c r="AJ87" s="716" t="s">
        <v>341</v>
      </c>
      <c r="AK87" s="716"/>
      <c r="AL87" s="716" t="s">
        <v>340</v>
      </c>
      <c r="AM87" s="716"/>
      <c r="AN87" s="716" t="s">
        <v>375</v>
      </c>
      <c r="AO87" s="716"/>
      <c r="AP87" s="716"/>
      <c r="AQ87" s="716"/>
    </row>
    <row r="88" spans="1:43" ht="114.65" customHeight="1" x14ac:dyDescent="0.55000000000000004">
      <c r="B88" s="847" t="s">
        <v>339</v>
      </c>
      <c r="C88" s="632" t="s">
        <v>338</v>
      </c>
      <c r="D88" s="848" t="s">
        <v>337</v>
      </c>
      <c r="E88" s="849"/>
      <c r="F88" s="850"/>
      <c r="G88" s="851"/>
      <c r="H88" s="851"/>
      <c r="I88" s="852"/>
      <c r="AJ88" s="873" t="s">
        <v>339</v>
      </c>
      <c r="AK88" s="717" t="s">
        <v>338</v>
      </c>
      <c r="AL88" s="861" t="s">
        <v>337</v>
      </c>
      <c r="AM88" s="862"/>
      <c r="AN88" s="850"/>
      <c r="AO88" s="851"/>
      <c r="AP88" s="851"/>
      <c r="AQ88" s="852"/>
    </row>
    <row r="89" spans="1:43" ht="114.65" customHeight="1" x14ac:dyDescent="0.55000000000000004">
      <c r="B89" s="847"/>
      <c r="C89" s="633" t="s">
        <v>336</v>
      </c>
      <c r="D89" s="848" t="s">
        <v>335</v>
      </c>
      <c r="E89" s="849"/>
      <c r="F89" s="850"/>
      <c r="G89" s="851"/>
      <c r="H89" s="851"/>
      <c r="I89" s="852"/>
      <c r="AJ89" s="873"/>
      <c r="AK89" s="718" t="s">
        <v>336</v>
      </c>
      <c r="AL89" s="861" t="s">
        <v>335</v>
      </c>
      <c r="AM89" s="862"/>
      <c r="AN89" s="850"/>
      <c r="AO89" s="851"/>
      <c r="AP89" s="851"/>
      <c r="AQ89" s="852"/>
    </row>
    <row r="90" spans="1:43" ht="114.65" customHeight="1" x14ac:dyDescent="0.55000000000000004">
      <c r="B90" s="846">
        <v>2</v>
      </c>
      <c r="C90" s="846"/>
      <c r="D90" s="848" t="s">
        <v>334</v>
      </c>
      <c r="E90" s="849"/>
      <c r="F90" s="850"/>
      <c r="G90" s="851"/>
      <c r="H90" s="851"/>
      <c r="I90" s="852"/>
      <c r="AJ90" s="860">
        <v>2</v>
      </c>
      <c r="AK90" s="860"/>
      <c r="AL90" s="861" t="s">
        <v>334</v>
      </c>
      <c r="AM90" s="862"/>
      <c r="AN90" s="850"/>
      <c r="AO90" s="851"/>
      <c r="AP90" s="851"/>
      <c r="AQ90" s="852"/>
    </row>
    <row r="91" spans="1:43" ht="114.65" customHeight="1" x14ac:dyDescent="0.55000000000000004">
      <c r="B91" s="845">
        <v>3</v>
      </c>
      <c r="C91" s="633" t="s">
        <v>333</v>
      </c>
      <c r="D91" s="848" t="s">
        <v>332</v>
      </c>
      <c r="E91" s="849"/>
      <c r="F91" s="850"/>
      <c r="G91" s="851"/>
      <c r="H91" s="851"/>
      <c r="I91" s="852"/>
      <c r="AJ91" s="863">
        <v>3</v>
      </c>
      <c r="AK91" s="718" t="s">
        <v>333</v>
      </c>
      <c r="AL91" s="861" t="s">
        <v>332</v>
      </c>
      <c r="AM91" s="862"/>
      <c r="AN91" s="850"/>
      <c r="AO91" s="851"/>
      <c r="AP91" s="851"/>
      <c r="AQ91" s="852"/>
    </row>
    <row r="92" spans="1:43" ht="114.65" customHeight="1" x14ac:dyDescent="0.55000000000000004">
      <c r="B92" s="845"/>
      <c r="C92" s="633" t="s">
        <v>331</v>
      </c>
      <c r="D92" s="848" t="s">
        <v>330</v>
      </c>
      <c r="E92" s="849"/>
      <c r="F92" s="850"/>
      <c r="G92" s="851"/>
      <c r="H92" s="851"/>
      <c r="I92" s="852"/>
      <c r="AJ92" s="863"/>
      <c r="AK92" s="718" t="s">
        <v>331</v>
      </c>
      <c r="AL92" s="861" t="s">
        <v>330</v>
      </c>
      <c r="AM92" s="862"/>
      <c r="AN92" s="850"/>
      <c r="AO92" s="851"/>
      <c r="AP92" s="851"/>
      <c r="AQ92" s="852"/>
    </row>
    <row r="93" spans="1:43" ht="115" customHeight="1" x14ac:dyDescent="0.55000000000000004">
      <c r="B93" s="846">
        <v>4</v>
      </c>
      <c r="C93" s="846"/>
      <c r="D93" s="848" t="s">
        <v>329</v>
      </c>
      <c r="E93" s="849"/>
      <c r="F93" s="850"/>
      <c r="G93" s="851"/>
      <c r="H93" s="851"/>
      <c r="I93" s="852"/>
      <c r="AJ93" s="860">
        <v>4</v>
      </c>
      <c r="AK93" s="860"/>
      <c r="AL93" s="861" t="s">
        <v>329</v>
      </c>
      <c r="AM93" s="862"/>
      <c r="AN93" s="850"/>
      <c r="AO93" s="851"/>
      <c r="AP93" s="851"/>
      <c r="AQ93" s="852"/>
    </row>
    <row r="94" spans="1:43" ht="132" customHeight="1" x14ac:dyDescent="0.55000000000000004">
      <c r="B94" s="846">
        <v>5</v>
      </c>
      <c r="C94" s="846"/>
      <c r="D94" s="848" t="s">
        <v>328</v>
      </c>
      <c r="E94" s="849"/>
      <c r="F94" s="850"/>
      <c r="G94" s="851"/>
      <c r="H94" s="851"/>
      <c r="I94" s="852"/>
      <c r="AJ94" s="860">
        <v>5</v>
      </c>
      <c r="AK94" s="860"/>
      <c r="AL94" s="861" t="s">
        <v>328</v>
      </c>
      <c r="AM94" s="862"/>
      <c r="AN94" s="850"/>
      <c r="AO94" s="851"/>
      <c r="AP94" s="851"/>
      <c r="AQ94" s="852"/>
    </row>
    <row r="96" spans="1:43" x14ac:dyDescent="0.55000000000000004">
      <c r="A96" s="634"/>
      <c r="B96" s="634"/>
      <c r="C96" s="634"/>
      <c r="D96" s="634"/>
      <c r="E96" s="634"/>
      <c r="F96" s="634"/>
      <c r="G96" s="634"/>
      <c r="H96" s="634"/>
      <c r="I96" s="634"/>
      <c r="J96" s="634"/>
      <c r="AI96" s="634"/>
      <c r="AJ96" s="719"/>
      <c r="AK96" s="719"/>
      <c r="AL96" s="719"/>
      <c r="AM96" s="719"/>
      <c r="AN96" s="719"/>
      <c r="AO96" s="719"/>
      <c r="AP96" s="719"/>
      <c r="AQ96" s="719"/>
    </row>
    <row r="97" spans="2:43" ht="32.5" x14ac:dyDescent="0.55000000000000004">
      <c r="B97" s="624" t="s">
        <v>34</v>
      </c>
      <c r="C97" s="624" t="str">
        <f ca="1">IFERROR(OFFSET('2.3新規再エネ導入予定（設備情報）'!$Z$6,MATCH(COUNTIF($B$1:B97,"発電方式"),'2.3新規再エネ導入予定（設備情報）'!$Y$7:$Y$324,0),0),"")</f>
        <v/>
      </c>
      <c r="D97" s="625"/>
      <c r="AJ97" s="711" t="s">
        <v>34</v>
      </c>
      <c r="AK97" s="711"/>
      <c r="AL97" s="712"/>
    </row>
    <row r="98" spans="2:43" ht="39.75" customHeight="1" x14ac:dyDescent="0.55000000000000004">
      <c r="B98" s="495" t="s">
        <v>406</v>
      </c>
      <c r="C98" s="495" t="s">
        <v>407</v>
      </c>
      <c r="D98" s="626" t="s">
        <v>408</v>
      </c>
      <c r="E98" s="495" t="s">
        <v>409</v>
      </c>
      <c r="F98" s="253" t="s">
        <v>410</v>
      </c>
      <c r="G98" s="626" t="s">
        <v>411</v>
      </c>
      <c r="H98" s="495" t="s">
        <v>412</v>
      </c>
      <c r="I98" s="253" t="s">
        <v>413</v>
      </c>
      <c r="AJ98" s="562" t="s">
        <v>15</v>
      </c>
      <c r="AK98" s="562" t="s">
        <v>304</v>
      </c>
      <c r="AL98" s="261" t="s">
        <v>303</v>
      </c>
      <c r="AM98" s="562" t="s">
        <v>16</v>
      </c>
      <c r="AN98" s="374" t="s">
        <v>17</v>
      </c>
      <c r="AO98" s="261" t="s">
        <v>40</v>
      </c>
      <c r="AP98" s="562" t="s">
        <v>20</v>
      </c>
      <c r="AQ98" s="374" t="s">
        <v>165</v>
      </c>
    </row>
    <row r="99" spans="2:43" ht="36" customHeight="1" x14ac:dyDescent="0.55000000000000004">
      <c r="B99" s="481" t="str">
        <f ca="1">IFERROR(OFFSET('2.3新規再エネ導入予定（設備情報）'!$F$7,MATCH(COUNTIF($B$1:B97,"発電方式"),'2.3新規再エネ導入予定（設備情報）'!$Y$8:$Y$324,0),0),"")</f>
        <v/>
      </c>
      <c r="C99" s="627" t="str">
        <f ca="1">IFERROR(OFFSET('2.3新規再エネ導入予定（設備情報）'!$G$7,MATCH(COUNTIF($B$1:B97,"発電方式"),'2.3新規再エネ導入予定（設備情報）'!$Y$8:$Y$324,0),0),"")</f>
        <v/>
      </c>
      <c r="D99" s="481" t="str">
        <f ca="1">IFERROR(OFFSET('2.3新規再エネ導入予定（設備情報）'!$H$7,MATCH(COUNTIF($B$1:B97,"発電方式"),'2.3新規再エネ導入予定（設備情報）'!$Y$8:$Y$324,0),0),"")</f>
        <v/>
      </c>
      <c r="E99" s="441" t="str">
        <f ca="1">IFERROR(OFFSET('2.3新規再エネ導入予定（設備情報）'!$I$7,MATCH(COUNTIF($B$1:B97,"発電方式"),'2.3新規再エネ導入予定（設備情報）'!$Y$8:$Y$324,0),0),"")</f>
        <v/>
      </c>
      <c r="F99" s="441" t="str">
        <f ca="1">IFERROR(OFFSET('2.3新規再エネ導入予定（設備情報）'!$J$7,MATCH(COUNTIF($B$1:B97,"発電方式"),'2.3新規再エネ導入予定（設備情報）'!$Y$8:$Y$324,0),0),"")</f>
        <v/>
      </c>
      <c r="G99" s="627" t="str">
        <f ca="1">IFERROR(OFFSET('2.3新規再エネ導入予定（設備情報）'!$L$7,MATCH(COUNTIF($B$1:B97,"発電方式"),'2.3新規再エネ導入予定（設備情報）'!$Y$8:$Y$324,0),0),"")</f>
        <v/>
      </c>
      <c r="H99" s="627" t="str">
        <f ca="1">IFERROR(OFFSET('2.3新規再エネ導入予定（設備情報）'!$M$7,MATCH(COUNTIF($B$1:B97,"発電方式"),'2.3新規再エネ導入予定（設備情報）'!$Y$8:$Y$324,0),0),"")</f>
        <v/>
      </c>
      <c r="I99" s="628" t="str">
        <f ca="1">IFERROR(OFFSET('2.3新規再エネ導入予定（設備情報）'!$P$7,MATCH(COUNTIF($B$1:B97,"発電方式"),'2.3新規再エネ導入予定（設備情報）'!$Y$8:$Y$324,0),0),"")</f>
        <v/>
      </c>
      <c r="AJ99" s="713"/>
      <c r="AK99" s="522"/>
      <c r="AL99" s="713"/>
      <c r="AM99" s="256"/>
      <c r="AN99" s="256"/>
      <c r="AO99" s="522"/>
      <c r="AP99" s="522"/>
      <c r="AQ99" s="534"/>
    </row>
    <row r="100" spans="2:43" ht="16.5" customHeight="1" x14ac:dyDescent="0.55000000000000004">
      <c r="B100" s="855" t="s">
        <v>414</v>
      </c>
      <c r="C100" s="836" t="s">
        <v>415</v>
      </c>
      <c r="D100" s="857" t="s">
        <v>416</v>
      </c>
      <c r="E100" s="853" t="s">
        <v>417</v>
      </c>
      <c r="F100" s="859"/>
      <c r="G100" s="854"/>
      <c r="H100" s="853" t="s">
        <v>418</v>
      </c>
      <c r="I100" s="854"/>
      <c r="AJ100" s="864" t="s">
        <v>300</v>
      </c>
      <c r="AK100" s="866" t="s">
        <v>21</v>
      </c>
      <c r="AL100" s="868" t="s">
        <v>344</v>
      </c>
      <c r="AM100" s="870" t="s">
        <v>343</v>
      </c>
      <c r="AN100" s="871"/>
      <c r="AO100" s="872"/>
      <c r="AP100" s="870" t="s">
        <v>199</v>
      </c>
      <c r="AQ100" s="872"/>
    </row>
    <row r="101" spans="2:43" ht="21.75" customHeight="1" x14ac:dyDescent="0.55000000000000004">
      <c r="B101" s="856"/>
      <c r="C101" s="837"/>
      <c r="D101" s="858"/>
      <c r="E101" s="542" t="s">
        <v>419</v>
      </c>
      <c r="F101" s="627" t="s">
        <v>420</v>
      </c>
      <c r="G101" s="627" t="s">
        <v>421</v>
      </c>
      <c r="H101" s="627" t="s">
        <v>422</v>
      </c>
      <c r="I101" s="627" t="s">
        <v>423</v>
      </c>
      <c r="AJ101" s="865"/>
      <c r="AK101" s="867"/>
      <c r="AL101" s="869"/>
      <c r="AM101" s="528" t="s">
        <v>305</v>
      </c>
      <c r="AN101" s="522" t="s">
        <v>200</v>
      </c>
      <c r="AO101" s="522" t="s">
        <v>201</v>
      </c>
      <c r="AP101" s="522" t="s">
        <v>202</v>
      </c>
      <c r="AQ101" s="522" t="s">
        <v>203</v>
      </c>
    </row>
    <row r="102" spans="2:43" ht="46.5" customHeight="1" x14ac:dyDescent="0.55000000000000004">
      <c r="B102" s="627" t="str">
        <f ca="1">IFERROR(OFFSET('2.3新規再エネ導入予定（設備情報）'!$O$7,MATCH(COUNTIF($B$1:B97,"発電方式"),'2.3新規再エネ導入予定（設備情報）'!$Y$8:$Y$324,0),0),"")</f>
        <v/>
      </c>
      <c r="C102" s="627" t="str">
        <f ca="1">IFERROR(OFFSET('2.3新規再エネ導入予定（設備情報）'!$R$7,MATCH(COUNTIF($B$1:B97,"発電方式"),'2.3新規再エネ導入予定（設備情報）'!$Y$8:$Y$324,0),0),"")</f>
        <v/>
      </c>
      <c r="D102" s="627" t="str">
        <f ca="1">IFERROR(OFFSET('2.3新規再エネ導入予定（設備情報）'!$S$7,MATCH(COUNTIF($B$1:B97,"発電方式"),'2.3新規再エネ導入予定（設備情報）'!$Y$8:$Y$324,0),0),"")</f>
        <v/>
      </c>
      <c r="E102" s="627" t="str">
        <f ca="1">IFERROR(OFFSET('2.3(2)新規再エネ導入予定（FS調査、系統接続検討状況）'!L$7,MATCH(COUNTIF($B$1:B97,"発電方式"),'2.3(2)新規再エネ導入予定（FS調査、系統接続検討状況）'!$T$8:$T$159,0),0),"")</f>
        <v/>
      </c>
      <c r="F102" s="627" t="str">
        <f ca="1">IFERROR(OFFSET('2.3(2)新規再エネ導入予定（FS調査、系統接続検討状況）'!M$7,MATCH(COUNTIF($B$1:C97,"発電方式"),'2.3(2)新規再エネ導入予定（FS調査、系統接続検討状況）'!$T$8:$T$159,0),0),"")</f>
        <v/>
      </c>
      <c r="G102" s="627" t="str">
        <f ca="1">IFERROR(OFFSET('2.3(2)新規再エネ導入予定（FS調査、系統接続検討状況）'!N$7,MATCH(COUNTIF($B$1:D97,"発電方式"),'2.3(2)新規再エネ導入予定（FS調査、系統接続検討状況）'!$T$8:$T$159,0),0),"")</f>
        <v/>
      </c>
      <c r="H102" s="627" t="str">
        <f ca="1">IFERROR(OFFSET('2.3(2)新規再エネ導入予定（FS調査、系統接続検討状況）'!O$7,MATCH(COUNTIF($B$1:E97,"発電方式"),'2.3(2)新規再エネ導入予定（FS調査、系統接続検討状況）'!$T$8:$T$159,0),0),"")</f>
        <v/>
      </c>
      <c r="I102" s="627" t="str">
        <f ca="1">IFERROR(OFFSET('2.3(2)新規再エネ導入予定（FS調査、系統接続検討状況）'!P$7,MATCH(COUNTIF($B$1:F97,"発電方式"),'2.3(2)新規再エネ導入予定（FS調査、系統接続検討状況）'!$T$8:$T$159,0),0),"")</f>
        <v/>
      </c>
      <c r="AJ102" s="522"/>
      <c r="AK102" s="522"/>
      <c r="AL102" s="522"/>
      <c r="AM102" s="522"/>
      <c r="AN102" s="522"/>
      <c r="AO102" s="522"/>
      <c r="AP102" s="522"/>
      <c r="AQ102" s="522"/>
    </row>
    <row r="104" spans="2:43" ht="26.5" x14ac:dyDescent="0.55000000000000004">
      <c r="B104" s="623" t="s">
        <v>342</v>
      </c>
      <c r="AJ104" s="710" t="s">
        <v>342</v>
      </c>
    </row>
    <row r="105" spans="2:43" ht="29" x14ac:dyDescent="0.55000000000000004">
      <c r="B105" s="629" t="str">
        <f ca="1">IFERROR(_xlfn.TEXTJOIN(" ",1,C97,B99,C99),"")</f>
        <v/>
      </c>
      <c r="AJ105" s="714"/>
      <c r="AK105" s="715"/>
      <c r="AL105" s="715"/>
    </row>
    <row r="106" spans="2:43" ht="28.5" customHeight="1" x14ac:dyDescent="0.55000000000000004">
      <c r="B106" s="631" t="s">
        <v>341</v>
      </c>
      <c r="C106" s="631"/>
      <c r="D106" s="631" t="s">
        <v>340</v>
      </c>
      <c r="E106" s="631"/>
      <c r="F106" s="631" t="s">
        <v>375</v>
      </c>
      <c r="G106" s="631"/>
      <c r="H106" s="631"/>
      <c r="I106" s="631"/>
      <c r="AJ106" s="716" t="s">
        <v>341</v>
      </c>
      <c r="AK106" s="716"/>
      <c r="AL106" s="716" t="s">
        <v>340</v>
      </c>
      <c r="AM106" s="716"/>
      <c r="AN106" s="716" t="s">
        <v>375</v>
      </c>
      <c r="AO106" s="716"/>
      <c r="AP106" s="716"/>
      <c r="AQ106" s="716"/>
    </row>
    <row r="107" spans="2:43" ht="114.65" customHeight="1" x14ac:dyDescent="0.55000000000000004">
      <c r="B107" s="847" t="s">
        <v>339</v>
      </c>
      <c r="C107" s="632" t="s">
        <v>338</v>
      </c>
      <c r="D107" s="848" t="s">
        <v>337</v>
      </c>
      <c r="E107" s="849"/>
      <c r="F107" s="850"/>
      <c r="G107" s="851"/>
      <c r="H107" s="851"/>
      <c r="I107" s="852"/>
      <c r="AJ107" s="873" t="s">
        <v>339</v>
      </c>
      <c r="AK107" s="717" t="s">
        <v>338</v>
      </c>
      <c r="AL107" s="861" t="s">
        <v>337</v>
      </c>
      <c r="AM107" s="862"/>
      <c r="AN107" s="850"/>
      <c r="AO107" s="851"/>
      <c r="AP107" s="851"/>
      <c r="AQ107" s="852"/>
    </row>
    <row r="108" spans="2:43" ht="114.65" customHeight="1" x14ac:dyDescent="0.55000000000000004">
      <c r="B108" s="847"/>
      <c r="C108" s="633" t="s">
        <v>336</v>
      </c>
      <c r="D108" s="848" t="s">
        <v>335</v>
      </c>
      <c r="E108" s="849"/>
      <c r="F108" s="850"/>
      <c r="G108" s="851"/>
      <c r="H108" s="851"/>
      <c r="I108" s="852"/>
      <c r="AJ108" s="873"/>
      <c r="AK108" s="718" t="s">
        <v>336</v>
      </c>
      <c r="AL108" s="861" t="s">
        <v>335</v>
      </c>
      <c r="AM108" s="862"/>
      <c r="AN108" s="850"/>
      <c r="AO108" s="851"/>
      <c r="AP108" s="851"/>
      <c r="AQ108" s="852"/>
    </row>
    <row r="109" spans="2:43" ht="114.65" customHeight="1" x14ac:dyDescent="0.55000000000000004">
      <c r="B109" s="846">
        <v>2</v>
      </c>
      <c r="C109" s="846"/>
      <c r="D109" s="848" t="s">
        <v>334</v>
      </c>
      <c r="E109" s="849"/>
      <c r="F109" s="850"/>
      <c r="G109" s="851"/>
      <c r="H109" s="851"/>
      <c r="I109" s="852"/>
      <c r="AJ109" s="860">
        <v>2</v>
      </c>
      <c r="AK109" s="860"/>
      <c r="AL109" s="861" t="s">
        <v>334</v>
      </c>
      <c r="AM109" s="862"/>
      <c r="AN109" s="850"/>
      <c r="AO109" s="851"/>
      <c r="AP109" s="851"/>
      <c r="AQ109" s="852"/>
    </row>
    <row r="110" spans="2:43" ht="114.65" customHeight="1" x14ac:dyDescent="0.55000000000000004">
      <c r="B110" s="845">
        <v>3</v>
      </c>
      <c r="C110" s="633" t="s">
        <v>333</v>
      </c>
      <c r="D110" s="848" t="s">
        <v>332</v>
      </c>
      <c r="E110" s="849"/>
      <c r="F110" s="850"/>
      <c r="G110" s="851"/>
      <c r="H110" s="851"/>
      <c r="I110" s="852"/>
      <c r="AJ110" s="863">
        <v>3</v>
      </c>
      <c r="AK110" s="718" t="s">
        <v>333</v>
      </c>
      <c r="AL110" s="861" t="s">
        <v>332</v>
      </c>
      <c r="AM110" s="862"/>
      <c r="AN110" s="850"/>
      <c r="AO110" s="851"/>
      <c r="AP110" s="851"/>
      <c r="AQ110" s="852"/>
    </row>
    <row r="111" spans="2:43" ht="114.65" customHeight="1" x14ac:dyDescent="0.55000000000000004">
      <c r="B111" s="845"/>
      <c r="C111" s="633" t="s">
        <v>331</v>
      </c>
      <c r="D111" s="848" t="s">
        <v>330</v>
      </c>
      <c r="E111" s="849"/>
      <c r="F111" s="850"/>
      <c r="G111" s="851"/>
      <c r="H111" s="851"/>
      <c r="I111" s="852"/>
      <c r="AJ111" s="863"/>
      <c r="AK111" s="718" t="s">
        <v>331</v>
      </c>
      <c r="AL111" s="861" t="s">
        <v>330</v>
      </c>
      <c r="AM111" s="862"/>
      <c r="AN111" s="850"/>
      <c r="AO111" s="851"/>
      <c r="AP111" s="851"/>
      <c r="AQ111" s="852"/>
    </row>
    <row r="112" spans="2:43" ht="115" customHeight="1" x14ac:dyDescent="0.55000000000000004">
      <c r="B112" s="846">
        <v>4</v>
      </c>
      <c r="C112" s="846"/>
      <c r="D112" s="848" t="s">
        <v>329</v>
      </c>
      <c r="E112" s="849"/>
      <c r="F112" s="850"/>
      <c r="G112" s="851"/>
      <c r="H112" s="851"/>
      <c r="I112" s="852"/>
      <c r="AJ112" s="860">
        <v>4</v>
      </c>
      <c r="AK112" s="860"/>
      <c r="AL112" s="861" t="s">
        <v>329</v>
      </c>
      <c r="AM112" s="862"/>
      <c r="AN112" s="850"/>
      <c r="AO112" s="851"/>
      <c r="AP112" s="851"/>
      <c r="AQ112" s="852"/>
    </row>
    <row r="113" spans="1:43" ht="132" customHeight="1" x14ac:dyDescent="0.55000000000000004">
      <c r="B113" s="846">
        <v>5</v>
      </c>
      <c r="C113" s="846"/>
      <c r="D113" s="848" t="s">
        <v>328</v>
      </c>
      <c r="E113" s="849"/>
      <c r="F113" s="850"/>
      <c r="G113" s="851"/>
      <c r="H113" s="851"/>
      <c r="I113" s="852"/>
      <c r="AJ113" s="860">
        <v>5</v>
      </c>
      <c r="AK113" s="860"/>
      <c r="AL113" s="861" t="s">
        <v>328</v>
      </c>
      <c r="AM113" s="862"/>
      <c r="AN113" s="850"/>
      <c r="AO113" s="851"/>
      <c r="AP113" s="851"/>
      <c r="AQ113" s="852"/>
    </row>
    <row r="115" spans="1:43" x14ac:dyDescent="0.55000000000000004">
      <c r="A115" s="634"/>
      <c r="B115" s="634"/>
      <c r="C115" s="634"/>
      <c r="D115" s="634"/>
      <c r="E115" s="634"/>
      <c r="F115" s="634"/>
      <c r="G115" s="634"/>
      <c r="H115" s="634"/>
      <c r="I115" s="634"/>
      <c r="J115" s="634"/>
      <c r="AI115" s="634"/>
      <c r="AJ115" s="719"/>
      <c r="AK115" s="719"/>
      <c r="AL115" s="719"/>
      <c r="AM115" s="719"/>
      <c r="AN115" s="719"/>
      <c r="AO115" s="719"/>
      <c r="AP115" s="719"/>
      <c r="AQ115" s="719"/>
    </row>
    <row r="116" spans="1:43" ht="32.5" x14ac:dyDescent="0.55000000000000004">
      <c r="B116" s="624" t="s">
        <v>34</v>
      </c>
      <c r="C116" s="624" t="str">
        <f ca="1">IFERROR(OFFSET('2.3新規再エネ導入予定（設備情報）'!$Z$6,MATCH(COUNTIF($B$1:B116,"発電方式"),'2.3新規再エネ導入予定（設備情報）'!$Y$7:$Y$324,0),0),"")</f>
        <v/>
      </c>
      <c r="D116" s="625"/>
      <c r="AJ116" s="711" t="s">
        <v>34</v>
      </c>
      <c r="AK116" s="711"/>
      <c r="AL116" s="712"/>
    </row>
    <row r="117" spans="1:43" ht="39.75" customHeight="1" x14ac:dyDescent="0.55000000000000004">
      <c r="B117" s="495" t="s">
        <v>406</v>
      </c>
      <c r="C117" s="495" t="s">
        <v>407</v>
      </c>
      <c r="D117" s="626" t="s">
        <v>408</v>
      </c>
      <c r="E117" s="495" t="s">
        <v>409</v>
      </c>
      <c r="F117" s="253" t="s">
        <v>410</v>
      </c>
      <c r="G117" s="626" t="s">
        <v>411</v>
      </c>
      <c r="H117" s="495" t="s">
        <v>412</v>
      </c>
      <c r="I117" s="253" t="s">
        <v>413</v>
      </c>
      <c r="AJ117" s="562" t="s">
        <v>15</v>
      </c>
      <c r="AK117" s="562" t="s">
        <v>304</v>
      </c>
      <c r="AL117" s="261" t="s">
        <v>303</v>
      </c>
      <c r="AM117" s="562" t="s">
        <v>16</v>
      </c>
      <c r="AN117" s="374" t="s">
        <v>17</v>
      </c>
      <c r="AO117" s="261" t="s">
        <v>40</v>
      </c>
      <c r="AP117" s="562" t="s">
        <v>20</v>
      </c>
      <c r="AQ117" s="374" t="s">
        <v>165</v>
      </c>
    </row>
    <row r="118" spans="1:43" ht="36" customHeight="1" x14ac:dyDescent="0.55000000000000004">
      <c r="B118" s="481" t="str">
        <f ca="1">IFERROR(OFFSET('2.3新規再エネ導入予定（設備情報）'!$F$7,MATCH(COUNTIF($B$1:B116,"発電方式"),'2.3新規再エネ導入予定（設備情報）'!$Y$8:$Y$324,0),0),"")</f>
        <v/>
      </c>
      <c r="C118" s="627" t="str">
        <f ca="1">IFERROR(OFFSET('2.3新規再エネ導入予定（設備情報）'!$G$7,MATCH(COUNTIF($B$1:B116,"発電方式"),'2.3新規再エネ導入予定（設備情報）'!$Y$8:$Y$324,0),0),"")</f>
        <v/>
      </c>
      <c r="D118" s="481" t="str">
        <f ca="1">IFERROR(OFFSET('2.3新規再エネ導入予定（設備情報）'!$H$7,MATCH(COUNTIF($B$1:B116,"発電方式"),'2.3新規再エネ導入予定（設備情報）'!$Y$8:$Y$324,0),0),"")</f>
        <v/>
      </c>
      <c r="E118" s="441" t="str">
        <f ca="1">IFERROR(OFFSET('2.3新規再エネ導入予定（設備情報）'!$I$7,MATCH(COUNTIF($B$1:B116,"発電方式"),'2.3新規再エネ導入予定（設備情報）'!$Y$8:$Y$324,0),0),"")</f>
        <v/>
      </c>
      <c r="F118" s="441" t="str">
        <f ca="1">IFERROR(OFFSET('2.3新規再エネ導入予定（設備情報）'!$J$7,MATCH(COUNTIF($B$1:B116,"発電方式"),'2.3新規再エネ導入予定（設備情報）'!$Y$8:$Y$324,0),0),"")</f>
        <v/>
      </c>
      <c r="G118" s="627" t="str">
        <f ca="1">IFERROR(OFFSET('2.3新規再エネ導入予定（設備情報）'!$L$7,MATCH(COUNTIF($B$1:B116,"発電方式"),'2.3新規再エネ導入予定（設備情報）'!$Y$8:$Y$324,0),0),"")</f>
        <v/>
      </c>
      <c r="H118" s="627" t="str">
        <f ca="1">IFERROR(OFFSET('2.3新規再エネ導入予定（設備情報）'!$M$7,MATCH(COUNTIF($B$1:B116,"発電方式"),'2.3新規再エネ導入予定（設備情報）'!$Y$8:$Y$324,0),0),"")</f>
        <v/>
      </c>
      <c r="I118" s="628" t="str">
        <f ca="1">IFERROR(OFFSET('2.3新規再エネ導入予定（設備情報）'!$P$7,MATCH(COUNTIF($B$1:B116,"発電方式"),'2.3新規再エネ導入予定（設備情報）'!$Y$8:$Y$324,0),0),"")</f>
        <v/>
      </c>
      <c r="AJ118" s="713"/>
      <c r="AK118" s="522"/>
      <c r="AL118" s="713"/>
      <c r="AM118" s="256"/>
      <c r="AN118" s="256"/>
      <c r="AO118" s="522"/>
      <c r="AP118" s="522"/>
      <c r="AQ118" s="534"/>
    </row>
    <row r="119" spans="1:43" ht="16.5" customHeight="1" x14ac:dyDescent="0.55000000000000004">
      <c r="B119" s="855" t="s">
        <v>414</v>
      </c>
      <c r="C119" s="836" t="s">
        <v>415</v>
      </c>
      <c r="D119" s="857" t="s">
        <v>416</v>
      </c>
      <c r="E119" s="853" t="s">
        <v>417</v>
      </c>
      <c r="F119" s="859"/>
      <c r="G119" s="854"/>
      <c r="H119" s="853" t="s">
        <v>418</v>
      </c>
      <c r="I119" s="854"/>
      <c r="AJ119" s="864" t="s">
        <v>300</v>
      </c>
      <c r="AK119" s="866" t="s">
        <v>21</v>
      </c>
      <c r="AL119" s="868" t="s">
        <v>344</v>
      </c>
      <c r="AM119" s="870" t="s">
        <v>343</v>
      </c>
      <c r="AN119" s="871"/>
      <c r="AO119" s="872"/>
      <c r="AP119" s="870" t="s">
        <v>199</v>
      </c>
      <c r="AQ119" s="872"/>
    </row>
    <row r="120" spans="1:43" ht="21.75" customHeight="1" x14ac:dyDescent="0.55000000000000004">
      <c r="B120" s="856"/>
      <c r="C120" s="837"/>
      <c r="D120" s="858"/>
      <c r="E120" s="542" t="s">
        <v>419</v>
      </c>
      <c r="F120" s="627" t="s">
        <v>420</v>
      </c>
      <c r="G120" s="627" t="s">
        <v>421</v>
      </c>
      <c r="H120" s="627" t="s">
        <v>422</v>
      </c>
      <c r="I120" s="627" t="s">
        <v>423</v>
      </c>
      <c r="AJ120" s="865"/>
      <c r="AK120" s="867"/>
      <c r="AL120" s="869"/>
      <c r="AM120" s="528" t="s">
        <v>305</v>
      </c>
      <c r="AN120" s="522" t="s">
        <v>200</v>
      </c>
      <c r="AO120" s="522" t="s">
        <v>201</v>
      </c>
      <c r="AP120" s="522" t="s">
        <v>202</v>
      </c>
      <c r="AQ120" s="522" t="s">
        <v>203</v>
      </c>
    </row>
    <row r="121" spans="1:43" ht="46.5" customHeight="1" x14ac:dyDescent="0.55000000000000004">
      <c r="B121" s="627" t="str">
        <f ca="1">IFERROR(OFFSET('2.3新規再エネ導入予定（設備情報）'!$O$7,MATCH(COUNTIF($B$1:B116,"発電方式"),'2.3新規再エネ導入予定（設備情報）'!$Y$8:$Y$324,0),0),"")</f>
        <v/>
      </c>
      <c r="C121" s="627" t="str">
        <f ca="1">IFERROR(OFFSET('2.3新規再エネ導入予定（設備情報）'!$R$7,MATCH(COUNTIF($B$1:B116,"発電方式"),'2.3新規再エネ導入予定（設備情報）'!$Y$8:$Y$324,0),0),"")</f>
        <v/>
      </c>
      <c r="D121" s="627" t="str">
        <f ca="1">IFERROR(OFFSET('2.3新規再エネ導入予定（設備情報）'!$S$7,MATCH(COUNTIF($B$1:B116,"発電方式"),'2.3新規再エネ導入予定（設備情報）'!$Y$8:$Y$324,0),0),"")</f>
        <v/>
      </c>
      <c r="E121" s="627" t="str">
        <f ca="1">IFERROR(OFFSET('2.3(2)新規再エネ導入予定（FS調査、系統接続検討状況）'!L$7,MATCH(COUNTIF($B$1:B116,"発電方式"),'2.3(2)新規再エネ導入予定（FS調査、系統接続検討状況）'!$T$8:$T$159,0),0),"")</f>
        <v/>
      </c>
      <c r="F121" s="627" t="str">
        <f ca="1">IFERROR(OFFSET('2.3(2)新規再エネ導入予定（FS調査、系統接続検討状況）'!M$7,MATCH(COUNTIF($B$1:C116,"発電方式"),'2.3(2)新規再エネ導入予定（FS調査、系統接続検討状況）'!$T$8:$T$159,0),0),"")</f>
        <v/>
      </c>
      <c r="G121" s="627" t="str">
        <f ca="1">IFERROR(OFFSET('2.3(2)新規再エネ導入予定（FS調査、系統接続検討状況）'!N$7,MATCH(COUNTIF($B$1:D116,"発電方式"),'2.3(2)新規再エネ導入予定（FS調査、系統接続検討状況）'!$T$8:$T$159,0),0),"")</f>
        <v/>
      </c>
      <c r="H121" s="627" t="str">
        <f ca="1">IFERROR(OFFSET('2.3(2)新規再エネ導入予定（FS調査、系統接続検討状況）'!O$7,MATCH(COUNTIF($B$1:E116,"発電方式"),'2.3(2)新規再エネ導入予定（FS調査、系統接続検討状況）'!$T$8:$T$159,0),0),"")</f>
        <v/>
      </c>
      <c r="I121" s="627" t="str">
        <f ca="1">IFERROR(OFFSET('2.3(2)新規再エネ導入予定（FS調査、系統接続検討状況）'!P$7,MATCH(COUNTIF($B$1:F116,"発電方式"),'2.3(2)新規再エネ導入予定（FS調査、系統接続検討状況）'!$T$8:$T$159,0),0),"")</f>
        <v/>
      </c>
      <c r="AJ121" s="522"/>
      <c r="AK121" s="522"/>
      <c r="AL121" s="522"/>
      <c r="AM121" s="522"/>
      <c r="AN121" s="522"/>
      <c r="AO121" s="522"/>
      <c r="AP121" s="522"/>
      <c r="AQ121" s="522"/>
    </row>
    <row r="123" spans="1:43" ht="26.5" x14ac:dyDescent="0.55000000000000004">
      <c r="B123" s="623" t="s">
        <v>342</v>
      </c>
      <c r="AJ123" s="710" t="s">
        <v>342</v>
      </c>
    </row>
    <row r="124" spans="1:43" ht="29" x14ac:dyDescent="0.55000000000000004">
      <c r="B124" s="629" t="str">
        <f ca="1">IFERROR(_xlfn.TEXTJOIN(" ",1,C116,B118,C118),"")</f>
        <v/>
      </c>
      <c r="AJ124" s="714"/>
      <c r="AK124" s="715"/>
      <c r="AL124" s="715"/>
    </row>
    <row r="125" spans="1:43" ht="28.5" customHeight="1" x14ac:dyDescent="0.55000000000000004">
      <c r="B125" s="631" t="s">
        <v>341</v>
      </c>
      <c r="C125" s="631"/>
      <c r="D125" s="631" t="s">
        <v>340</v>
      </c>
      <c r="E125" s="631"/>
      <c r="F125" s="631" t="s">
        <v>375</v>
      </c>
      <c r="G125" s="631"/>
      <c r="H125" s="631"/>
      <c r="I125" s="631"/>
      <c r="AJ125" s="716" t="s">
        <v>341</v>
      </c>
      <c r="AK125" s="716"/>
      <c r="AL125" s="716" t="s">
        <v>340</v>
      </c>
      <c r="AM125" s="716"/>
      <c r="AN125" s="716" t="s">
        <v>375</v>
      </c>
      <c r="AO125" s="716"/>
      <c r="AP125" s="716"/>
      <c r="AQ125" s="716"/>
    </row>
    <row r="126" spans="1:43" ht="114.65" customHeight="1" x14ac:dyDescent="0.55000000000000004">
      <c r="B126" s="847" t="s">
        <v>339</v>
      </c>
      <c r="C126" s="632" t="s">
        <v>338</v>
      </c>
      <c r="D126" s="848" t="s">
        <v>337</v>
      </c>
      <c r="E126" s="849"/>
      <c r="F126" s="850"/>
      <c r="G126" s="851"/>
      <c r="H126" s="851"/>
      <c r="I126" s="852"/>
      <c r="AJ126" s="873" t="s">
        <v>339</v>
      </c>
      <c r="AK126" s="717" t="s">
        <v>338</v>
      </c>
      <c r="AL126" s="861" t="s">
        <v>337</v>
      </c>
      <c r="AM126" s="862"/>
      <c r="AN126" s="850"/>
      <c r="AO126" s="851"/>
      <c r="AP126" s="851"/>
      <c r="AQ126" s="852"/>
    </row>
    <row r="127" spans="1:43" ht="114.65" customHeight="1" x14ac:dyDescent="0.55000000000000004">
      <c r="B127" s="847"/>
      <c r="C127" s="633" t="s">
        <v>336</v>
      </c>
      <c r="D127" s="848" t="s">
        <v>335</v>
      </c>
      <c r="E127" s="849"/>
      <c r="F127" s="850"/>
      <c r="G127" s="851"/>
      <c r="H127" s="851"/>
      <c r="I127" s="852"/>
      <c r="AJ127" s="873"/>
      <c r="AK127" s="718" t="s">
        <v>336</v>
      </c>
      <c r="AL127" s="861" t="s">
        <v>335</v>
      </c>
      <c r="AM127" s="862"/>
      <c r="AN127" s="850"/>
      <c r="AO127" s="851"/>
      <c r="AP127" s="851"/>
      <c r="AQ127" s="852"/>
    </row>
    <row r="128" spans="1:43" ht="114.65" customHeight="1" x14ac:dyDescent="0.55000000000000004">
      <c r="B128" s="846">
        <v>2</v>
      </c>
      <c r="C128" s="846"/>
      <c r="D128" s="848" t="s">
        <v>334</v>
      </c>
      <c r="E128" s="849"/>
      <c r="F128" s="850"/>
      <c r="G128" s="851"/>
      <c r="H128" s="851"/>
      <c r="I128" s="852"/>
      <c r="AJ128" s="860">
        <v>2</v>
      </c>
      <c r="AK128" s="860"/>
      <c r="AL128" s="861" t="s">
        <v>334</v>
      </c>
      <c r="AM128" s="862"/>
      <c r="AN128" s="850"/>
      <c r="AO128" s="851"/>
      <c r="AP128" s="851"/>
      <c r="AQ128" s="852"/>
    </row>
    <row r="129" spans="1:43" ht="114.65" customHeight="1" x14ac:dyDescent="0.55000000000000004">
      <c r="B129" s="845">
        <v>3</v>
      </c>
      <c r="C129" s="633" t="s">
        <v>333</v>
      </c>
      <c r="D129" s="848" t="s">
        <v>332</v>
      </c>
      <c r="E129" s="849"/>
      <c r="F129" s="850"/>
      <c r="G129" s="851"/>
      <c r="H129" s="851"/>
      <c r="I129" s="852"/>
      <c r="AJ129" s="863">
        <v>3</v>
      </c>
      <c r="AK129" s="718" t="s">
        <v>333</v>
      </c>
      <c r="AL129" s="861" t="s">
        <v>332</v>
      </c>
      <c r="AM129" s="862"/>
      <c r="AN129" s="850"/>
      <c r="AO129" s="851"/>
      <c r="AP129" s="851"/>
      <c r="AQ129" s="852"/>
    </row>
    <row r="130" spans="1:43" ht="114.65" customHeight="1" x14ac:dyDescent="0.55000000000000004">
      <c r="B130" s="845"/>
      <c r="C130" s="633" t="s">
        <v>331</v>
      </c>
      <c r="D130" s="848" t="s">
        <v>330</v>
      </c>
      <c r="E130" s="849"/>
      <c r="F130" s="850"/>
      <c r="G130" s="851"/>
      <c r="H130" s="851"/>
      <c r="I130" s="852"/>
      <c r="AJ130" s="863"/>
      <c r="AK130" s="718" t="s">
        <v>331</v>
      </c>
      <c r="AL130" s="861" t="s">
        <v>330</v>
      </c>
      <c r="AM130" s="862"/>
      <c r="AN130" s="850"/>
      <c r="AO130" s="851"/>
      <c r="AP130" s="851"/>
      <c r="AQ130" s="852"/>
    </row>
    <row r="131" spans="1:43" ht="115" customHeight="1" x14ac:dyDescent="0.55000000000000004">
      <c r="B131" s="846">
        <v>4</v>
      </c>
      <c r="C131" s="846"/>
      <c r="D131" s="848" t="s">
        <v>329</v>
      </c>
      <c r="E131" s="849"/>
      <c r="F131" s="850"/>
      <c r="G131" s="851"/>
      <c r="H131" s="851"/>
      <c r="I131" s="852"/>
      <c r="AJ131" s="860">
        <v>4</v>
      </c>
      <c r="AK131" s="860"/>
      <c r="AL131" s="861" t="s">
        <v>329</v>
      </c>
      <c r="AM131" s="862"/>
      <c r="AN131" s="850"/>
      <c r="AO131" s="851"/>
      <c r="AP131" s="851"/>
      <c r="AQ131" s="852"/>
    </row>
    <row r="132" spans="1:43" ht="132" customHeight="1" x14ac:dyDescent="0.55000000000000004">
      <c r="B132" s="846">
        <v>5</v>
      </c>
      <c r="C132" s="846"/>
      <c r="D132" s="848" t="s">
        <v>328</v>
      </c>
      <c r="E132" s="849"/>
      <c r="F132" s="850"/>
      <c r="G132" s="851"/>
      <c r="H132" s="851"/>
      <c r="I132" s="852"/>
      <c r="AJ132" s="860">
        <v>5</v>
      </c>
      <c r="AK132" s="860"/>
      <c r="AL132" s="861" t="s">
        <v>328</v>
      </c>
      <c r="AM132" s="862"/>
      <c r="AN132" s="850"/>
      <c r="AO132" s="851"/>
      <c r="AP132" s="851"/>
      <c r="AQ132" s="852"/>
    </row>
    <row r="134" spans="1:43" x14ac:dyDescent="0.55000000000000004">
      <c r="A134" s="634"/>
      <c r="B134" s="634"/>
      <c r="C134" s="634"/>
      <c r="D134" s="634"/>
      <c r="E134" s="634"/>
      <c r="F134" s="634"/>
      <c r="G134" s="634"/>
      <c r="H134" s="634"/>
      <c r="I134" s="634"/>
      <c r="J134" s="634"/>
      <c r="AI134" s="634"/>
      <c r="AJ134" s="719"/>
      <c r="AK134" s="719"/>
      <c r="AL134" s="719"/>
      <c r="AM134" s="719"/>
      <c r="AN134" s="719"/>
      <c r="AO134" s="719"/>
      <c r="AP134" s="719"/>
      <c r="AQ134" s="719"/>
    </row>
    <row r="135" spans="1:43" ht="32.5" x14ac:dyDescent="0.55000000000000004">
      <c r="B135" s="624" t="s">
        <v>34</v>
      </c>
      <c r="C135" s="624" t="str">
        <f ca="1">IFERROR(OFFSET('2.3新規再エネ導入予定（設備情報）'!$Z$6,MATCH(COUNTIF($B$1:B135,"発電方式"),'2.3新規再エネ導入予定（設備情報）'!$Y$7:$Y$324,0),0),"")</f>
        <v/>
      </c>
      <c r="D135" s="625"/>
      <c r="AJ135" s="711" t="s">
        <v>34</v>
      </c>
      <c r="AK135" s="711"/>
      <c r="AL135" s="712"/>
    </row>
    <row r="136" spans="1:43" ht="39.75" customHeight="1" x14ac:dyDescent="0.55000000000000004">
      <c r="B136" s="495" t="s">
        <v>406</v>
      </c>
      <c r="C136" s="495" t="s">
        <v>407</v>
      </c>
      <c r="D136" s="626" t="s">
        <v>408</v>
      </c>
      <c r="E136" s="495" t="s">
        <v>409</v>
      </c>
      <c r="F136" s="253" t="s">
        <v>410</v>
      </c>
      <c r="G136" s="626" t="s">
        <v>411</v>
      </c>
      <c r="H136" s="495" t="s">
        <v>412</v>
      </c>
      <c r="I136" s="253" t="s">
        <v>413</v>
      </c>
      <c r="AJ136" s="562" t="s">
        <v>15</v>
      </c>
      <c r="AK136" s="562" t="s">
        <v>304</v>
      </c>
      <c r="AL136" s="261" t="s">
        <v>303</v>
      </c>
      <c r="AM136" s="562" t="s">
        <v>16</v>
      </c>
      <c r="AN136" s="374" t="s">
        <v>17</v>
      </c>
      <c r="AO136" s="261" t="s">
        <v>40</v>
      </c>
      <c r="AP136" s="562" t="s">
        <v>20</v>
      </c>
      <c r="AQ136" s="374" t="s">
        <v>165</v>
      </c>
    </row>
    <row r="137" spans="1:43" ht="36" customHeight="1" x14ac:dyDescent="0.55000000000000004">
      <c r="B137" s="481" t="str">
        <f ca="1">IFERROR(OFFSET('2.3新規再エネ導入予定（設備情報）'!$F$7,MATCH(COUNTIF($B$1:B135,"発電方式"),'2.3新規再エネ導入予定（設備情報）'!$Y$8:$Y$324,0),0),"")</f>
        <v/>
      </c>
      <c r="C137" s="627" t="str">
        <f ca="1">IFERROR(OFFSET('2.3新規再エネ導入予定（設備情報）'!$G$7,MATCH(COUNTIF($B$1:B135,"発電方式"),'2.3新規再エネ導入予定（設備情報）'!$Y$8:$Y$324,0),0),"")</f>
        <v/>
      </c>
      <c r="D137" s="481" t="str">
        <f ca="1">IFERROR(OFFSET('2.3新規再エネ導入予定（設備情報）'!$H$7,MATCH(COUNTIF($B$1:B135,"発電方式"),'2.3新規再エネ導入予定（設備情報）'!$Y$8:$Y$324,0),0),"")</f>
        <v/>
      </c>
      <c r="E137" s="441" t="str">
        <f ca="1">IFERROR(OFFSET('2.3新規再エネ導入予定（設備情報）'!$I$7,MATCH(COUNTIF($B$1:B135,"発電方式"),'2.3新規再エネ導入予定（設備情報）'!$Y$8:$Y$324,0),0),"")</f>
        <v/>
      </c>
      <c r="F137" s="441" t="str">
        <f ca="1">IFERROR(OFFSET('2.3新規再エネ導入予定（設備情報）'!$J$7,MATCH(COUNTIF($B$1:B135,"発電方式"),'2.3新規再エネ導入予定（設備情報）'!$Y$8:$Y$324,0),0),"")</f>
        <v/>
      </c>
      <c r="G137" s="627" t="str">
        <f ca="1">IFERROR(OFFSET('2.3新規再エネ導入予定（設備情報）'!$L$7,MATCH(COUNTIF($B$1:B135,"発電方式"),'2.3新規再エネ導入予定（設備情報）'!$Y$8:$Y$324,0),0),"")</f>
        <v/>
      </c>
      <c r="H137" s="627" t="str">
        <f ca="1">IFERROR(OFFSET('2.3新規再エネ導入予定（設備情報）'!$M$7,MATCH(COUNTIF($B$1:B135,"発電方式"),'2.3新規再エネ導入予定（設備情報）'!$Y$8:$Y$324,0),0),"")</f>
        <v/>
      </c>
      <c r="I137" s="628" t="str">
        <f ca="1">IFERROR(OFFSET('2.3新規再エネ導入予定（設備情報）'!$P$7,MATCH(COUNTIF($B$1:B135,"発電方式"),'2.3新規再エネ導入予定（設備情報）'!$Y$8:$Y$324,0),0),"")</f>
        <v/>
      </c>
      <c r="AJ137" s="713"/>
      <c r="AK137" s="522"/>
      <c r="AL137" s="713"/>
      <c r="AM137" s="256"/>
      <c r="AN137" s="256"/>
      <c r="AO137" s="522"/>
      <c r="AP137" s="522"/>
      <c r="AQ137" s="534"/>
    </row>
    <row r="138" spans="1:43" ht="16.5" customHeight="1" x14ac:dyDescent="0.55000000000000004">
      <c r="B138" s="855" t="s">
        <v>414</v>
      </c>
      <c r="C138" s="836" t="s">
        <v>415</v>
      </c>
      <c r="D138" s="857" t="s">
        <v>416</v>
      </c>
      <c r="E138" s="853" t="s">
        <v>417</v>
      </c>
      <c r="F138" s="859"/>
      <c r="G138" s="854"/>
      <c r="H138" s="853" t="s">
        <v>418</v>
      </c>
      <c r="I138" s="854"/>
      <c r="AJ138" s="864" t="s">
        <v>300</v>
      </c>
      <c r="AK138" s="866" t="s">
        <v>21</v>
      </c>
      <c r="AL138" s="868" t="s">
        <v>344</v>
      </c>
      <c r="AM138" s="870" t="s">
        <v>343</v>
      </c>
      <c r="AN138" s="871"/>
      <c r="AO138" s="872"/>
      <c r="AP138" s="870" t="s">
        <v>199</v>
      </c>
      <c r="AQ138" s="872"/>
    </row>
    <row r="139" spans="1:43" ht="21.75" customHeight="1" x14ac:dyDescent="0.55000000000000004">
      <c r="B139" s="856"/>
      <c r="C139" s="837"/>
      <c r="D139" s="858"/>
      <c r="E139" s="542" t="s">
        <v>419</v>
      </c>
      <c r="F139" s="627" t="s">
        <v>420</v>
      </c>
      <c r="G139" s="627" t="s">
        <v>421</v>
      </c>
      <c r="H139" s="627" t="s">
        <v>422</v>
      </c>
      <c r="I139" s="627" t="s">
        <v>423</v>
      </c>
      <c r="AJ139" s="865"/>
      <c r="AK139" s="867"/>
      <c r="AL139" s="869"/>
      <c r="AM139" s="528" t="s">
        <v>305</v>
      </c>
      <c r="AN139" s="522" t="s">
        <v>200</v>
      </c>
      <c r="AO139" s="522" t="s">
        <v>201</v>
      </c>
      <c r="AP139" s="522" t="s">
        <v>202</v>
      </c>
      <c r="AQ139" s="522" t="s">
        <v>203</v>
      </c>
    </row>
    <row r="140" spans="1:43" ht="46.5" customHeight="1" x14ac:dyDescent="0.55000000000000004">
      <c r="B140" s="627" t="str">
        <f ca="1">IFERROR(OFFSET('2.3新規再エネ導入予定（設備情報）'!$O$7,MATCH(COUNTIF($B$1:B135,"発電方式"),'2.3新規再エネ導入予定（設備情報）'!$Y$8:$Y$324,0),0),"")</f>
        <v/>
      </c>
      <c r="C140" s="627" t="str">
        <f ca="1">IFERROR(OFFSET('2.3新規再エネ導入予定（設備情報）'!$R$7,MATCH(COUNTIF($B$1:B135,"発電方式"),'2.3新規再エネ導入予定（設備情報）'!$Y$8:$Y$324,0),0),"")</f>
        <v/>
      </c>
      <c r="D140" s="627" t="str">
        <f ca="1">IFERROR(OFFSET('2.3新規再エネ導入予定（設備情報）'!$S$7,MATCH(COUNTIF($B$1:B135,"発電方式"),'2.3新規再エネ導入予定（設備情報）'!$Y$8:$Y$324,0),0),"")</f>
        <v/>
      </c>
      <c r="E140" s="627" t="str">
        <f ca="1">IFERROR(OFFSET('2.3(2)新規再エネ導入予定（FS調査、系統接続検討状況）'!L$7,MATCH(COUNTIF($B$1:B135,"発電方式"),'2.3(2)新規再エネ導入予定（FS調査、系統接続検討状況）'!$T$8:$T$159,0),0),"")</f>
        <v/>
      </c>
      <c r="F140" s="627" t="str">
        <f ca="1">IFERROR(OFFSET('2.3(2)新規再エネ導入予定（FS調査、系統接続検討状況）'!M$7,MATCH(COUNTIF($B$1:C135,"発電方式"),'2.3(2)新規再エネ導入予定（FS調査、系統接続検討状況）'!$T$8:$T$159,0),0),"")</f>
        <v/>
      </c>
      <c r="G140" s="627" t="str">
        <f ca="1">IFERROR(OFFSET('2.3(2)新規再エネ導入予定（FS調査、系統接続検討状況）'!N$7,MATCH(COUNTIF($B$1:D135,"発電方式"),'2.3(2)新規再エネ導入予定（FS調査、系統接続検討状況）'!$T$8:$T$159,0),0),"")</f>
        <v/>
      </c>
      <c r="H140" s="627" t="str">
        <f ca="1">IFERROR(OFFSET('2.3(2)新規再エネ導入予定（FS調査、系統接続検討状況）'!O$7,MATCH(COUNTIF($B$1:E135,"発電方式"),'2.3(2)新規再エネ導入予定（FS調査、系統接続検討状況）'!$T$8:$T$159,0),0),"")</f>
        <v/>
      </c>
      <c r="I140" s="627" t="str">
        <f ca="1">IFERROR(OFFSET('2.3(2)新規再エネ導入予定（FS調査、系統接続検討状況）'!P$7,MATCH(COUNTIF($B$1:F135,"発電方式"),'2.3(2)新規再エネ導入予定（FS調査、系統接続検討状況）'!$T$8:$T$159,0),0),"")</f>
        <v/>
      </c>
      <c r="AJ140" s="522"/>
      <c r="AK140" s="522"/>
      <c r="AL140" s="522"/>
      <c r="AM140" s="522"/>
      <c r="AN140" s="522"/>
      <c r="AO140" s="522"/>
      <c r="AP140" s="522"/>
      <c r="AQ140" s="522"/>
    </row>
    <row r="142" spans="1:43" ht="26.5" x14ac:dyDescent="0.55000000000000004">
      <c r="B142" s="623" t="s">
        <v>342</v>
      </c>
      <c r="AJ142" s="710" t="s">
        <v>342</v>
      </c>
    </row>
    <row r="143" spans="1:43" ht="29" x14ac:dyDescent="0.55000000000000004">
      <c r="B143" s="629" t="str">
        <f ca="1">IFERROR(_xlfn.TEXTJOIN(" ",1,C135,B137,C137),"")</f>
        <v/>
      </c>
      <c r="AJ143" s="714"/>
      <c r="AK143" s="715"/>
      <c r="AL143" s="715"/>
    </row>
    <row r="144" spans="1:43" ht="28.5" customHeight="1" x14ac:dyDescent="0.55000000000000004">
      <c r="B144" s="631" t="s">
        <v>341</v>
      </c>
      <c r="C144" s="631"/>
      <c r="D144" s="631" t="s">
        <v>340</v>
      </c>
      <c r="E144" s="631"/>
      <c r="F144" s="631" t="s">
        <v>375</v>
      </c>
      <c r="G144" s="631"/>
      <c r="H144" s="631"/>
      <c r="I144" s="631"/>
      <c r="AJ144" s="716" t="s">
        <v>341</v>
      </c>
      <c r="AK144" s="716"/>
      <c r="AL144" s="716" t="s">
        <v>340</v>
      </c>
      <c r="AM144" s="716"/>
      <c r="AN144" s="716" t="s">
        <v>375</v>
      </c>
      <c r="AO144" s="716"/>
      <c r="AP144" s="716"/>
      <c r="AQ144" s="716"/>
    </row>
    <row r="145" spans="1:43" ht="114.65" customHeight="1" x14ac:dyDescent="0.55000000000000004">
      <c r="B145" s="847" t="s">
        <v>339</v>
      </c>
      <c r="C145" s="632" t="s">
        <v>338</v>
      </c>
      <c r="D145" s="848" t="s">
        <v>337</v>
      </c>
      <c r="E145" s="849"/>
      <c r="F145" s="850"/>
      <c r="G145" s="851"/>
      <c r="H145" s="851"/>
      <c r="I145" s="852"/>
      <c r="AJ145" s="873" t="s">
        <v>339</v>
      </c>
      <c r="AK145" s="717" t="s">
        <v>338</v>
      </c>
      <c r="AL145" s="861" t="s">
        <v>337</v>
      </c>
      <c r="AM145" s="862"/>
      <c r="AN145" s="850"/>
      <c r="AO145" s="851"/>
      <c r="AP145" s="851"/>
      <c r="AQ145" s="852"/>
    </row>
    <row r="146" spans="1:43" ht="114.65" customHeight="1" x14ac:dyDescent="0.55000000000000004">
      <c r="B146" s="847"/>
      <c r="C146" s="633" t="s">
        <v>336</v>
      </c>
      <c r="D146" s="848" t="s">
        <v>335</v>
      </c>
      <c r="E146" s="849"/>
      <c r="F146" s="850"/>
      <c r="G146" s="851"/>
      <c r="H146" s="851"/>
      <c r="I146" s="852"/>
      <c r="AJ146" s="873"/>
      <c r="AK146" s="718" t="s">
        <v>336</v>
      </c>
      <c r="AL146" s="861" t="s">
        <v>335</v>
      </c>
      <c r="AM146" s="862"/>
      <c r="AN146" s="850"/>
      <c r="AO146" s="851"/>
      <c r="AP146" s="851"/>
      <c r="AQ146" s="852"/>
    </row>
    <row r="147" spans="1:43" ht="114.65" customHeight="1" x14ac:dyDescent="0.55000000000000004">
      <c r="B147" s="846">
        <v>2</v>
      </c>
      <c r="C147" s="846"/>
      <c r="D147" s="848" t="s">
        <v>334</v>
      </c>
      <c r="E147" s="849"/>
      <c r="F147" s="850"/>
      <c r="G147" s="851"/>
      <c r="H147" s="851"/>
      <c r="I147" s="852"/>
      <c r="AJ147" s="860">
        <v>2</v>
      </c>
      <c r="AK147" s="860"/>
      <c r="AL147" s="861" t="s">
        <v>334</v>
      </c>
      <c r="AM147" s="862"/>
      <c r="AN147" s="850"/>
      <c r="AO147" s="851"/>
      <c r="AP147" s="851"/>
      <c r="AQ147" s="852"/>
    </row>
    <row r="148" spans="1:43" ht="114.65" customHeight="1" x14ac:dyDescent="0.55000000000000004">
      <c r="B148" s="845">
        <v>3</v>
      </c>
      <c r="C148" s="633" t="s">
        <v>333</v>
      </c>
      <c r="D148" s="848" t="s">
        <v>332</v>
      </c>
      <c r="E148" s="849"/>
      <c r="F148" s="850"/>
      <c r="G148" s="851"/>
      <c r="H148" s="851"/>
      <c r="I148" s="852"/>
      <c r="AJ148" s="863">
        <v>3</v>
      </c>
      <c r="AK148" s="718" t="s">
        <v>333</v>
      </c>
      <c r="AL148" s="861" t="s">
        <v>332</v>
      </c>
      <c r="AM148" s="862"/>
      <c r="AN148" s="850"/>
      <c r="AO148" s="851"/>
      <c r="AP148" s="851"/>
      <c r="AQ148" s="852"/>
    </row>
    <row r="149" spans="1:43" ht="114.65" customHeight="1" x14ac:dyDescent="0.55000000000000004">
      <c r="B149" s="845"/>
      <c r="C149" s="633" t="s">
        <v>331</v>
      </c>
      <c r="D149" s="848" t="s">
        <v>330</v>
      </c>
      <c r="E149" s="849"/>
      <c r="F149" s="850"/>
      <c r="G149" s="851"/>
      <c r="H149" s="851"/>
      <c r="I149" s="852"/>
      <c r="AJ149" s="863"/>
      <c r="AK149" s="718" t="s">
        <v>331</v>
      </c>
      <c r="AL149" s="861" t="s">
        <v>330</v>
      </c>
      <c r="AM149" s="862"/>
      <c r="AN149" s="850"/>
      <c r="AO149" s="851"/>
      <c r="AP149" s="851"/>
      <c r="AQ149" s="852"/>
    </row>
    <row r="150" spans="1:43" ht="115" customHeight="1" x14ac:dyDescent="0.55000000000000004">
      <c r="B150" s="846">
        <v>4</v>
      </c>
      <c r="C150" s="846"/>
      <c r="D150" s="848" t="s">
        <v>329</v>
      </c>
      <c r="E150" s="849"/>
      <c r="F150" s="850"/>
      <c r="G150" s="851"/>
      <c r="H150" s="851"/>
      <c r="I150" s="852"/>
      <c r="AJ150" s="860">
        <v>4</v>
      </c>
      <c r="AK150" s="860"/>
      <c r="AL150" s="861" t="s">
        <v>329</v>
      </c>
      <c r="AM150" s="862"/>
      <c r="AN150" s="850"/>
      <c r="AO150" s="851"/>
      <c r="AP150" s="851"/>
      <c r="AQ150" s="852"/>
    </row>
    <row r="151" spans="1:43" ht="132" customHeight="1" x14ac:dyDescent="0.55000000000000004">
      <c r="B151" s="846">
        <v>5</v>
      </c>
      <c r="C151" s="846"/>
      <c r="D151" s="848" t="s">
        <v>328</v>
      </c>
      <c r="E151" s="849"/>
      <c r="F151" s="850"/>
      <c r="G151" s="851"/>
      <c r="H151" s="851"/>
      <c r="I151" s="852"/>
      <c r="AJ151" s="860">
        <v>5</v>
      </c>
      <c r="AK151" s="860"/>
      <c r="AL151" s="861" t="s">
        <v>328</v>
      </c>
      <c r="AM151" s="862"/>
      <c r="AN151" s="850"/>
      <c r="AO151" s="851"/>
      <c r="AP151" s="851"/>
      <c r="AQ151" s="852"/>
    </row>
    <row r="153" spans="1:43" x14ac:dyDescent="0.55000000000000004">
      <c r="A153" s="634"/>
      <c r="B153" s="634"/>
      <c r="C153" s="634"/>
      <c r="D153" s="634"/>
      <c r="E153" s="634"/>
      <c r="F153" s="634"/>
      <c r="G153" s="634"/>
      <c r="H153" s="634"/>
      <c r="I153" s="634"/>
      <c r="J153" s="634"/>
      <c r="AI153" s="634"/>
      <c r="AJ153" s="719"/>
      <c r="AK153" s="719"/>
      <c r="AL153" s="719"/>
      <c r="AM153" s="719"/>
      <c r="AN153" s="719"/>
      <c r="AO153" s="719"/>
      <c r="AP153" s="719"/>
      <c r="AQ153" s="719"/>
    </row>
    <row r="154" spans="1:43" ht="32.5" x14ac:dyDescent="0.55000000000000004">
      <c r="B154" s="624" t="s">
        <v>34</v>
      </c>
      <c r="C154" s="624" t="str">
        <f ca="1">IFERROR(OFFSET('2.3新規再エネ導入予定（設備情報）'!$Z$6,MATCH(COUNTIF($B$1:B154,"発電方式"),'2.3新規再エネ導入予定（設備情報）'!$Y$7:$Y$324,0),0),"")</f>
        <v/>
      </c>
      <c r="D154" s="625"/>
      <c r="AJ154" s="711" t="s">
        <v>34</v>
      </c>
      <c r="AK154" s="711"/>
      <c r="AL154" s="712"/>
    </row>
    <row r="155" spans="1:43" ht="39.75" customHeight="1" x14ac:dyDescent="0.55000000000000004">
      <c r="B155" s="495" t="s">
        <v>406</v>
      </c>
      <c r="C155" s="495" t="s">
        <v>407</v>
      </c>
      <c r="D155" s="626" t="s">
        <v>408</v>
      </c>
      <c r="E155" s="495" t="s">
        <v>409</v>
      </c>
      <c r="F155" s="253" t="s">
        <v>410</v>
      </c>
      <c r="G155" s="626" t="s">
        <v>411</v>
      </c>
      <c r="H155" s="495" t="s">
        <v>412</v>
      </c>
      <c r="I155" s="253" t="s">
        <v>413</v>
      </c>
      <c r="AJ155" s="562" t="s">
        <v>15</v>
      </c>
      <c r="AK155" s="562" t="s">
        <v>304</v>
      </c>
      <c r="AL155" s="261" t="s">
        <v>303</v>
      </c>
      <c r="AM155" s="562" t="s">
        <v>16</v>
      </c>
      <c r="AN155" s="374" t="s">
        <v>17</v>
      </c>
      <c r="AO155" s="261" t="s">
        <v>40</v>
      </c>
      <c r="AP155" s="562" t="s">
        <v>20</v>
      </c>
      <c r="AQ155" s="374" t="s">
        <v>165</v>
      </c>
    </row>
    <row r="156" spans="1:43" ht="36" customHeight="1" x14ac:dyDescent="0.55000000000000004">
      <c r="B156" s="481" t="str">
        <f ca="1">IFERROR(OFFSET('2.3新規再エネ導入予定（設備情報）'!$F$7,MATCH(COUNTIF($B$1:B154,"発電方式"),'2.3新規再エネ導入予定（設備情報）'!$Y$8:$Y$324,0),0),"")</f>
        <v/>
      </c>
      <c r="C156" s="627" t="str">
        <f ca="1">IFERROR(OFFSET('2.3新規再エネ導入予定（設備情報）'!$G$7,MATCH(COUNTIF($B$1:B154,"発電方式"),'2.3新規再エネ導入予定（設備情報）'!$Y$8:$Y$324,0),0),"")</f>
        <v/>
      </c>
      <c r="D156" s="481" t="str">
        <f ca="1">IFERROR(OFFSET('2.3新規再エネ導入予定（設備情報）'!$H$7,MATCH(COUNTIF($B$1:B154,"発電方式"),'2.3新規再エネ導入予定（設備情報）'!$Y$8:$Y$324,0),0),"")</f>
        <v/>
      </c>
      <c r="E156" s="441" t="str">
        <f ca="1">IFERROR(OFFSET('2.3新規再エネ導入予定（設備情報）'!$I$7,MATCH(COUNTIF($B$1:B154,"発電方式"),'2.3新規再エネ導入予定（設備情報）'!$Y$8:$Y$324,0),0),"")</f>
        <v/>
      </c>
      <c r="F156" s="441" t="str">
        <f ca="1">IFERROR(OFFSET('2.3新規再エネ導入予定（設備情報）'!$J$7,MATCH(COUNTIF($B$1:B154,"発電方式"),'2.3新規再エネ導入予定（設備情報）'!$Y$8:$Y$324,0),0),"")</f>
        <v/>
      </c>
      <c r="G156" s="627" t="str">
        <f ca="1">IFERROR(OFFSET('2.3新規再エネ導入予定（設備情報）'!$L$7,MATCH(COUNTIF($B$1:B154,"発電方式"),'2.3新規再エネ導入予定（設備情報）'!$Y$8:$Y$324,0),0),"")</f>
        <v/>
      </c>
      <c r="H156" s="627" t="str">
        <f ca="1">IFERROR(OFFSET('2.3新規再エネ導入予定（設備情報）'!$M$7,MATCH(COUNTIF($B$1:B154,"発電方式"),'2.3新規再エネ導入予定（設備情報）'!$Y$8:$Y$324,0),0),"")</f>
        <v/>
      </c>
      <c r="I156" s="628" t="str">
        <f ca="1">IFERROR(OFFSET('2.3新規再エネ導入予定（設備情報）'!$P$7,MATCH(COUNTIF($B$1:B154,"発電方式"),'2.3新規再エネ導入予定（設備情報）'!$Y$8:$Y$324,0),0),"")</f>
        <v/>
      </c>
      <c r="AJ156" s="713"/>
      <c r="AK156" s="522"/>
      <c r="AL156" s="713"/>
      <c r="AM156" s="256"/>
      <c r="AN156" s="256"/>
      <c r="AO156" s="522"/>
      <c r="AP156" s="522"/>
      <c r="AQ156" s="534"/>
    </row>
    <row r="157" spans="1:43" ht="16.5" customHeight="1" x14ac:dyDescent="0.55000000000000004">
      <c r="B157" s="855" t="s">
        <v>414</v>
      </c>
      <c r="C157" s="836" t="s">
        <v>415</v>
      </c>
      <c r="D157" s="857" t="s">
        <v>416</v>
      </c>
      <c r="E157" s="853" t="s">
        <v>417</v>
      </c>
      <c r="F157" s="859"/>
      <c r="G157" s="854"/>
      <c r="H157" s="853" t="s">
        <v>418</v>
      </c>
      <c r="I157" s="854"/>
      <c r="AJ157" s="864" t="s">
        <v>300</v>
      </c>
      <c r="AK157" s="866" t="s">
        <v>21</v>
      </c>
      <c r="AL157" s="868" t="s">
        <v>344</v>
      </c>
      <c r="AM157" s="870" t="s">
        <v>343</v>
      </c>
      <c r="AN157" s="871"/>
      <c r="AO157" s="872"/>
      <c r="AP157" s="870" t="s">
        <v>199</v>
      </c>
      <c r="AQ157" s="872"/>
    </row>
    <row r="158" spans="1:43" ht="21.75" customHeight="1" x14ac:dyDescent="0.55000000000000004">
      <c r="B158" s="856"/>
      <c r="C158" s="837"/>
      <c r="D158" s="858"/>
      <c r="E158" s="542" t="s">
        <v>419</v>
      </c>
      <c r="F158" s="627" t="s">
        <v>420</v>
      </c>
      <c r="G158" s="627" t="s">
        <v>421</v>
      </c>
      <c r="H158" s="627" t="s">
        <v>422</v>
      </c>
      <c r="I158" s="627" t="s">
        <v>423</v>
      </c>
      <c r="AJ158" s="865"/>
      <c r="AK158" s="867"/>
      <c r="AL158" s="869"/>
      <c r="AM158" s="528" t="s">
        <v>305</v>
      </c>
      <c r="AN158" s="522" t="s">
        <v>200</v>
      </c>
      <c r="AO158" s="522" t="s">
        <v>201</v>
      </c>
      <c r="AP158" s="522" t="s">
        <v>202</v>
      </c>
      <c r="AQ158" s="522" t="s">
        <v>203</v>
      </c>
    </row>
    <row r="159" spans="1:43" ht="46.5" customHeight="1" x14ac:dyDescent="0.55000000000000004">
      <c r="B159" s="627" t="str">
        <f ca="1">IFERROR(OFFSET('2.3新規再エネ導入予定（設備情報）'!$O$7,MATCH(COUNTIF($B$1:B154,"発電方式"),'2.3新規再エネ導入予定（設備情報）'!$Y$8:$Y$324,0),0),"")</f>
        <v/>
      </c>
      <c r="C159" s="627" t="str">
        <f ca="1">IFERROR(OFFSET('2.3新規再エネ導入予定（設備情報）'!$R$7,MATCH(COUNTIF($B$1:B154,"発電方式"),'2.3新規再エネ導入予定（設備情報）'!$Y$8:$Y$324,0),0),"")</f>
        <v/>
      </c>
      <c r="D159" s="627" t="str">
        <f ca="1">IFERROR(OFFSET('2.3新規再エネ導入予定（設備情報）'!$S$7,MATCH(COUNTIF($B$1:B154,"発電方式"),'2.3新規再エネ導入予定（設備情報）'!$Y$8:$Y$324,0),0),"")</f>
        <v/>
      </c>
      <c r="E159" s="627" t="str">
        <f ca="1">IFERROR(OFFSET('2.3(2)新規再エネ導入予定（FS調査、系統接続検討状況）'!L$7,MATCH(COUNTIF($B$1:B154,"発電方式"),'2.3(2)新規再エネ導入予定（FS調査、系統接続検討状況）'!$T$8:$T$159,0),0),"")</f>
        <v/>
      </c>
      <c r="F159" s="627" t="str">
        <f ca="1">IFERROR(OFFSET('2.3(2)新規再エネ導入予定（FS調査、系統接続検討状況）'!M$7,MATCH(COUNTIF($B$1:C154,"発電方式"),'2.3(2)新規再エネ導入予定（FS調査、系統接続検討状況）'!$T$8:$T$159,0),0),"")</f>
        <v/>
      </c>
      <c r="G159" s="627" t="str">
        <f ca="1">IFERROR(OFFSET('2.3(2)新規再エネ導入予定（FS調査、系統接続検討状況）'!N$7,MATCH(COUNTIF($B$1:D154,"発電方式"),'2.3(2)新規再エネ導入予定（FS調査、系統接続検討状況）'!$T$8:$T$159,0),0),"")</f>
        <v/>
      </c>
      <c r="H159" s="627" t="str">
        <f ca="1">IFERROR(OFFSET('2.3(2)新規再エネ導入予定（FS調査、系統接続検討状況）'!O$7,MATCH(COUNTIF($B$1:E154,"発電方式"),'2.3(2)新規再エネ導入予定（FS調査、系統接続検討状況）'!$T$8:$T$159,0),0),"")</f>
        <v/>
      </c>
      <c r="I159" s="627" t="str">
        <f ca="1">IFERROR(OFFSET('2.3(2)新規再エネ導入予定（FS調査、系統接続検討状況）'!P$7,MATCH(COUNTIF($B$1:F154,"発電方式"),'2.3(2)新規再エネ導入予定（FS調査、系統接続検討状況）'!$T$8:$T$159,0),0),"")</f>
        <v/>
      </c>
      <c r="AJ159" s="522"/>
      <c r="AK159" s="522"/>
      <c r="AL159" s="522"/>
      <c r="AM159" s="522"/>
      <c r="AN159" s="522"/>
      <c r="AO159" s="522"/>
      <c r="AP159" s="522"/>
      <c r="AQ159" s="522"/>
    </row>
    <row r="161" spans="1:43" ht="26.5" x14ac:dyDescent="0.55000000000000004">
      <c r="B161" s="623" t="s">
        <v>342</v>
      </c>
      <c r="AJ161" s="710" t="s">
        <v>342</v>
      </c>
    </row>
    <row r="162" spans="1:43" ht="29" x14ac:dyDescent="0.55000000000000004">
      <c r="B162" s="629" t="str">
        <f ca="1">IFERROR(_xlfn.TEXTJOIN(" ",1,C154,B156,C156),"")</f>
        <v/>
      </c>
      <c r="AJ162" s="714"/>
      <c r="AK162" s="715"/>
      <c r="AL162" s="715"/>
    </row>
    <row r="163" spans="1:43" ht="28.5" customHeight="1" x14ac:dyDescent="0.55000000000000004">
      <c r="B163" s="631" t="s">
        <v>341</v>
      </c>
      <c r="C163" s="631"/>
      <c r="D163" s="631" t="s">
        <v>340</v>
      </c>
      <c r="E163" s="631"/>
      <c r="F163" s="631" t="s">
        <v>375</v>
      </c>
      <c r="G163" s="631"/>
      <c r="H163" s="631"/>
      <c r="I163" s="631"/>
      <c r="AJ163" s="716" t="s">
        <v>341</v>
      </c>
      <c r="AK163" s="716"/>
      <c r="AL163" s="716" t="s">
        <v>340</v>
      </c>
      <c r="AM163" s="716"/>
      <c r="AN163" s="716" t="s">
        <v>375</v>
      </c>
      <c r="AO163" s="716"/>
      <c r="AP163" s="716"/>
      <c r="AQ163" s="716"/>
    </row>
    <row r="164" spans="1:43" ht="114.65" customHeight="1" x14ac:dyDescent="0.55000000000000004">
      <c r="B164" s="847" t="s">
        <v>339</v>
      </c>
      <c r="C164" s="632" t="s">
        <v>338</v>
      </c>
      <c r="D164" s="848" t="s">
        <v>337</v>
      </c>
      <c r="E164" s="849"/>
      <c r="F164" s="850"/>
      <c r="G164" s="851"/>
      <c r="H164" s="851"/>
      <c r="I164" s="852"/>
      <c r="AJ164" s="873" t="s">
        <v>339</v>
      </c>
      <c r="AK164" s="717" t="s">
        <v>338</v>
      </c>
      <c r="AL164" s="861" t="s">
        <v>337</v>
      </c>
      <c r="AM164" s="862"/>
      <c r="AN164" s="850"/>
      <c r="AO164" s="851"/>
      <c r="AP164" s="851"/>
      <c r="AQ164" s="852"/>
    </row>
    <row r="165" spans="1:43" ht="114.65" customHeight="1" x14ac:dyDescent="0.55000000000000004">
      <c r="B165" s="847"/>
      <c r="C165" s="633" t="s">
        <v>336</v>
      </c>
      <c r="D165" s="848" t="s">
        <v>335</v>
      </c>
      <c r="E165" s="849"/>
      <c r="F165" s="850"/>
      <c r="G165" s="851"/>
      <c r="H165" s="851"/>
      <c r="I165" s="852"/>
      <c r="AJ165" s="873"/>
      <c r="AK165" s="718" t="s">
        <v>336</v>
      </c>
      <c r="AL165" s="861" t="s">
        <v>335</v>
      </c>
      <c r="AM165" s="862"/>
      <c r="AN165" s="850"/>
      <c r="AO165" s="851"/>
      <c r="AP165" s="851"/>
      <c r="AQ165" s="852"/>
    </row>
    <row r="166" spans="1:43" ht="114.65" customHeight="1" x14ac:dyDescent="0.55000000000000004">
      <c r="B166" s="846">
        <v>2</v>
      </c>
      <c r="C166" s="846"/>
      <c r="D166" s="848" t="s">
        <v>334</v>
      </c>
      <c r="E166" s="849"/>
      <c r="F166" s="850"/>
      <c r="G166" s="851"/>
      <c r="H166" s="851"/>
      <c r="I166" s="852"/>
      <c r="AJ166" s="860">
        <v>2</v>
      </c>
      <c r="AK166" s="860"/>
      <c r="AL166" s="861" t="s">
        <v>334</v>
      </c>
      <c r="AM166" s="862"/>
      <c r="AN166" s="850"/>
      <c r="AO166" s="851"/>
      <c r="AP166" s="851"/>
      <c r="AQ166" s="852"/>
    </row>
    <row r="167" spans="1:43" ht="114.65" customHeight="1" x14ac:dyDescent="0.55000000000000004">
      <c r="B167" s="845">
        <v>3</v>
      </c>
      <c r="C167" s="633" t="s">
        <v>333</v>
      </c>
      <c r="D167" s="848" t="s">
        <v>332</v>
      </c>
      <c r="E167" s="849"/>
      <c r="F167" s="850"/>
      <c r="G167" s="851"/>
      <c r="H167" s="851"/>
      <c r="I167" s="852"/>
      <c r="AJ167" s="863">
        <v>3</v>
      </c>
      <c r="AK167" s="718" t="s">
        <v>333</v>
      </c>
      <c r="AL167" s="861" t="s">
        <v>332</v>
      </c>
      <c r="AM167" s="862"/>
      <c r="AN167" s="850"/>
      <c r="AO167" s="851"/>
      <c r="AP167" s="851"/>
      <c r="AQ167" s="852"/>
    </row>
    <row r="168" spans="1:43" ht="114.65" customHeight="1" x14ac:dyDescent="0.55000000000000004">
      <c r="B168" s="845"/>
      <c r="C168" s="633" t="s">
        <v>331</v>
      </c>
      <c r="D168" s="848" t="s">
        <v>330</v>
      </c>
      <c r="E168" s="849"/>
      <c r="F168" s="850"/>
      <c r="G168" s="851"/>
      <c r="H168" s="851"/>
      <c r="I168" s="852"/>
      <c r="AJ168" s="863"/>
      <c r="AK168" s="718" t="s">
        <v>331</v>
      </c>
      <c r="AL168" s="861" t="s">
        <v>330</v>
      </c>
      <c r="AM168" s="862"/>
      <c r="AN168" s="850"/>
      <c r="AO168" s="851"/>
      <c r="AP168" s="851"/>
      <c r="AQ168" s="852"/>
    </row>
    <row r="169" spans="1:43" ht="115" customHeight="1" x14ac:dyDescent="0.55000000000000004">
      <c r="B169" s="846">
        <v>4</v>
      </c>
      <c r="C169" s="846"/>
      <c r="D169" s="848" t="s">
        <v>329</v>
      </c>
      <c r="E169" s="849"/>
      <c r="F169" s="850"/>
      <c r="G169" s="851"/>
      <c r="H169" s="851"/>
      <c r="I169" s="852"/>
      <c r="AJ169" s="860">
        <v>4</v>
      </c>
      <c r="AK169" s="860"/>
      <c r="AL169" s="861" t="s">
        <v>329</v>
      </c>
      <c r="AM169" s="862"/>
      <c r="AN169" s="850"/>
      <c r="AO169" s="851"/>
      <c r="AP169" s="851"/>
      <c r="AQ169" s="852"/>
    </row>
    <row r="170" spans="1:43" ht="132" customHeight="1" x14ac:dyDescent="0.55000000000000004">
      <c r="B170" s="846">
        <v>5</v>
      </c>
      <c r="C170" s="846"/>
      <c r="D170" s="848" t="s">
        <v>328</v>
      </c>
      <c r="E170" s="849"/>
      <c r="F170" s="850"/>
      <c r="G170" s="851"/>
      <c r="H170" s="851"/>
      <c r="I170" s="852"/>
      <c r="AJ170" s="860">
        <v>5</v>
      </c>
      <c r="AK170" s="860"/>
      <c r="AL170" s="861" t="s">
        <v>328</v>
      </c>
      <c r="AM170" s="862"/>
      <c r="AN170" s="850"/>
      <c r="AO170" s="851"/>
      <c r="AP170" s="851"/>
      <c r="AQ170" s="852"/>
    </row>
    <row r="172" spans="1:43" x14ac:dyDescent="0.55000000000000004">
      <c r="A172" s="634"/>
      <c r="B172" s="634"/>
      <c r="C172" s="634"/>
      <c r="D172" s="634"/>
      <c r="E172" s="634"/>
      <c r="F172" s="634"/>
      <c r="G172" s="634"/>
      <c r="H172" s="634"/>
      <c r="I172" s="634"/>
      <c r="J172" s="634"/>
      <c r="AI172" s="634"/>
      <c r="AJ172" s="719"/>
      <c r="AK172" s="719"/>
      <c r="AL172" s="719"/>
      <c r="AM172" s="719"/>
      <c r="AN172" s="719"/>
      <c r="AO172" s="719"/>
      <c r="AP172" s="719"/>
      <c r="AQ172" s="719"/>
    </row>
    <row r="173" spans="1:43" ht="32.5" x14ac:dyDescent="0.55000000000000004">
      <c r="B173" s="624" t="s">
        <v>34</v>
      </c>
      <c r="C173" s="624" t="str">
        <f ca="1">IFERROR(OFFSET('2.3新規再エネ導入予定（設備情報）'!$Z$6,MATCH(COUNTIF($B$1:B173,"発電方式"),'2.3新規再エネ導入予定（設備情報）'!$Y$7:$Y$324,0),0),"")</f>
        <v/>
      </c>
      <c r="D173" s="625"/>
      <c r="AJ173" s="711" t="s">
        <v>34</v>
      </c>
      <c r="AK173" s="711"/>
      <c r="AL173" s="712"/>
    </row>
    <row r="174" spans="1:43" ht="39.75" customHeight="1" x14ac:dyDescent="0.55000000000000004">
      <c r="B174" s="495" t="s">
        <v>406</v>
      </c>
      <c r="C174" s="495" t="s">
        <v>407</v>
      </c>
      <c r="D174" s="626" t="s">
        <v>408</v>
      </c>
      <c r="E174" s="495" t="s">
        <v>409</v>
      </c>
      <c r="F174" s="253" t="s">
        <v>410</v>
      </c>
      <c r="G174" s="626" t="s">
        <v>411</v>
      </c>
      <c r="H174" s="495" t="s">
        <v>412</v>
      </c>
      <c r="I174" s="253" t="s">
        <v>413</v>
      </c>
      <c r="AJ174" s="562" t="s">
        <v>15</v>
      </c>
      <c r="AK174" s="562" t="s">
        <v>304</v>
      </c>
      <c r="AL174" s="261" t="s">
        <v>303</v>
      </c>
      <c r="AM174" s="562" t="s">
        <v>16</v>
      </c>
      <c r="AN174" s="374" t="s">
        <v>17</v>
      </c>
      <c r="AO174" s="261" t="s">
        <v>40</v>
      </c>
      <c r="AP174" s="562" t="s">
        <v>20</v>
      </c>
      <c r="AQ174" s="374" t="s">
        <v>165</v>
      </c>
    </row>
    <row r="175" spans="1:43" ht="36" customHeight="1" x14ac:dyDescent="0.55000000000000004">
      <c r="B175" s="481" t="str">
        <f ca="1">IFERROR(OFFSET('2.3新規再エネ導入予定（設備情報）'!$F$7,MATCH(COUNTIF($B$1:B173,"発電方式"),'2.3新規再エネ導入予定（設備情報）'!$Y$8:$Y$324,0),0),"")</f>
        <v/>
      </c>
      <c r="C175" s="627" t="str">
        <f ca="1">IFERROR(OFFSET('2.3新規再エネ導入予定（設備情報）'!$G$7,MATCH(COUNTIF($B$1:B173,"発電方式"),'2.3新規再エネ導入予定（設備情報）'!$Y$8:$Y$324,0),0),"")</f>
        <v/>
      </c>
      <c r="D175" s="481" t="str">
        <f ca="1">IFERROR(OFFSET('2.3新規再エネ導入予定（設備情報）'!$H$7,MATCH(COUNTIF($B$1:B173,"発電方式"),'2.3新規再エネ導入予定（設備情報）'!$Y$8:$Y$324,0),0),"")</f>
        <v/>
      </c>
      <c r="E175" s="441" t="str">
        <f ca="1">IFERROR(OFFSET('2.3新規再エネ導入予定（設備情報）'!$I$7,MATCH(COUNTIF($B$1:B173,"発電方式"),'2.3新規再エネ導入予定（設備情報）'!$Y$8:$Y$324,0),0),"")</f>
        <v/>
      </c>
      <c r="F175" s="441" t="str">
        <f ca="1">IFERROR(OFFSET('2.3新規再エネ導入予定（設備情報）'!$J$7,MATCH(COUNTIF($B$1:B173,"発電方式"),'2.3新規再エネ導入予定（設備情報）'!$Y$8:$Y$324,0),0),"")</f>
        <v/>
      </c>
      <c r="G175" s="627" t="str">
        <f ca="1">IFERROR(OFFSET('2.3新規再エネ導入予定（設備情報）'!$L$7,MATCH(COUNTIF($B$1:B173,"発電方式"),'2.3新規再エネ導入予定（設備情報）'!$Y$8:$Y$324,0),0),"")</f>
        <v/>
      </c>
      <c r="H175" s="627" t="str">
        <f ca="1">IFERROR(OFFSET('2.3新規再エネ導入予定（設備情報）'!$M$7,MATCH(COUNTIF($B$1:B173,"発電方式"),'2.3新規再エネ導入予定（設備情報）'!$Y$8:$Y$324,0),0),"")</f>
        <v/>
      </c>
      <c r="I175" s="628" t="str">
        <f ca="1">IFERROR(OFFSET('2.3新規再エネ導入予定（設備情報）'!$P$7,MATCH(COUNTIF($B$1:B173,"発電方式"),'2.3新規再エネ導入予定（設備情報）'!$Y$8:$Y$324,0),0),"")</f>
        <v/>
      </c>
      <c r="AJ175" s="713"/>
      <c r="AK175" s="522"/>
      <c r="AL175" s="713"/>
      <c r="AM175" s="256"/>
      <c r="AN175" s="256"/>
      <c r="AO175" s="522"/>
      <c r="AP175" s="522"/>
      <c r="AQ175" s="534"/>
    </row>
    <row r="176" spans="1:43" ht="16.5" customHeight="1" x14ac:dyDescent="0.55000000000000004">
      <c r="B176" s="855" t="s">
        <v>414</v>
      </c>
      <c r="C176" s="836" t="s">
        <v>415</v>
      </c>
      <c r="D176" s="857" t="s">
        <v>416</v>
      </c>
      <c r="E176" s="853" t="s">
        <v>417</v>
      </c>
      <c r="F176" s="859"/>
      <c r="G176" s="854"/>
      <c r="H176" s="853" t="s">
        <v>418</v>
      </c>
      <c r="I176" s="854"/>
      <c r="AJ176" s="864" t="s">
        <v>300</v>
      </c>
      <c r="AK176" s="866" t="s">
        <v>21</v>
      </c>
      <c r="AL176" s="868" t="s">
        <v>344</v>
      </c>
      <c r="AM176" s="870" t="s">
        <v>343</v>
      </c>
      <c r="AN176" s="871"/>
      <c r="AO176" s="872"/>
      <c r="AP176" s="870" t="s">
        <v>199</v>
      </c>
      <c r="AQ176" s="872"/>
    </row>
    <row r="177" spans="1:43" ht="21.75" customHeight="1" x14ac:dyDescent="0.55000000000000004">
      <c r="B177" s="856"/>
      <c r="C177" s="837"/>
      <c r="D177" s="858"/>
      <c r="E177" s="542" t="s">
        <v>419</v>
      </c>
      <c r="F177" s="627" t="s">
        <v>420</v>
      </c>
      <c r="G177" s="627" t="s">
        <v>421</v>
      </c>
      <c r="H177" s="627" t="s">
        <v>422</v>
      </c>
      <c r="I177" s="627" t="s">
        <v>423</v>
      </c>
      <c r="AJ177" s="865"/>
      <c r="AK177" s="867"/>
      <c r="AL177" s="869"/>
      <c r="AM177" s="528" t="s">
        <v>305</v>
      </c>
      <c r="AN177" s="522" t="s">
        <v>200</v>
      </c>
      <c r="AO177" s="522" t="s">
        <v>201</v>
      </c>
      <c r="AP177" s="522" t="s">
        <v>202</v>
      </c>
      <c r="AQ177" s="522" t="s">
        <v>203</v>
      </c>
    </row>
    <row r="178" spans="1:43" ht="46.5" customHeight="1" x14ac:dyDescent="0.55000000000000004">
      <c r="B178" s="627" t="str">
        <f ca="1">IFERROR(OFFSET('2.3新規再エネ導入予定（設備情報）'!$O$7,MATCH(COUNTIF($B$1:B173,"発電方式"),'2.3新規再エネ導入予定（設備情報）'!$Y$8:$Y$324,0),0),"")</f>
        <v/>
      </c>
      <c r="C178" s="627" t="str">
        <f ca="1">IFERROR(OFFSET('2.3新規再エネ導入予定（設備情報）'!$R$7,MATCH(COUNTIF($B$1:B173,"発電方式"),'2.3新規再エネ導入予定（設備情報）'!$Y$8:$Y$324,0),0),"")</f>
        <v/>
      </c>
      <c r="D178" s="627" t="str">
        <f ca="1">IFERROR(OFFSET('2.3新規再エネ導入予定（設備情報）'!$S$7,MATCH(COUNTIF($B$1:B173,"発電方式"),'2.3新規再エネ導入予定（設備情報）'!$Y$8:$Y$324,0),0),"")</f>
        <v/>
      </c>
      <c r="E178" s="627" t="str">
        <f ca="1">IFERROR(OFFSET('2.3(2)新規再エネ導入予定（FS調査、系統接続検討状況）'!L$7,MATCH(COUNTIF($B$1:B173,"発電方式"),'2.3(2)新規再エネ導入予定（FS調査、系統接続検討状況）'!$T$8:$T$159,0),0),"")</f>
        <v/>
      </c>
      <c r="F178" s="627" t="str">
        <f ca="1">IFERROR(OFFSET('2.3(2)新規再エネ導入予定（FS調査、系統接続検討状況）'!M$7,MATCH(COUNTIF($B$1:C173,"発電方式"),'2.3(2)新規再エネ導入予定（FS調査、系統接続検討状況）'!$T$8:$T$159,0),0),"")</f>
        <v/>
      </c>
      <c r="G178" s="627" t="str">
        <f ca="1">IFERROR(OFFSET('2.3(2)新規再エネ導入予定（FS調査、系統接続検討状況）'!N$7,MATCH(COUNTIF($B$1:D173,"発電方式"),'2.3(2)新規再エネ導入予定（FS調査、系統接続検討状況）'!$T$8:$T$159,0),0),"")</f>
        <v/>
      </c>
      <c r="H178" s="627" t="str">
        <f ca="1">IFERROR(OFFSET('2.3(2)新規再エネ導入予定（FS調査、系統接続検討状況）'!O$7,MATCH(COUNTIF($B$1:E173,"発電方式"),'2.3(2)新規再エネ導入予定（FS調査、系統接続検討状況）'!$T$8:$T$159,0),0),"")</f>
        <v/>
      </c>
      <c r="I178" s="627" t="str">
        <f ca="1">IFERROR(OFFSET('2.3(2)新規再エネ導入予定（FS調査、系統接続検討状況）'!P$7,MATCH(COUNTIF($B$1:F173,"発電方式"),'2.3(2)新規再エネ導入予定（FS調査、系統接続検討状況）'!$T$8:$T$159,0),0),"")</f>
        <v/>
      </c>
      <c r="AJ178" s="522"/>
      <c r="AK178" s="522"/>
      <c r="AL178" s="522"/>
      <c r="AM178" s="522"/>
      <c r="AN178" s="522"/>
      <c r="AO178" s="522"/>
      <c r="AP178" s="522"/>
      <c r="AQ178" s="522"/>
    </row>
    <row r="180" spans="1:43" ht="26.5" x14ac:dyDescent="0.55000000000000004">
      <c r="B180" s="623" t="s">
        <v>342</v>
      </c>
      <c r="AJ180" s="710" t="s">
        <v>342</v>
      </c>
    </row>
    <row r="181" spans="1:43" ht="29" x14ac:dyDescent="0.55000000000000004">
      <c r="B181" s="629" t="str">
        <f ca="1">IFERROR(_xlfn.TEXTJOIN(" ",1,C173,B175,C175),"")</f>
        <v/>
      </c>
      <c r="AJ181" s="714"/>
      <c r="AK181" s="715"/>
      <c r="AL181" s="715"/>
    </row>
    <row r="182" spans="1:43" ht="28.5" customHeight="1" x14ac:dyDescent="0.55000000000000004">
      <c r="B182" s="631" t="s">
        <v>341</v>
      </c>
      <c r="C182" s="631"/>
      <c r="D182" s="631" t="s">
        <v>340</v>
      </c>
      <c r="E182" s="631"/>
      <c r="F182" s="631" t="s">
        <v>375</v>
      </c>
      <c r="G182" s="631"/>
      <c r="H182" s="631"/>
      <c r="I182" s="631"/>
      <c r="AJ182" s="716" t="s">
        <v>341</v>
      </c>
      <c r="AK182" s="716"/>
      <c r="AL182" s="716" t="s">
        <v>340</v>
      </c>
      <c r="AM182" s="716"/>
      <c r="AN182" s="716" t="s">
        <v>375</v>
      </c>
      <c r="AO182" s="716"/>
      <c r="AP182" s="716"/>
      <c r="AQ182" s="716"/>
    </row>
    <row r="183" spans="1:43" ht="114.65" customHeight="1" x14ac:dyDescent="0.55000000000000004">
      <c r="B183" s="847" t="s">
        <v>339</v>
      </c>
      <c r="C183" s="632" t="s">
        <v>338</v>
      </c>
      <c r="D183" s="848" t="s">
        <v>337</v>
      </c>
      <c r="E183" s="849"/>
      <c r="F183" s="850"/>
      <c r="G183" s="851"/>
      <c r="H183" s="851"/>
      <c r="I183" s="852"/>
      <c r="AJ183" s="873" t="s">
        <v>339</v>
      </c>
      <c r="AK183" s="717" t="s">
        <v>338</v>
      </c>
      <c r="AL183" s="861" t="s">
        <v>337</v>
      </c>
      <c r="AM183" s="862"/>
      <c r="AN183" s="850"/>
      <c r="AO183" s="851"/>
      <c r="AP183" s="851"/>
      <c r="AQ183" s="852"/>
    </row>
    <row r="184" spans="1:43" ht="114.65" customHeight="1" x14ac:dyDescent="0.55000000000000004">
      <c r="B184" s="847"/>
      <c r="C184" s="633" t="s">
        <v>336</v>
      </c>
      <c r="D184" s="848" t="s">
        <v>335</v>
      </c>
      <c r="E184" s="849"/>
      <c r="F184" s="850"/>
      <c r="G184" s="851"/>
      <c r="H184" s="851"/>
      <c r="I184" s="852"/>
      <c r="AJ184" s="873"/>
      <c r="AK184" s="718" t="s">
        <v>336</v>
      </c>
      <c r="AL184" s="861" t="s">
        <v>335</v>
      </c>
      <c r="AM184" s="862"/>
      <c r="AN184" s="850"/>
      <c r="AO184" s="851"/>
      <c r="AP184" s="851"/>
      <c r="AQ184" s="852"/>
    </row>
    <row r="185" spans="1:43" ht="114.65" customHeight="1" x14ac:dyDescent="0.55000000000000004">
      <c r="B185" s="846">
        <v>2</v>
      </c>
      <c r="C185" s="846"/>
      <c r="D185" s="848" t="s">
        <v>334</v>
      </c>
      <c r="E185" s="849"/>
      <c r="F185" s="850"/>
      <c r="G185" s="851"/>
      <c r="H185" s="851"/>
      <c r="I185" s="852"/>
      <c r="AJ185" s="860">
        <v>2</v>
      </c>
      <c r="AK185" s="860"/>
      <c r="AL185" s="861" t="s">
        <v>334</v>
      </c>
      <c r="AM185" s="862"/>
      <c r="AN185" s="850"/>
      <c r="AO185" s="851"/>
      <c r="AP185" s="851"/>
      <c r="AQ185" s="852"/>
    </row>
    <row r="186" spans="1:43" ht="114.65" customHeight="1" x14ac:dyDescent="0.55000000000000004">
      <c r="B186" s="845">
        <v>3</v>
      </c>
      <c r="C186" s="633" t="s">
        <v>333</v>
      </c>
      <c r="D186" s="848" t="s">
        <v>332</v>
      </c>
      <c r="E186" s="849"/>
      <c r="F186" s="850"/>
      <c r="G186" s="851"/>
      <c r="H186" s="851"/>
      <c r="I186" s="852"/>
      <c r="AJ186" s="863">
        <v>3</v>
      </c>
      <c r="AK186" s="718" t="s">
        <v>333</v>
      </c>
      <c r="AL186" s="861" t="s">
        <v>332</v>
      </c>
      <c r="AM186" s="862"/>
      <c r="AN186" s="850"/>
      <c r="AO186" s="851"/>
      <c r="AP186" s="851"/>
      <c r="AQ186" s="852"/>
    </row>
    <row r="187" spans="1:43" ht="114.65" customHeight="1" x14ac:dyDescent="0.55000000000000004">
      <c r="B187" s="845"/>
      <c r="C187" s="633" t="s">
        <v>331</v>
      </c>
      <c r="D187" s="848" t="s">
        <v>330</v>
      </c>
      <c r="E187" s="849"/>
      <c r="F187" s="850"/>
      <c r="G187" s="851"/>
      <c r="H187" s="851"/>
      <c r="I187" s="852"/>
      <c r="AJ187" s="863"/>
      <c r="AK187" s="718" t="s">
        <v>331</v>
      </c>
      <c r="AL187" s="861" t="s">
        <v>330</v>
      </c>
      <c r="AM187" s="862"/>
      <c r="AN187" s="850"/>
      <c r="AO187" s="851"/>
      <c r="AP187" s="851"/>
      <c r="AQ187" s="852"/>
    </row>
    <row r="188" spans="1:43" ht="115" customHeight="1" x14ac:dyDescent="0.55000000000000004">
      <c r="B188" s="846">
        <v>4</v>
      </c>
      <c r="C188" s="846"/>
      <c r="D188" s="848" t="s">
        <v>329</v>
      </c>
      <c r="E188" s="849"/>
      <c r="F188" s="850"/>
      <c r="G188" s="851"/>
      <c r="H188" s="851"/>
      <c r="I188" s="852"/>
      <c r="AJ188" s="860">
        <v>4</v>
      </c>
      <c r="AK188" s="860"/>
      <c r="AL188" s="861" t="s">
        <v>329</v>
      </c>
      <c r="AM188" s="862"/>
      <c r="AN188" s="850"/>
      <c r="AO188" s="851"/>
      <c r="AP188" s="851"/>
      <c r="AQ188" s="852"/>
    </row>
    <row r="189" spans="1:43" ht="132" customHeight="1" x14ac:dyDescent="0.55000000000000004">
      <c r="B189" s="846">
        <v>5</v>
      </c>
      <c r="C189" s="846"/>
      <c r="D189" s="848" t="s">
        <v>328</v>
      </c>
      <c r="E189" s="849"/>
      <c r="F189" s="850"/>
      <c r="G189" s="851"/>
      <c r="H189" s="851"/>
      <c r="I189" s="852"/>
      <c r="AJ189" s="860">
        <v>5</v>
      </c>
      <c r="AK189" s="860"/>
      <c r="AL189" s="861" t="s">
        <v>328</v>
      </c>
      <c r="AM189" s="862"/>
      <c r="AN189" s="850"/>
      <c r="AO189" s="851"/>
      <c r="AP189" s="851"/>
      <c r="AQ189" s="852"/>
    </row>
    <row r="191" spans="1:43" x14ac:dyDescent="0.55000000000000004">
      <c r="A191" s="634"/>
      <c r="B191" s="634"/>
      <c r="C191" s="634"/>
      <c r="D191" s="634"/>
      <c r="E191" s="634"/>
      <c r="F191" s="634"/>
      <c r="G191" s="634"/>
      <c r="H191" s="634"/>
      <c r="I191" s="634"/>
      <c r="J191" s="634"/>
      <c r="AI191" s="634"/>
      <c r="AJ191" s="719"/>
      <c r="AK191" s="719"/>
      <c r="AL191" s="719"/>
      <c r="AM191" s="719"/>
      <c r="AN191" s="719"/>
      <c r="AO191" s="719"/>
      <c r="AP191" s="719"/>
      <c r="AQ191" s="719"/>
    </row>
    <row r="192" spans="1:43" ht="32.5" x14ac:dyDescent="0.55000000000000004">
      <c r="B192" s="624" t="s">
        <v>34</v>
      </c>
      <c r="C192" s="624" t="str">
        <f ca="1">IFERROR(OFFSET('2.3新規再エネ導入予定（設備情報）'!$Z$6,MATCH(COUNTIF($B$1:B192,"発電方式"),'2.3新規再エネ導入予定（設備情報）'!$Y$7:$Y$324,0),0),"")</f>
        <v/>
      </c>
      <c r="D192" s="625"/>
      <c r="AJ192" s="711" t="s">
        <v>34</v>
      </c>
      <c r="AK192" s="711"/>
      <c r="AL192" s="712"/>
    </row>
    <row r="193" spans="2:43" ht="39.75" customHeight="1" x14ac:dyDescent="0.55000000000000004">
      <c r="B193" s="495" t="s">
        <v>406</v>
      </c>
      <c r="C193" s="495" t="s">
        <v>407</v>
      </c>
      <c r="D193" s="626" t="s">
        <v>408</v>
      </c>
      <c r="E193" s="495" t="s">
        <v>409</v>
      </c>
      <c r="F193" s="253" t="s">
        <v>410</v>
      </c>
      <c r="G193" s="626" t="s">
        <v>411</v>
      </c>
      <c r="H193" s="495" t="s">
        <v>412</v>
      </c>
      <c r="I193" s="253" t="s">
        <v>413</v>
      </c>
      <c r="AJ193" s="562" t="s">
        <v>15</v>
      </c>
      <c r="AK193" s="562" t="s">
        <v>304</v>
      </c>
      <c r="AL193" s="261" t="s">
        <v>303</v>
      </c>
      <c r="AM193" s="562" t="s">
        <v>16</v>
      </c>
      <c r="AN193" s="374" t="s">
        <v>17</v>
      </c>
      <c r="AO193" s="261" t="s">
        <v>40</v>
      </c>
      <c r="AP193" s="562" t="s">
        <v>20</v>
      </c>
      <c r="AQ193" s="374" t="s">
        <v>165</v>
      </c>
    </row>
    <row r="194" spans="2:43" ht="36" customHeight="1" x14ac:dyDescent="0.55000000000000004">
      <c r="B194" s="481" t="str">
        <f ca="1">IFERROR(OFFSET('2.3新規再エネ導入予定（設備情報）'!$F$7,MATCH(COUNTIF($B$1:B192,"発電方式"),'2.3新規再エネ導入予定（設備情報）'!$Y$8:$Y$324,0),0),"")</f>
        <v/>
      </c>
      <c r="C194" s="627" t="str">
        <f ca="1">IFERROR(OFFSET('2.3新規再エネ導入予定（設備情報）'!$G$7,MATCH(COUNTIF($B$1:B192,"発電方式"),'2.3新規再エネ導入予定（設備情報）'!$Y$8:$Y$324,0),0),"")</f>
        <v/>
      </c>
      <c r="D194" s="481" t="str">
        <f ca="1">IFERROR(OFFSET('2.3新規再エネ導入予定（設備情報）'!$H$7,MATCH(COUNTIF($B$1:B192,"発電方式"),'2.3新規再エネ導入予定（設備情報）'!$Y$8:$Y$324,0),0),"")</f>
        <v/>
      </c>
      <c r="E194" s="441" t="str">
        <f ca="1">IFERROR(OFFSET('2.3新規再エネ導入予定（設備情報）'!$I$7,MATCH(COUNTIF($B$1:B192,"発電方式"),'2.3新規再エネ導入予定（設備情報）'!$Y$8:$Y$324,0),0),"")</f>
        <v/>
      </c>
      <c r="F194" s="441" t="str">
        <f ca="1">IFERROR(OFFSET('2.3新規再エネ導入予定（設備情報）'!$J$7,MATCH(COUNTIF($B$1:B192,"発電方式"),'2.3新規再エネ導入予定（設備情報）'!$Y$8:$Y$324,0),0),"")</f>
        <v/>
      </c>
      <c r="G194" s="627" t="str">
        <f ca="1">IFERROR(OFFSET('2.3新規再エネ導入予定（設備情報）'!$L$7,MATCH(COUNTIF($B$1:B192,"発電方式"),'2.3新規再エネ導入予定（設備情報）'!$Y$8:$Y$324,0),0),"")</f>
        <v/>
      </c>
      <c r="H194" s="627" t="str">
        <f ca="1">IFERROR(OFFSET('2.3新規再エネ導入予定（設備情報）'!$M$7,MATCH(COUNTIF($B$1:B192,"発電方式"),'2.3新規再エネ導入予定（設備情報）'!$Y$8:$Y$324,0),0),"")</f>
        <v/>
      </c>
      <c r="I194" s="628" t="str">
        <f ca="1">IFERROR(OFFSET('2.3新規再エネ導入予定（設備情報）'!$P$7,MATCH(COUNTIF($B$1:B192,"発電方式"),'2.3新規再エネ導入予定（設備情報）'!$Y$8:$Y$324,0),0),"")</f>
        <v/>
      </c>
      <c r="AJ194" s="713"/>
      <c r="AK194" s="522"/>
      <c r="AL194" s="713"/>
      <c r="AM194" s="256"/>
      <c r="AN194" s="256"/>
      <c r="AO194" s="522"/>
      <c r="AP194" s="522"/>
      <c r="AQ194" s="534"/>
    </row>
    <row r="195" spans="2:43" ht="16.5" customHeight="1" x14ac:dyDescent="0.55000000000000004">
      <c r="B195" s="855" t="s">
        <v>414</v>
      </c>
      <c r="C195" s="836" t="s">
        <v>415</v>
      </c>
      <c r="D195" s="857" t="s">
        <v>416</v>
      </c>
      <c r="E195" s="853" t="s">
        <v>417</v>
      </c>
      <c r="F195" s="859"/>
      <c r="G195" s="854"/>
      <c r="H195" s="853" t="s">
        <v>418</v>
      </c>
      <c r="I195" s="854"/>
      <c r="AJ195" s="864" t="s">
        <v>300</v>
      </c>
      <c r="AK195" s="866" t="s">
        <v>21</v>
      </c>
      <c r="AL195" s="868" t="s">
        <v>344</v>
      </c>
      <c r="AM195" s="870" t="s">
        <v>343</v>
      </c>
      <c r="AN195" s="871"/>
      <c r="AO195" s="872"/>
      <c r="AP195" s="870" t="s">
        <v>199</v>
      </c>
      <c r="AQ195" s="872"/>
    </row>
    <row r="196" spans="2:43" ht="21.75" customHeight="1" x14ac:dyDescent="0.55000000000000004">
      <c r="B196" s="856"/>
      <c r="C196" s="837"/>
      <c r="D196" s="858"/>
      <c r="E196" s="542" t="s">
        <v>419</v>
      </c>
      <c r="F196" s="627" t="s">
        <v>420</v>
      </c>
      <c r="G196" s="627" t="s">
        <v>421</v>
      </c>
      <c r="H196" s="627" t="s">
        <v>422</v>
      </c>
      <c r="I196" s="627" t="s">
        <v>423</v>
      </c>
      <c r="AJ196" s="865"/>
      <c r="AK196" s="867"/>
      <c r="AL196" s="869"/>
      <c r="AM196" s="528" t="s">
        <v>305</v>
      </c>
      <c r="AN196" s="522" t="s">
        <v>200</v>
      </c>
      <c r="AO196" s="522" t="s">
        <v>201</v>
      </c>
      <c r="AP196" s="522" t="s">
        <v>202</v>
      </c>
      <c r="AQ196" s="522" t="s">
        <v>203</v>
      </c>
    </row>
    <row r="197" spans="2:43" ht="46.5" customHeight="1" x14ac:dyDescent="0.55000000000000004">
      <c r="B197" s="627" t="str">
        <f ca="1">IFERROR(OFFSET('2.3新規再エネ導入予定（設備情報）'!$O$7,MATCH(COUNTIF($B$1:B192,"発電方式"),'2.3新規再エネ導入予定（設備情報）'!$Y$8:$Y$324,0),0),"")</f>
        <v/>
      </c>
      <c r="C197" s="627" t="str">
        <f ca="1">IFERROR(OFFSET('2.3新規再エネ導入予定（設備情報）'!$R$7,MATCH(COUNTIF($B$1:B192,"発電方式"),'2.3新規再エネ導入予定（設備情報）'!$Y$8:$Y$324,0),0),"")</f>
        <v/>
      </c>
      <c r="D197" s="627" t="str">
        <f ca="1">IFERROR(OFFSET('2.3新規再エネ導入予定（設備情報）'!$S$7,MATCH(COUNTIF($B$1:B192,"発電方式"),'2.3新規再エネ導入予定（設備情報）'!$Y$8:$Y$324,0),0),"")</f>
        <v/>
      </c>
      <c r="E197" s="627" t="str">
        <f ca="1">IFERROR(OFFSET('2.3(2)新規再エネ導入予定（FS調査、系統接続検討状況）'!L$7,MATCH(COUNTIF($B$1:B192,"発電方式"),'2.3(2)新規再エネ導入予定（FS調査、系統接続検討状況）'!$T$8:$T$159,0),0),"")</f>
        <v/>
      </c>
      <c r="F197" s="627" t="str">
        <f ca="1">IFERROR(OFFSET('2.3(2)新規再エネ導入予定（FS調査、系統接続検討状況）'!M$7,MATCH(COUNTIF($B$1:C192,"発電方式"),'2.3(2)新規再エネ導入予定（FS調査、系統接続検討状況）'!$T$8:$T$159,0),0),"")</f>
        <v/>
      </c>
      <c r="G197" s="627" t="str">
        <f ca="1">IFERROR(OFFSET('2.3(2)新規再エネ導入予定（FS調査、系統接続検討状況）'!N$7,MATCH(COUNTIF($B$1:D192,"発電方式"),'2.3(2)新規再エネ導入予定（FS調査、系統接続検討状況）'!$T$8:$T$159,0),0),"")</f>
        <v/>
      </c>
      <c r="H197" s="627" t="str">
        <f ca="1">IFERROR(OFFSET('2.3(2)新規再エネ導入予定（FS調査、系統接続検討状況）'!O$7,MATCH(COUNTIF($B$1:E192,"発電方式"),'2.3(2)新規再エネ導入予定（FS調査、系統接続検討状況）'!$T$8:$T$159,0),0),"")</f>
        <v/>
      </c>
      <c r="I197" s="627" t="str">
        <f ca="1">IFERROR(OFFSET('2.3(2)新規再エネ導入予定（FS調査、系統接続検討状況）'!P$7,MATCH(COUNTIF($B$1:F192,"発電方式"),'2.3(2)新規再エネ導入予定（FS調査、系統接続検討状況）'!$T$8:$T$159,0),0),"")</f>
        <v/>
      </c>
      <c r="AJ197" s="522"/>
      <c r="AK197" s="522"/>
      <c r="AL197" s="522"/>
      <c r="AM197" s="522"/>
      <c r="AN197" s="522"/>
      <c r="AO197" s="522"/>
      <c r="AP197" s="522"/>
      <c r="AQ197" s="522"/>
    </row>
    <row r="199" spans="2:43" ht="26.5" x14ac:dyDescent="0.55000000000000004">
      <c r="B199" s="623" t="s">
        <v>342</v>
      </c>
      <c r="AJ199" s="710" t="s">
        <v>342</v>
      </c>
    </row>
    <row r="200" spans="2:43" ht="29" x14ac:dyDescent="0.55000000000000004">
      <c r="B200" s="629" t="str">
        <f ca="1">IFERROR(_xlfn.TEXTJOIN(" ",1,C192,B194,C194),"")</f>
        <v/>
      </c>
      <c r="AJ200" s="714"/>
      <c r="AK200" s="715"/>
      <c r="AL200" s="715"/>
    </row>
    <row r="201" spans="2:43" ht="28.5" customHeight="1" x14ac:dyDescent="0.55000000000000004">
      <c r="B201" s="631" t="s">
        <v>341</v>
      </c>
      <c r="C201" s="631"/>
      <c r="D201" s="631" t="s">
        <v>340</v>
      </c>
      <c r="E201" s="631"/>
      <c r="F201" s="631" t="s">
        <v>375</v>
      </c>
      <c r="G201" s="631"/>
      <c r="H201" s="631"/>
      <c r="I201" s="631"/>
      <c r="AJ201" s="716" t="s">
        <v>341</v>
      </c>
      <c r="AK201" s="716"/>
      <c r="AL201" s="716" t="s">
        <v>340</v>
      </c>
      <c r="AM201" s="716"/>
      <c r="AN201" s="716" t="s">
        <v>375</v>
      </c>
      <c r="AO201" s="716"/>
      <c r="AP201" s="716"/>
      <c r="AQ201" s="716"/>
    </row>
    <row r="202" spans="2:43" ht="114.65" customHeight="1" x14ac:dyDescent="0.55000000000000004">
      <c r="B202" s="847" t="s">
        <v>339</v>
      </c>
      <c r="C202" s="632" t="s">
        <v>338</v>
      </c>
      <c r="D202" s="848" t="s">
        <v>337</v>
      </c>
      <c r="E202" s="849"/>
      <c r="F202" s="850"/>
      <c r="G202" s="851"/>
      <c r="H202" s="851"/>
      <c r="I202" s="852"/>
      <c r="AJ202" s="873" t="s">
        <v>339</v>
      </c>
      <c r="AK202" s="717" t="s">
        <v>338</v>
      </c>
      <c r="AL202" s="861" t="s">
        <v>337</v>
      </c>
      <c r="AM202" s="862"/>
      <c r="AN202" s="850"/>
      <c r="AO202" s="851"/>
      <c r="AP202" s="851"/>
      <c r="AQ202" s="852"/>
    </row>
    <row r="203" spans="2:43" ht="114.65" customHeight="1" x14ac:dyDescent="0.55000000000000004">
      <c r="B203" s="847"/>
      <c r="C203" s="633" t="s">
        <v>336</v>
      </c>
      <c r="D203" s="848" t="s">
        <v>335</v>
      </c>
      <c r="E203" s="849"/>
      <c r="F203" s="850"/>
      <c r="G203" s="851"/>
      <c r="H203" s="851"/>
      <c r="I203" s="852"/>
      <c r="AJ203" s="873"/>
      <c r="AK203" s="718" t="s">
        <v>336</v>
      </c>
      <c r="AL203" s="861" t="s">
        <v>335</v>
      </c>
      <c r="AM203" s="862"/>
      <c r="AN203" s="850"/>
      <c r="AO203" s="851"/>
      <c r="AP203" s="851"/>
      <c r="AQ203" s="852"/>
    </row>
    <row r="204" spans="2:43" ht="114.65" customHeight="1" x14ac:dyDescent="0.55000000000000004">
      <c r="B204" s="846">
        <v>2</v>
      </c>
      <c r="C204" s="846"/>
      <c r="D204" s="848" t="s">
        <v>334</v>
      </c>
      <c r="E204" s="849"/>
      <c r="F204" s="850"/>
      <c r="G204" s="851"/>
      <c r="H204" s="851"/>
      <c r="I204" s="852"/>
      <c r="AJ204" s="860">
        <v>2</v>
      </c>
      <c r="AK204" s="860"/>
      <c r="AL204" s="861" t="s">
        <v>334</v>
      </c>
      <c r="AM204" s="862"/>
      <c r="AN204" s="850"/>
      <c r="AO204" s="851"/>
      <c r="AP204" s="851"/>
      <c r="AQ204" s="852"/>
    </row>
    <row r="205" spans="2:43" ht="114.65" customHeight="1" x14ac:dyDescent="0.55000000000000004">
      <c r="B205" s="845">
        <v>3</v>
      </c>
      <c r="C205" s="633" t="s">
        <v>333</v>
      </c>
      <c r="D205" s="848" t="s">
        <v>332</v>
      </c>
      <c r="E205" s="849"/>
      <c r="F205" s="850"/>
      <c r="G205" s="851"/>
      <c r="H205" s="851"/>
      <c r="I205" s="852"/>
      <c r="AJ205" s="863">
        <v>3</v>
      </c>
      <c r="AK205" s="718" t="s">
        <v>333</v>
      </c>
      <c r="AL205" s="861" t="s">
        <v>332</v>
      </c>
      <c r="AM205" s="862"/>
      <c r="AN205" s="850"/>
      <c r="AO205" s="851"/>
      <c r="AP205" s="851"/>
      <c r="AQ205" s="852"/>
    </row>
    <row r="206" spans="2:43" ht="114.65" customHeight="1" x14ac:dyDescent="0.55000000000000004">
      <c r="B206" s="845"/>
      <c r="C206" s="633" t="s">
        <v>331</v>
      </c>
      <c r="D206" s="848" t="s">
        <v>330</v>
      </c>
      <c r="E206" s="849"/>
      <c r="F206" s="850"/>
      <c r="G206" s="851"/>
      <c r="H206" s="851"/>
      <c r="I206" s="852"/>
      <c r="AJ206" s="863"/>
      <c r="AK206" s="718" t="s">
        <v>331</v>
      </c>
      <c r="AL206" s="861" t="s">
        <v>330</v>
      </c>
      <c r="AM206" s="862"/>
      <c r="AN206" s="850"/>
      <c r="AO206" s="851"/>
      <c r="AP206" s="851"/>
      <c r="AQ206" s="852"/>
    </row>
    <row r="207" spans="2:43" ht="115" customHeight="1" x14ac:dyDescent="0.55000000000000004">
      <c r="B207" s="846">
        <v>4</v>
      </c>
      <c r="C207" s="846"/>
      <c r="D207" s="848" t="s">
        <v>329</v>
      </c>
      <c r="E207" s="849"/>
      <c r="F207" s="850"/>
      <c r="G207" s="851"/>
      <c r="H207" s="851"/>
      <c r="I207" s="852"/>
      <c r="AJ207" s="860">
        <v>4</v>
      </c>
      <c r="AK207" s="860"/>
      <c r="AL207" s="861" t="s">
        <v>329</v>
      </c>
      <c r="AM207" s="862"/>
      <c r="AN207" s="850"/>
      <c r="AO207" s="851"/>
      <c r="AP207" s="851"/>
      <c r="AQ207" s="852"/>
    </row>
    <row r="208" spans="2:43" ht="132" customHeight="1" x14ac:dyDescent="0.55000000000000004">
      <c r="B208" s="846">
        <v>5</v>
      </c>
      <c r="C208" s="846"/>
      <c r="D208" s="848" t="s">
        <v>328</v>
      </c>
      <c r="E208" s="849"/>
      <c r="F208" s="850"/>
      <c r="G208" s="851"/>
      <c r="H208" s="851"/>
      <c r="I208" s="852"/>
      <c r="AJ208" s="860">
        <v>5</v>
      </c>
      <c r="AK208" s="860"/>
      <c r="AL208" s="861" t="s">
        <v>328</v>
      </c>
      <c r="AM208" s="862"/>
      <c r="AN208" s="850"/>
      <c r="AO208" s="851"/>
      <c r="AP208" s="851"/>
      <c r="AQ208" s="852"/>
    </row>
    <row r="210" spans="1:43" x14ac:dyDescent="0.55000000000000004">
      <c r="A210" s="634"/>
      <c r="B210" s="634"/>
      <c r="C210" s="634"/>
      <c r="D210" s="634"/>
      <c r="E210" s="634"/>
      <c r="F210" s="634"/>
      <c r="G210" s="634"/>
      <c r="H210" s="634"/>
      <c r="I210" s="634"/>
      <c r="J210" s="634"/>
      <c r="AI210" s="634"/>
      <c r="AJ210" s="719"/>
      <c r="AK210" s="719"/>
      <c r="AL210" s="719"/>
      <c r="AM210" s="719"/>
      <c r="AN210" s="719"/>
      <c r="AO210" s="719"/>
      <c r="AP210" s="719"/>
      <c r="AQ210" s="719"/>
    </row>
    <row r="211" spans="1:43" ht="32.5" x14ac:dyDescent="0.55000000000000004">
      <c r="B211" s="624" t="s">
        <v>34</v>
      </c>
      <c r="C211" s="624" t="str">
        <f ca="1">IFERROR(OFFSET('2.3新規再エネ導入予定（設備情報）'!$Z$6,MATCH(COUNTIF($B$1:B211,"発電方式"),'2.3新規再エネ導入予定（設備情報）'!$Y$7:$Y$324,0),0),"")</f>
        <v/>
      </c>
      <c r="D211" s="625"/>
      <c r="AJ211" s="711" t="s">
        <v>34</v>
      </c>
      <c r="AK211" s="711"/>
      <c r="AL211" s="712"/>
    </row>
    <row r="212" spans="1:43" ht="39.75" customHeight="1" x14ac:dyDescent="0.55000000000000004">
      <c r="B212" s="495" t="s">
        <v>406</v>
      </c>
      <c r="C212" s="495" t="s">
        <v>407</v>
      </c>
      <c r="D212" s="626" t="s">
        <v>408</v>
      </c>
      <c r="E212" s="495" t="s">
        <v>409</v>
      </c>
      <c r="F212" s="253" t="s">
        <v>410</v>
      </c>
      <c r="G212" s="626" t="s">
        <v>411</v>
      </c>
      <c r="H212" s="495" t="s">
        <v>412</v>
      </c>
      <c r="I212" s="253" t="s">
        <v>413</v>
      </c>
      <c r="AJ212" s="562" t="s">
        <v>15</v>
      </c>
      <c r="AK212" s="562" t="s">
        <v>304</v>
      </c>
      <c r="AL212" s="261" t="s">
        <v>303</v>
      </c>
      <c r="AM212" s="562" t="s">
        <v>16</v>
      </c>
      <c r="AN212" s="374" t="s">
        <v>17</v>
      </c>
      <c r="AO212" s="261" t="s">
        <v>40</v>
      </c>
      <c r="AP212" s="562" t="s">
        <v>20</v>
      </c>
      <c r="AQ212" s="374" t="s">
        <v>165</v>
      </c>
    </row>
    <row r="213" spans="1:43" ht="36" customHeight="1" x14ac:dyDescent="0.55000000000000004">
      <c r="B213" s="481" t="str">
        <f ca="1">IFERROR(OFFSET('2.3新規再エネ導入予定（設備情報）'!$F$7,MATCH(COUNTIF($B$1:B211,"発電方式"),'2.3新規再エネ導入予定（設備情報）'!$Y$8:$Y$324,0),0),"")</f>
        <v/>
      </c>
      <c r="C213" s="627" t="str">
        <f ca="1">IFERROR(OFFSET('2.3新規再エネ導入予定（設備情報）'!$G$7,MATCH(COUNTIF($B$1:B211,"発電方式"),'2.3新規再エネ導入予定（設備情報）'!$Y$8:$Y$324,0),0),"")</f>
        <v/>
      </c>
      <c r="D213" s="481" t="str">
        <f ca="1">IFERROR(OFFSET('2.3新規再エネ導入予定（設備情報）'!$H$7,MATCH(COUNTIF($B$1:B211,"発電方式"),'2.3新規再エネ導入予定（設備情報）'!$Y$8:$Y$324,0),0),"")</f>
        <v/>
      </c>
      <c r="E213" s="441" t="str">
        <f ca="1">IFERROR(OFFSET('2.3新規再エネ導入予定（設備情報）'!$I$7,MATCH(COUNTIF($B$1:B211,"発電方式"),'2.3新規再エネ導入予定（設備情報）'!$Y$8:$Y$324,0),0),"")</f>
        <v/>
      </c>
      <c r="F213" s="441" t="str">
        <f ca="1">IFERROR(OFFSET('2.3新規再エネ導入予定（設備情報）'!$J$7,MATCH(COUNTIF($B$1:B211,"発電方式"),'2.3新規再エネ導入予定（設備情報）'!$Y$8:$Y$324,0),0),"")</f>
        <v/>
      </c>
      <c r="G213" s="627" t="str">
        <f ca="1">IFERROR(OFFSET('2.3新規再エネ導入予定（設備情報）'!$L$7,MATCH(COUNTIF($B$1:B211,"発電方式"),'2.3新規再エネ導入予定（設備情報）'!$Y$8:$Y$324,0),0),"")</f>
        <v/>
      </c>
      <c r="H213" s="627" t="str">
        <f ca="1">IFERROR(OFFSET('2.3新規再エネ導入予定（設備情報）'!$M$7,MATCH(COUNTIF($B$1:B211,"発電方式"),'2.3新規再エネ導入予定（設備情報）'!$Y$8:$Y$324,0),0),"")</f>
        <v/>
      </c>
      <c r="I213" s="628" t="str">
        <f ca="1">IFERROR(OFFSET('2.3新規再エネ導入予定（設備情報）'!$P$7,MATCH(COUNTIF($B$1:B211,"発電方式"),'2.3新規再エネ導入予定（設備情報）'!$Y$8:$Y$324,0),0),"")</f>
        <v/>
      </c>
      <c r="AJ213" s="713"/>
      <c r="AK213" s="522"/>
      <c r="AL213" s="713"/>
      <c r="AM213" s="256"/>
      <c r="AN213" s="256"/>
      <c r="AO213" s="522"/>
      <c r="AP213" s="522"/>
      <c r="AQ213" s="534"/>
    </row>
    <row r="214" spans="1:43" ht="16.5" customHeight="1" x14ac:dyDescent="0.55000000000000004">
      <c r="B214" s="855" t="s">
        <v>414</v>
      </c>
      <c r="C214" s="836" t="s">
        <v>415</v>
      </c>
      <c r="D214" s="857" t="s">
        <v>416</v>
      </c>
      <c r="E214" s="853" t="s">
        <v>417</v>
      </c>
      <c r="F214" s="859"/>
      <c r="G214" s="854"/>
      <c r="H214" s="853" t="s">
        <v>418</v>
      </c>
      <c r="I214" s="854"/>
      <c r="AJ214" s="864" t="s">
        <v>300</v>
      </c>
      <c r="AK214" s="866" t="s">
        <v>21</v>
      </c>
      <c r="AL214" s="868" t="s">
        <v>344</v>
      </c>
      <c r="AM214" s="870" t="s">
        <v>343</v>
      </c>
      <c r="AN214" s="871"/>
      <c r="AO214" s="872"/>
      <c r="AP214" s="870" t="s">
        <v>199</v>
      </c>
      <c r="AQ214" s="872"/>
    </row>
    <row r="215" spans="1:43" ht="21.75" customHeight="1" x14ac:dyDescent="0.55000000000000004">
      <c r="B215" s="856"/>
      <c r="C215" s="837"/>
      <c r="D215" s="858"/>
      <c r="E215" s="542" t="s">
        <v>419</v>
      </c>
      <c r="F215" s="627" t="s">
        <v>420</v>
      </c>
      <c r="G215" s="627" t="s">
        <v>421</v>
      </c>
      <c r="H215" s="627" t="s">
        <v>422</v>
      </c>
      <c r="I215" s="627" t="s">
        <v>423</v>
      </c>
      <c r="AJ215" s="865"/>
      <c r="AK215" s="867"/>
      <c r="AL215" s="869"/>
      <c r="AM215" s="528" t="s">
        <v>305</v>
      </c>
      <c r="AN215" s="522" t="s">
        <v>200</v>
      </c>
      <c r="AO215" s="522" t="s">
        <v>201</v>
      </c>
      <c r="AP215" s="522" t="s">
        <v>202</v>
      </c>
      <c r="AQ215" s="522" t="s">
        <v>203</v>
      </c>
    </row>
    <row r="216" spans="1:43" ht="46.5" customHeight="1" x14ac:dyDescent="0.55000000000000004">
      <c r="B216" s="627" t="str">
        <f ca="1">IFERROR(OFFSET('2.3新規再エネ導入予定（設備情報）'!$O$7,MATCH(COUNTIF($B$1:B211,"発電方式"),'2.3新規再エネ導入予定（設備情報）'!$Y$8:$Y$324,0),0),"")</f>
        <v/>
      </c>
      <c r="C216" s="627" t="str">
        <f ca="1">IFERROR(OFFSET('2.3新規再エネ導入予定（設備情報）'!$R$7,MATCH(COUNTIF($B$1:B211,"発電方式"),'2.3新規再エネ導入予定（設備情報）'!$Y$8:$Y$324,0),0),"")</f>
        <v/>
      </c>
      <c r="D216" s="627" t="str">
        <f ca="1">IFERROR(OFFSET('2.3新規再エネ導入予定（設備情報）'!$S$7,MATCH(COUNTIF($B$1:B211,"発電方式"),'2.3新規再エネ導入予定（設備情報）'!$Y$8:$Y$324,0),0),"")</f>
        <v/>
      </c>
      <c r="E216" s="627" t="str">
        <f ca="1">IFERROR(OFFSET('2.3(2)新規再エネ導入予定（FS調査、系統接続検討状況）'!L$7,MATCH(COUNTIF($B$1:B211,"発電方式"),'2.3(2)新規再エネ導入予定（FS調査、系統接続検討状況）'!$T$8:$T$159,0),0),"")</f>
        <v/>
      </c>
      <c r="F216" s="627" t="str">
        <f ca="1">IFERROR(OFFSET('2.3(2)新規再エネ導入予定（FS調査、系統接続検討状況）'!M$7,MATCH(COUNTIF($B$1:C211,"発電方式"),'2.3(2)新規再エネ導入予定（FS調査、系統接続検討状況）'!$T$8:$T$159,0),0),"")</f>
        <v/>
      </c>
      <c r="G216" s="627" t="str">
        <f ca="1">IFERROR(OFFSET('2.3(2)新規再エネ導入予定（FS調査、系統接続検討状況）'!N$7,MATCH(COUNTIF($B$1:D211,"発電方式"),'2.3(2)新規再エネ導入予定（FS調査、系統接続検討状況）'!$T$8:$T$159,0),0),"")</f>
        <v/>
      </c>
      <c r="H216" s="627" t="str">
        <f ca="1">IFERROR(OFFSET('2.3(2)新規再エネ導入予定（FS調査、系統接続検討状況）'!O$7,MATCH(COUNTIF($B$1:E211,"発電方式"),'2.3(2)新規再エネ導入予定（FS調査、系統接続検討状況）'!$T$8:$T$159,0),0),"")</f>
        <v/>
      </c>
      <c r="I216" s="627" t="str">
        <f ca="1">IFERROR(OFFSET('2.3(2)新規再エネ導入予定（FS調査、系統接続検討状況）'!P$7,MATCH(COUNTIF($B$1:F211,"発電方式"),'2.3(2)新規再エネ導入予定（FS調査、系統接続検討状況）'!$T$8:$T$159,0),0),"")</f>
        <v/>
      </c>
      <c r="AJ216" s="522"/>
      <c r="AK216" s="522"/>
      <c r="AL216" s="522"/>
      <c r="AM216" s="522"/>
      <c r="AN216" s="522"/>
      <c r="AO216" s="522"/>
      <c r="AP216" s="522"/>
      <c r="AQ216" s="522"/>
    </row>
    <row r="218" spans="1:43" ht="26.5" x14ac:dyDescent="0.55000000000000004">
      <c r="B218" s="623" t="s">
        <v>342</v>
      </c>
      <c r="AJ218" s="710" t="s">
        <v>342</v>
      </c>
    </row>
    <row r="219" spans="1:43" ht="29" x14ac:dyDescent="0.55000000000000004">
      <c r="B219" s="629" t="str">
        <f ca="1">IFERROR(_xlfn.TEXTJOIN(" ",1,C211,B213,C213),"")</f>
        <v/>
      </c>
      <c r="AJ219" s="714"/>
      <c r="AK219" s="715"/>
      <c r="AL219" s="715"/>
    </row>
    <row r="220" spans="1:43" ht="28.5" customHeight="1" x14ac:dyDescent="0.55000000000000004">
      <c r="B220" s="631" t="s">
        <v>341</v>
      </c>
      <c r="C220" s="631"/>
      <c r="D220" s="631" t="s">
        <v>340</v>
      </c>
      <c r="E220" s="631"/>
      <c r="F220" s="631" t="s">
        <v>375</v>
      </c>
      <c r="G220" s="631"/>
      <c r="H220" s="631"/>
      <c r="I220" s="631"/>
      <c r="AJ220" s="716" t="s">
        <v>341</v>
      </c>
      <c r="AK220" s="716"/>
      <c r="AL220" s="716" t="s">
        <v>340</v>
      </c>
      <c r="AM220" s="716"/>
      <c r="AN220" s="716" t="s">
        <v>375</v>
      </c>
      <c r="AO220" s="716"/>
      <c r="AP220" s="716"/>
      <c r="AQ220" s="716"/>
    </row>
    <row r="221" spans="1:43" ht="114.65" customHeight="1" x14ac:dyDescent="0.55000000000000004">
      <c r="B221" s="847" t="s">
        <v>339</v>
      </c>
      <c r="C221" s="632" t="s">
        <v>338</v>
      </c>
      <c r="D221" s="848" t="s">
        <v>337</v>
      </c>
      <c r="E221" s="849"/>
      <c r="F221" s="850"/>
      <c r="G221" s="851"/>
      <c r="H221" s="851"/>
      <c r="I221" s="852"/>
      <c r="AJ221" s="873" t="s">
        <v>339</v>
      </c>
      <c r="AK221" s="717" t="s">
        <v>338</v>
      </c>
      <c r="AL221" s="861" t="s">
        <v>337</v>
      </c>
      <c r="AM221" s="862"/>
      <c r="AN221" s="850"/>
      <c r="AO221" s="851"/>
      <c r="AP221" s="851"/>
      <c r="AQ221" s="852"/>
    </row>
    <row r="222" spans="1:43" ht="114.65" customHeight="1" x14ac:dyDescent="0.55000000000000004">
      <c r="B222" s="847"/>
      <c r="C222" s="633" t="s">
        <v>336</v>
      </c>
      <c r="D222" s="848" t="s">
        <v>335</v>
      </c>
      <c r="E222" s="849"/>
      <c r="F222" s="850"/>
      <c r="G222" s="851"/>
      <c r="H222" s="851"/>
      <c r="I222" s="852"/>
      <c r="AJ222" s="873"/>
      <c r="AK222" s="718" t="s">
        <v>336</v>
      </c>
      <c r="AL222" s="861" t="s">
        <v>335</v>
      </c>
      <c r="AM222" s="862"/>
      <c r="AN222" s="850"/>
      <c r="AO222" s="851"/>
      <c r="AP222" s="851"/>
      <c r="AQ222" s="852"/>
    </row>
    <row r="223" spans="1:43" ht="114.65" customHeight="1" x14ac:dyDescent="0.55000000000000004">
      <c r="B223" s="846">
        <v>2</v>
      </c>
      <c r="C223" s="846"/>
      <c r="D223" s="848" t="s">
        <v>334</v>
      </c>
      <c r="E223" s="849"/>
      <c r="F223" s="850"/>
      <c r="G223" s="851"/>
      <c r="H223" s="851"/>
      <c r="I223" s="852"/>
      <c r="AJ223" s="860">
        <v>2</v>
      </c>
      <c r="AK223" s="860"/>
      <c r="AL223" s="861" t="s">
        <v>334</v>
      </c>
      <c r="AM223" s="862"/>
      <c r="AN223" s="850"/>
      <c r="AO223" s="851"/>
      <c r="AP223" s="851"/>
      <c r="AQ223" s="852"/>
    </row>
    <row r="224" spans="1:43" ht="114.65" customHeight="1" x14ac:dyDescent="0.55000000000000004">
      <c r="B224" s="845">
        <v>3</v>
      </c>
      <c r="C224" s="633" t="s">
        <v>333</v>
      </c>
      <c r="D224" s="848" t="s">
        <v>332</v>
      </c>
      <c r="E224" s="849"/>
      <c r="F224" s="850"/>
      <c r="G224" s="851"/>
      <c r="H224" s="851"/>
      <c r="I224" s="852"/>
      <c r="AJ224" s="863">
        <v>3</v>
      </c>
      <c r="AK224" s="718" t="s">
        <v>333</v>
      </c>
      <c r="AL224" s="861" t="s">
        <v>332</v>
      </c>
      <c r="AM224" s="862"/>
      <c r="AN224" s="850"/>
      <c r="AO224" s="851"/>
      <c r="AP224" s="851"/>
      <c r="AQ224" s="852"/>
    </row>
    <row r="225" spans="1:43" ht="114.65" customHeight="1" x14ac:dyDescent="0.55000000000000004">
      <c r="B225" s="845"/>
      <c r="C225" s="633" t="s">
        <v>331</v>
      </c>
      <c r="D225" s="848" t="s">
        <v>330</v>
      </c>
      <c r="E225" s="849"/>
      <c r="F225" s="850"/>
      <c r="G225" s="851"/>
      <c r="H225" s="851"/>
      <c r="I225" s="852"/>
      <c r="AJ225" s="863"/>
      <c r="AK225" s="718" t="s">
        <v>331</v>
      </c>
      <c r="AL225" s="861" t="s">
        <v>330</v>
      </c>
      <c r="AM225" s="862"/>
      <c r="AN225" s="850"/>
      <c r="AO225" s="851"/>
      <c r="AP225" s="851"/>
      <c r="AQ225" s="852"/>
    </row>
    <row r="226" spans="1:43" ht="115" customHeight="1" x14ac:dyDescent="0.55000000000000004">
      <c r="B226" s="846">
        <v>4</v>
      </c>
      <c r="C226" s="846"/>
      <c r="D226" s="848" t="s">
        <v>329</v>
      </c>
      <c r="E226" s="849"/>
      <c r="F226" s="850"/>
      <c r="G226" s="851"/>
      <c r="H226" s="851"/>
      <c r="I226" s="852"/>
      <c r="AJ226" s="860">
        <v>4</v>
      </c>
      <c r="AK226" s="860"/>
      <c r="AL226" s="861" t="s">
        <v>329</v>
      </c>
      <c r="AM226" s="862"/>
      <c r="AN226" s="850"/>
      <c r="AO226" s="851"/>
      <c r="AP226" s="851"/>
      <c r="AQ226" s="852"/>
    </row>
    <row r="227" spans="1:43" ht="132" customHeight="1" x14ac:dyDescent="0.55000000000000004">
      <c r="B227" s="846">
        <v>5</v>
      </c>
      <c r="C227" s="846"/>
      <c r="D227" s="848" t="s">
        <v>328</v>
      </c>
      <c r="E227" s="849"/>
      <c r="F227" s="850"/>
      <c r="G227" s="851"/>
      <c r="H227" s="851"/>
      <c r="I227" s="852"/>
      <c r="AJ227" s="860">
        <v>5</v>
      </c>
      <c r="AK227" s="860"/>
      <c r="AL227" s="861" t="s">
        <v>328</v>
      </c>
      <c r="AM227" s="862"/>
      <c r="AN227" s="850"/>
      <c r="AO227" s="851"/>
      <c r="AP227" s="851"/>
      <c r="AQ227" s="852"/>
    </row>
    <row r="229" spans="1:43" x14ac:dyDescent="0.55000000000000004">
      <c r="A229" s="634"/>
      <c r="B229" s="634"/>
      <c r="C229" s="634"/>
      <c r="D229" s="634"/>
      <c r="E229" s="634"/>
      <c r="F229" s="634"/>
      <c r="G229" s="634"/>
      <c r="H229" s="634"/>
      <c r="I229" s="634"/>
      <c r="J229" s="634"/>
      <c r="AI229" s="634"/>
      <c r="AJ229" s="719"/>
      <c r="AK229" s="719"/>
      <c r="AL229" s="719"/>
      <c r="AM229" s="719"/>
      <c r="AN229" s="719"/>
      <c r="AO229" s="719"/>
      <c r="AP229" s="719"/>
      <c r="AQ229" s="719"/>
    </row>
    <row r="230" spans="1:43" ht="32.5" x14ac:dyDescent="0.55000000000000004">
      <c r="B230" s="624" t="s">
        <v>34</v>
      </c>
      <c r="C230" s="624" t="str">
        <f ca="1">IFERROR(OFFSET('2.3新規再エネ導入予定（設備情報）'!$Z$6,MATCH(COUNTIF($B$1:B230,"発電方式"),'2.3新規再エネ導入予定（設備情報）'!$Y$7:$Y$324,0),0),"")</f>
        <v/>
      </c>
      <c r="D230" s="625"/>
      <c r="AJ230" s="711" t="s">
        <v>34</v>
      </c>
      <c r="AK230" s="711"/>
      <c r="AL230" s="712"/>
    </row>
    <row r="231" spans="1:43" ht="39.75" customHeight="1" x14ac:dyDescent="0.55000000000000004">
      <c r="B231" s="495" t="s">
        <v>406</v>
      </c>
      <c r="C231" s="495" t="s">
        <v>407</v>
      </c>
      <c r="D231" s="626" t="s">
        <v>408</v>
      </c>
      <c r="E231" s="495" t="s">
        <v>409</v>
      </c>
      <c r="F231" s="253" t="s">
        <v>410</v>
      </c>
      <c r="G231" s="626" t="s">
        <v>411</v>
      </c>
      <c r="H231" s="495" t="s">
        <v>412</v>
      </c>
      <c r="I231" s="253" t="s">
        <v>413</v>
      </c>
      <c r="AJ231" s="562" t="s">
        <v>15</v>
      </c>
      <c r="AK231" s="562" t="s">
        <v>304</v>
      </c>
      <c r="AL231" s="261" t="s">
        <v>303</v>
      </c>
      <c r="AM231" s="562" t="s">
        <v>16</v>
      </c>
      <c r="AN231" s="374" t="s">
        <v>17</v>
      </c>
      <c r="AO231" s="261" t="s">
        <v>40</v>
      </c>
      <c r="AP231" s="562" t="s">
        <v>20</v>
      </c>
      <c r="AQ231" s="374" t="s">
        <v>165</v>
      </c>
    </row>
    <row r="232" spans="1:43" ht="36" customHeight="1" x14ac:dyDescent="0.55000000000000004">
      <c r="B232" s="481" t="str">
        <f ca="1">IFERROR(OFFSET('2.3新規再エネ導入予定（設備情報）'!$F$7,MATCH(COUNTIF($B$1:B230,"発電方式"),'2.3新規再エネ導入予定（設備情報）'!$Y$8:$Y$324,0),0),"")</f>
        <v/>
      </c>
      <c r="C232" s="627" t="str">
        <f ca="1">IFERROR(OFFSET('2.3新規再エネ導入予定（設備情報）'!$G$7,MATCH(COUNTIF($B$1:B230,"発電方式"),'2.3新規再エネ導入予定（設備情報）'!$Y$8:$Y$324,0),0),"")</f>
        <v/>
      </c>
      <c r="D232" s="481" t="str">
        <f ca="1">IFERROR(OFFSET('2.3新規再エネ導入予定（設備情報）'!$H$7,MATCH(COUNTIF($B$1:B230,"発電方式"),'2.3新規再エネ導入予定（設備情報）'!$Y$8:$Y$324,0),0),"")</f>
        <v/>
      </c>
      <c r="E232" s="441" t="str">
        <f ca="1">IFERROR(OFFSET('2.3新規再エネ導入予定（設備情報）'!$I$7,MATCH(COUNTIF($B$1:B230,"発電方式"),'2.3新規再エネ導入予定（設備情報）'!$Y$8:$Y$324,0),0),"")</f>
        <v/>
      </c>
      <c r="F232" s="441" t="str">
        <f ca="1">IFERROR(OFFSET('2.3新規再エネ導入予定（設備情報）'!$J$7,MATCH(COUNTIF($B$1:B230,"発電方式"),'2.3新規再エネ導入予定（設備情報）'!$Y$8:$Y$324,0),0),"")</f>
        <v/>
      </c>
      <c r="G232" s="627" t="str">
        <f ca="1">IFERROR(OFFSET('2.3新規再エネ導入予定（設備情報）'!$L$7,MATCH(COUNTIF($B$1:B230,"発電方式"),'2.3新規再エネ導入予定（設備情報）'!$Y$8:$Y$324,0),0),"")</f>
        <v/>
      </c>
      <c r="H232" s="627" t="str">
        <f ca="1">IFERROR(OFFSET('2.3新規再エネ導入予定（設備情報）'!$M$7,MATCH(COUNTIF($B$1:B230,"発電方式"),'2.3新規再エネ導入予定（設備情報）'!$Y$8:$Y$324,0),0),"")</f>
        <v/>
      </c>
      <c r="I232" s="628" t="str">
        <f ca="1">IFERROR(OFFSET('2.3新規再エネ導入予定（設備情報）'!$P$7,MATCH(COUNTIF($B$1:B230,"発電方式"),'2.3新規再エネ導入予定（設備情報）'!$Y$8:$Y$324,0),0),"")</f>
        <v/>
      </c>
      <c r="AJ232" s="713"/>
      <c r="AK232" s="522"/>
      <c r="AL232" s="713"/>
      <c r="AM232" s="256"/>
      <c r="AN232" s="256"/>
      <c r="AO232" s="522"/>
      <c r="AP232" s="522"/>
      <c r="AQ232" s="534"/>
    </row>
    <row r="233" spans="1:43" ht="16.5" customHeight="1" x14ac:dyDescent="0.55000000000000004">
      <c r="B233" s="855" t="s">
        <v>414</v>
      </c>
      <c r="C233" s="836" t="s">
        <v>415</v>
      </c>
      <c r="D233" s="857" t="s">
        <v>416</v>
      </c>
      <c r="E233" s="853" t="s">
        <v>417</v>
      </c>
      <c r="F233" s="859"/>
      <c r="G233" s="854"/>
      <c r="H233" s="853" t="s">
        <v>418</v>
      </c>
      <c r="I233" s="854"/>
      <c r="AJ233" s="864" t="s">
        <v>300</v>
      </c>
      <c r="AK233" s="866" t="s">
        <v>21</v>
      </c>
      <c r="AL233" s="868" t="s">
        <v>344</v>
      </c>
      <c r="AM233" s="870" t="s">
        <v>343</v>
      </c>
      <c r="AN233" s="871"/>
      <c r="AO233" s="872"/>
      <c r="AP233" s="870" t="s">
        <v>199</v>
      </c>
      <c r="AQ233" s="872"/>
    </row>
    <row r="234" spans="1:43" ht="21.75" customHeight="1" x14ac:dyDescent="0.55000000000000004">
      <c r="B234" s="856"/>
      <c r="C234" s="837"/>
      <c r="D234" s="858"/>
      <c r="E234" s="542" t="s">
        <v>419</v>
      </c>
      <c r="F234" s="627" t="s">
        <v>420</v>
      </c>
      <c r="G234" s="627" t="s">
        <v>421</v>
      </c>
      <c r="H234" s="627" t="s">
        <v>422</v>
      </c>
      <c r="I234" s="627" t="s">
        <v>423</v>
      </c>
      <c r="AJ234" s="865"/>
      <c r="AK234" s="867"/>
      <c r="AL234" s="869"/>
      <c r="AM234" s="528" t="s">
        <v>305</v>
      </c>
      <c r="AN234" s="522" t="s">
        <v>200</v>
      </c>
      <c r="AO234" s="522" t="s">
        <v>201</v>
      </c>
      <c r="AP234" s="522" t="s">
        <v>202</v>
      </c>
      <c r="AQ234" s="522" t="s">
        <v>203</v>
      </c>
    </row>
    <row r="235" spans="1:43" ht="46.5" customHeight="1" x14ac:dyDescent="0.55000000000000004">
      <c r="B235" s="627" t="str">
        <f ca="1">IFERROR(OFFSET('2.3新規再エネ導入予定（設備情報）'!$O$7,MATCH(COUNTIF($B$1:B230,"発電方式"),'2.3新規再エネ導入予定（設備情報）'!$Y$8:$Y$324,0),0),"")</f>
        <v/>
      </c>
      <c r="C235" s="627" t="str">
        <f ca="1">IFERROR(OFFSET('2.3新規再エネ導入予定（設備情報）'!$R$7,MATCH(COUNTIF($B$1:B230,"発電方式"),'2.3新規再エネ導入予定（設備情報）'!$Y$8:$Y$324,0),0),"")</f>
        <v/>
      </c>
      <c r="D235" s="627" t="str">
        <f ca="1">IFERROR(OFFSET('2.3新規再エネ導入予定（設備情報）'!$S$7,MATCH(COUNTIF($B$1:B230,"発電方式"),'2.3新規再エネ導入予定（設備情報）'!$Y$8:$Y$324,0),0),"")</f>
        <v/>
      </c>
      <c r="E235" s="627" t="str">
        <f ca="1">IFERROR(OFFSET('2.3(2)新規再エネ導入予定（FS調査、系統接続検討状況）'!L$7,MATCH(COUNTIF($B$1:B230,"発電方式"),'2.3(2)新規再エネ導入予定（FS調査、系統接続検討状況）'!$T$8:$T$159,0),0),"")</f>
        <v/>
      </c>
      <c r="F235" s="627" t="str">
        <f ca="1">IFERROR(OFFSET('2.3(2)新規再エネ導入予定（FS調査、系統接続検討状況）'!M$7,MATCH(COUNTIF($B$1:C230,"発電方式"),'2.3(2)新規再エネ導入予定（FS調査、系統接続検討状況）'!$T$8:$T$159,0),0),"")</f>
        <v/>
      </c>
      <c r="G235" s="627" t="str">
        <f ca="1">IFERROR(OFFSET('2.3(2)新規再エネ導入予定（FS調査、系統接続検討状況）'!N$7,MATCH(COUNTIF($B$1:D230,"発電方式"),'2.3(2)新規再エネ導入予定（FS調査、系統接続検討状況）'!$T$8:$T$159,0),0),"")</f>
        <v/>
      </c>
      <c r="H235" s="627" t="str">
        <f ca="1">IFERROR(OFFSET('2.3(2)新規再エネ導入予定（FS調査、系統接続検討状況）'!O$7,MATCH(COUNTIF($B$1:E230,"発電方式"),'2.3(2)新規再エネ導入予定（FS調査、系統接続検討状況）'!$T$8:$T$159,0),0),"")</f>
        <v/>
      </c>
      <c r="I235" s="627" t="str">
        <f ca="1">IFERROR(OFFSET('2.3(2)新規再エネ導入予定（FS調査、系統接続検討状況）'!P$7,MATCH(COUNTIF($B$1:F230,"発電方式"),'2.3(2)新規再エネ導入予定（FS調査、系統接続検討状況）'!$T$8:$T$159,0),0),"")</f>
        <v/>
      </c>
      <c r="AJ235" s="522"/>
      <c r="AK235" s="522"/>
      <c r="AL235" s="522"/>
      <c r="AM235" s="522"/>
      <c r="AN235" s="522"/>
      <c r="AO235" s="522"/>
      <c r="AP235" s="522"/>
      <c r="AQ235" s="522"/>
    </row>
    <row r="237" spans="1:43" ht="26.5" x14ac:dyDescent="0.55000000000000004">
      <c r="B237" s="623" t="s">
        <v>342</v>
      </c>
      <c r="AJ237" s="710" t="s">
        <v>342</v>
      </c>
    </row>
    <row r="238" spans="1:43" ht="29" x14ac:dyDescent="0.55000000000000004">
      <c r="B238" s="629" t="str">
        <f ca="1">IFERROR(_xlfn.TEXTJOIN(" ",1,C230,B232,C232),"")</f>
        <v/>
      </c>
      <c r="AJ238" s="714"/>
      <c r="AK238" s="715"/>
      <c r="AL238" s="715"/>
    </row>
    <row r="239" spans="1:43" ht="28.5" customHeight="1" x14ac:dyDescent="0.55000000000000004">
      <c r="B239" s="631" t="s">
        <v>341</v>
      </c>
      <c r="C239" s="631"/>
      <c r="D239" s="631" t="s">
        <v>340</v>
      </c>
      <c r="E239" s="631"/>
      <c r="F239" s="631" t="s">
        <v>375</v>
      </c>
      <c r="G239" s="631"/>
      <c r="H239" s="631"/>
      <c r="I239" s="631"/>
      <c r="AJ239" s="716" t="s">
        <v>341</v>
      </c>
      <c r="AK239" s="716"/>
      <c r="AL239" s="716" t="s">
        <v>340</v>
      </c>
      <c r="AM239" s="716"/>
      <c r="AN239" s="716" t="s">
        <v>375</v>
      </c>
      <c r="AO239" s="716"/>
      <c r="AP239" s="716"/>
      <c r="AQ239" s="716"/>
    </row>
    <row r="240" spans="1:43" ht="114.65" customHeight="1" x14ac:dyDescent="0.55000000000000004">
      <c r="B240" s="847" t="s">
        <v>339</v>
      </c>
      <c r="C240" s="632" t="s">
        <v>338</v>
      </c>
      <c r="D240" s="848" t="s">
        <v>337</v>
      </c>
      <c r="E240" s="849"/>
      <c r="F240" s="850"/>
      <c r="G240" s="851"/>
      <c r="H240" s="851"/>
      <c r="I240" s="852"/>
      <c r="AJ240" s="873" t="s">
        <v>339</v>
      </c>
      <c r="AK240" s="717" t="s">
        <v>338</v>
      </c>
      <c r="AL240" s="861" t="s">
        <v>337</v>
      </c>
      <c r="AM240" s="862"/>
      <c r="AN240" s="850"/>
      <c r="AO240" s="851"/>
      <c r="AP240" s="851"/>
      <c r="AQ240" s="852"/>
    </row>
    <row r="241" spans="1:43" ht="114.65" customHeight="1" x14ac:dyDescent="0.55000000000000004">
      <c r="B241" s="847"/>
      <c r="C241" s="633" t="s">
        <v>336</v>
      </c>
      <c r="D241" s="848" t="s">
        <v>335</v>
      </c>
      <c r="E241" s="849"/>
      <c r="F241" s="850"/>
      <c r="G241" s="851"/>
      <c r="H241" s="851"/>
      <c r="I241" s="852"/>
      <c r="AJ241" s="873"/>
      <c r="AK241" s="718" t="s">
        <v>336</v>
      </c>
      <c r="AL241" s="861" t="s">
        <v>335</v>
      </c>
      <c r="AM241" s="862"/>
      <c r="AN241" s="850"/>
      <c r="AO241" s="851"/>
      <c r="AP241" s="851"/>
      <c r="AQ241" s="852"/>
    </row>
    <row r="242" spans="1:43" ht="114.65" customHeight="1" x14ac:dyDescent="0.55000000000000004">
      <c r="B242" s="846">
        <v>2</v>
      </c>
      <c r="C242" s="846"/>
      <c r="D242" s="848" t="s">
        <v>334</v>
      </c>
      <c r="E242" s="849"/>
      <c r="F242" s="850"/>
      <c r="G242" s="851"/>
      <c r="H242" s="851"/>
      <c r="I242" s="852"/>
      <c r="AJ242" s="860">
        <v>2</v>
      </c>
      <c r="AK242" s="860"/>
      <c r="AL242" s="861" t="s">
        <v>334</v>
      </c>
      <c r="AM242" s="862"/>
      <c r="AN242" s="850"/>
      <c r="AO242" s="851"/>
      <c r="AP242" s="851"/>
      <c r="AQ242" s="852"/>
    </row>
    <row r="243" spans="1:43" ht="114.65" customHeight="1" x14ac:dyDescent="0.55000000000000004">
      <c r="B243" s="845">
        <v>3</v>
      </c>
      <c r="C243" s="633" t="s">
        <v>333</v>
      </c>
      <c r="D243" s="848" t="s">
        <v>332</v>
      </c>
      <c r="E243" s="849"/>
      <c r="F243" s="850"/>
      <c r="G243" s="851"/>
      <c r="H243" s="851"/>
      <c r="I243" s="852"/>
      <c r="AJ243" s="863">
        <v>3</v>
      </c>
      <c r="AK243" s="718" t="s">
        <v>333</v>
      </c>
      <c r="AL243" s="861" t="s">
        <v>332</v>
      </c>
      <c r="AM243" s="862"/>
      <c r="AN243" s="850"/>
      <c r="AO243" s="851"/>
      <c r="AP243" s="851"/>
      <c r="AQ243" s="852"/>
    </row>
    <row r="244" spans="1:43" ht="114.65" customHeight="1" x14ac:dyDescent="0.55000000000000004">
      <c r="B244" s="845"/>
      <c r="C244" s="633" t="s">
        <v>331</v>
      </c>
      <c r="D244" s="848" t="s">
        <v>330</v>
      </c>
      <c r="E244" s="849"/>
      <c r="F244" s="850"/>
      <c r="G244" s="851"/>
      <c r="H244" s="851"/>
      <c r="I244" s="852"/>
      <c r="AJ244" s="863"/>
      <c r="AK244" s="718" t="s">
        <v>331</v>
      </c>
      <c r="AL244" s="861" t="s">
        <v>330</v>
      </c>
      <c r="AM244" s="862"/>
      <c r="AN244" s="850"/>
      <c r="AO244" s="851"/>
      <c r="AP244" s="851"/>
      <c r="AQ244" s="852"/>
    </row>
    <row r="245" spans="1:43" ht="115" customHeight="1" x14ac:dyDescent="0.55000000000000004">
      <c r="B245" s="846">
        <v>4</v>
      </c>
      <c r="C245" s="846"/>
      <c r="D245" s="848" t="s">
        <v>329</v>
      </c>
      <c r="E245" s="849"/>
      <c r="F245" s="850"/>
      <c r="G245" s="851"/>
      <c r="H245" s="851"/>
      <c r="I245" s="852"/>
      <c r="AJ245" s="860">
        <v>4</v>
      </c>
      <c r="AK245" s="860"/>
      <c r="AL245" s="861" t="s">
        <v>329</v>
      </c>
      <c r="AM245" s="862"/>
      <c r="AN245" s="850"/>
      <c r="AO245" s="851"/>
      <c r="AP245" s="851"/>
      <c r="AQ245" s="852"/>
    </row>
    <row r="246" spans="1:43" ht="132" customHeight="1" x14ac:dyDescent="0.55000000000000004">
      <c r="B246" s="846">
        <v>5</v>
      </c>
      <c r="C246" s="846"/>
      <c r="D246" s="848" t="s">
        <v>328</v>
      </c>
      <c r="E246" s="849"/>
      <c r="F246" s="850"/>
      <c r="G246" s="851"/>
      <c r="H246" s="851"/>
      <c r="I246" s="852"/>
      <c r="AJ246" s="860">
        <v>5</v>
      </c>
      <c r="AK246" s="860"/>
      <c r="AL246" s="861" t="s">
        <v>328</v>
      </c>
      <c r="AM246" s="862"/>
      <c r="AN246" s="850"/>
      <c r="AO246" s="851"/>
      <c r="AP246" s="851"/>
      <c r="AQ246" s="852"/>
    </row>
    <row r="248" spans="1:43" x14ac:dyDescent="0.55000000000000004">
      <c r="A248" s="634"/>
      <c r="B248" s="634"/>
      <c r="C248" s="634"/>
      <c r="D248" s="634"/>
      <c r="E248" s="634"/>
      <c r="F248" s="634"/>
      <c r="G248" s="634"/>
      <c r="H248" s="634"/>
      <c r="I248" s="634"/>
      <c r="J248" s="634"/>
      <c r="AI248" s="634"/>
      <c r="AJ248" s="719"/>
      <c r="AK248" s="719"/>
      <c r="AL248" s="719"/>
      <c r="AM248" s="719"/>
      <c r="AN248" s="719"/>
      <c r="AO248" s="719"/>
      <c r="AP248" s="719"/>
      <c r="AQ248" s="719"/>
    </row>
    <row r="249" spans="1:43" ht="32.5" x14ac:dyDescent="0.55000000000000004">
      <c r="B249" s="624" t="s">
        <v>34</v>
      </c>
      <c r="C249" s="624" t="str">
        <f ca="1">IFERROR(OFFSET('2.3新規再エネ導入予定（設備情報）'!$Z$6,MATCH(COUNTIF($B$1:B249,"発電方式"),'2.3新規再エネ導入予定（設備情報）'!$Y$7:$Y$324,0),0),"")</f>
        <v/>
      </c>
      <c r="D249" s="625"/>
      <c r="AJ249" s="711" t="s">
        <v>34</v>
      </c>
      <c r="AK249" s="711"/>
      <c r="AL249" s="712"/>
    </row>
    <row r="250" spans="1:43" ht="39.75" customHeight="1" x14ac:dyDescent="0.55000000000000004">
      <c r="B250" s="495" t="s">
        <v>406</v>
      </c>
      <c r="C250" s="495" t="s">
        <v>407</v>
      </c>
      <c r="D250" s="626" t="s">
        <v>408</v>
      </c>
      <c r="E250" s="495" t="s">
        <v>409</v>
      </c>
      <c r="F250" s="253" t="s">
        <v>410</v>
      </c>
      <c r="G250" s="626" t="s">
        <v>411</v>
      </c>
      <c r="H250" s="495" t="s">
        <v>412</v>
      </c>
      <c r="I250" s="253" t="s">
        <v>413</v>
      </c>
      <c r="AJ250" s="562" t="s">
        <v>15</v>
      </c>
      <c r="AK250" s="562" t="s">
        <v>304</v>
      </c>
      <c r="AL250" s="261" t="s">
        <v>303</v>
      </c>
      <c r="AM250" s="562" t="s">
        <v>16</v>
      </c>
      <c r="AN250" s="374" t="s">
        <v>17</v>
      </c>
      <c r="AO250" s="261" t="s">
        <v>40</v>
      </c>
      <c r="AP250" s="562" t="s">
        <v>20</v>
      </c>
      <c r="AQ250" s="374" t="s">
        <v>165</v>
      </c>
    </row>
    <row r="251" spans="1:43" ht="36" customHeight="1" x14ac:dyDescent="0.55000000000000004">
      <c r="B251" s="481" t="str">
        <f ca="1">IFERROR(OFFSET('2.3新規再エネ導入予定（設備情報）'!$F$7,MATCH(COUNTIF($B$1:B249,"発電方式"),'2.3新規再エネ導入予定（設備情報）'!$Y$8:$Y$324,0),0),"")</f>
        <v/>
      </c>
      <c r="C251" s="627" t="str">
        <f ca="1">IFERROR(OFFSET('2.3新規再エネ導入予定（設備情報）'!$G$7,MATCH(COUNTIF($B$1:B249,"発電方式"),'2.3新規再エネ導入予定（設備情報）'!$Y$8:$Y$324,0),0),"")</f>
        <v/>
      </c>
      <c r="D251" s="481" t="str">
        <f ca="1">IFERROR(OFFSET('2.3新規再エネ導入予定（設備情報）'!$H$7,MATCH(COUNTIF($B$1:B249,"発電方式"),'2.3新規再エネ導入予定（設備情報）'!$Y$8:$Y$324,0),0),"")</f>
        <v/>
      </c>
      <c r="E251" s="441" t="str">
        <f ca="1">IFERROR(OFFSET('2.3新規再エネ導入予定（設備情報）'!$I$7,MATCH(COUNTIF($B$1:B249,"発電方式"),'2.3新規再エネ導入予定（設備情報）'!$Y$8:$Y$324,0),0),"")</f>
        <v/>
      </c>
      <c r="F251" s="441" t="str">
        <f ca="1">IFERROR(OFFSET('2.3新規再エネ導入予定（設備情報）'!$J$7,MATCH(COUNTIF($B$1:B249,"発電方式"),'2.3新規再エネ導入予定（設備情報）'!$Y$8:$Y$324,0),0),"")</f>
        <v/>
      </c>
      <c r="G251" s="627" t="str">
        <f ca="1">IFERROR(OFFSET('2.3新規再エネ導入予定（設備情報）'!$L$7,MATCH(COUNTIF($B$1:B249,"発電方式"),'2.3新規再エネ導入予定（設備情報）'!$Y$8:$Y$324,0),0),"")</f>
        <v/>
      </c>
      <c r="H251" s="627" t="str">
        <f ca="1">IFERROR(OFFSET('2.3新規再エネ導入予定（設備情報）'!$M$7,MATCH(COUNTIF($B$1:B249,"発電方式"),'2.3新規再エネ導入予定（設備情報）'!$Y$8:$Y$324,0),0),"")</f>
        <v/>
      </c>
      <c r="I251" s="628" t="str">
        <f ca="1">IFERROR(OFFSET('2.3新規再エネ導入予定（設備情報）'!$P$7,MATCH(COUNTIF($B$1:B249,"発電方式"),'2.3新規再エネ導入予定（設備情報）'!$Y$8:$Y$324,0),0),"")</f>
        <v/>
      </c>
      <c r="AJ251" s="713"/>
      <c r="AK251" s="522"/>
      <c r="AL251" s="713"/>
      <c r="AM251" s="256"/>
      <c r="AN251" s="256"/>
      <c r="AO251" s="522"/>
      <c r="AP251" s="522"/>
      <c r="AQ251" s="534"/>
    </row>
    <row r="252" spans="1:43" ht="16.5" customHeight="1" x14ac:dyDescent="0.55000000000000004">
      <c r="B252" s="855" t="s">
        <v>414</v>
      </c>
      <c r="C252" s="836" t="s">
        <v>415</v>
      </c>
      <c r="D252" s="857" t="s">
        <v>416</v>
      </c>
      <c r="E252" s="853" t="s">
        <v>417</v>
      </c>
      <c r="F252" s="859"/>
      <c r="G252" s="854"/>
      <c r="H252" s="853" t="s">
        <v>418</v>
      </c>
      <c r="I252" s="854"/>
      <c r="AJ252" s="864" t="s">
        <v>300</v>
      </c>
      <c r="AK252" s="866" t="s">
        <v>21</v>
      </c>
      <c r="AL252" s="868" t="s">
        <v>344</v>
      </c>
      <c r="AM252" s="870" t="s">
        <v>343</v>
      </c>
      <c r="AN252" s="871"/>
      <c r="AO252" s="872"/>
      <c r="AP252" s="870" t="s">
        <v>199</v>
      </c>
      <c r="AQ252" s="872"/>
    </row>
    <row r="253" spans="1:43" ht="21.75" customHeight="1" x14ac:dyDescent="0.55000000000000004">
      <c r="B253" s="856"/>
      <c r="C253" s="837"/>
      <c r="D253" s="858"/>
      <c r="E253" s="542" t="s">
        <v>419</v>
      </c>
      <c r="F253" s="627" t="s">
        <v>420</v>
      </c>
      <c r="G253" s="627" t="s">
        <v>421</v>
      </c>
      <c r="H253" s="627" t="s">
        <v>422</v>
      </c>
      <c r="I253" s="627" t="s">
        <v>423</v>
      </c>
      <c r="AJ253" s="865"/>
      <c r="AK253" s="867"/>
      <c r="AL253" s="869"/>
      <c r="AM253" s="528" t="s">
        <v>305</v>
      </c>
      <c r="AN253" s="522" t="s">
        <v>200</v>
      </c>
      <c r="AO253" s="522" t="s">
        <v>201</v>
      </c>
      <c r="AP253" s="522" t="s">
        <v>202</v>
      </c>
      <c r="AQ253" s="522" t="s">
        <v>203</v>
      </c>
    </row>
    <row r="254" spans="1:43" ht="46.5" customHeight="1" x14ac:dyDescent="0.55000000000000004">
      <c r="B254" s="627" t="str">
        <f ca="1">IFERROR(OFFSET('2.3新規再エネ導入予定（設備情報）'!$O$7,MATCH(COUNTIF($B$1:B249,"発電方式"),'2.3新規再エネ導入予定（設備情報）'!$Y$8:$Y$324,0),0),"")</f>
        <v/>
      </c>
      <c r="C254" s="627" t="str">
        <f ca="1">IFERROR(OFFSET('2.3新規再エネ導入予定（設備情報）'!$R$7,MATCH(COUNTIF($B$1:B249,"発電方式"),'2.3新規再エネ導入予定（設備情報）'!$Y$8:$Y$324,0),0),"")</f>
        <v/>
      </c>
      <c r="D254" s="627" t="str">
        <f ca="1">IFERROR(OFFSET('2.3新規再エネ導入予定（設備情報）'!$S$7,MATCH(COUNTIF($B$1:B249,"発電方式"),'2.3新規再エネ導入予定（設備情報）'!$Y$8:$Y$324,0),0),"")</f>
        <v/>
      </c>
      <c r="E254" s="627" t="str">
        <f ca="1">IFERROR(OFFSET('2.3(2)新規再エネ導入予定（FS調査、系統接続検討状況）'!L$7,MATCH(COUNTIF($B$1:B249,"発電方式"),'2.3(2)新規再エネ導入予定（FS調査、系統接続検討状況）'!$T$8:$T$159,0),0),"")</f>
        <v/>
      </c>
      <c r="F254" s="627" t="str">
        <f ca="1">IFERROR(OFFSET('2.3(2)新規再エネ導入予定（FS調査、系統接続検討状況）'!M$7,MATCH(COUNTIF($B$1:C249,"発電方式"),'2.3(2)新規再エネ導入予定（FS調査、系統接続検討状況）'!$T$8:$T$159,0),0),"")</f>
        <v/>
      </c>
      <c r="G254" s="627" t="str">
        <f ca="1">IFERROR(OFFSET('2.3(2)新規再エネ導入予定（FS調査、系統接続検討状況）'!N$7,MATCH(COUNTIF($B$1:D249,"発電方式"),'2.3(2)新規再エネ導入予定（FS調査、系統接続検討状況）'!$T$8:$T$159,0),0),"")</f>
        <v/>
      </c>
      <c r="H254" s="627" t="str">
        <f ca="1">IFERROR(OFFSET('2.3(2)新規再エネ導入予定（FS調査、系統接続検討状況）'!O$7,MATCH(COUNTIF($B$1:E249,"発電方式"),'2.3(2)新規再エネ導入予定（FS調査、系統接続検討状況）'!$T$8:$T$159,0),0),"")</f>
        <v/>
      </c>
      <c r="I254" s="627" t="str">
        <f ca="1">IFERROR(OFFSET('2.3(2)新規再エネ導入予定（FS調査、系統接続検討状況）'!P$7,MATCH(COUNTIF($B$1:F249,"発電方式"),'2.3(2)新規再エネ導入予定（FS調査、系統接続検討状況）'!$T$8:$T$159,0),0),"")</f>
        <v/>
      </c>
      <c r="AJ254" s="522"/>
      <c r="AK254" s="522"/>
      <c r="AL254" s="522"/>
      <c r="AM254" s="522"/>
      <c r="AN254" s="522"/>
      <c r="AO254" s="522"/>
      <c r="AP254" s="522"/>
      <c r="AQ254" s="522"/>
    </row>
    <row r="256" spans="1:43" ht="26.5" x14ac:dyDescent="0.55000000000000004">
      <c r="B256" s="623" t="s">
        <v>342</v>
      </c>
      <c r="AJ256" s="710" t="s">
        <v>342</v>
      </c>
    </row>
    <row r="257" spans="1:43" ht="29" x14ac:dyDescent="0.55000000000000004">
      <c r="B257" s="629" t="str">
        <f ca="1">IFERROR(_xlfn.TEXTJOIN(" ",1,C249,B251,C251),"")</f>
        <v/>
      </c>
      <c r="AJ257" s="714"/>
      <c r="AK257" s="715"/>
      <c r="AL257" s="715"/>
    </row>
    <row r="258" spans="1:43" ht="28.5" customHeight="1" x14ac:dyDescent="0.55000000000000004">
      <c r="B258" s="631" t="s">
        <v>341</v>
      </c>
      <c r="C258" s="631"/>
      <c r="D258" s="631" t="s">
        <v>340</v>
      </c>
      <c r="E258" s="631"/>
      <c r="F258" s="631" t="s">
        <v>375</v>
      </c>
      <c r="G258" s="631"/>
      <c r="H258" s="631"/>
      <c r="I258" s="631"/>
      <c r="AJ258" s="716" t="s">
        <v>341</v>
      </c>
      <c r="AK258" s="716"/>
      <c r="AL258" s="716" t="s">
        <v>340</v>
      </c>
      <c r="AM258" s="716"/>
      <c r="AN258" s="716" t="s">
        <v>375</v>
      </c>
      <c r="AO258" s="716"/>
      <c r="AP258" s="716"/>
      <c r="AQ258" s="716"/>
    </row>
    <row r="259" spans="1:43" ht="114.65" customHeight="1" x14ac:dyDescent="0.55000000000000004">
      <c r="B259" s="847" t="s">
        <v>339</v>
      </c>
      <c r="C259" s="632" t="s">
        <v>338</v>
      </c>
      <c r="D259" s="848" t="s">
        <v>337</v>
      </c>
      <c r="E259" s="849"/>
      <c r="F259" s="850"/>
      <c r="G259" s="851"/>
      <c r="H259" s="851"/>
      <c r="I259" s="852"/>
      <c r="AJ259" s="873" t="s">
        <v>339</v>
      </c>
      <c r="AK259" s="717" t="s">
        <v>338</v>
      </c>
      <c r="AL259" s="861" t="s">
        <v>337</v>
      </c>
      <c r="AM259" s="862"/>
      <c r="AN259" s="850"/>
      <c r="AO259" s="851"/>
      <c r="AP259" s="851"/>
      <c r="AQ259" s="852"/>
    </row>
    <row r="260" spans="1:43" ht="114.65" customHeight="1" x14ac:dyDescent="0.55000000000000004">
      <c r="B260" s="847"/>
      <c r="C260" s="633" t="s">
        <v>336</v>
      </c>
      <c r="D260" s="848" t="s">
        <v>335</v>
      </c>
      <c r="E260" s="849"/>
      <c r="F260" s="850"/>
      <c r="G260" s="851"/>
      <c r="H260" s="851"/>
      <c r="I260" s="852"/>
      <c r="AJ260" s="873"/>
      <c r="AK260" s="718" t="s">
        <v>336</v>
      </c>
      <c r="AL260" s="861" t="s">
        <v>335</v>
      </c>
      <c r="AM260" s="862"/>
      <c r="AN260" s="850"/>
      <c r="AO260" s="851"/>
      <c r="AP260" s="851"/>
      <c r="AQ260" s="852"/>
    </row>
    <row r="261" spans="1:43" ht="114.65" customHeight="1" x14ac:dyDescent="0.55000000000000004">
      <c r="B261" s="846">
        <v>2</v>
      </c>
      <c r="C261" s="846"/>
      <c r="D261" s="848" t="s">
        <v>334</v>
      </c>
      <c r="E261" s="849"/>
      <c r="F261" s="850"/>
      <c r="G261" s="851"/>
      <c r="H261" s="851"/>
      <c r="I261" s="852"/>
      <c r="AJ261" s="860">
        <v>2</v>
      </c>
      <c r="AK261" s="860"/>
      <c r="AL261" s="861" t="s">
        <v>334</v>
      </c>
      <c r="AM261" s="862"/>
      <c r="AN261" s="850"/>
      <c r="AO261" s="851"/>
      <c r="AP261" s="851"/>
      <c r="AQ261" s="852"/>
    </row>
    <row r="262" spans="1:43" ht="114.65" customHeight="1" x14ac:dyDescent="0.55000000000000004">
      <c r="B262" s="845">
        <v>3</v>
      </c>
      <c r="C262" s="633" t="s">
        <v>333</v>
      </c>
      <c r="D262" s="848" t="s">
        <v>332</v>
      </c>
      <c r="E262" s="849"/>
      <c r="F262" s="850"/>
      <c r="G262" s="851"/>
      <c r="H262" s="851"/>
      <c r="I262" s="852"/>
      <c r="AJ262" s="863">
        <v>3</v>
      </c>
      <c r="AK262" s="718" t="s">
        <v>333</v>
      </c>
      <c r="AL262" s="861" t="s">
        <v>332</v>
      </c>
      <c r="AM262" s="862"/>
      <c r="AN262" s="850"/>
      <c r="AO262" s="851"/>
      <c r="AP262" s="851"/>
      <c r="AQ262" s="852"/>
    </row>
    <row r="263" spans="1:43" ht="114.65" customHeight="1" x14ac:dyDescent="0.55000000000000004">
      <c r="B263" s="845"/>
      <c r="C263" s="633" t="s">
        <v>331</v>
      </c>
      <c r="D263" s="848" t="s">
        <v>330</v>
      </c>
      <c r="E263" s="849"/>
      <c r="F263" s="850"/>
      <c r="G263" s="851"/>
      <c r="H263" s="851"/>
      <c r="I263" s="852"/>
      <c r="AJ263" s="863"/>
      <c r="AK263" s="718" t="s">
        <v>331</v>
      </c>
      <c r="AL263" s="861" t="s">
        <v>330</v>
      </c>
      <c r="AM263" s="862"/>
      <c r="AN263" s="850"/>
      <c r="AO263" s="851"/>
      <c r="AP263" s="851"/>
      <c r="AQ263" s="852"/>
    </row>
    <row r="264" spans="1:43" ht="115" customHeight="1" x14ac:dyDescent="0.55000000000000004">
      <c r="B264" s="846">
        <v>4</v>
      </c>
      <c r="C264" s="846"/>
      <c r="D264" s="848" t="s">
        <v>329</v>
      </c>
      <c r="E264" s="849"/>
      <c r="F264" s="850"/>
      <c r="G264" s="851"/>
      <c r="H264" s="851"/>
      <c r="I264" s="852"/>
      <c r="AJ264" s="860">
        <v>4</v>
      </c>
      <c r="AK264" s="860"/>
      <c r="AL264" s="861" t="s">
        <v>329</v>
      </c>
      <c r="AM264" s="862"/>
      <c r="AN264" s="850"/>
      <c r="AO264" s="851"/>
      <c r="AP264" s="851"/>
      <c r="AQ264" s="852"/>
    </row>
    <row r="265" spans="1:43" ht="132" customHeight="1" x14ac:dyDescent="0.55000000000000004">
      <c r="B265" s="846">
        <v>5</v>
      </c>
      <c r="C265" s="846"/>
      <c r="D265" s="848" t="s">
        <v>328</v>
      </c>
      <c r="E265" s="849"/>
      <c r="F265" s="850"/>
      <c r="G265" s="851"/>
      <c r="H265" s="851"/>
      <c r="I265" s="852"/>
      <c r="AJ265" s="860">
        <v>5</v>
      </c>
      <c r="AK265" s="860"/>
      <c r="AL265" s="861" t="s">
        <v>328</v>
      </c>
      <c r="AM265" s="862"/>
      <c r="AN265" s="850"/>
      <c r="AO265" s="851"/>
      <c r="AP265" s="851"/>
      <c r="AQ265" s="852"/>
    </row>
    <row r="267" spans="1:43" x14ac:dyDescent="0.55000000000000004">
      <c r="A267" s="634"/>
      <c r="B267" s="634"/>
      <c r="C267" s="634"/>
      <c r="D267" s="634"/>
      <c r="E267" s="634"/>
      <c r="F267" s="634"/>
      <c r="G267" s="634"/>
      <c r="H267" s="634"/>
      <c r="I267" s="634"/>
      <c r="J267" s="634"/>
      <c r="AI267" s="634"/>
      <c r="AJ267" s="719"/>
      <c r="AK267" s="719"/>
      <c r="AL267" s="719"/>
      <c r="AM267" s="719"/>
      <c r="AN267" s="719"/>
      <c r="AO267" s="719"/>
      <c r="AP267" s="719"/>
      <c r="AQ267" s="719"/>
    </row>
    <row r="268" spans="1:43" ht="32.5" x14ac:dyDescent="0.55000000000000004">
      <c r="B268" s="624" t="s">
        <v>34</v>
      </c>
      <c r="C268" s="624" t="str">
        <f ca="1">IFERROR(OFFSET('2.3新規再エネ導入予定（設備情報）'!$Z$6,MATCH(COUNTIF($B$1:B268,"発電方式"),'2.3新規再エネ導入予定（設備情報）'!$Y$7:$Y$324,0),0),"")</f>
        <v/>
      </c>
      <c r="D268" s="625"/>
      <c r="AJ268" s="711" t="s">
        <v>34</v>
      </c>
      <c r="AK268" s="711"/>
      <c r="AL268" s="712"/>
    </row>
    <row r="269" spans="1:43" ht="39.75" customHeight="1" x14ac:dyDescent="0.55000000000000004">
      <c r="B269" s="495" t="s">
        <v>406</v>
      </c>
      <c r="C269" s="495" t="s">
        <v>407</v>
      </c>
      <c r="D269" s="626" t="s">
        <v>408</v>
      </c>
      <c r="E269" s="495" t="s">
        <v>409</v>
      </c>
      <c r="F269" s="253" t="s">
        <v>410</v>
      </c>
      <c r="G269" s="626" t="s">
        <v>411</v>
      </c>
      <c r="H269" s="495" t="s">
        <v>412</v>
      </c>
      <c r="I269" s="253" t="s">
        <v>413</v>
      </c>
      <c r="AJ269" s="562" t="s">
        <v>15</v>
      </c>
      <c r="AK269" s="562" t="s">
        <v>304</v>
      </c>
      <c r="AL269" s="261" t="s">
        <v>303</v>
      </c>
      <c r="AM269" s="562" t="s">
        <v>16</v>
      </c>
      <c r="AN269" s="374" t="s">
        <v>17</v>
      </c>
      <c r="AO269" s="261" t="s">
        <v>40</v>
      </c>
      <c r="AP269" s="562" t="s">
        <v>20</v>
      </c>
      <c r="AQ269" s="374" t="s">
        <v>165</v>
      </c>
    </row>
    <row r="270" spans="1:43" ht="36" customHeight="1" x14ac:dyDescent="0.55000000000000004">
      <c r="B270" s="481" t="str">
        <f ca="1">IFERROR(OFFSET('2.3新規再エネ導入予定（設備情報）'!$F$7,MATCH(COUNTIF($B$1:B268,"発電方式"),'2.3新規再エネ導入予定（設備情報）'!$Y$8:$Y$324,0),0),"")</f>
        <v/>
      </c>
      <c r="C270" s="627" t="str">
        <f ca="1">IFERROR(OFFSET('2.3新規再エネ導入予定（設備情報）'!$G$7,MATCH(COUNTIF($B$1:B268,"発電方式"),'2.3新規再エネ導入予定（設備情報）'!$Y$8:$Y$324,0),0),"")</f>
        <v/>
      </c>
      <c r="D270" s="481" t="str">
        <f ca="1">IFERROR(OFFSET('2.3新規再エネ導入予定（設備情報）'!$H$7,MATCH(COUNTIF($B$1:B268,"発電方式"),'2.3新規再エネ導入予定（設備情報）'!$Y$8:$Y$324,0),0),"")</f>
        <v/>
      </c>
      <c r="E270" s="441" t="str">
        <f ca="1">IFERROR(OFFSET('2.3新規再エネ導入予定（設備情報）'!$I$7,MATCH(COUNTIF($B$1:B268,"発電方式"),'2.3新規再エネ導入予定（設備情報）'!$Y$8:$Y$324,0),0),"")</f>
        <v/>
      </c>
      <c r="F270" s="441" t="str">
        <f ca="1">IFERROR(OFFSET('2.3新規再エネ導入予定（設備情報）'!$J$7,MATCH(COUNTIF($B$1:B268,"発電方式"),'2.3新規再エネ導入予定（設備情報）'!$Y$8:$Y$324,0),0),"")</f>
        <v/>
      </c>
      <c r="G270" s="627" t="str">
        <f ca="1">IFERROR(OFFSET('2.3新規再エネ導入予定（設備情報）'!$L$7,MATCH(COUNTIF($B$1:B268,"発電方式"),'2.3新規再エネ導入予定（設備情報）'!$Y$8:$Y$324,0),0),"")</f>
        <v/>
      </c>
      <c r="H270" s="627" t="str">
        <f ca="1">IFERROR(OFFSET('2.3新規再エネ導入予定（設備情報）'!$M$7,MATCH(COUNTIF($B$1:B268,"発電方式"),'2.3新規再エネ導入予定（設備情報）'!$Y$8:$Y$324,0),0),"")</f>
        <v/>
      </c>
      <c r="I270" s="628" t="str">
        <f ca="1">IFERROR(OFFSET('2.3新規再エネ導入予定（設備情報）'!$P$7,MATCH(COUNTIF($B$1:B268,"発電方式"),'2.3新規再エネ導入予定（設備情報）'!$Y$8:$Y$324,0),0),"")</f>
        <v/>
      </c>
      <c r="AJ270" s="713"/>
      <c r="AK270" s="522"/>
      <c r="AL270" s="713"/>
      <c r="AM270" s="256"/>
      <c r="AN270" s="256"/>
      <c r="AO270" s="522"/>
      <c r="AP270" s="522"/>
      <c r="AQ270" s="534"/>
    </row>
    <row r="271" spans="1:43" ht="16.5" customHeight="1" x14ac:dyDescent="0.55000000000000004">
      <c r="B271" s="855" t="s">
        <v>414</v>
      </c>
      <c r="C271" s="836" t="s">
        <v>415</v>
      </c>
      <c r="D271" s="857" t="s">
        <v>416</v>
      </c>
      <c r="E271" s="853" t="s">
        <v>417</v>
      </c>
      <c r="F271" s="859"/>
      <c r="G271" s="854"/>
      <c r="H271" s="853" t="s">
        <v>418</v>
      </c>
      <c r="I271" s="854"/>
      <c r="AJ271" s="864" t="s">
        <v>300</v>
      </c>
      <c r="AK271" s="866" t="s">
        <v>21</v>
      </c>
      <c r="AL271" s="868" t="s">
        <v>344</v>
      </c>
      <c r="AM271" s="870" t="s">
        <v>343</v>
      </c>
      <c r="AN271" s="871"/>
      <c r="AO271" s="872"/>
      <c r="AP271" s="870" t="s">
        <v>199</v>
      </c>
      <c r="AQ271" s="872"/>
    </row>
    <row r="272" spans="1:43" ht="21.75" customHeight="1" x14ac:dyDescent="0.55000000000000004">
      <c r="B272" s="856"/>
      <c r="C272" s="837"/>
      <c r="D272" s="858"/>
      <c r="E272" s="542" t="s">
        <v>419</v>
      </c>
      <c r="F272" s="627" t="s">
        <v>420</v>
      </c>
      <c r="G272" s="627" t="s">
        <v>421</v>
      </c>
      <c r="H272" s="627" t="s">
        <v>422</v>
      </c>
      <c r="I272" s="627" t="s">
        <v>423</v>
      </c>
      <c r="AJ272" s="865"/>
      <c r="AK272" s="867"/>
      <c r="AL272" s="869"/>
      <c r="AM272" s="528" t="s">
        <v>305</v>
      </c>
      <c r="AN272" s="522" t="s">
        <v>200</v>
      </c>
      <c r="AO272" s="522" t="s">
        <v>201</v>
      </c>
      <c r="AP272" s="522" t="s">
        <v>202</v>
      </c>
      <c r="AQ272" s="522" t="s">
        <v>203</v>
      </c>
    </row>
    <row r="273" spans="1:43" ht="46.5" customHeight="1" x14ac:dyDescent="0.55000000000000004">
      <c r="B273" s="627" t="str">
        <f ca="1">IFERROR(OFFSET('2.3新規再エネ導入予定（設備情報）'!$O$7,MATCH(COUNTIF($B$1:B268,"発電方式"),'2.3新規再エネ導入予定（設備情報）'!$Y$8:$Y$324,0),0),"")</f>
        <v/>
      </c>
      <c r="C273" s="627" t="str">
        <f ca="1">IFERROR(OFFSET('2.3新規再エネ導入予定（設備情報）'!$R$7,MATCH(COUNTIF($B$1:B268,"発電方式"),'2.3新規再エネ導入予定（設備情報）'!$Y$8:$Y$324,0),0),"")</f>
        <v/>
      </c>
      <c r="D273" s="627" t="str">
        <f ca="1">IFERROR(OFFSET('2.3新規再エネ導入予定（設備情報）'!$S$7,MATCH(COUNTIF($B$1:B268,"発電方式"),'2.3新規再エネ導入予定（設備情報）'!$Y$8:$Y$324,0),0),"")</f>
        <v/>
      </c>
      <c r="E273" s="627" t="str">
        <f ca="1">IFERROR(OFFSET('2.3(2)新規再エネ導入予定（FS調査、系統接続検討状況）'!L$7,MATCH(COUNTIF($B$1:B268,"発電方式"),'2.3(2)新規再エネ導入予定（FS調査、系統接続検討状況）'!$T$8:$T$159,0),0),"")</f>
        <v/>
      </c>
      <c r="F273" s="627" t="str">
        <f ca="1">IFERROR(OFFSET('2.3(2)新規再エネ導入予定（FS調査、系統接続検討状況）'!M$7,MATCH(COUNTIF($B$1:C268,"発電方式"),'2.3(2)新規再エネ導入予定（FS調査、系統接続検討状況）'!$T$8:$T$159,0),0),"")</f>
        <v/>
      </c>
      <c r="G273" s="627" t="str">
        <f ca="1">IFERROR(OFFSET('2.3(2)新規再エネ導入予定（FS調査、系統接続検討状況）'!N$7,MATCH(COUNTIF($B$1:D268,"発電方式"),'2.3(2)新規再エネ導入予定（FS調査、系統接続検討状況）'!$T$8:$T$159,0),0),"")</f>
        <v/>
      </c>
      <c r="H273" s="627" t="str">
        <f ca="1">IFERROR(OFFSET('2.3(2)新規再エネ導入予定（FS調査、系統接続検討状況）'!O$7,MATCH(COUNTIF($B$1:E268,"発電方式"),'2.3(2)新規再エネ導入予定（FS調査、系統接続検討状況）'!$T$8:$T$159,0),0),"")</f>
        <v/>
      </c>
      <c r="I273" s="627" t="str">
        <f ca="1">IFERROR(OFFSET('2.3(2)新規再エネ導入予定（FS調査、系統接続検討状況）'!P$7,MATCH(COUNTIF($B$1:F268,"発電方式"),'2.3(2)新規再エネ導入予定（FS調査、系統接続検討状況）'!$T$8:$T$159,0),0),"")</f>
        <v/>
      </c>
      <c r="AJ273" s="522"/>
      <c r="AK273" s="522"/>
      <c r="AL273" s="522"/>
      <c r="AM273" s="522"/>
      <c r="AN273" s="522"/>
      <c r="AO273" s="522"/>
      <c r="AP273" s="522"/>
      <c r="AQ273" s="522"/>
    </row>
    <row r="275" spans="1:43" ht="26.5" x14ac:dyDescent="0.55000000000000004">
      <c r="B275" s="623" t="s">
        <v>342</v>
      </c>
      <c r="AJ275" s="710" t="s">
        <v>342</v>
      </c>
    </row>
    <row r="276" spans="1:43" ht="29" x14ac:dyDescent="0.55000000000000004">
      <c r="B276" s="629" t="str">
        <f ca="1">IFERROR(_xlfn.TEXTJOIN(" ",1,C268,B270,C270),"")</f>
        <v/>
      </c>
      <c r="AJ276" s="714"/>
      <c r="AK276" s="715"/>
      <c r="AL276" s="715"/>
    </row>
    <row r="277" spans="1:43" ht="28.5" customHeight="1" x14ac:dyDescent="0.55000000000000004">
      <c r="B277" s="631" t="s">
        <v>341</v>
      </c>
      <c r="C277" s="631"/>
      <c r="D277" s="631" t="s">
        <v>340</v>
      </c>
      <c r="E277" s="631"/>
      <c r="F277" s="631" t="s">
        <v>375</v>
      </c>
      <c r="G277" s="631"/>
      <c r="H277" s="631"/>
      <c r="I277" s="631"/>
      <c r="AJ277" s="716" t="s">
        <v>341</v>
      </c>
      <c r="AK277" s="716"/>
      <c r="AL277" s="716" t="s">
        <v>340</v>
      </c>
      <c r="AM277" s="716"/>
      <c r="AN277" s="716" t="s">
        <v>375</v>
      </c>
      <c r="AO277" s="716"/>
      <c r="AP277" s="716"/>
      <c r="AQ277" s="716"/>
    </row>
    <row r="278" spans="1:43" ht="114.65" customHeight="1" x14ac:dyDescent="0.55000000000000004">
      <c r="B278" s="847" t="s">
        <v>339</v>
      </c>
      <c r="C278" s="632" t="s">
        <v>338</v>
      </c>
      <c r="D278" s="848" t="s">
        <v>337</v>
      </c>
      <c r="E278" s="849"/>
      <c r="F278" s="850"/>
      <c r="G278" s="851"/>
      <c r="H278" s="851"/>
      <c r="I278" s="852"/>
      <c r="AJ278" s="873" t="s">
        <v>339</v>
      </c>
      <c r="AK278" s="717" t="s">
        <v>338</v>
      </c>
      <c r="AL278" s="861" t="s">
        <v>337</v>
      </c>
      <c r="AM278" s="862"/>
      <c r="AN278" s="850"/>
      <c r="AO278" s="851"/>
      <c r="AP278" s="851"/>
      <c r="AQ278" s="852"/>
    </row>
    <row r="279" spans="1:43" ht="114.65" customHeight="1" x14ac:dyDescent="0.55000000000000004">
      <c r="B279" s="847"/>
      <c r="C279" s="633" t="s">
        <v>336</v>
      </c>
      <c r="D279" s="848" t="s">
        <v>335</v>
      </c>
      <c r="E279" s="849"/>
      <c r="F279" s="850"/>
      <c r="G279" s="851"/>
      <c r="H279" s="851"/>
      <c r="I279" s="852"/>
      <c r="AJ279" s="873"/>
      <c r="AK279" s="718" t="s">
        <v>336</v>
      </c>
      <c r="AL279" s="861" t="s">
        <v>335</v>
      </c>
      <c r="AM279" s="862"/>
      <c r="AN279" s="850"/>
      <c r="AO279" s="851"/>
      <c r="AP279" s="851"/>
      <c r="AQ279" s="852"/>
    </row>
    <row r="280" spans="1:43" ht="114.65" customHeight="1" x14ac:dyDescent="0.55000000000000004">
      <c r="B280" s="846">
        <v>2</v>
      </c>
      <c r="C280" s="846"/>
      <c r="D280" s="848" t="s">
        <v>334</v>
      </c>
      <c r="E280" s="849"/>
      <c r="F280" s="850"/>
      <c r="G280" s="851"/>
      <c r="H280" s="851"/>
      <c r="I280" s="852"/>
      <c r="AJ280" s="860">
        <v>2</v>
      </c>
      <c r="AK280" s="860"/>
      <c r="AL280" s="861" t="s">
        <v>334</v>
      </c>
      <c r="AM280" s="862"/>
      <c r="AN280" s="850"/>
      <c r="AO280" s="851"/>
      <c r="AP280" s="851"/>
      <c r="AQ280" s="852"/>
    </row>
    <row r="281" spans="1:43" ht="114.65" customHeight="1" x14ac:dyDescent="0.55000000000000004">
      <c r="B281" s="845">
        <v>3</v>
      </c>
      <c r="C281" s="633" t="s">
        <v>333</v>
      </c>
      <c r="D281" s="848" t="s">
        <v>332</v>
      </c>
      <c r="E281" s="849"/>
      <c r="F281" s="850"/>
      <c r="G281" s="851"/>
      <c r="H281" s="851"/>
      <c r="I281" s="852"/>
      <c r="AJ281" s="863">
        <v>3</v>
      </c>
      <c r="AK281" s="718" t="s">
        <v>333</v>
      </c>
      <c r="AL281" s="861" t="s">
        <v>332</v>
      </c>
      <c r="AM281" s="862"/>
      <c r="AN281" s="850"/>
      <c r="AO281" s="851"/>
      <c r="AP281" s="851"/>
      <c r="AQ281" s="852"/>
    </row>
    <row r="282" spans="1:43" ht="114.65" customHeight="1" x14ac:dyDescent="0.55000000000000004">
      <c r="B282" s="845"/>
      <c r="C282" s="633" t="s">
        <v>331</v>
      </c>
      <c r="D282" s="848" t="s">
        <v>330</v>
      </c>
      <c r="E282" s="849"/>
      <c r="F282" s="850"/>
      <c r="G282" s="851"/>
      <c r="H282" s="851"/>
      <c r="I282" s="852"/>
      <c r="AJ282" s="863"/>
      <c r="AK282" s="718" t="s">
        <v>331</v>
      </c>
      <c r="AL282" s="861" t="s">
        <v>330</v>
      </c>
      <c r="AM282" s="862"/>
      <c r="AN282" s="850"/>
      <c r="AO282" s="851"/>
      <c r="AP282" s="851"/>
      <c r="AQ282" s="852"/>
    </row>
    <row r="283" spans="1:43" ht="115" customHeight="1" x14ac:dyDescent="0.55000000000000004">
      <c r="B283" s="846">
        <v>4</v>
      </c>
      <c r="C283" s="846"/>
      <c r="D283" s="848" t="s">
        <v>329</v>
      </c>
      <c r="E283" s="849"/>
      <c r="F283" s="850"/>
      <c r="G283" s="851"/>
      <c r="H283" s="851"/>
      <c r="I283" s="852"/>
      <c r="AJ283" s="860">
        <v>4</v>
      </c>
      <c r="AK283" s="860"/>
      <c r="AL283" s="861" t="s">
        <v>329</v>
      </c>
      <c r="AM283" s="862"/>
      <c r="AN283" s="850"/>
      <c r="AO283" s="851"/>
      <c r="AP283" s="851"/>
      <c r="AQ283" s="852"/>
    </row>
    <row r="284" spans="1:43" ht="132" customHeight="1" x14ac:dyDescent="0.55000000000000004">
      <c r="B284" s="846">
        <v>5</v>
      </c>
      <c r="C284" s="846"/>
      <c r="D284" s="848" t="s">
        <v>328</v>
      </c>
      <c r="E284" s="849"/>
      <c r="F284" s="850"/>
      <c r="G284" s="851"/>
      <c r="H284" s="851"/>
      <c r="I284" s="852"/>
      <c r="AJ284" s="860">
        <v>5</v>
      </c>
      <c r="AK284" s="860"/>
      <c r="AL284" s="861" t="s">
        <v>328</v>
      </c>
      <c r="AM284" s="862"/>
      <c r="AN284" s="850"/>
      <c r="AO284" s="851"/>
      <c r="AP284" s="851"/>
      <c r="AQ284" s="852"/>
    </row>
    <row r="286" spans="1:43" x14ac:dyDescent="0.55000000000000004">
      <c r="A286" s="634"/>
      <c r="B286" s="634"/>
      <c r="C286" s="634"/>
      <c r="D286" s="634"/>
      <c r="E286" s="634"/>
      <c r="F286" s="634"/>
      <c r="G286" s="634"/>
      <c r="H286" s="634"/>
      <c r="I286" s="634"/>
      <c r="J286" s="634"/>
      <c r="AI286" s="634"/>
      <c r="AJ286" s="719"/>
      <c r="AK286" s="719"/>
      <c r="AL286" s="719"/>
      <c r="AM286" s="719"/>
      <c r="AN286" s="719"/>
      <c r="AO286" s="719"/>
      <c r="AP286" s="719"/>
      <c r="AQ286" s="719"/>
    </row>
    <row r="287" spans="1:43" ht="32.5" x14ac:dyDescent="0.55000000000000004">
      <c r="B287" s="624" t="s">
        <v>34</v>
      </c>
      <c r="C287" s="624" t="str">
        <f ca="1">IFERROR(OFFSET('2.3新規再エネ導入予定（設備情報）'!$Z$6,MATCH(COUNTIF($B$1:B287,"発電方式"),'2.3新規再エネ導入予定（設備情報）'!$Y$7:$Y$324,0),0),"")</f>
        <v/>
      </c>
      <c r="D287" s="625"/>
      <c r="AJ287" s="711" t="s">
        <v>34</v>
      </c>
      <c r="AK287" s="711"/>
      <c r="AL287" s="712"/>
    </row>
    <row r="288" spans="1:43" ht="39.75" customHeight="1" x14ac:dyDescent="0.55000000000000004">
      <c r="B288" s="495" t="s">
        <v>406</v>
      </c>
      <c r="C288" s="495" t="s">
        <v>407</v>
      </c>
      <c r="D288" s="626" t="s">
        <v>408</v>
      </c>
      <c r="E288" s="495" t="s">
        <v>409</v>
      </c>
      <c r="F288" s="253" t="s">
        <v>410</v>
      </c>
      <c r="G288" s="626" t="s">
        <v>411</v>
      </c>
      <c r="H288" s="495" t="s">
        <v>412</v>
      </c>
      <c r="I288" s="253" t="s">
        <v>413</v>
      </c>
      <c r="AJ288" s="562" t="s">
        <v>15</v>
      </c>
      <c r="AK288" s="562" t="s">
        <v>304</v>
      </c>
      <c r="AL288" s="261" t="s">
        <v>303</v>
      </c>
      <c r="AM288" s="562" t="s">
        <v>16</v>
      </c>
      <c r="AN288" s="374" t="s">
        <v>17</v>
      </c>
      <c r="AO288" s="261" t="s">
        <v>40</v>
      </c>
      <c r="AP288" s="562" t="s">
        <v>20</v>
      </c>
      <c r="AQ288" s="374" t="s">
        <v>165</v>
      </c>
    </row>
    <row r="289" spans="2:43" ht="36" customHeight="1" x14ac:dyDescent="0.55000000000000004">
      <c r="B289" s="481" t="str">
        <f ca="1">IFERROR(OFFSET('2.3新規再エネ導入予定（設備情報）'!$F$7,MATCH(COUNTIF($B$1:B287,"発電方式"),'2.3新規再エネ導入予定（設備情報）'!$Y$8:$Y$324,0),0),"")</f>
        <v/>
      </c>
      <c r="C289" s="627" t="str">
        <f ca="1">IFERROR(OFFSET('2.3新規再エネ導入予定（設備情報）'!$G$7,MATCH(COUNTIF($B$1:B287,"発電方式"),'2.3新規再エネ導入予定（設備情報）'!$Y$8:$Y$324,0),0),"")</f>
        <v/>
      </c>
      <c r="D289" s="481" t="str">
        <f ca="1">IFERROR(OFFSET('2.3新規再エネ導入予定（設備情報）'!$H$7,MATCH(COUNTIF($B$1:B287,"発電方式"),'2.3新規再エネ導入予定（設備情報）'!$Y$8:$Y$324,0),0),"")</f>
        <v/>
      </c>
      <c r="E289" s="441" t="str">
        <f ca="1">IFERROR(OFFSET('2.3新規再エネ導入予定（設備情報）'!$I$7,MATCH(COUNTIF($B$1:B287,"発電方式"),'2.3新規再エネ導入予定（設備情報）'!$Y$8:$Y$324,0),0),"")</f>
        <v/>
      </c>
      <c r="F289" s="441" t="str">
        <f ca="1">IFERROR(OFFSET('2.3新規再エネ導入予定（設備情報）'!$J$7,MATCH(COUNTIF($B$1:B287,"発電方式"),'2.3新規再エネ導入予定（設備情報）'!$Y$8:$Y$324,0),0),"")</f>
        <v/>
      </c>
      <c r="G289" s="627" t="str">
        <f ca="1">IFERROR(OFFSET('2.3新規再エネ導入予定（設備情報）'!$L$7,MATCH(COUNTIF($B$1:B287,"発電方式"),'2.3新規再エネ導入予定（設備情報）'!$Y$8:$Y$324,0),0),"")</f>
        <v/>
      </c>
      <c r="H289" s="627" t="str">
        <f ca="1">IFERROR(OFFSET('2.3新規再エネ導入予定（設備情報）'!$M$7,MATCH(COUNTIF($B$1:B287,"発電方式"),'2.3新規再エネ導入予定（設備情報）'!$Y$8:$Y$324,0),0),"")</f>
        <v/>
      </c>
      <c r="I289" s="628" t="str">
        <f ca="1">IFERROR(OFFSET('2.3新規再エネ導入予定（設備情報）'!$P$7,MATCH(COUNTIF($B$1:B287,"発電方式"),'2.3新規再エネ導入予定（設備情報）'!$Y$8:$Y$324,0),0),"")</f>
        <v/>
      </c>
      <c r="AJ289" s="713"/>
      <c r="AK289" s="522"/>
      <c r="AL289" s="713"/>
      <c r="AM289" s="256"/>
      <c r="AN289" s="256"/>
      <c r="AO289" s="522"/>
      <c r="AP289" s="522"/>
      <c r="AQ289" s="534"/>
    </row>
    <row r="290" spans="2:43" ht="16.5" customHeight="1" x14ac:dyDescent="0.55000000000000004">
      <c r="B290" s="855" t="s">
        <v>414</v>
      </c>
      <c r="C290" s="836" t="s">
        <v>415</v>
      </c>
      <c r="D290" s="857" t="s">
        <v>416</v>
      </c>
      <c r="E290" s="853" t="s">
        <v>417</v>
      </c>
      <c r="F290" s="859"/>
      <c r="G290" s="854"/>
      <c r="H290" s="853" t="s">
        <v>418</v>
      </c>
      <c r="I290" s="854"/>
      <c r="AJ290" s="864" t="s">
        <v>300</v>
      </c>
      <c r="AK290" s="866" t="s">
        <v>21</v>
      </c>
      <c r="AL290" s="868" t="s">
        <v>344</v>
      </c>
      <c r="AM290" s="870" t="s">
        <v>343</v>
      </c>
      <c r="AN290" s="871"/>
      <c r="AO290" s="872"/>
      <c r="AP290" s="870" t="s">
        <v>199</v>
      </c>
      <c r="AQ290" s="872"/>
    </row>
    <row r="291" spans="2:43" ht="21.75" customHeight="1" x14ac:dyDescent="0.55000000000000004">
      <c r="B291" s="856"/>
      <c r="C291" s="837"/>
      <c r="D291" s="858"/>
      <c r="E291" s="542" t="s">
        <v>419</v>
      </c>
      <c r="F291" s="627" t="s">
        <v>420</v>
      </c>
      <c r="G291" s="627" t="s">
        <v>421</v>
      </c>
      <c r="H291" s="627" t="s">
        <v>422</v>
      </c>
      <c r="I291" s="627" t="s">
        <v>423</v>
      </c>
      <c r="AJ291" s="865"/>
      <c r="AK291" s="867"/>
      <c r="AL291" s="869"/>
      <c r="AM291" s="528" t="s">
        <v>305</v>
      </c>
      <c r="AN291" s="522" t="s">
        <v>200</v>
      </c>
      <c r="AO291" s="522" t="s">
        <v>201</v>
      </c>
      <c r="AP291" s="522" t="s">
        <v>202</v>
      </c>
      <c r="AQ291" s="522" t="s">
        <v>203</v>
      </c>
    </row>
    <row r="292" spans="2:43" ht="46.5" customHeight="1" x14ac:dyDescent="0.55000000000000004">
      <c r="B292" s="627" t="str">
        <f ca="1">IFERROR(OFFSET('2.3新規再エネ導入予定（設備情報）'!$O$7,MATCH(COUNTIF($B$1:B287,"発電方式"),'2.3新規再エネ導入予定（設備情報）'!$Y$8:$Y$324,0),0),"")</f>
        <v/>
      </c>
      <c r="C292" s="627" t="str">
        <f ca="1">IFERROR(OFFSET('2.3新規再エネ導入予定（設備情報）'!$R$7,MATCH(COUNTIF($B$1:B287,"発電方式"),'2.3新規再エネ導入予定（設備情報）'!$Y$8:$Y$324,0),0),"")</f>
        <v/>
      </c>
      <c r="D292" s="627" t="str">
        <f ca="1">IFERROR(OFFSET('2.3新規再エネ導入予定（設備情報）'!$S$7,MATCH(COUNTIF($B$1:B287,"発電方式"),'2.3新規再エネ導入予定（設備情報）'!$Y$8:$Y$324,0),0),"")</f>
        <v/>
      </c>
      <c r="E292" s="627" t="str">
        <f ca="1">IFERROR(OFFSET('2.3(2)新規再エネ導入予定（FS調査、系統接続検討状況）'!L$7,MATCH(COUNTIF($B$1:B287,"発電方式"),'2.3(2)新規再エネ導入予定（FS調査、系統接続検討状況）'!$T$8:$T$159,0),0),"")</f>
        <v/>
      </c>
      <c r="F292" s="627" t="str">
        <f ca="1">IFERROR(OFFSET('2.3(2)新規再エネ導入予定（FS調査、系統接続検討状況）'!M$7,MATCH(COUNTIF($B$1:C287,"発電方式"),'2.3(2)新規再エネ導入予定（FS調査、系統接続検討状況）'!$T$8:$T$159,0),0),"")</f>
        <v/>
      </c>
      <c r="G292" s="627" t="str">
        <f ca="1">IFERROR(OFFSET('2.3(2)新規再エネ導入予定（FS調査、系統接続検討状況）'!N$7,MATCH(COUNTIF($B$1:D287,"発電方式"),'2.3(2)新規再エネ導入予定（FS調査、系統接続検討状況）'!$T$8:$T$159,0),0),"")</f>
        <v/>
      </c>
      <c r="H292" s="627" t="str">
        <f ca="1">IFERROR(OFFSET('2.3(2)新規再エネ導入予定（FS調査、系統接続検討状況）'!O$7,MATCH(COUNTIF($B$1:E287,"発電方式"),'2.3(2)新規再エネ導入予定（FS調査、系統接続検討状況）'!$T$8:$T$159,0),0),"")</f>
        <v/>
      </c>
      <c r="I292" s="627" t="str">
        <f ca="1">IFERROR(OFFSET('2.3(2)新規再エネ導入予定（FS調査、系統接続検討状況）'!P$7,MATCH(COUNTIF($B$1:F287,"発電方式"),'2.3(2)新規再エネ導入予定（FS調査、系統接続検討状況）'!$T$8:$T$159,0),0),"")</f>
        <v/>
      </c>
      <c r="AJ292" s="522"/>
      <c r="AK292" s="522"/>
      <c r="AL292" s="522"/>
      <c r="AM292" s="522"/>
      <c r="AN292" s="522"/>
      <c r="AO292" s="522"/>
      <c r="AP292" s="522"/>
      <c r="AQ292" s="522"/>
    </row>
    <row r="294" spans="2:43" ht="26.5" x14ac:dyDescent="0.55000000000000004">
      <c r="B294" s="623" t="s">
        <v>342</v>
      </c>
      <c r="AJ294" s="710" t="s">
        <v>342</v>
      </c>
    </row>
    <row r="295" spans="2:43" ht="29" x14ac:dyDescent="0.55000000000000004">
      <c r="B295" s="629" t="str">
        <f ca="1">IFERROR(_xlfn.TEXTJOIN(" ",1,C287,B289,C289),"")</f>
        <v/>
      </c>
      <c r="AJ295" s="714"/>
      <c r="AK295" s="715"/>
      <c r="AL295" s="715"/>
    </row>
    <row r="296" spans="2:43" ht="28.5" customHeight="1" x14ac:dyDescent="0.55000000000000004">
      <c r="B296" s="631" t="s">
        <v>341</v>
      </c>
      <c r="C296" s="631"/>
      <c r="D296" s="631" t="s">
        <v>340</v>
      </c>
      <c r="E296" s="631"/>
      <c r="F296" s="631" t="s">
        <v>375</v>
      </c>
      <c r="G296" s="631"/>
      <c r="H296" s="631"/>
      <c r="I296" s="631"/>
      <c r="AJ296" s="716" t="s">
        <v>341</v>
      </c>
      <c r="AK296" s="716"/>
      <c r="AL296" s="716" t="s">
        <v>340</v>
      </c>
      <c r="AM296" s="716"/>
      <c r="AN296" s="716" t="s">
        <v>375</v>
      </c>
      <c r="AO296" s="716"/>
      <c r="AP296" s="716"/>
      <c r="AQ296" s="716"/>
    </row>
    <row r="297" spans="2:43" ht="114.65" customHeight="1" x14ac:dyDescent="0.55000000000000004">
      <c r="B297" s="847" t="s">
        <v>339</v>
      </c>
      <c r="C297" s="632" t="s">
        <v>338</v>
      </c>
      <c r="D297" s="848" t="s">
        <v>337</v>
      </c>
      <c r="E297" s="849"/>
      <c r="F297" s="850"/>
      <c r="G297" s="851"/>
      <c r="H297" s="851"/>
      <c r="I297" s="852"/>
      <c r="AJ297" s="873" t="s">
        <v>339</v>
      </c>
      <c r="AK297" s="717" t="s">
        <v>338</v>
      </c>
      <c r="AL297" s="861" t="s">
        <v>337</v>
      </c>
      <c r="AM297" s="862"/>
      <c r="AN297" s="850"/>
      <c r="AO297" s="851"/>
      <c r="AP297" s="851"/>
      <c r="AQ297" s="852"/>
    </row>
    <row r="298" spans="2:43" ht="114.65" customHeight="1" x14ac:dyDescent="0.55000000000000004">
      <c r="B298" s="847"/>
      <c r="C298" s="633" t="s">
        <v>336</v>
      </c>
      <c r="D298" s="848" t="s">
        <v>335</v>
      </c>
      <c r="E298" s="849"/>
      <c r="F298" s="850"/>
      <c r="G298" s="851"/>
      <c r="H298" s="851"/>
      <c r="I298" s="852"/>
      <c r="AJ298" s="873"/>
      <c r="AK298" s="718" t="s">
        <v>336</v>
      </c>
      <c r="AL298" s="861" t="s">
        <v>335</v>
      </c>
      <c r="AM298" s="862"/>
      <c r="AN298" s="850"/>
      <c r="AO298" s="851"/>
      <c r="AP298" s="851"/>
      <c r="AQ298" s="852"/>
    </row>
    <row r="299" spans="2:43" ht="114.65" customHeight="1" x14ac:dyDescent="0.55000000000000004">
      <c r="B299" s="846">
        <v>2</v>
      </c>
      <c r="C299" s="846"/>
      <c r="D299" s="848" t="s">
        <v>334</v>
      </c>
      <c r="E299" s="849"/>
      <c r="F299" s="850"/>
      <c r="G299" s="851"/>
      <c r="H299" s="851"/>
      <c r="I299" s="852"/>
      <c r="AJ299" s="860">
        <v>2</v>
      </c>
      <c r="AK299" s="860"/>
      <c r="AL299" s="861" t="s">
        <v>334</v>
      </c>
      <c r="AM299" s="862"/>
      <c r="AN299" s="850"/>
      <c r="AO299" s="851"/>
      <c r="AP299" s="851"/>
      <c r="AQ299" s="852"/>
    </row>
    <row r="300" spans="2:43" ht="114.65" customHeight="1" x14ac:dyDescent="0.55000000000000004">
      <c r="B300" s="845">
        <v>3</v>
      </c>
      <c r="C300" s="633" t="s">
        <v>333</v>
      </c>
      <c r="D300" s="848" t="s">
        <v>332</v>
      </c>
      <c r="E300" s="849"/>
      <c r="F300" s="850"/>
      <c r="G300" s="851"/>
      <c r="H300" s="851"/>
      <c r="I300" s="852"/>
      <c r="AJ300" s="863">
        <v>3</v>
      </c>
      <c r="AK300" s="718" t="s">
        <v>333</v>
      </c>
      <c r="AL300" s="861" t="s">
        <v>332</v>
      </c>
      <c r="AM300" s="862"/>
      <c r="AN300" s="850"/>
      <c r="AO300" s="851"/>
      <c r="AP300" s="851"/>
      <c r="AQ300" s="852"/>
    </row>
    <row r="301" spans="2:43" ht="114.65" customHeight="1" x14ac:dyDescent="0.55000000000000004">
      <c r="B301" s="845"/>
      <c r="C301" s="633" t="s">
        <v>331</v>
      </c>
      <c r="D301" s="848" t="s">
        <v>330</v>
      </c>
      <c r="E301" s="849"/>
      <c r="F301" s="850"/>
      <c r="G301" s="851"/>
      <c r="H301" s="851"/>
      <c r="I301" s="852"/>
      <c r="AJ301" s="863"/>
      <c r="AK301" s="718" t="s">
        <v>331</v>
      </c>
      <c r="AL301" s="861" t="s">
        <v>330</v>
      </c>
      <c r="AM301" s="862"/>
      <c r="AN301" s="850"/>
      <c r="AO301" s="851"/>
      <c r="AP301" s="851"/>
      <c r="AQ301" s="852"/>
    </row>
    <row r="302" spans="2:43" ht="115" customHeight="1" x14ac:dyDescent="0.55000000000000004">
      <c r="B302" s="846">
        <v>4</v>
      </c>
      <c r="C302" s="846"/>
      <c r="D302" s="848" t="s">
        <v>329</v>
      </c>
      <c r="E302" s="849"/>
      <c r="F302" s="850"/>
      <c r="G302" s="851"/>
      <c r="H302" s="851"/>
      <c r="I302" s="852"/>
      <c r="AJ302" s="860">
        <v>4</v>
      </c>
      <c r="AK302" s="860"/>
      <c r="AL302" s="861" t="s">
        <v>329</v>
      </c>
      <c r="AM302" s="862"/>
      <c r="AN302" s="850"/>
      <c r="AO302" s="851"/>
      <c r="AP302" s="851"/>
      <c r="AQ302" s="852"/>
    </row>
    <row r="303" spans="2:43" ht="132" customHeight="1" x14ac:dyDescent="0.55000000000000004">
      <c r="B303" s="846">
        <v>5</v>
      </c>
      <c r="C303" s="846"/>
      <c r="D303" s="848" t="s">
        <v>328</v>
      </c>
      <c r="E303" s="849"/>
      <c r="F303" s="850"/>
      <c r="G303" s="851"/>
      <c r="H303" s="851"/>
      <c r="I303" s="852"/>
      <c r="AJ303" s="860">
        <v>5</v>
      </c>
      <c r="AK303" s="860"/>
      <c r="AL303" s="861" t="s">
        <v>328</v>
      </c>
      <c r="AM303" s="862"/>
      <c r="AN303" s="850"/>
      <c r="AO303" s="851"/>
      <c r="AP303" s="851"/>
      <c r="AQ303" s="852"/>
    </row>
    <row r="305" spans="1:43" x14ac:dyDescent="0.55000000000000004">
      <c r="A305" s="634"/>
      <c r="B305" s="634"/>
      <c r="C305" s="634"/>
      <c r="D305" s="634"/>
      <c r="E305" s="634"/>
      <c r="F305" s="634"/>
      <c r="G305" s="634"/>
      <c r="H305" s="634"/>
      <c r="I305" s="634"/>
      <c r="J305" s="634"/>
      <c r="AI305" s="634"/>
      <c r="AJ305" s="719"/>
      <c r="AK305" s="719"/>
      <c r="AL305" s="719"/>
      <c r="AM305" s="719"/>
      <c r="AN305" s="719"/>
      <c r="AO305" s="719"/>
      <c r="AP305" s="719"/>
      <c r="AQ305" s="719"/>
    </row>
    <row r="306" spans="1:43" ht="32.5" x14ac:dyDescent="0.55000000000000004">
      <c r="B306" s="624" t="s">
        <v>34</v>
      </c>
      <c r="C306" s="624" t="str">
        <f ca="1">IFERROR(OFFSET('2.3新規再エネ導入予定（設備情報）'!$Z$6,MATCH(COUNTIF($B$1:B306,"発電方式"),'2.3新規再エネ導入予定（設備情報）'!$Y$7:$Y$324,0),0),"")</f>
        <v/>
      </c>
      <c r="D306" s="625"/>
      <c r="AJ306" s="711" t="s">
        <v>34</v>
      </c>
      <c r="AK306" s="711"/>
      <c r="AL306" s="712"/>
    </row>
    <row r="307" spans="1:43" ht="39.75" customHeight="1" x14ac:dyDescent="0.55000000000000004">
      <c r="B307" s="495" t="s">
        <v>406</v>
      </c>
      <c r="C307" s="495" t="s">
        <v>407</v>
      </c>
      <c r="D307" s="626" t="s">
        <v>408</v>
      </c>
      <c r="E307" s="495" t="s">
        <v>409</v>
      </c>
      <c r="F307" s="253" t="s">
        <v>410</v>
      </c>
      <c r="G307" s="626" t="s">
        <v>411</v>
      </c>
      <c r="H307" s="495" t="s">
        <v>412</v>
      </c>
      <c r="I307" s="253" t="s">
        <v>413</v>
      </c>
      <c r="AJ307" s="562" t="s">
        <v>15</v>
      </c>
      <c r="AK307" s="562" t="s">
        <v>304</v>
      </c>
      <c r="AL307" s="261" t="s">
        <v>303</v>
      </c>
      <c r="AM307" s="562" t="s">
        <v>16</v>
      </c>
      <c r="AN307" s="374" t="s">
        <v>17</v>
      </c>
      <c r="AO307" s="261" t="s">
        <v>40</v>
      </c>
      <c r="AP307" s="562" t="s">
        <v>20</v>
      </c>
      <c r="AQ307" s="374" t="s">
        <v>165</v>
      </c>
    </row>
    <row r="308" spans="1:43" ht="36" customHeight="1" x14ac:dyDescent="0.55000000000000004">
      <c r="B308" s="481" t="str">
        <f ca="1">IFERROR(OFFSET('2.3新規再エネ導入予定（設備情報）'!$F$7,MATCH(COUNTIF($B$1:B306,"発電方式"),'2.3新規再エネ導入予定（設備情報）'!$Y$8:$Y$324,0),0),"")</f>
        <v/>
      </c>
      <c r="C308" s="627" t="str">
        <f ca="1">IFERROR(OFFSET('2.3新規再エネ導入予定（設備情報）'!$G$7,MATCH(COUNTIF($B$1:B306,"発電方式"),'2.3新規再エネ導入予定（設備情報）'!$Y$8:$Y$324,0),0),"")</f>
        <v/>
      </c>
      <c r="D308" s="481" t="str">
        <f ca="1">IFERROR(OFFSET('2.3新規再エネ導入予定（設備情報）'!$H$7,MATCH(COUNTIF($B$1:B306,"発電方式"),'2.3新規再エネ導入予定（設備情報）'!$Y$8:$Y$324,0),0),"")</f>
        <v/>
      </c>
      <c r="E308" s="441" t="str">
        <f ca="1">IFERROR(OFFSET('2.3新規再エネ導入予定（設備情報）'!$I$7,MATCH(COUNTIF($B$1:B306,"発電方式"),'2.3新規再エネ導入予定（設備情報）'!$Y$8:$Y$324,0),0),"")</f>
        <v/>
      </c>
      <c r="F308" s="441" t="str">
        <f ca="1">IFERROR(OFFSET('2.3新規再エネ導入予定（設備情報）'!$J$7,MATCH(COUNTIF($B$1:B306,"発電方式"),'2.3新規再エネ導入予定（設備情報）'!$Y$8:$Y$324,0),0),"")</f>
        <v/>
      </c>
      <c r="G308" s="627" t="str">
        <f ca="1">IFERROR(OFFSET('2.3新規再エネ導入予定（設備情報）'!$L$7,MATCH(COUNTIF($B$1:B306,"発電方式"),'2.3新規再エネ導入予定（設備情報）'!$Y$8:$Y$324,0),0),"")</f>
        <v/>
      </c>
      <c r="H308" s="627" t="str">
        <f ca="1">IFERROR(OFFSET('2.3新規再エネ導入予定（設備情報）'!$M$7,MATCH(COUNTIF($B$1:B306,"発電方式"),'2.3新規再エネ導入予定（設備情報）'!$Y$8:$Y$324,0),0),"")</f>
        <v/>
      </c>
      <c r="I308" s="628" t="str">
        <f ca="1">IFERROR(OFFSET('2.3新規再エネ導入予定（設備情報）'!$P$7,MATCH(COUNTIF($B$1:B306,"発電方式"),'2.3新規再エネ導入予定（設備情報）'!$Y$8:$Y$324,0),0),"")</f>
        <v/>
      </c>
      <c r="AJ308" s="713"/>
      <c r="AK308" s="522"/>
      <c r="AL308" s="713"/>
      <c r="AM308" s="256"/>
      <c r="AN308" s="256"/>
      <c r="AO308" s="522"/>
      <c r="AP308" s="522"/>
      <c r="AQ308" s="534"/>
    </row>
    <row r="309" spans="1:43" ht="16.5" customHeight="1" x14ac:dyDescent="0.55000000000000004">
      <c r="B309" s="855" t="s">
        <v>414</v>
      </c>
      <c r="C309" s="836" t="s">
        <v>415</v>
      </c>
      <c r="D309" s="857" t="s">
        <v>416</v>
      </c>
      <c r="E309" s="853" t="s">
        <v>417</v>
      </c>
      <c r="F309" s="859"/>
      <c r="G309" s="854"/>
      <c r="H309" s="853" t="s">
        <v>418</v>
      </c>
      <c r="I309" s="854"/>
      <c r="AJ309" s="864" t="s">
        <v>300</v>
      </c>
      <c r="AK309" s="866" t="s">
        <v>21</v>
      </c>
      <c r="AL309" s="868" t="s">
        <v>344</v>
      </c>
      <c r="AM309" s="870" t="s">
        <v>343</v>
      </c>
      <c r="AN309" s="871"/>
      <c r="AO309" s="872"/>
      <c r="AP309" s="870" t="s">
        <v>199</v>
      </c>
      <c r="AQ309" s="872"/>
    </row>
    <row r="310" spans="1:43" ht="21.75" customHeight="1" x14ac:dyDescent="0.55000000000000004">
      <c r="B310" s="856"/>
      <c r="C310" s="837"/>
      <c r="D310" s="858"/>
      <c r="E310" s="542" t="s">
        <v>419</v>
      </c>
      <c r="F310" s="627" t="s">
        <v>420</v>
      </c>
      <c r="G310" s="627" t="s">
        <v>421</v>
      </c>
      <c r="H310" s="627" t="s">
        <v>422</v>
      </c>
      <c r="I310" s="627" t="s">
        <v>423</v>
      </c>
      <c r="AJ310" s="865"/>
      <c r="AK310" s="867"/>
      <c r="AL310" s="869"/>
      <c r="AM310" s="528" t="s">
        <v>305</v>
      </c>
      <c r="AN310" s="522" t="s">
        <v>200</v>
      </c>
      <c r="AO310" s="522" t="s">
        <v>201</v>
      </c>
      <c r="AP310" s="522" t="s">
        <v>202</v>
      </c>
      <c r="AQ310" s="522" t="s">
        <v>203</v>
      </c>
    </row>
    <row r="311" spans="1:43" ht="46.5" customHeight="1" x14ac:dyDescent="0.55000000000000004">
      <c r="B311" s="627" t="str">
        <f ca="1">IFERROR(OFFSET('2.3新規再エネ導入予定（設備情報）'!$O$7,MATCH(COUNTIF($B$1:B306,"発電方式"),'2.3新規再エネ導入予定（設備情報）'!$Y$8:$Y$324,0),0),"")</f>
        <v/>
      </c>
      <c r="C311" s="627" t="str">
        <f ca="1">IFERROR(OFFSET('2.3新規再エネ導入予定（設備情報）'!$R$7,MATCH(COUNTIF($B$1:B306,"発電方式"),'2.3新規再エネ導入予定（設備情報）'!$Y$8:$Y$324,0),0),"")</f>
        <v/>
      </c>
      <c r="D311" s="627" t="str">
        <f ca="1">IFERROR(OFFSET('2.3新規再エネ導入予定（設備情報）'!$S$7,MATCH(COUNTIF($B$1:B306,"発電方式"),'2.3新規再エネ導入予定（設備情報）'!$Y$8:$Y$324,0),0),"")</f>
        <v/>
      </c>
      <c r="E311" s="627" t="str">
        <f ca="1">IFERROR(OFFSET('2.3(2)新規再エネ導入予定（FS調査、系統接続検討状況）'!L$7,MATCH(COUNTIF($B$1:B306,"発電方式"),'2.3(2)新規再エネ導入予定（FS調査、系統接続検討状況）'!$T$8:$T$159,0),0),"")</f>
        <v/>
      </c>
      <c r="F311" s="627" t="str">
        <f ca="1">IFERROR(OFFSET('2.3(2)新規再エネ導入予定（FS調査、系統接続検討状況）'!M$7,MATCH(COUNTIF($B$1:C306,"発電方式"),'2.3(2)新規再エネ導入予定（FS調査、系統接続検討状況）'!$T$8:$T$159,0),0),"")</f>
        <v/>
      </c>
      <c r="G311" s="627" t="str">
        <f ca="1">IFERROR(OFFSET('2.3(2)新規再エネ導入予定（FS調査、系統接続検討状況）'!N$7,MATCH(COUNTIF($B$1:D306,"発電方式"),'2.3(2)新規再エネ導入予定（FS調査、系統接続検討状況）'!$T$8:$T$159,0),0),"")</f>
        <v/>
      </c>
      <c r="H311" s="627" t="str">
        <f ca="1">IFERROR(OFFSET('2.3(2)新規再エネ導入予定（FS調査、系統接続検討状況）'!O$7,MATCH(COUNTIF($B$1:E306,"発電方式"),'2.3(2)新規再エネ導入予定（FS調査、系統接続検討状況）'!$T$8:$T$159,0),0),"")</f>
        <v/>
      </c>
      <c r="I311" s="627" t="str">
        <f ca="1">IFERROR(OFFSET('2.3(2)新規再エネ導入予定（FS調査、系統接続検討状況）'!P$7,MATCH(COUNTIF($B$1:F306,"発電方式"),'2.3(2)新規再エネ導入予定（FS調査、系統接続検討状況）'!$T$8:$T$159,0),0),"")</f>
        <v/>
      </c>
      <c r="AJ311" s="522"/>
      <c r="AK311" s="522"/>
      <c r="AL311" s="522"/>
      <c r="AM311" s="522"/>
      <c r="AN311" s="522"/>
      <c r="AO311" s="522"/>
      <c r="AP311" s="522"/>
      <c r="AQ311" s="522"/>
    </row>
    <row r="313" spans="1:43" ht="26.5" x14ac:dyDescent="0.55000000000000004">
      <c r="B313" s="623" t="s">
        <v>342</v>
      </c>
      <c r="AJ313" s="710" t="s">
        <v>342</v>
      </c>
    </row>
    <row r="314" spans="1:43" ht="29" x14ac:dyDescent="0.55000000000000004">
      <c r="B314" s="629" t="str">
        <f ca="1">IFERROR(_xlfn.TEXTJOIN(" ",1,C306,B308,C308),"")</f>
        <v/>
      </c>
      <c r="AJ314" s="714"/>
      <c r="AK314" s="715"/>
      <c r="AL314" s="715"/>
    </row>
    <row r="315" spans="1:43" ht="28.5" customHeight="1" x14ac:dyDescent="0.55000000000000004">
      <c r="B315" s="631" t="s">
        <v>341</v>
      </c>
      <c r="C315" s="631"/>
      <c r="D315" s="631" t="s">
        <v>340</v>
      </c>
      <c r="E315" s="631"/>
      <c r="F315" s="631" t="s">
        <v>375</v>
      </c>
      <c r="G315" s="631"/>
      <c r="H315" s="631"/>
      <c r="I315" s="631"/>
      <c r="AJ315" s="716" t="s">
        <v>341</v>
      </c>
      <c r="AK315" s="716"/>
      <c r="AL315" s="716" t="s">
        <v>340</v>
      </c>
      <c r="AM315" s="716"/>
      <c r="AN315" s="716" t="s">
        <v>375</v>
      </c>
      <c r="AO315" s="716"/>
      <c r="AP315" s="716"/>
      <c r="AQ315" s="716"/>
    </row>
    <row r="316" spans="1:43" ht="114.65" customHeight="1" x14ac:dyDescent="0.55000000000000004">
      <c r="B316" s="847" t="s">
        <v>339</v>
      </c>
      <c r="C316" s="632" t="s">
        <v>338</v>
      </c>
      <c r="D316" s="848" t="s">
        <v>337</v>
      </c>
      <c r="E316" s="849"/>
      <c r="F316" s="850"/>
      <c r="G316" s="851"/>
      <c r="H316" s="851"/>
      <c r="I316" s="852"/>
      <c r="AJ316" s="873" t="s">
        <v>339</v>
      </c>
      <c r="AK316" s="717" t="s">
        <v>338</v>
      </c>
      <c r="AL316" s="861" t="s">
        <v>337</v>
      </c>
      <c r="AM316" s="862"/>
      <c r="AN316" s="850"/>
      <c r="AO316" s="851"/>
      <c r="AP316" s="851"/>
      <c r="AQ316" s="852"/>
    </row>
    <row r="317" spans="1:43" ht="114.65" customHeight="1" x14ac:dyDescent="0.55000000000000004">
      <c r="B317" s="847"/>
      <c r="C317" s="633" t="s">
        <v>336</v>
      </c>
      <c r="D317" s="848" t="s">
        <v>335</v>
      </c>
      <c r="E317" s="849"/>
      <c r="F317" s="850"/>
      <c r="G317" s="851"/>
      <c r="H317" s="851"/>
      <c r="I317" s="852"/>
      <c r="AJ317" s="873"/>
      <c r="AK317" s="718" t="s">
        <v>336</v>
      </c>
      <c r="AL317" s="861" t="s">
        <v>335</v>
      </c>
      <c r="AM317" s="862"/>
      <c r="AN317" s="850"/>
      <c r="AO317" s="851"/>
      <c r="AP317" s="851"/>
      <c r="AQ317" s="852"/>
    </row>
    <row r="318" spans="1:43" ht="114.65" customHeight="1" x14ac:dyDescent="0.55000000000000004">
      <c r="B318" s="846">
        <v>2</v>
      </c>
      <c r="C318" s="846"/>
      <c r="D318" s="848" t="s">
        <v>334</v>
      </c>
      <c r="E318" s="849"/>
      <c r="F318" s="850"/>
      <c r="G318" s="851"/>
      <c r="H318" s="851"/>
      <c r="I318" s="852"/>
      <c r="AJ318" s="860">
        <v>2</v>
      </c>
      <c r="AK318" s="860"/>
      <c r="AL318" s="861" t="s">
        <v>334</v>
      </c>
      <c r="AM318" s="862"/>
      <c r="AN318" s="850"/>
      <c r="AO318" s="851"/>
      <c r="AP318" s="851"/>
      <c r="AQ318" s="852"/>
    </row>
    <row r="319" spans="1:43" ht="114.65" customHeight="1" x14ac:dyDescent="0.55000000000000004">
      <c r="B319" s="845">
        <v>3</v>
      </c>
      <c r="C319" s="633" t="s">
        <v>333</v>
      </c>
      <c r="D319" s="848" t="s">
        <v>332</v>
      </c>
      <c r="E319" s="849"/>
      <c r="F319" s="850"/>
      <c r="G319" s="851"/>
      <c r="H319" s="851"/>
      <c r="I319" s="852"/>
      <c r="AJ319" s="863">
        <v>3</v>
      </c>
      <c r="AK319" s="718" t="s">
        <v>333</v>
      </c>
      <c r="AL319" s="861" t="s">
        <v>332</v>
      </c>
      <c r="AM319" s="862"/>
      <c r="AN319" s="850"/>
      <c r="AO319" s="851"/>
      <c r="AP319" s="851"/>
      <c r="AQ319" s="852"/>
    </row>
    <row r="320" spans="1:43" ht="114.65" customHeight="1" x14ac:dyDescent="0.55000000000000004">
      <c r="B320" s="845"/>
      <c r="C320" s="633" t="s">
        <v>331</v>
      </c>
      <c r="D320" s="848" t="s">
        <v>330</v>
      </c>
      <c r="E320" s="849"/>
      <c r="F320" s="850"/>
      <c r="G320" s="851"/>
      <c r="H320" s="851"/>
      <c r="I320" s="852"/>
      <c r="AJ320" s="863"/>
      <c r="AK320" s="718" t="s">
        <v>331</v>
      </c>
      <c r="AL320" s="861" t="s">
        <v>330</v>
      </c>
      <c r="AM320" s="862"/>
      <c r="AN320" s="850"/>
      <c r="AO320" s="851"/>
      <c r="AP320" s="851"/>
      <c r="AQ320" s="852"/>
    </row>
    <row r="321" spans="1:43" ht="115" customHeight="1" x14ac:dyDescent="0.55000000000000004">
      <c r="B321" s="846">
        <v>4</v>
      </c>
      <c r="C321" s="846"/>
      <c r="D321" s="848" t="s">
        <v>329</v>
      </c>
      <c r="E321" s="849"/>
      <c r="F321" s="850"/>
      <c r="G321" s="851"/>
      <c r="H321" s="851"/>
      <c r="I321" s="852"/>
      <c r="AJ321" s="860">
        <v>4</v>
      </c>
      <c r="AK321" s="860"/>
      <c r="AL321" s="861" t="s">
        <v>329</v>
      </c>
      <c r="AM321" s="862"/>
      <c r="AN321" s="850"/>
      <c r="AO321" s="851"/>
      <c r="AP321" s="851"/>
      <c r="AQ321" s="852"/>
    </row>
    <row r="322" spans="1:43" ht="132" customHeight="1" x14ac:dyDescent="0.55000000000000004">
      <c r="B322" s="846">
        <v>5</v>
      </c>
      <c r="C322" s="846"/>
      <c r="D322" s="848" t="s">
        <v>328</v>
      </c>
      <c r="E322" s="849"/>
      <c r="F322" s="850"/>
      <c r="G322" s="851"/>
      <c r="H322" s="851"/>
      <c r="I322" s="852"/>
      <c r="AJ322" s="860">
        <v>5</v>
      </c>
      <c r="AK322" s="860"/>
      <c r="AL322" s="861" t="s">
        <v>328</v>
      </c>
      <c r="AM322" s="862"/>
      <c r="AN322" s="850"/>
      <c r="AO322" s="851"/>
      <c r="AP322" s="851"/>
      <c r="AQ322" s="852"/>
    </row>
    <row r="324" spans="1:43" x14ac:dyDescent="0.55000000000000004">
      <c r="A324" s="634"/>
      <c r="B324" s="634"/>
      <c r="C324" s="634"/>
      <c r="D324" s="634"/>
      <c r="E324" s="634"/>
      <c r="F324" s="634"/>
      <c r="G324" s="634"/>
      <c r="H324" s="634"/>
      <c r="I324" s="634"/>
      <c r="J324" s="634"/>
      <c r="AI324" s="634"/>
      <c r="AJ324" s="719"/>
      <c r="AK324" s="719"/>
      <c r="AL324" s="719"/>
      <c r="AM324" s="719"/>
      <c r="AN324" s="719"/>
      <c r="AO324" s="719"/>
      <c r="AP324" s="719"/>
      <c r="AQ324" s="719"/>
    </row>
    <row r="325" spans="1:43" ht="32.5" x14ac:dyDescent="0.55000000000000004">
      <c r="B325" s="624" t="s">
        <v>34</v>
      </c>
      <c r="C325" s="624" t="str">
        <f ca="1">IFERROR(OFFSET('2.3新規再エネ導入予定（設備情報）'!$Z$6,MATCH(COUNTIF($B$1:B325,"発電方式"),'2.3新規再エネ導入予定（設備情報）'!$Y$7:$Y$324,0),0),"")</f>
        <v/>
      </c>
      <c r="D325" s="625"/>
      <c r="AJ325" s="711" t="s">
        <v>34</v>
      </c>
      <c r="AK325" s="711"/>
      <c r="AL325" s="712"/>
    </row>
    <row r="326" spans="1:43" ht="39.75" customHeight="1" x14ac:dyDescent="0.55000000000000004">
      <c r="B326" s="495" t="s">
        <v>406</v>
      </c>
      <c r="C326" s="495" t="s">
        <v>407</v>
      </c>
      <c r="D326" s="626" t="s">
        <v>408</v>
      </c>
      <c r="E326" s="495" t="s">
        <v>409</v>
      </c>
      <c r="F326" s="253" t="s">
        <v>410</v>
      </c>
      <c r="G326" s="626" t="s">
        <v>411</v>
      </c>
      <c r="H326" s="495" t="s">
        <v>412</v>
      </c>
      <c r="I326" s="253" t="s">
        <v>413</v>
      </c>
      <c r="AJ326" s="562" t="s">
        <v>15</v>
      </c>
      <c r="AK326" s="562" t="s">
        <v>304</v>
      </c>
      <c r="AL326" s="261" t="s">
        <v>303</v>
      </c>
      <c r="AM326" s="562" t="s">
        <v>16</v>
      </c>
      <c r="AN326" s="374" t="s">
        <v>17</v>
      </c>
      <c r="AO326" s="261" t="s">
        <v>40</v>
      </c>
      <c r="AP326" s="562" t="s">
        <v>20</v>
      </c>
      <c r="AQ326" s="374" t="s">
        <v>165</v>
      </c>
    </row>
    <row r="327" spans="1:43" ht="36" customHeight="1" x14ac:dyDescent="0.55000000000000004">
      <c r="B327" s="481" t="str">
        <f ca="1">IFERROR(OFFSET('2.3新規再エネ導入予定（設備情報）'!$F$7,MATCH(COUNTIF($B$1:B325,"発電方式"),'2.3新規再エネ導入予定（設備情報）'!$Y$8:$Y$324,0),0),"")</f>
        <v/>
      </c>
      <c r="C327" s="627" t="str">
        <f ca="1">IFERROR(OFFSET('2.3新規再エネ導入予定（設備情報）'!$G$7,MATCH(COUNTIF($B$1:B325,"発電方式"),'2.3新規再エネ導入予定（設備情報）'!$Y$8:$Y$324,0),0),"")</f>
        <v/>
      </c>
      <c r="D327" s="481" t="str">
        <f ca="1">IFERROR(OFFSET('2.3新規再エネ導入予定（設備情報）'!$H$7,MATCH(COUNTIF($B$1:B325,"発電方式"),'2.3新規再エネ導入予定（設備情報）'!$Y$8:$Y$324,0),0),"")</f>
        <v/>
      </c>
      <c r="E327" s="441" t="str">
        <f ca="1">IFERROR(OFFSET('2.3新規再エネ導入予定（設備情報）'!$I$7,MATCH(COUNTIF($B$1:B325,"発電方式"),'2.3新規再エネ導入予定（設備情報）'!$Y$8:$Y$324,0),0),"")</f>
        <v/>
      </c>
      <c r="F327" s="441" t="str">
        <f ca="1">IFERROR(OFFSET('2.3新規再エネ導入予定（設備情報）'!$J$7,MATCH(COUNTIF($B$1:B325,"発電方式"),'2.3新規再エネ導入予定（設備情報）'!$Y$8:$Y$324,0),0),"")</f>
        <v/>
      </c>
      <c r="G327" s="627" t="str">
        <f ca="1">IFERROR(OFFSET('2.3新規再エネ導入予定（設備情報）'!$L$7,MATCH(COUNTIF($B$1:B325,"発電方式"),'2.3新規再エネ導入予定（設備情報）'!$Y$8:$Y$324,0),0),"")</f>
        <v/>
      </c>
      <c r="H327" s="627" t="str">
        <f ca="1">IFERROR(OFFSET('2.3新規再エネ導入予定（設備情報）'!$M$7,MATCH(COUNTIF($B$1:B325,"発電方式"),'2.3新規再エネ導入予定（設備情報）'!$Y$8:$Y$324,0),0),"")</f>
        <v/>
      </c>
      <c r="I327" s="628" t="str">
        <f ca="1">IFERROR(OFFSET('2.3新規再エネ導入予定（設備情報）'!$P$7,MATCH(COUNTIF($B$1:B325,"発電方式"),'2.3新規再エネ導入予定（設備情報）'!$Y$8:$Y$324,0),0),"")</f>
        <v/>
      </c>
      <c r="AJ327" s="713"/>
      <c r="AK327" s="522"/>
      <c r="AL327" s="713"/>
      <c r="AM327" s="256"/>
      <c r="AN327" s="256"/>
      <c r="AO327" s="522"/>
      <c r="AP327" s="522"/>
      <c r="AQ327" s="534"/>
    </row>
    <row r="328" spans="1:43" ht="16.5" customHeight="1" x14ac:dyDescent="0.55000000000000004">
      <c r="B328" s="855" t="s">
        <v>414</v>
      </c>
      <c r="C328" s="836" t="s">
        <v>415</v>
      </c>
      <c r="D328" s="857" t="s">
        <v>416</v>
      </c>
      <c r="E328" s="853" t="s">
        <v>417</v>
      </c>
      <c r="F328" s="859"/>
      <c r="G328" s="854"/>
      <c r="H328" s="853" t="s">
        <v>418</v>
      </c>
      <c r="I328" s="854"/>
      <c r="AJ328" s="864" t="s">
        <v>300</v>
      </c>
      <c r="AK328" s="866" t="s">
        <v>21</v>
      </c>
      <c r="AL328" s="868" t="s">
        <v>344</v>
      </c>
      <c r="AM328" s="870" t="s">
        <v>343</v>
      </c>
      <c r="AN328" s="871"/>
      <c r="AO328" s="872"/>
      <c r="AP328" s="870" t="s">
        <v>199</v>
      </c>
      <c r="AQ328" s="872"/>
    </row>
    <row r="329" spans="1:43" ht="21.75" customHeight="1" x14ac:dyDescent="0.55000000000000004">
      <c r="B329" s="856"/>
      <c r="C329" s="837"/>
      <c r="D329" s="858"/>
      <c r="E329" s="542" t="s">
        <v>419</v>
      </c>
      <c r="F329" s="627" t="s">
        <v>420</v>
      </c>
      <c r="G329" s="627" t="s">
        <v>421</v>
      </c>
      <c r="H329" s="627" t="s">
        <v>422</v>
      </c>
      <c r="I329" s="627" t="s">
        <v>423</v>
      </c>
      <c r="AJ329" s="865"/>
      <c r="AK329" s="867"/>
      <c r="AL329" s="869"/>
      <c r="AM329" s="528" t="s">
        <v>305</v>
      </c>
      <c r="AN329" s="522" t="s">
        <v>200</v>
      </c>
      <c r="AO329" s="522" t="s">
        <v>201</v>
      </c>
      <c r="AP329" s="522" t="s">
        <v>202</v>
      </c>
      <c r="AQ329" s="522" t="s">
        <v>203</v>
      </c>
    </row>
    <row r="330" spans="1:43" ht="46.5" customHeight="1" x14ac:dyDescent="0.55000000000000004">
      <c r="B330" s="627" t="str">
        <f ca="1">IFERROR(OFFSET('2.3新規再エネ導入予定（設備情報）'!$O$7,MATCH(COUNTIF($B$1:B325,"発電方式"),'2.3新規再エネ導入予定（設備情報）'!$Y$8:$Y$324,0),0),"")</f>
        <v/>
      </c>
      <c r="C330" s="627" t="str">
        <f ca="1">IFERROR(OFFSET('2.3新規再エネ導入予定（設備情報）'!$R$7,MATCH(COUNTIF($B$1:B325,"発電方式"),'2.3新規再エネ導入予定（設備情報）'!$Y$8:$Y$324,0),0),"")</f>
        <v/>
      </c>
      <c r="D330" s="627" t="str">
        <f ca="1">IFERROR(OFFSET('2.3新規再エネ導入予定（設備情報）'!$S$7,MATCH(COUNTIF($B$1:B325,"発電方式"),'2.3新規再エネ導入予定（設備情報）'!$Y$8:$Y$324,0),0),"")</f>
        <v/>
      </c>
      <c r="E330" s="627" t="str">
        <f ca="1">IFERROR(OFFSET('2.3(2)新規再エネ導入予定（FS調査、系統接続検討状況）'!L$7,MATCH(COUNTIF($B$1:B325,"発電方式"),'2.3(2)新規再エネ導入予定（FS調査、系統接続検討状況）'!$T$8:$T$159,0),0),"")</f>
        <v/>
      </c>
      <c r="F330" s="627" t="str">
        <f ca="1">IFERROR(OFFSET('2.3(2)新規再エネ導入予定（FS調査、系統接続検討状況）'!M$7,MATCH(COUNTIF($B$1:C325,"発電方式"),'2.3(2)新規再エネ導入予定（FS調査、系統接続検討状況）'!$T$8:$T$159,0),0),"")</f>
        <v/>
      </c>
      <c r="G330" s="627" t="str">
        <f ca="1">IFERROR(OFFSET('2.3(2)新規再エネ導入予定（FS調査、系統接続検討状況）'!N$7,MATCH(COUNTIF($B$1:D325,"発電方式"),'2.3(2)新規再エネ導入予定（FS調査、系統接続検討状況）'!$T$8:$T$159,0),0),"")</f>
        <v/>
      </c>
      <c r="H330" s="627" t="str">
        <f ca="1">IFERROR(OFFSET('2.3(2)新規再エネ導入予定（FS調査、系統接続検討状況）'!O$7,MATCH(COUNTIF($B$1:E325,"発電方式"),'2.3(2)新規再エネ導入予定（FS調査、系統接続検討状況）'!$T$8:$T$159,0),0),"")</f>
        <v/>
      </c>
      <c r="I330" s="627" t="str">
        <f ca="1">IFERROR(OFFSET('2.3(2)新規再エネ導入予定（FS調査、系統接続検討状況）'!P$7,MATCH(COUNTIF($B$1:F325,"発電方式"),'2.3(2)新規再エネ導入予定（FS調査、系統接続検討状況）'!$T$8:$T$159,0),0),"")</f>
        <v/>
      </c>
      <c r="AJ330" s="522"/>
      <c r="AK330" s="522"/>
      <c r="AL330" s="522"/>
      <c r="AM330" s="522"/>
      <c r="AN330" s="522"/>
      <c r="AO330" s="522"/>
      <c r="AP330" s="522"/>
      <c r="AQ330" s="522"/>
    </row>
    <row r="332" spans="1:43" ht="26.5" x14ac:dyDescent="0.55000000000000004">
      <c r="B332" s="623" t="s">
        <v>342</v>
      </c>
      <c r="AJ332" s="710" t="s">
        <v>342</v>
      </c>
    </row>
    <row r="333" spans="1:43" ht="29" x14ac:dyDescent="0.55000000000000004">
      <c r="B333" s="629" t="str">
        <f ca="1">IFERROR(_xlfn.TEXTJOIN(" ",1,C325,B327,C327),"")</f>
        <v/>
      </c>
      <c r="AJ333" s="714"/>
      <c r="AK333" s="715"/>
      <c r="AL333" s="715"/>
    </row>
    <row r="334" spans="1:43" ht="28.5" customHeight="1" x14ac:dyDescent="0.55000000000000004">
      <c r="B334" s="631" t="s">
        <v>341</v>
      </c>
      <c r="C334" s="631"/>
      <c r="D334" s="631" t="s">
        <v>340</v>
      </c>
      <c r="E334" s="631"/>
      <c r="F334" s="631" t="s">
        <v>375</v>
      </c>
      <c r="G334" s="631"/>
      <c r="H334" s="631"/>
      <c r="I334" s="631"/>
      <c r="AJ334" s="716" t="s">
        <v>341</v>
      </c>
      <c r="AK334" s="716"/>
      <c r="AL334" s="716" t="s">
        <v>340</v>
      </c>
      <c r="AM334" s="716"/>
      <c r="AN334" s="716" t="s">
        <v>375</v>
      </c>
      <c r="AO334" s="716"/>
      <c r="AP334" s="716"/>
      <c r="AQ334" s="716"/>
    </row>
    <row r="335" spans="1:43" ht="114.65" customHeight="1" x14ac:dyDescent="0.55000000000000004">
      <c r="B335" s="847" t="s">
        <v>339</v>
      </c>
      <c r="C335" s="632" t="s">
        <v>338</v>
      </c>
      <c r="D335" s="848" t="s">
        <v>337</v>
      </c>
      <c r="E335" s="849"/>
      <c r="F335" s="850"/>
      <c r="G335" s="851"/>
      <c r="H335" s="851"/>
      <c r="I335" s="852"/>
      <c r="AJ335" s="873" t="s">
        <v>339</v>
      </c>
      <c r="AK335" s="717" t="s">
        <v>338</v>
      </c>
      <c r="AL335" s="861" t="s">
        <v>337</v>
      </c>
      <c r="AM335" s="862"/>
      <c r="AN335" s="850"/>
      <c r="AO335" s="851"/>
      <c r="AP335" s="851"/>
      <c r="AQ335" s="852"/>
    </row>
    <row r="336" spans="1:43" ht="114.65" customHeight="1" x14ac:dyDescent="0.55000000000000004">
      <c r="B336" s="847"/>
      <c r="C336" s="633" t="s">
        <v>336</v>
      </c>
      <c r="D336" s="848" t="s">
        <v>335</v>
      </c>
      <c r="E336" s="849"/>
      <c r="F336" s="850"/>
      <c r="G336" s="851"/>
      <c r="H336" s="851"/>
      <c r="I336" s="852"/>
      <c r="AJ336" s="873"/>
      <c r="AK336" s="718" t="s">
        <v>336</v>
      </c>
      <c r="AL336" s="861" t="s">
        <v>335</v>
      </c>
      <c r="AM336" s="862"/>
      <c r="AN336" s="850"/>
      <c r="AO336" s="851"/>
      <c r="AP336" s="851"/>
      <c r="AQ336" s="852"/>
    </row>
    <row r="337" spans="1:43" ht="114.65" customHeight="1" x14ac:dyDescent="0.55000000000000004">
      <c r="B337" s="846">
        <v>2</v>
      </c>
      <c r="C337" s="846"/>
      <c r="D337" s="848" t="s">
        <v>334</v>
      </c>
      <c r="E337" s="849"/>
      <c r="F337" s="850"/>
      <c r="G337" s="851"/>
      <c r="H337" s="851"/>
      <c r="I337" s="852"/>
      <c r="AJ337" s="860">
        <v>2</v>
      </c>
      <c r="AK337" s="860"/>
      <c r="AL337" s="861" t="s">
        <v>334</v>
      </c>
      <c r="AM337" s="862"/>
      <c r="AN337" s="850"/>
      <c r="AO337" s="851"/>
      <c r="AP337" s="851"/>
      <c r="AQ337" s="852"/>
    </row>
    <row r="338" spans="1:43" ht="114.65" customHeight="1" x14ac:dyDescent="0.55000000000000004">
      <c r="B338" s="845">
        <v>3</v>
      </c>
      <c r="C338" s="633" t="s">
        <v>333</v>
      </c>
      <c r="D338" s="848" t="s">
        <v>332</v>
      </c>
      <c r="E338" s="849"/>
      <c r="F338" s="850"/>
      <c r="G338" s="851"/>
      <c r="H338" s="851"/>
      <c r="I338" s="852"/>
      <c r="AJ338" s="863">
        <v>3</v>
      </c>
      <c r="AK338" s="718" t="s">
        <v>333</v>
      </c>
      <c r="AL338" s="861" t="s">
        <v>332</v>
      </c>
      <c r="AM338" s="862"/>
      <c r="AN338" s="850"/>
      <c r="AO338" s="851"/>
      <c r="AP338" s="851"/>
      <c r="AQ338" s="852"/>
    </row>
    <row r="339" spans="1:43" ht="114.65" customHeight="1" x14ac:dyDescent="0.55000000000000004">
      <c r="B339" s="845"/>
      <c r="C339" s="633" t="s">
        <v>331</v>
      </c>
      <c r="D339" s="848" t="s">
        <v>330</v>
      </c>
      <c r="E339" s="849"/>
      <c r="F339" s="850"/>
      <c r="G339" s="851"/>
      <c r="H339" s="851"/>
      <c r="I339" s="852"/>
      <c r="AJ339" s="863"/>
      <c r="AK339" s="718" t="s">
        <v>331</v>
      </c>
      <c r="AL339" s="861" t="s">
        <v>330</v>
      </c>
      <c r="AM339" s="862"/>
      <c r="AN339" s="850"/>
      <c r="AO339" s="851"/>
      <c r="AP339" s="851"/>
      <c r="AQ339" s="852"/>
    </row>
    <row r="340" spans="1:43" ht="115" customHeight="1" x14ac:dyDescent="0.55000000000000004">
      <c r="B340" s="846">
        <v>4</v>
      </c>
      <c r="C340" s="846"/>
      <c r="D340" s="848" t="s">
        <v>329</v>
      </c>
      <c r="E340" s="849"/>
      <c r="F340" s="850"/>
      <c r="G340" s="851"/>
      <c r="H340" s="851"/>
      <c r="I340" s="852"/>
      <c r="AJ340" s="860">
        <v>4</v>
      </c>
      <c r="AK340" s="860"/>
      <c r="AL340" s="861" t="s">
        <v>329</v>
      </c>
      <c r="AM340" s="862"/>
      <c r="AN340" s="850"/>
      <c r="AO340" s="851"/>
      <c r="AP340" s="851"/>
      <c r="AQ340" s="852"/>
    </row>
    <row r="341" spans="1:43" ht="132" customHeight="1" x14ac:dyDescent="0.55000000000000004">
      <c r="B341" s="846">
        <v>5</v>
      </c>
      <c r="C341" s="846"/>
      <c r="D341" s="848" t="s">
        <v>328</v>
      </c>
      <c r="E341" s="849"/>
      <c r="F341" s="850"/>
      <c r="G341" s="851"/>
      <c r="H341" s="851"/>
      <c r="I341" s="852"/>
      <c r="AJ341" s="860">
        <v>5</v>
      </c>
      <c r="AK341" s="860"/>
      <c r="AL341" s="861" t="s">
        <v>328</v>
      </c>
      <c r="AM341" s="862"/>
      <c r="AN341" s="850"/>
      <c r="AO341" s="851"/>
      <c r="AP341" s="851"/>
      <c r="AQ341" s="852"/>
    </row>
    <row r="343" spans="1:43" x14ac:dyDescent="0.55000000000000004">
      <c r="A343" s="634"/>
      <c r="B343" s="634"/>
      <c r="C343" s="634"/>
      <c r="D343" s="634"/>
      <c r="E343" s="634"/>
      <c r="F343" s="634"/>
      <c r="G343" s="634"/>
      <c r="H343" s="634"/>
      <c r="I343" s="634"/>
      <c r="J343" s="634"/>
      <c r="AI343" s="634"/>
      <c r="AJ343" s="719"/>
      <c r="AK343" s="719"/>
      <c r="AL343" s="719"/>
      <c r="AM343" s="719"/>
      <c r="AN343" s="719"/>
      <c r="AO343" s="719"/>
      <c r="AP343" s="719"/>
      <c r="AQ343" s="719"/>
    </row>
    <row r="344" spans="1:43" ht="32.5" x14ac:dyDescent="0.55000000000000004">
      <c r="B344" s="624" t="s">
        <v>34</v>
      </c>
      <c r="C344" s="624" t="str">
        <f ca="1">IFERROR(OFFSET('2.3新規再エネ導入予定（設備情報）'!$Z$6,MATCH(COUNTIF($B$1:B344,"発電方式"),'2.3新規再エネ導入予定（設備情報）'!$Y$7:$Y$324,0),0),"")</f>
        <v/>
      </c>
      <c r="D344" s="625"/>
      <c r="AJ344" s="711" t="s">
        <v>34</v>
      </c>
      <c r="AK344" s="711"/>
      <c r="AL344" s="712"/>
    </row>
    <row r="345" spans="1:43" ht="39.75" customHeight="1" x14ac:dyDescent="0.55000000000000004">
      <c r="B345" s="495" t="s">
        <v>406</v>
      </c>
      <c r="C345" s="495" t="s">
        <v>407</v>
      </c>
      <c r="D345" s="626" t="s">
        <v>408</v>
      </c>
      <c r="E345" s="495" t="s">
        <v>409</v>
      </c>
      <c r="F345" s="253" t="s">
        <v>410</v>
      </c>
      <c r="G345" s="626" t="s">
        <v>411</v>
      </c>
      <c r="H345" s="495" t="s">
        <v>412</v>
      </c>
      <c r="I345" s="253" t="s">
        <v>413</v>
      </c>
      <c r="AJ345" s="562" t="s">
        <v>15</v>
      </c>
      <c r="AK345" s="562" t="s">
        <v>304</v>
      </c>
      <c r="AL345" s="261" t="s">
        <v>303</v>
      </c>
      <c r="AM345" s="562" t="s">
        <v>16</v>
      </c>
      <c r="AN345" s="374" t="s">
        <v>17</v>
      </c>
      <c r="AO345" s="261" t="s">
        <v>40</v>
      </c>
      <c r="AP345" s="562" t="s">
        <v>20</v>
      </c>
      <c r="AQ345" s="374" t="s">
        <v>165</v>
      </c>
    </row>
    <row r="346" spans="1:43" ht="36" customHeight="1" x14ac:dyDescent="0.55000000000000004">
      <c r="B346" s="481" t="str">
        <f ca="1">IFERROR(OFFSET('2.3新規再エネ導入予定（設備情報）'!$F$7,MATCH(COUNTIF($B$1:B344,"発電方式"),'2.3新規再エネ導入予定（設備情報）'!$Y$8:$Y$324,0),0),"")</f>
        <v/>
      </c>
      <c r="C346" s="627" t="str">
        <f ca="1">IFERROR(OFFSET('2.3新規再エネ導入予定（設備情報）'!$G$7,MATCH(COUNTIF($B$1:B344,"発電方式"),'2.3新規再エネ導入予定（設備情報）'!$Y$8:$Y$324,0),0),"")</f>
        <v/>
      </c>
      <c r="D346" s="481" t="str">
        <f ca="1">IFERROR(OFFSET('2.3新規再エネ導入予定（設備情報）'!$H$7,MATCH(COUNTIF($B$1:B344,"発電方式"),'2.3新規再エネ導入予定（設備情報）'!$Y$8:$Y$324,0),0),"")</f>
        <v/>
      </c>
      <c r="E346" s="441" t="str">
        <f ca="1">IFERROR(OFFSET('2.3新規再エネ導入予定（設備情報）'!$I$7,MATCH(COUNTIF($B$1:B344,"発電方式"),'2.3新規再エネ導入予定（設備情報）'!$Y$8:$Y$324,0),0),"")</f>
        <v/>
      </c>
      <c r="F346" s="441" t="str">
        <f ca="1">IFERROR(OFFSET('2.3新規再エネ導入予定（設備情報）'!$J$7,MATCH(COUNTIF($B$1:B344,"発電方式"),'2.3新規再エネ導入予定（設備情報）'!$Y$8:$Y$324,0),0),"")</f>
        <v/>
      </c>
      <c r="G346" s="627" t="str">
        <f ca="1">IFERROR(OFFSET('2.3新規再エネ導入予定（設備情報）'!$L$7,MATCH(COUNTIF($B$1:B344,"発電方式"),'2.3新規再エネ導入予定（設備情報）'!$Y$8:$Y$324,0),0),"")</f>
        <v/>
      </c>
      <c r="H346" s="627" t="str">
        <f ca="1">IFERROR(OFFSET('2.3新規再エネ導入予定（設備情報）'!$M$7,MATCH(COUNTIF($B$1:B344,"発電方式"),'2.3新規再エネ導入予定（設備情報）'!$Y$8:$Y$324,0),0),"")</f>
        <v/>
      </c>
      <c r="I346" s="628" t="str">
        <f ca="1">IFERROR(OFFSET('2.3新規再エネ導入予定（設備情報）'!$P$7,MATCH(COUNTIF($B$1:B344,"発電方式"),'2.3新規再エネ導入予定（設備情報）'!$Y$8:$Y$324,0),0),"")</f>
        <v/>
      </c>
      <c r="AJ346" s="713"/>
      <c r="AK346" s="522"/>
      <c r="AL346" s="713"/>
      <c r="AM346" s="256"/>
      <c r="AN346" s="256"/>
      <c r="AO346" s="522"/>
      <c r="AP346" s="522"/>
      <c r="AQ346" s="534"/>
    </row>
    <row r="347" spans="1:43" ht="16.5" customHeight="1" x14ac:dyDescent="0.55000000000000004">
      <c r="B347" s="855" t="s">
        <v>414</v>
      </c>
      <c r="C347" s="836" t="s">
        <v>415</v>
      </c>
      <c r="D347" s="857" t="s">
        <v>416</v>
      </c>
      <c r="E347" s="853" t="s">
        <v>417</v>
      </c>
      <c r="F347" s="859"/>
      <c r="G347" s="854"/>
      <c r="H347" s="853" t="s">
        <v>418</v>
      </c>
      <c r="I347" s="854"/>
      <c r="AJ347" s="864" t="s">
        <v>300</v>
      </c>
      <c r="AK347" s="866" t="s">
        <v>21</v>
      </c>
      <c r="AL347" s="868" t="s">
        <v>344</v>
      </c>
      <c r="AM347" s="870" t="s">
        <v>343</v>
      </c>
      <c r="AN347" s="871"/>
      <c r="AO347" s="872"/>
      <c r="AP347" s="870" t="s">
        <v>199</v>
      </c>
      <c r="AQ347" s="872"/>
    </row>
    <row r="348" spans="1:43" ht="21.75" customHeight="1" x14ac:dyDescent="0.55000000000000004">
      <c r="B348" s="856"/>
      <c r="C348" s="837"/>
      <c r="D348" s="858"/>
      <c r="E348" s="542" t="s">
        <v>419</v>
      </c>
      <c r="F348" s="627" t="s">
        <v>420</v>
      </c>
      <c r="G348" s="627" t="s">
        <v>421</v>
      </c>
      <c r="H348" s="627" t="s">
        <v>422</v>
      </c>
      <c r="I348" s="627" t="s">
        <v>423</v>
      </c>
      <c r="AJ348" s="865"/>
      <c r="AK348" s="867"/>
      <c r="AL348" s="869"/>
      <c r="AM348" s="528" t="s">
        <v>305</v>
      </c>
      <c r="AN348" s="522" t="s">
        <v>200</v>
      </c>
      <c r="AO348" s="522" t="s">
        <v>201</v>
      </c>
      <c r="AP348" s="522" t="s">
        <v>202</v>
      </c>
      <c r="AQ348" s="522" t="s">
        <v>203</v>
      </c>
    </row>
    <row r="349" spans="1:43" ht="46.5" customHeight="1" x14ac:dyDescent="0.55000000000000004">
      <c r="B349" s="627" t="str">
        <f ca="1">IFERROR(OFFSET('2.3新規再エネ導入予定（設備情報）'!$O$7,MATCH(COUNTIF($B$1:B344,"発電方式"),'2.3新規再エネ導入予定（設備情報）'!$Y$8:$Y$324,0),0),"")</f>
        <v/>
      </c>
      <c r="C349" s="627" t="str">
        <f ca="1">IFERROR(OFFSET('2.3新規再エネ導入予定（設備情報）'!$R$7,MATCH(COUNTIF($B$1:B344,"発電方式"),'2.3新規再エネ導入予定（設備情報）'!$Y$8:$Y$324,0),0),"")</f>
        <v/>
      </c>
      <c r="D349" s="627" t="str">
        <f ca="1">IFERROR(OFFSET('2.3新規再エネ導入予定（設備情報）'!$S$7,MATCH(COUNTIF($B$1:B344,"発電方式"),'2.3新規再エネ導入予定（設備情報）'!$Y$8:$Y$324,0),0),"")</f>
        <v/>
      </c>
      <c r="E349" s="627" t="str">
        <f ca="1">IFERROR(OFFSET('2.3(2)新規再エネ導入予定（FS調査、系統接続検討状況）'!L$7,MATCH(COUNTIF($B$1:B344,"発電方式"),'2.3(2)新規再エネ導入予定（FS調査、系統接続検討状況）'!$T$8:$T$159,0),0),"")</f>
        <v/>
      </c>
      <c r="F349" s="627" t="str">
        <f ca="1">IFERROR(OFFSET('2.3(2)新規再エネ導入予定（FS調査、系統接続検討状況）'!M$7,MATCH(COUNTIF($B$1:C344,"発電方式"),'2.3(2)新規再エネ導入予定（FS調査、系統接続検討状況）'!$T$8:$T$159,0),0),"")</f>
        <v/>
      </c>
      <c r="G349" s="627" t="str">
        <f ca="1">IFERROR(OFFSET('2.3(2)新規再エネ導入予定（FS調査、系統接続検討状況）'!N$7,MATCH(COUNTIF($B$1:D344,"発電方式"),'2.3(2)新規再エネ導入予定（FS調査、系統接続検討状況）'!$T$8:$T$159,0),0),"")</f>
        <v/>
      </c>
      <c r="H349" s="627" t="str">
        <f ca="1">IFERROR(OFFSET('2.3(2)新規再エネ導入予定（FS調査、系統接続検討状況）'!O$7,MATCH(COUNTIF($B$1:E344,"発電方式"),'2.3(2)新規再エネ導入予定（FS調査、系統接続検討状況）'!$T$8:$T$159,0),0),"")</f>
        <v/>
      </c>
      <c r="I349" s="627" t="str">
        <f ca="1">IFERROR(OFFSET('2.3(2)新規再エネ導入予定（FS調査、系統接続検討状況）'!P$7,MATCH(COUNTIF($B$1:F344,"発電方式"),'2.3(2)新規再エネ導入予定（FS調査、系統接続検討状況）'!$T$8:$T$159,0),0),"")</f>
        <v/>
      </c>
      <c r="AJ349" s="522"/>
      <c r="AK349" s="522"/>
      <c r="AL349" s="522"/>
      <c r="AM349" s="522"/>
      <c r="AN349" s="522"/>
      <c r="AO349" s="522"/>
      <c r="AP349" s="522"/>
      <c r="AQ349" s="522"/>
    </row>
    <row r="351" spans="1:43" ht="26.5" x14ac:dyDescent="0.55000000000000004">
      <c r="B351" s="623" t="s">
        <v>342</v>
      </c>
      <c r="AJ351" s="710" t="s">
        <v>342</v>
      </c>
    </row>
    <row r="352" spans="1:43" ht="29" x14ac:dyDescent="0.55000000000000004">
      <c r="B352" s="629" t="str">
        <f ca="1">IFERROR(_xlfn.TEXTJOIN(" ",1,C344,B346,C346),"")</f>
        <v/>
      </c>
      <c r="AJ352" s="714"/>
      <c r="AK352" s="715"/>
      <c r="AL352" s="715"/>
    </row>
    <row r="353" spans="1:43" ht="28.5" customHeight="1" x14ac:dyDescent="0.55000000000000004">
      <c r="B353" s="631" t="s">
        <v>341</v>
      </c>
      <c r="C353" s="631"/>
      <c r="D353" s="631" t="s">
        <v>340</v>
      </c>
      <c r="E353" s="631"/>
      <c r="F353" s="631" t="s">
        <v>375</v>
      </c>
      <c r="G353" s="631"/>
      <c r="H353" s="631"/>
      <c r="I353" s="631"/>
      <c r="AJ353" s="716" t="s">
        <v>341</v>
      </c>
      <c r="AK353" s="716"/>
      <c r="AL353" s="716" t="s">
        <v>340</v>
      </c>
      <c r="AM353" s="716"/>
      <c r="AN353" s="716" t="s">
        <v>375</v>
      </c>
      <c r="AO353" s="716"/>
      <c r="AP353" s="716"/>
      <c r="AQ353" s="716"/>
    </row>
    <row r="354" spans="1:43" ht="114.65" customHeight="1" x14ac:dyDescent="0.55000000000000004">
      <c r="B354" s="847" t="s">
        <v>339</v>
      </c>
      <c r="C354" s="632" t="s">
        <v>338</v>
      </c>
      <c r="D354" s="848" t="s">
        <v>337</v>
      </c>
      <c r="E354" s="849"/>
      <c r="F354" s="850"/>
      <c r="G354" s="851"/>
      <c r="H354" s="851"/>
      <c r="I354" s="852"/>
      <c r="AJ354" s="873" t="s">
        <v>339</v>
      </c>
      <c r="AK354" s="717" t="s">
        <v>338</v>
      </c>
      <c r="AL354" s="861" t="s">
        <v>337</v>
      </c>
      <c r="AM354" s="862"/>
      <c r="AN354" s="850"/>
      <c r="AO354" s="851"/>
      <c r="AP354" s="851"/>
      <c r="AQ354" s="852"/>
    </row>
    <row r="355" spans="1:43" ht="114.65" customHeight="1" x14ac:dyDescent="0.55000000000000004">
      <c r="B355" s="847"/>
      <c r="C355" s="633" t="s">
        <v>336</v>
      </c>
      <c r="D355" s="848" t="s">
        <v>335</v>
      </c>
      <c r="E355" s="849"/>
      <c r="F355" s="850"/>
      <c r="G355" s="851"/>
      <c r="H355" s="851"/>
      <c r="I355" s="852"/>
      <c r="AJ355" s="873"/>
      <c r="AK355" s="718" t="s">
        <v>336</v>
      </c>
      <c r="AL355" s="861" t="s">
        <v>335</v>
      </c>
      <c r="AM355" s="862"/>
      <c r="AN355" s="850"/>
      <c r="AO355" s="851"/>
      <c r="AP355" s="851"/>
      <c r="AQ355" s="852"/>
    </row>
    <row r="356" spans="1:43" ht="114.65" customHeight="1" x14ac:dyDescent="0.55000000000000004">
      <c r="B356" s="846">
        <v>2</v>
      </c>
      <c r="C356" s="846"/>
      <c r="D356" s="848" t="s">
        <v>334</v>
      </c>
      <c r="E356" s="849"/>
      <c r="F356" s="850"/>
      <c r="G356" s="851"/>
      <c r="H356" s="851"/>
      <c r="I356" s="852"/>
      <c r="AJ356" s="860">
        <v>2</v>
      </c>
      <c r="AK356" s="860"/>
      <c r="AL356" s="861" t="s">
        <v>334</v>
      </c>
      <c r="AM356" s="862"/>
      <c r="AN356" s="850"/>
      <c r="AO356" s="851"/>
      <c r="AP356" s="851"/>
      <c r="AQ356" s="852"/>
    </row>
    <row r="357" spans="1:43" ht="114.65" customHeight="1" x14ac:dyDescent="0.55000000000000004">
      <c r="B357" s="845">
        <v>3</v>
      </c>
      <c r="C357" s="633" t="s">
        <v>333</v>
      </c>
      <c r="D357" s="848" t="s">
        <v>332</v>
      </c>
      <c r="E357" s="849"/>
      <c r="F357" s="850"/>
      <c r="G357" s="851"/>
      <c r="H357" s="851"/>
      <c r="I357" s="852"/>
      <c r="AJ357" s="863">
        <v>3</v>
      </c>
      <c r="AK357" s="718" t="s">
        <v>333</v>
      </c>
      <c r="AL357" s="861" t="s">
        <v>332</v>
      </c>
      <c r="AM357" s="862"/>
      <c r="AN357" s="850"/>
      <c r="AO357" s="851"/>
      <c r="AP357" s="851"/>
      <c r="AQ357" s="852"/>
    </row>
    <row r="358" spans="1:43" ht="114.65" customHeight="1" x14ac:dyDescent="0.55000000000000004">
      <c r="B358" s="845"/>
      <c r="C358" s="633" t="s">
        <v>331</v>
      </c>
      <c r="D358" s="848" t="s">
        <v>330</v>
      </c>
      <c r="E358" s="849"/>
      <c r="F358" s="850"/>
      <c r="G358" s="851"/>
      <c r="H358" s="851"/>
      <c r="I358" s="852"/>
      <c r="AJ358" s="863"/>
      <c r="AK358" s="718" t="s">
        <v>331</v>
      </c>
      <c r="AL358" s="861" t="s">
        <v>330</v>
      </c>
      <c r="AM358" s="862"/>
      <c r="AN358" s="850"/>
      <c r="AO358" s="851"/>
      <c r="AP358" s="851"/>
      <c r="AQ358" s="852"/>
    </row>
    <row r="359" spans="1:43" ht="115" customHeight="1" x14ac:dyDescent="0.55000000000000004">
      <c r="B359" s="846">
        <v>4</v>
      </c>
      <c r="C359" s="846"/>
      <c r="D359" s="848" t="s">
        <v>329</v>
      </c>
      <c r="E359" s="849"/>
      <c r="F359" s="850"/>
      <c r="G359" s="851"/>
      <c r="H359" s="851"/>
      <c r="I359" s="852"/>
      <c r="AJ359" s="860">
        <v>4</v>
      </c>
      <c r="AK359" s="860"/>
      <c r="AL359" s="861" t="s">
        <v>329</v>
      </c>
      <c r="AM359" s="862"/>
      <c r="AN359" s="850"/>
      <c r="AO359" s="851"/>
      <c r="AP359" s="851"/>
      <c r="AQ359" s="852"/>
    </row>
    <row r="360" spans="1:43" ht="132" customHeight="1" x14ac:dyDescent="0.55000000000000004">
      <c r="B360" s="846">
        <v>5</v>
      </c>
      <c r="C360" s="846"/>
      <c r="D360" s="848" t="s">
        <v>328</v>
      </c>
      <c r="E360" s="849"/>
      <c r="F360" s="850"/>
      <c r="G360" s="851"/>
      <c r="H360" s="851"/>
      <c r="I360" s="852"/>
      <c r="AJ360" s="860">
        <v>5</v>
      </c>
      <c r="AK360" s="860"/>
      <c r="AL360" s="861" t="s">
        <v>328</v>
      </c>
      <c r="AM360" s="862"/>
      <c r="AN360" s="850"/>
      <c r="AO360" s="851"/>
      <c r="AP360" s="851"/>
      <c r="AQ360" s="852"/>
    </row>
    <row r="362" spans="1:43" x14ac:dyDescent="0.55000000000000004">
      <c r="A362" s="634"/>
      <c r="B362" s="634"/>
      <c r="C362" s="634"/>
      <c r="D362" s="634"/>
      <c r="E362" s="634"/>
      <c r="F362" s="634"/>
      <c r="G362" s="634"/>
      <c r="H362" s="634"/>
      <c r="I362" s="634"/>
      <c r="J362" s="634"/>
      <c r="AI362" s="634"/>
      <c r="AJ362" s="719"/>
      <c r="AK362" s="719"/>
      <c r="AL362" s="719"/>
      <c r="AM362" s="719"/>
      <c r="AN362" s="719"/>
      <c r="AO362" s="719"/>
      <c r="AP362" s="719"/>
      <c r="AQ362" s="719"/>
    </row>
    <row r="363" spans="1:43" ht="32.5" x14ac:dyDescent="0.55000000000000004">
      <c r="B363" s="624" t="s">
        <v>34</v>
      </c>
      <c r="C363" s="624" t="str">
        <f ca="1">IFERROR(OFFSET('2.3新規再エネ導入予定（設備情報）'!$Z$6,MATCH(COUNTIF($B$1:B363,"発電方式"),'2.3新規再エネ導入予定（設備情報）'!$Y$7:$Y$324,0),0),"")</f>
        <v/>
      </c>
      <c r="D363" s="625"/>
      <c r="AJ363" s="711" t="s">
        <v>34</v>
      </c>
      <c r="AK363" s="711"/>
      <c r="AL363" s="712"/>
    </row>
    <row r="364" spans="1:43" ht="39.75" customHeight="1" x14ac:dyDescent="0.55000000000000004">
      <c r="B364" s="495" t="s">
        <v>406</v>
      </c>
      <c r="C364" s="495" t="s">
        <v>407</v>
      </c>
      <c r="D364" s="626" t="s">
        <v>408</v>
      </c>
      <c r="E364" s="495" t="s">
        <v>409</v>
      </c>
      <c r="F364" s="253" t="s">
        <v>410</v>
      </c>
      <c r="G364" s="626" t="s">
        <v>411</v>
      </c>
      <c r="H364" s="495" t="s">
        <v>412</v>
      </c>
      <c r="I364" s="253" t="s">
        <v>413</v>
      </c>
      <c r="AJ364" s="562" t="s">
        <v>15</v>
      </c>
      <c r="AK364" s="562" t="s">
        <v>304</v>
      </c>
      <c r="AL364" s="261" t="s">
        <v>303</v>
      </c>
      <c r="AM364" s="562" t="s">
        <v>16</v>
      </c>
      <c r="AN364" s="374" t="s">
        <v>17</v>
      </c>
      <c r="AO364" s="261" t="s">
        <v>40</v>
      </c>
      <c r="AP364" s="562" t="s">
        <v>20</v>
      </c>
      <c r="AQ364" s="374" t="s">
        <v>165</v>
      </c>
    </row>
    <row r="365" spans="1:43" ht="36" customHeight="1" x14ac:dyDescent="0.55000000000000004">
      <c r="B365" s="481" t="str">
        <f ca="1">IFERROR(OFFSET('2.3新規再エネ導入予定（設備情報）'!$F$7,MATCH(COUNTIF($B$1:B363,"発電方式"),'2.3新規再エネ導入予定（設備情報）'!$Y$8:$Y$324,0),0),"")</f>
        <v/>
      </c>
      <c r="C365" s="627" t="str">
        <f ca="1">IFERROR(OFFSET('2.3新規再エネ導入予定（設備情報）'!$G$7,MATCH(COUNTIF($B$1:B363,"発電方式"),'2.3新規再エネ導入予定（設備情報）'!$Y$8:$Y$324,0),0),"")</f>
        <v/>
      </c>
      <c r="D365" s="481" t="str">
        <f ca="1">IFERROR(OFFSET('2.3新規再エネ導入予定（設備情報）'!$H$7,MATCH(COUNTIF($B$1:B363,"発電方式"),'2.3新規再エネ導入予定（設備情報）'!$Y$8:$Y$324,0),0),"")</f>
        <v/>
      </c>
      <c r="E365" s="441" t="str">
        <f ca="1">IFERROR(OFFSET('2.3新規再エネ導入予定（設備情報）'!$I$7,MATCH(COUNTIF($B$1:B363,"発電方式"),'2.3新規再エネ導入予定（設備情報）'!$Y$8:$Y$324,0),0),"")</f>
        <v/>
      </c>
      <c r="F365" s="441" t="str">
        <f ca="1">IFERROR(OFFSET('2.3新規再エネ導入予定（設備情報）'!$J$7,MATCH(COUNTIF($B$1:B363,"発電方式"),'2.3新規再エネ導入予定（設備情報）'!$Y$8:$Y$324,0),0),"")</f>
        <v/>
      </c>
      <c r="G365" s="627" t="str">
        <f ca="1">IFERROR(OFFSET('2.3新規再エネ導入予定（設備情報）'!$L$7,MATCH(COUNTIF($B$1:B363,"発電方式"),'2.3新規再エネ導入予定（設備情報）'!$Y$8:$Y$324,0),0),"")</f>
        <v/>
      </c>
      <c r="H365" s="627" t="str">
        <f ca="1">IFERROR(OFFSET('2.3新規再エネ導入予定（設備情報）'!$M$7,MATCH(COUNTIF($B$1:B363,"発電方式"),'2.3新規再エネ導入予定（設備情報）'!$Y$8:$Y$324,0),0),"")</f>
        <v/>
      </c>
      <c r="I365" s="628" t="str">
        <f ca="1">IFERROR(OFFSET('2.3新規再エネ導入予定（設備情報）'!$P$7,MATCH(COUNTIF($B$1:B363,"発電方式"),'2.3新規再エネ導入予定（設備情報）'!$Y$8:$Y$324,0),0),"")</f>
        <v/>
      </c>
      <c r="AJ365" s="713"/>
      <c r="AK365" s="522"/>
      <c r="AL365" s="713"/>
      <c r="AM365" s="256"/>
      <c r="AN365" s="256"/>
      <c r="AO365" s="522"/>
      <c r="AP365" s="522"/>
      <c r="AQ365" s="534"/>
    </row>
    <row r="366" spans="1:43" ht="16.5" customHeight="1" x14ac:dyDescent="0.55000000000000004">
      <c r="B366" s="855" t="s">
        <v>414</v>
      </c>
      <c r="C366" s="836" t="s">
        <v>415</v>
      </c>
      <c r="D366" s="857" t="s">
        <v>416</v>
      </c>
      <c r="E366" s="853" t="s">
        <v>417</v>
      </c>
      <c r="F366" s="859"/>
      <c r="G366" s="854"/>
      <c r="H366" s="853" t="s">
        <v>418</v>
      </c>
      <c r="I366" s="854"/>
      <c r="AJ366" s="864" t="s">
        <v>300</v>
      </c>
      <c r="AK366" s="866" t="s">
        <v>21</v>
      </c>
      <c r="AL366" s="868" t="s">
        <v>344</v>
      </c>
      <c r="AM366" s="870" t="s">
        <v>343</v>
      </c>
      <c r="AN366" s="871"/>
      <c r="AO366" s="872"/>
      <c r="AP366" s="870" t="s">
        <v>199</v>
      </c>
      <c r="AQ366" s="872"/>
    </row>
    <row r="367" spans="1:43" ht="21.75" customHeight="1" x14ac:dyDescent="0.55000000000000004">
      <c r="B367" s="856"/>
      <c r="C367" s="837"/>
      <c r="D367" s="858"/>
      <c r="E367" s="542" t="s">
        <v>419</v>
      </c>
      <c r="F367" s="627" t="s">
        <v>420</v>
      </c>
      <c r="G367" s="627" t="s">
        <v>421</v>
      </c>
      <c r="H367" s="627" t="s">
        <v>422</v>
      </c>
      <c r="I367" s="627" t="s">
        <v>423</v>
      </c>
      <c r="AJ367" s="865"/>
      <c r="AK367" s="867"/>
      <c r="AL367" s="869"/>
      <c r="AM367" s="528" t="s">
        <v>305</v>
      </c>
      <c r="AN367" s="522" t="s">
        <v>200</v>
      </c>
      <c r="AO367" s="522" t="s">
        <v>201</v>
      </c>
      <c r="AP367" s="522" t="s">
        <v>202</v>
      </c>
      <c r="AQ367" s="522" t="s">
        <v>203</v>
      </c>
    </row>
    <row r="368" spans="1:43" ht="46.5" customHeight="1" x14ac:dyDescent="0.55000000000000004">
      <c r="B368" s="627" t="str">
        <f ca="1">IFERROR(OFFSET('2.3新規再エネ導入予定（設備情報）'!$O$7,MATCH(COUNTIF($B$1:B363,"発電方式"),'2.3新規再エネ導入予定（設備情報）'!$Y$8:$Y$324,0),0),"")</f>
        <v/>
      </c>
      <c r="C368" s="627" t="str">
        <f ca="1">IFERROR(OFFSET('2.3新規再エネ導入予定（設備情報）'!$R$7,MATCH(COUNTIF($B$1:B363,"発電方式"),'2.3新規再エネ導入予定（設備情報）'!$Y$8:$Y$324,0),0),"")</f>
        <v/>
      </c>
      <c r="D368" s="627" t="str">
        <f ca="1">IFERROR(OFFSET('2.3新規再エネ導入予定（設備情報）'!$S$7,MATCH(COUNTIF($B$1:B363,"発電方式"),'2.3新規再エネ導入予定（設備情報）'!$Y$8:$Y$324,0),0),"")</f>
        <v/>
      </c>
      <c r="E368" s="627" t="str">
        <f ca="1">IFERROR(OFFSET('2.3(2)新規再エネ導入予定（FS調査、系統接続検討状況）'!L$7,MATCH(COUNTIF($B$1:B363,"発電方式"),'2.3(2)新規再エネ導入予定（FS調査、系統接続検討状況）'!$T$8:$T$159,0),0),"")</f>
        <v/>
      </c>
      <c r="F368" s="627" t="str">
        <f ca="1">IFERROR(OFFSET('2.3(2)新規再エネ導入予定（FS調査、系統接続検討状況）'!M$7,MATCH(COUNTIF($B$1:C363,"発電方式"),'2.3(2)新規再エネ導入予定（FS調査、系統接続検討状況）'!$T$8:$T$159,0),0),"")</f>
        <v/>
      </c>
      <c r="G368" s="627" t="str">
        <f ca="1">IFERROR(OFFSET('2.3(2)新規再エネ導入予定（FS調査、系統接続検討状況）'!N$7,MATCH(COUNTIF($B$1:D363,"発電方式"),'2.3(2)新規再エネ導入予定（FS調査、系統接続検討状況）'!$T$8:$T$159,0),0),"")</f>
        <v/>
      </c>
      <c r="H368" s="627" t="str">
        <f ca="1">IFERROR(OFFSET('2.3(2)新規再エネ導入予定（FS調査、系統接続検討状況）'!O$7,MATCH(COUNTIF($B$1:E363,"発電方式"),'2.3(2)新規再エネ導入予定（FS調査、系統接続検討状況）'!$T$8:$T$159,0),0),"")</f>
        <v/>
      </c>
      <c r="I368" s="627" t="str">
        <f ca="1">IFERROR(OFFSET('2.3(2)新規再エネ導入予定（FS調査、系統接続検討状況）'!P$7,MATCH(COUNTIF($B$1:F363,"発電方式"),'2.3(2)新規再エネ導入予定（FS調査、系統接続検討状況）'!$T$8:$T$159,0),0),"")</f>
        <v/>
      </c>
      <c r="AJ368" s="522"/>
      <c r="AK368" s="522"/>
      <c r="AL368" s="522"/>
      <c r="AM368" s="522"/>
      <c r="AN368" s="522"/>
      <c r="AO368" s="522"/>
      <c r="AP368" s="522"/>
      <c r="AQ368" s="522"/>
    </row>
    <row r="370" spans="1:43" ht="26.5" x14ac:dyDescent="0.55000000000000004">
      <c r="B370" s="623" t="s">
        <v>342</v>
      </c>
      <c r="AJ370" s="710" t="s">
        <v>342</v>
      </c>
    </row>
    <row r="371" spans="1:43" ht="29" x14ac:dyDescent="0.55000000000000004">
      <c r="B371" s="629" t="str">
        <f ca="1">IFERROR(_xlfn.TEXTJOIN(" ",1,C363,B365,C365),"")</f>
        <v/>
      </c>
      <c r="AJ371" s="714"/>
      <c r="AK371" s="715"/>
      <c r="AL371" s="715"/>
    </row>
    <row r="372" spans="1:43" ht="28.5" customHeight="1" x14ac:dyDescent="0.55000000000000004">
      <c r="B372" s="631" t="s">
        <v>341</v>
      </c>
      <c r="C372" s="631"/>
      <c r="D372" s="631" t="s">
        <v>340</v>
      </c>
      <c r="E372" s="631"/>
      <c r="F372" s="631" t="s">
        <v>375</v>
      </c>
      <c r="G372" s="631"/>
      <c r="H372" s="631"/>
      <c r="I372" s="631"/>
      <c r="AJ372" s="716" t="s">
        <v>341</v>
      </c>
      <c r="AK372" s="716"/>
      <c r="AL372" s="716" t="s">
        <v>340</v>
      </c>
      <c r="AM372" s="716"/>
      <c r="AN372" s="716" t="s">
        <v>375</v>
      </c>
      <c r="AO372" s="716"/>
      <c r="AP372" s="716"/>
      <c r="AQ372" s="716"/>
    </row>
    <row r="373" spans="1:43" ht="114.65" customHeight="1" x14ac:dyDescent="0.55000000000000004">
      <c r="B373" s="847" t="s">
        <v>339</v>
      </c>
      <c r="C373" s="632" t="s">
        <v>338</v>
      </c>
      <c r="D373" s="848" t="s">
        <v>337</v>
      </c>
      <c r="E373" s="849"/>
      <c r="F373" s="850"/>
      <c r="G373" s="851"/>
      <c r="H373" s="851"/>
      <c r="I373" s="852"/>
      <c r="AJ373" s="873" t="s">
        <v>339</v>
      </c>
      <c r="AK373" s="717" t="s">
        <v>338</v>
      </c>
      <c r="AL373" s="861" t="s">
        <v>337</v>
      </c>
      <c r="AM373" s="862"/>
      <c r="AN373" s="850"/>
      <c r="AO373" s="851"/>
      <c r="AP373" s="851"/>
      <c r="AQ373" s="852"/>
    </row>
    <row r="374" spans="1:43" ht="114.65" customHeight="1" x14ac:dyDescent="0.55000000000000004">
      <c r="B374" s="847"/>
      <c r="C374" s="633" t="s">
        <v>336</v>
      </c>
      <c r="D374" s="848" t="s">
        <v>335</v>
      </c>
      <c r="E374" s="849"/>
      <c r="F374" s="850"/>
      <c r="G374" s="851"/>
      <c r="H374" s="851"/>
      <c r="I374" s="852"/>
      <c r="AJ374" s="873"/>
      <c r="AK374" s="718" t="s">
        <v>336</v>
      </c>
      <c r="AL374" s="861" t="s">
        <v>335</v>
      </c>
      <c r="AM374" s="862"/>
      <c r="AN374" s="850"/>
      <c r="AO374" s="851"/>
      <c r="AP374" s="851"/>
      <c r="AQ374" s="852"/>
    </row>
    <row r="375" spans="1:43" ht="114.65" customHeight="1" x14ac:dyDescent="0.55000000000000004">
      <c r="B375" s="846">
        <v>2</v>
      </c>
      <c r="C375" s="846"/>
      <c r="D375" s="848" t="s">
        <v>334</v>
      </c>
      <c r="E375" s="849"/>
      <c r="F375" s="850"/>
      <c r="G375" s="851"/>
      <c r="H375" s="851"/>
      <c r="I375" s="852"/>
      <c r="AJ375" s="860">
        <v>2</v>
      </c>
      <c r="AK375" s="860"/>
      <c r="AL375" s="861" t="s">
        <v>334</v>
      </c>
      <c r="AM375" s="862"/>
      <c r="AN375" s="850"/>
      <c r="AO375" s="851"/>
      <c r="AP375" s="851"/>
      <c r="AQ375" s="852"/>
    </row>
    <row r="376" spans="1:43" ht="114.65" customHeight="1" x14ac:dyDescent="0.55000000000000004">
      <c r="B376" s="845">
        <v>3</v>
      </c>
      <c r="C376" s="633" t="s">
        <v>333</v>
      </c>
      <c r="D376" s="848" t="s">
        <v>332</v>
      </c>
      <c r="E376" s="849"/>
      <c r="F376" s="850"/>
      <c r="G376" s="851"/>
      <c r="H376" s="851"/>
      <c r="I376" s="852"/>
      <c r="AJ376" s="863">
        <v>3</v>
      </c>
      <c r="AK376" s="718" t="s">
        <v>333</v>
      </c>
      <c r="AL376" s="861" t="s">
        <v>332</v>
      </c>
      <c r="AM376" s="862"/>
      <c r="AN376" s="850"/>
      <c r="AO376" s="851"/>
      <c r="AP376" s="851"/>
      <c r="AQ376" s="852"/>
    </row>
    <row r="377" spans="1:43" ht="114.65" customHeight="1" x14ac:dyDescent="0.55000000000000004">
      <c r="B377" s="845"/>
      <c r="C377" s="633" t="s">
        <v>331</v>
      </c>
      <c r="D377" s="848" t="s">
        <v>330</v>
      </c>
      <c r="E377" s="849"/>
      <c r="F377" s="850"/>
      <c r="G377" s="851"/>
      <c r="H377" s="851"/>
      <c r="I377" s="852"/>
      <c r="AJ377" s="863"/>
      <c r="AK377" s="718" t="s">
        <v>331</v>
      </c>
      <c r="AL377" s="861" t="s">
        <v>330</v>
      </c>
      <c r="AM377" s="862"/>
      <c r="AN377" s="850"/>
      <c r="AO377" s="851"/>
      <c r="AP377" s="851"/>
      <c r="AQ377" s="852"/>
    </row>
    <row r="378" spans="1:43" ht="115" customHeight="1" x14ac:dyDescent="0.55000000000000004">
      <c r="B378" s="846">
        <v>4</v>
      </c>
      <c r="C378" s="846"/>
      <c r="D378" s="848" t="s">
        <v>329</v>
      </c>
      <c r="E378" s="849"/>
      <c r="F378" s="850"/>
      <c r="G378" s="851"/>
      <c r="H378" s="851"/>
      <c r="I378" s="852"/>
      <c r="AJ378" s="860">
        <v>4</v>
      </c>
      <c r="AK378" s="860"/>
      <c r="AL378" s="861" t="s">
        <v>329</v>
      </c>
      <c r="AM378" s="862"/>
      <c r="AN378" s="850"/>
      <c r="AO378" s="851"/>
      <c r="AP378" s="851"/>
      <c r="AQ378" s="852"/>
    </row>
    <row r="379" spans="1:43" ht="132" customHeight="1" x14ac:dyDescent="0.55000000000000004">
      <c r="B379" s="846">
        <v>5</v>
      </c>
      <c r="C379" s="846"/>
      <c r="D379" s="848" t="s">
        <v>328</v>
      </c>
      <c r="E379" s="849"/>
      <c r="F379" s="850"/>
      <c r="G379" s="851"/>
      <c r="H379" s="851"/>
      <c r="I379" s="852"/>
      <c r="AJ379" s="860">
        <v>5</v>
      </c>
      <c r="AK379" s="860"/>
      <c r="AL379" s="861" t="s">
        <v>328</v>
      </c>
      <c r="AM379" s="862"/>
      <c r="AN379" s="850"/>
      <c r="AO379" s="851"/>
      <c r="AP379" s="851"/>
      <c r="AQ379" s="852"/>
    </row>
    <row r="381" spans="1:43" x14ac:dyDescent="0.55000000000000004">
      <c r="A381" s="634"/>
      <c r="B381" s="634"/>
      <c r="C381" s="634"/>
      <c r="D381" s="634"/>
      <c r="E381" s="634"/>
      <c r="F381" s="634"/>
      <c r="G381" s="634"/>
      <c r="H381" s="634"/>
      <c r="I381" s="634"/>
      <c r="J381" s="634"/>
      <c r="AI381" s="634"/>
      <c r="AJ381" s="719"/>
      <c r="AK381" s="719"/>
      <c r="AL381" s="719"/>
      <c r="AM381" s="719"/>
      <c r="AN381" s="719"/>
      <c r="AO381" s="719"/>
      <c r="AP381" s="719"/>
      <c r="AQ381" s="719"/>
    </row>
    <row r="382" spans="1:43" ht="32.5" x14ac:dyDescent="0.55000000000000004">
      <c r="B382" s="624" t="s">
        <v>34</v>
      </c>
      <c r="C382" s="624" t="str">
        <f ca="1">IFERROR(OFFSET('2.3新規再エネ導入予定（設備情報）'!$Z$6,MATCH(COUNTIF($B$1:B382,"発電方式"),'2.3新規再エネ導入予定（設備情報）'!$Y$7:$Y$324,0),0),"")</f>
        <v/>
      </c>
      <c r="D382" s="625"/>
      <c r="AJ382" s="711" t="s">
        <v>34</v>
      </c>
      <c r="AK382" s="711"/>
      <c r="AL382" s="712"/>
    </row>
    <row r="383" spans="1:43" ht="39.75" customHeight="1" x14ac:dyDescent="0.55000000000000004">
      <c r="B383" s="495" t="s">
        <v>406</v>
      </c>
      <c r="C383" s="495" t="s">
        <v>407</v>
      </c>
      <c r="D383" s="626" t="s">
        <v>408</v>
      </c>
      <c r="E383" s="495" t="s">
        <v>409</v>
      </c>
      <c r="F383" s="253" t="s">
        <v>410</v>
      </c>
      <c r="G383" s="626" t="s">
        <v>411</v>
      </c>
      <c r="H383" s="495" t="s">
        <v>412</v>
      </c>
      <c r="I383" s="253" t="s">
        <v>413</v>
      </c>
      <c r="AJ383" s="562" t="s">
        <v>15</v>
      </c>
      <c r="AK383" s="562" t="s">
        <v>304</v>
      </c>
      <c r="AL383" s="261" t="s">
        <v>303</v>
      </c>
      <c r="AM383" s="562" t="s">
        <v>16</v>
      </c>
      <c r="AN383" s="374" t="s">
        <v>17</v>
      </c>
      <c r="AO383" s="261" t="s">
        <v>40</v>
      </c>
      <c r="AP383" s="562" t="s">
        <v>20</v>
      </c>
      <c r="AQ383" s="374" t="s">
        <v>165</v>
      </c>
    </row>
    <row r="384" spans="1:43" ht="36" customHeight="1" x14ac:dyDescent="0.55000000000000004">
      <c r="B384" s="481" t="str">
        <f ca="1">IFERROR(OFFSET('2.3新規再エネ導入予定（設備情報）'!$F$7,MATCH(COUNTIF($B$1:B382,"発電方式"),'2.3新規再エネ導入予定（設備情報）'!$Y$8:$Y$324,0),0),"")</f>
        <v/>
      </c>
      <c r="C384" s="627" t="str">
        <f ca="1">IFERROR(OFFSET('2.3新規再エネ導入予定（設備情報）'!$G$7,MATCH(COUNTIF($B$1:B382,"発電方式"),'2.3新規再エネ導入予定（設備情報）'!$Y$8:$Y$324,0),0),"")</f>
        <v/>
      </c>
      <c r="D384" s="481" t="str">
        <f ca="1">IFERROR(OFFSET('2.3新規再エネ導入予定（設備情報）'!$H$7,MATCH(COUNTIF($B$1:B382,"発電方式"),'2.3新規再エネ導入予定（設備情報）'!$Y$8:$Y$324,0),0),"")</f>
        <v/>
      </c>
      <c r="E384" s="441" t="str">
        <f ca="1">IFERROR(OFFSET('2.3新規再エネ導入予定（設備情報）'!$I$7,MATCH(COUNTIF($B$1:B382,"発電方式"),'2.3新規再エネ導入予定（設備情報）'!$Y$8:$Y$324,0),0),"")</f>
        <v/>
      </c>
      <c r="F384" s="646" t="str">
        <f ca="1">IFERROR(OFFSET('2.3新規再エネ導入予定（設備情報）'!$J$7,MATCH(COUNTIF($B$1:B382,"発電方式"),'2.3新規再エネ導入予定（設備情報）'!$Y$8:$Y$324,0),0),"")</f>
        <v/>
      </c>
      <c r="G384" s="627" t="str">
        <f ca="1">IFERROR(OFFSET('2.3新規再エネ導入予定（設備情報）'!$L$7,MATCH(COUNTIF($B$1:B382,"発電方式"),'2.3新規再エネ導入予定（設備情報）'!$Y$8:$Y$324,0),0),"")</f>
        <v/>
      </c>
      <c r="H384" s="627" t="str">
        <f ca="1">IFERROR(OFFSET('2.3新規再エネ導入予定（設備情報）'!$M$7,MATCH(COUNTIF($B$1:B382,"発電方式"),'2.3新規再エネ導入予定（設備情報）'!$Y$8:$Y$324,0),0),"")</f>
        <v/>
      </c>
      <c r="I384" s="628" t="str">
        <f ca="1">IFERROR(OFFSET('2.3新規再エネ導入予定（設備情報）'!$P$7,MATCH(COUNTIF($B$1:B382,"発電方式"),'2.3新規再エネ導入予定（設備情報）'!$Y$8:$Y$324,0),0),"")</f>
        <v/>
      </c>
      <c r="AJ384" s="713"/>
      <c r="AK384" s="522"/>
      <c r="AL384" s="713"/>
      <c r="AM384" s="256"/>
      <c r="AN384" s="256"/>
      <c r="AO384" s="522"/>
      <c r="AP384" s="522"/>
      <c r="AQ384" s="534"/>
    </row>
    <row r="385" spans="1:43" ht="16.5" customHeight="1" x14ac:dyDescent="0.55000000000000004">
      <c r="B385" s="855" t="s">
        <v>414</v>
      </c>
      <c r="C385" s="836" t="s">
        <v>415</v>
      </c>
      <c r="D385" s="857" t="s">
        <v>416</v>
      </c>
      <c r="E385" s="853" t="s">
        <v>417</v>
      </c>
      <c r="F385" s="859"/>
      <c r="G385" s="854"/>
      <c r="H385" s="853" t="s">
        <v>418</v>
      </c>
      <c r="I385" s="854"/>
      <c r="AJ385" s="864" t="s">
        <v>300</v>
      </c>
      <c r="AK385" s="866" t="s">
        <v>21</v>
      </c>
      <c r="AL385" s="868" t="s">
        <v>344</v>
      </c>
      <c r="AM385" s="870" t="s">
        <v>343</v>
      </c>
      <c r="AN385" s="871"/>
      <c r="AO385" s="872"/>
      <c r="AP385" s="870" t="s">
        <v>199</v>
      </c>
      <c r="AQ385" s="872"/>
    </row>
    <row r="386" spans="1:43" ht="21.75" customHeight="1" x14ac:dyDescent="0.55000000000000004">
      <c r="B386" s="856"/>
      <c r="C386" s="837"/>
      <c r="D386" s="858"/>
      <c r="E386" s="542" t="s">
        <v>419</v>
      </c>
      <c r="F386" s="627" t="s">
        <v>420</v>
      </c>
      <c r="G386" s="627" t="s">
        <v>421</v>
      </c>
      <c r="H386" s="627" t="s">
        <v>422</v>
      </c>
      <c r="I386" s="627" t="s">
        <v>423</v>
      </c>
      <c r="AJ386" s="865"/>
      <c r="AK386" s="867"/>
      <c r="AL386" s="869"/>
      <c r="AM386" s="528" t="s">
        <v>305</v>
      </c>
      <c r="AN386" s="522" t="s">
        <v>200</v>
      </c>
      <c r="AO386" s="522" t="s">
        <v>201</v>
      </c>
      <c r="AP386" s="522" t="s">
        <v>202</v>
      </c>
      <c r="AQ386" s="522" t="s">
        <v>203</v>
      </c>
    </row>
    <row r="387" spans="1:43" ht="46.5" customHeight="1" x14ac:dyDescent="0.55000000000000004">
      <c r="B387" s="627" t="str">
        <f ca="1">IFERROR(OFFSET('2.3新規再エネ導入予定（設備情報）'!$O$7,MATCH(COUNTIF($B$1:B382,"発電方式"),'2.3新規再エネ導入予定（設備情報）'!$Y$8:$Y$324,0),0),"")</f>
        <v/>
      </c>
      <c r="C387" s="627" t="str">
        <f ca="1">IFERROR(OFFSET('2.3新規再エネ導入予定（設備情報）'!$R$7,MATCH(COUNTIF($B$1:B382,"発電方式"),'2.3新規再エネ導入予定（設備情報）'!$Y$8:$Y$324,0),0),"")</f>
        <v/>
      </c>
      <c r="D387" s="627" t="str">
        <f ca="1">IFERROR(OFFSET('2.3新規再エネ導入予定（設備情報）'!$S$7,MATCH(COUNTIF($B$1:B382,"発電方式"),'2.3新規再エネ導入予定（設備情報）'!$Y$8:$Y$324,0),0),"")</f>
        <v/>
      </c>
      <c r="E387" s="627" t="str">
        <f ca="1">IFERROR(OFFSET('2.3(2)新規再エネ導入予定（FS調査、系統接続検討状況）'!L$7,MATCH(COUNTIF($B$1:B382,"発電方式"),'2.3(2)新規再エネ導入予定（FS調査、系統接続検討状況）'!$T$8:$T$159,0),0),"")</f>
        <v/>
      </c>
      <c r="F387" s="627" t="str">
        <f ca="1">IFERROR(OFFSET('2.3(2)新規再エネ導入予定（FS調査、系統接続検討状況）'!M$7,MATCH(COUNTIF($B$1:C382,"発電方式"),'2.3(2)新規再エネ導入予定（FS調査、系統接続検討状況）'!$T$8:$T$159,0),0),"")</f>
        <v/>
      </c>
      <c r="G387" s="627" t="str">
        <f ca="1">IFERROR(OFFSET('2.3(2)新規再エネ導入予定（FS調査、系統接続検討状況）'!N$7,MATCH(COUNTIF($B$1:D382,"発電方式"),'2.3(2)新規再エネ導入予定（FS調査、系統接続検討状況）'!$T$8:$T$159,0),0),"")</f>
        <v/>
      </c>
      <c r="H387" s="627" t="str">
        <f ca="1">IFERROR(OFFSET('2.3(2)新規再エネ導入予定（FS調査、系統接続検討状況）'!O$7,MATCH(COUNTIF($B$1:E382,"発電方式"),'2.3(2)新規再エネ導入予定（FS調査、系統接続検討状況）'!$T$8:$T$159,0),0),"")</f>
        <v/>
      </c>
      <c r="I387" s="627" t="str">
        <f ca="1">IFERROR(OFFSET('2.3(2)新規再エネ導入予定（FS調査、系統接続検討状況）'!P$7,MATCH(COUNTIF($B$1:F382,"発電方式"),'2.3(2)新規再エネ導入予定（FS調査、系統接続検討状況）'!$T$8:$T$159,0),0),"")</f>
        <v/>
      </c>
      <c r="AJ387" s="522"/>
      <c r="AK387" s="522"/>
      <c r="AL387" s="522"/>
      <c r="AM387" s="522"/>
      <c r="AN387" s="522"/>
      <c r="AO387" s="522"/>
      <c r="AP387" s="522"/>
      <c r="AQ387" s="522"/>
    </row>
    <row r="389" spans="1:43" ht="26.5" x14ac:dyDescent="0.55000000000000004">
      <c r="B389" s="623" t="s">
        <v>342</v>
      </c>
      <c r="AJ389" s="710" t="s">
        <v>342</v>
      </c>
    </row>
    <row r="390" spans="1:43" ht="29" x14ac:dyDescent="0.55000000000000004">
      <c r="B390" s="629" t="str">
        <f ca="1">IFERROR(_xlfn.TEXTJOIN(" ",1,C382,B384,C384),"")</f>
        <v/>
      </c>
      <c r="AJ390" s="714"/>
      <c r="AK390" s="715"/>
      <c r="AL390" s="715"/>
    </row>
    <row r="391" spans="1:43" ht="28.5" customHeight="1" x14ac:dyDescent="0.55000000000000004">
      <c r="B391" s="631" t="s">
        <v>341</v>
      </c>
      <c r="C391" s="631"/>
      <c r="D391" s="631" t="s">
        <v>340</v>
      </c>
      <c r="E391" s="631"/>
      <c r="F391" s="631" t="s">
        <v>375</v>
      </c>
      <c r="G391" s="631"/>
      <c r="H391" s="631"/>
      <c r="I391" s="631"/>
      <c r="AJ391" s="716" t="s">
        <v>341</v>
      </c>
      <c r="AK391" s="716"/>
      <c r="AL391" s="716" t="s">
        <v>340</v>
      </c>
      <c r="AM391" s="716"/>
      <c r="AN391" s="716" t="s">
        <v>375</v>
      </c>
      <c r="AO391" s="716"/>
      <c r="AP391" s="716"/>
      <c r="AQ391" s="716"/>
    </row>
    <row r="392" spans="1:43" ht="114.65" customHeight="1" x14ac:dyDescent="0.55000000000000004">
      <c r="B392" s="847" t="s">
        <v>339</v>
      </c>
      <c r="C392" s="632" t="s">
        <v>338</v>
      </c>
      <c r="D392" s="848" t="s">
        <v>337</v>
      </c>
      <c r="E392" s="849"/>
      <c r="F392" s="850"/>
      <c r="G392" s="851"/>
      <c r="H392" s="851"/>
      <c r="I392" s="852"/>
      <c r="AJ392" s="873" t="s">
        <v>339</v>
      </c>
      <c r="AK392" s="717" t="s">
        <v>338</v>
      </c>
      <c r="AL392" s="861" t="s">
        <v>337</v>
      </c>
      <c r="AM392" s="862"/>
      <c r="AN392" s="850"/>
      <c r="AO392" s="851"/>
      <c r="AP392" s="851"/>
      <c r="AQ392" s="852"/>
    </row>
    <row r="393" spans="1:43" ht="114.65" customHeight="1" x14ac:dyDescent="0.55000000000000004">
      <c r="B393" s="847"/>
      <c r="C393" s="633" t="s">
        <v>336</v>
      </c>
      <c r="D393" s="848" t="s">
        <v>335</v>
      </c>
      <c r="E393" s="849"/>
      <c r="F393" s="850"/>
      <c r="G393" s="851"/>
      <c r="H393" s="851"/>
      <c r="I393" s="852"/>
      <c r="AJ393" s="873"/>
      <c r="AK393" s="718" t="s">
        <v>336</v>
      </c>
      <c r="AL393" s="861" t="s">
        <v>335</v>
      </c>
      <c r="AM393" s="862"/>
      <c r="AN393" s="850"/>
      <c r="AO393" s="851"/>
      <c r="AP393" s="851"/>
      <c r="AQ393" s="852"/>
    </row>
    <row r="394" spans="1:43" ht="114.65" customHeight="1" x14ac:dyDescent="0.55000000000000004">
      <c r="B394" s="846">
        <v>2</v>
      </c>
      <c r="C394" s="846"/>
      <c r="D394" s="848" t="s">
        <v>334</v>
      </c>
      <c r="E394" s="849"/>
      <c r="F394" s="850"/>
      <c r="G394" s="851"/>
      <c r="H394" s="851"/>
      <c r="I394" s="852"/>
      <c r="AJ394" s="860">
        <v>2</v>
      </c>
      <c r="AK394" s="860"/>
      <c r="AL394" s="861" t="s">
        <v>334</v>
      </c>
      <c r="AM394" s="862"/>
      <c r="AN394" s="850"/>
      <c r="AO394" s="851"/>
      <c r="AP394" s="851"/>
      <c r="AQ394" s="852"/>
    </row>
    <row r="395" spans="1:43" ht="114.65" customHeight="1" x14ac:dyDescent="0.55000000000000004">
      <c r="B395" s="845">
        <v>3</v>
      </c>
      <c r="C395" s="633" t="s">
        <v>333</v>
      </c>
      <c r="D395" s="848" t="s">
        <v>332</v>
      </c>
      <c r="E395" s="849"/>
      <c r="F395" s="850"/>
      <c r="G395" s="851"/>
      <c r="H395" s="851"/>
      <c r="I395" s="852"/>
      <c r="AJ395" s="863">
        <v>3</v>
      </c>
      <c r="AK395" s="718" t="s">
        <v>333</v>
      </c>
      <c r="AL395" s="861" t="s">
        <v>332</v>
      </c>
      <c r="AM395" s="862"/>
      <c r="AN395" s="850"/>
      <c r="AO395" s="851"/>
      <c r="AP395" s="851"/>
      <c r="AQ395" s="852"/>
    </row>
    <row r="396" spans="1:43" ht="114.65" customHeight="1" x14ac:dyDescent="0.55000000000000004">
      <c r="B396" s="845"/>
      <c r="C396" s="633" t="s">
        <v>331</v>
      </c>
      <c r="D396" s="848" t="s">
        <v>330</v>
      </c>
      <c r="E396" s="849"/>
      <c r="F396" s="850"/>
      <c r="G396" s="851"/>
      <c r="H396" s="851"/>
      <c r="I396" s="852"/>
      <c r="AJ396" s="863"/>
      <c r="AK396" s="718" t="s">
        <v>331</v>
      </c>
      <c r="AL396" s="861" t="s">
        <v>330</v>
      </c>
      <c r="AM396" s="862"/>
      <c r="AN396" s="850"/>
      <c r="AO396" s="851"/>
      <c r="AP396" s="851"/>
      <c r="AQ396" s="852"/>
    </row>
    <row r="397" spans="1:43" ht="115" customHeight="1" x14ac:dyDescent="0.55000000000000004">
      <c r="B397" s="846">
        <v>4</v>
      </c>
      <c r="C397" s="846"/>
      <c r="D397" s="848" t="s">
        <v>329</v>
      </c>
      <c r="E397" s="849"/>
      <c r="F397" s="850"/>
      <c r="G397" s="851"/>
      <c r="H397" s="851"/>
      <c r="I397" s="852"/>
      <c r="AJ397" s="860">
        <v>4</v>
      </c>
      <c r="AK397" s="860"/>
      <c r="AL397" s="861" t="s">
        <v>329</v>
      </c>
      <c r="AM397" s="862"/>
      <c r="AN397" s="850"/>
      <c r="AO397" s="851"/>
      <c r="AP397" s="851"/>
      <c r="AQ397" s="852"/>
    </row>
    <row r="398" spans="1:43" ht="132" customHeight="1" x14ac:dyDescent="0.55000000000000004">
      <c r="B398" s="846">
        <v>5</v>
      </c>
      <c r="C398" s="846"/>
      <c r="D398" s="848" t="s">
        <v>328</v>
      </c>
      <c r="E398" s="849"/>
      <c r="F398" s="850"/>
      <c r="G398" s="851"/>
      <c r="H398" s="851"/>
      <c r="I398" s="852"/>
      <c r="AJ398" s="860">
        <v>5</v>
      </c>
      <c r="AK398" s="860"/>
      <c r="AL398" s="861" t="s">
        <v>328</v>
      </c>
      <c r="AM398" s="862"/>
      <c r="AN398" s="850"/>
      <c r="AO398" s="851"/>
      <c r="AP398" s="851"/>
      <c r="AQ398" s="852"/>
    </row>
    <row r="400" spans="1:43" x14ac:dyDescent="0.55000000000000004">
      <c r="A400" s="634"/>
      <c r="B400" s="634"/>
      <c r="C400" s="634"/>
      <c r="D400" s="634"/>
      <c r="E400" s="634"/>
      <c r="F400" s="634"/>
      <c r="G400" s="634"/>
      <c r="H400" s="634"/>
      <c r="I400" s="634"/>
      <c r="J400" s="634"/>
      <c r="AI400" s="634"/>
      <c r="AJ400" s="719"/>
      <c r="AK400" s="719"/>
      <c r="AL400" s="719"/>
      <c r="AM400" s="719"/>
      <c r="AN400" s="719"/>
      <c r="AO400" s="719"/>
      <c r="AP400" s="719"/>
      <c r="AQ400" s="719"/>
    </row>
    <row r="401" spans="2:43" ht="32.5" x14ac:dyDescent="0.55000000000000004">
      <c r="B401" s="624" t="s">
        <v>34</v>
      </c>
      <c r="C401" s="624" t="str">
        <f ca="1">IFERROR(OFFSET('2.3新規再エネ導入予定（設備情報）'!$Z$6,MATCH(COUNTIF($B$1:B401,"発電方式"),'2.3新規再エネ導入予定（設備情報）'!$Y$7:$Y$324,0),0),"")</f>
        <v/>
      </c>
      <c r="D401" s="625"/>
      <c r="AJ401" s="711" t="s">
        <v>34</v>
      </c>
      <c r="AK401" s="711"/>
      <c r="AL401" s="712"/>
    </row>
    <row r="402" spans="2:43" ht="39.75" customHeight="1" x14ac:dyDescent="0.55000000000000004">
      <c r="B402" s="495" t="s">
        <v>406</v>
      </c>
      <c r="C402" s="495" t="s">
        <v>407</v>
      </c>
      <c r="D402" s="626" t="s">
        <v>408</v>
      </c>
      <c r="E402" s="495" t="s">
        <v>409</v>
      </c>
      <c r="F402" s="253" t="s">
        <v>410</v>
      </c>
      <c r="G402" s="626" t="s">
        <v>411</v>
      </c>
      <c r="H402" s="495" t="s">
        <v>412</v>
      </c>
      <c r="I402" s="253" t="s">
        <v>413</v>
      </c>
      <c r="AJ402" s="562" t="s">
        <v>15</v>
      </c>
      <c r="AK402" s="562" t="s">
        <v>304</v>
      </c>
      <c r="AL402" s="261" t="s">
        <v>303</v>
      </c>
      <c r="AM402" s="562" t="s">
        <v>16</v>
      </c>
      <c r="AN402" s="374" t="s">
        <v>17</v>
      </c>
      <c r="AO402" s="261" t="s">
        <v>40</v>
      </c>
      <c r="AP402" s="562" t="s">
        <v>20</v>
      </c>
      <c r="AQ402" s="374" t="s">
        <v>165</v>
      </c>
    </row>
    <row r="403" spans="2:43" ht="36" customHeight="1" x14ac:dyDescent="0.55000000000000004">
      <c r="B403" s="481" t="str">
        <f ca="1">IFERROR(OFFSET('2.3新規再エネ導入予定（設備情報）'!$F$7,MATCH(COUNTIF($B$1:B401,"発電方式"),'2.3新規再エネ導入予定（設備情報）'!$Y$8:$Y$324,0),0),"")</f>
        <v/>
      </c>
      <c r="C403" s="627" t="str">
        <f ca="1">IFERROR(OFFSET('2.3新規再エネ導入予定（設備情報）'!$G$7,MATCH(COUNTIF($B$1:B401,"発電方式"),'2.3新規再エネ導入予定（設備情報）'!$Y$8:$Y$324,0),0),"")</f>
        <v/>
      </c>
      <c r="D403" s="481" t="str">
        <f ca="1">IFERROR(OFFSET('2.3新規再エネ導入予定（設備情報）'!$H$7,MATCH(COUNTIF($B$1:B401,"発電方式"),'2.3新規再エネ導入予定（設備情報）'!$Y$8:$Y$324,0),0),"")</f>
        <v/>
      </c>
      <c r="E403" s="441" t="str">
        <f ca="1">IFERROR(OFFSET('2.3新規再エネ導入予定（設備情報）'!$I$7,MATCH(COUNTIF($B$1:B401,"発電方式"),'2.3新規再エネ導入予定（設備情報）'!$Y$8:$Y$324,0),0),"")</f>
        <v/>
      </c>
      <c r="F403" s="441" t="str">
        <f ca="1">IFERROR(OFFSET('2.3新規再エネ導入予定（設備情報）'!$J$7,MATCH(COUNTIF($B$1:B401,"発電方式"),'2.3新規再エネ導入予定（設備情報）'!$Y$8:$Y$324,0),0),"")</f>
        <v/>
      </c>
      <c r="G403" s="627" t="str">
        <f ca="1">IFERROR(OFFSET('2.3新規再エネ導入予定（設備情報）'!$L$7,MATCH(COUNTIF($B$1:B401,"発電方式"),'2.3新規再エネ導入予定（設備情報）'!$Y$8:$Y$324,0),0),"")</f>
        <v/>
      </c>
      <c r="H403" s="627" t="str">
        <f ca="1">IFERROR(OFFSET('2.3新規再エネ導入予定（設備情報）'!$M$7,MATCH(COUNTIF($B$1:B401,"発電方式"),'2.3新規再エネ導入予定（設備情報）'!$Y$8:$Y$324,0),0),"")</f>
        <v/>
      </c>
      <c r="I403" s="628" t="str">
        <f ca="1">IFERROR(OFFSET('2.3新規再エネ導入予定（設備情報）'!$P$7,MATCH(COUNTIF($B$1:B401,"発電方式"),'2.3新規再エネ導入予定（設備情報）'!$Y$8:$Y$324,0),0),"")</f>
        <v/>
      </c>
      <c r="AJ403" s="713"/>
      <c r="AK403" s="522"/>
      <c r="AL403" s="713"/>
      <c r="AM403" s="256"/>
      <c r="AN403" s="256"/>
      <c r="AO403" s="522"/>
      <c r="AP403" s="522"/>
      <c r="AQ403" s="534"/>
    </row>
    <row r="404" spans="2:43" ht="16.5" customHeight="1" x14ac:dyDescent="0.55000000000000004">
      <c r="B404" s="855" t="s">
        <v>414</v>
      </c>
      <c r="C404" s="836" t="s">
        <v>415</v>
      </c>
      <c r="D404" s="857" t="s">
        <v>416</v>
      </c>
      <c r="E404" s="853" t="s">
        <v>417</v>
      </c>
      <c r="F404" s="859"/>
      <c r="G404" s="854"/>
      <c r="H404" s="853" t="s">
        <v>418</v>
      </c>
      <c r="I404" s="854"/>
      <c r="AJ404" s="864" t="s">
        <v>300</v>
      </c>
      <c r="AK404" s="866" t="s">
        <v>21</v>
      </c>
      <c r="AL404" s="868" t="s">
        <v>344</v>
      </c>
      <c r="AM404" s="870" t="s">
        <v>343</v>
      </c>
      <c r="AN404" s="871"/>
      <c r="AO404" s="872"/>
      <c r="AP404" s="870" t="s">
        <v>199</v>
      </c>
      <c r="AQ404" s="872"/>
    </row>
    <row r="405" spans="2:43" ht="21.75" customHeight="1" x14ac:dyDescent="0.55000000000000004">
      <c r="B405" s="856"/>
      <c r="C405" s="837"/>
      <c r="D405" s="858"/>
      <c r="E405" s="542" t="s">
        <v>419</v>
      </c>
      <c r="F405" s="627" t="s">
        <v>420</v>
      </c>
      <c r="G405" s="627" t="s">
        <v>421</v>
      </c>
      <c r="H405" s="627" t="s">
        <v>422</v>
      </c>
      <c r="I405" s="627" t="s">
        <v>423</v>
      </c>
      <c r="AJ405" s="865"/>
      <c r="AK405" s="867"/>
      <c r="AL405" s="869"/>
      <c r="AM405" s="528" t="s">
        <v>305</v>
      </c>
      <c r="AN405" s="522" t="s">
        <v>200</v>
      </c>
      <c r="AO405" s="522" t="s">
        <v>201</v>
      </c>
      <c r="AP405" s="522" t="s">
        <v>202</v>
      </c>
      <c r="AQ405" s="522" t="s">
        <v>203</v>
      </c>
    </row>
    <row r="406" spans="2:43" ht="46.5" customHeight="1" x14ac:dyDescent="0.55000000000000004">
      <c r="B406" s="627" t="str">
        <f ca="1">IFERROR(OFFSET('2.3新規再エネ導入予定（設備情報）'!$O$7,MATCH(COUNTIF($B$1:B401,"発電方式"),'2.3新規再エネ導入予定（設備情報）'!$Y$8:$Y$324,0),0),"")</f>
        <v/>
      </c>
      <c r="C406" s="627" t="str">
        <f ca="1">IFERROR(OFFSET('2.3新規再エネ導入予定（設備情報）'!$R$7,MATCH(COUNTIF($B$1:B401,"発電方式"),'2.3新規再エネ導入予定（設備情報）'!$Y$8:$Y$324,0),0),"")</f>
        <v/>
      </c>
      <c r="D406" s="627" t="str">
        <f ca="1">IFERROR(OFFSET('2.3新規再エネ導入予定（設備情報）'!$S$7,MATCH(COUNTIF($B$1:B401,"発電方式"),'2.3新規再エネ導入予定（設備情報）'!$Y$8:$Y$324,0),0),"")</f>
        <v/>
      </c>
      <c r="E406" s="627" t="str">
        <f ca="1">IFERROR(OFFSET('2.3(2)新規再エネ導入予定（FS調査、系統接続検討状況）'!L$7,MATCH(COUNTIF($B$1:B401,"発電方式"),'2.3(2)新規再エネ導入予定（FS調査、系統接続検討状況）'!$T$8:$T$159,0),0),"")</f>
        <v/>
      </c>
      <c r="F406" s="627" t="str">
        <f ca="1">IFERROR(OFFSET('2.3(2)新規再エネ導入予定（FS調査、系統接続検討状況）'!M$7,MATCH(COUNTIF($B$1:C401,"発電方式"),'2.3(2)新規再エネ導入予定（FS調査、系統接続検討状況）'!$T$8:$T$159,0),0),"")</f>
        <v/>
      </c>
      <c r="G406" s="627" t="str">
        <f ca="1">IFERROR(OFFSET('2.3(2)新規再エネ導入予定（FS調査、系統接続検討状況）'!N$7,MATCH(COUNTIF($B$1:D401,"発電方式"),'2.3(2)新規再エネ導入予定（FS調査、系統接続検討状況）'!$T$8:$T$159,0),0),"")</f>
        <v/>
      </c>
      <c r="H406" s="627" t="str">
        <f ca="1">IFERROR(OFFSET('2.3(2)新規再エネ導入予定（FS調査、系統接続検討状況）'!O$7,MATCH(COUNTIF($B$1:E401,"発電方式"),'2.3(2)新規再エネ導入予定（FS調査、系統接続検討状況）'!$T$8:$T$159,0),0),"")</f>
        <v/>
      </c>
      <c r="I406" s="627" t="str">
        <f ca="1">IFERROR(OFFSET('2.3(2)新規再エネ導入予定（FS調査、系統接続検討状況）'!P$7,MATCH(COUNTIF($B$1:F401,"発電方式"),'2.3(2)新規再エネ導入予定（FS調査、系統接続検討状況）'!$T$8:$T$159,0),0),"")</f>
        <v/>
      </c>
      <c r="AJ406" s="522"/>
      <c r="AK406" s="522"/>
      <c r="AL406" s="522"/>
      <c r="AM406" s="522"/>
      <c r="AN406" s="522"/>
      <c r="AO406" s="522"/>
      <c r="AP406" s="522"/>
      <c r="AQ406" s="522"/>
    </row>
    <row r="408" spans="2:43" ht="26.5" x14ac:dyDescent="0.55000000000000004">
      <c r="B408" s="623" t="s">
        <v>342</v>
      </c>
      <c r="AJ408" s="710" t="s">
        <v>342</v>
      </c>
    </row>
    <row r="409" spans="2:43" ht="29" x14ac:dyDescent="0.55000000000000004">
      <c r="B409" s="629" t="str">
        <f ca="1">IFERROR(_xlfn.TEXTJOIN(" ",1,C401,B403,C403),"")</f>
        <v/>
      </c>
      <c r="AJ409" s="714"/>
      <c r="AK409" s="715"/>
      <c r="AL409" s="715"/>
    </row>
    <row r="410" spans="2:43" ht="28.5" customHeight="1" x14ac:dyDescent="0.55000000000000004">
      <c r="B410" s="631" t="s">
        <v>341</v>
      </c>
      <c r="C410" s="631"/>
      <c r="D410" s="631" t="s">
        <v>340</v>
      </c>
      <c r="E410" s="631"/>
      <c r="F410" s="631" t="s">
        <v>375</v>
      </c>
      <c r="G410" s="631"/>
      <c r="H410" s="631"/>
      <c r="I410" s="631"/>
      <c r="AJ410" s="716" t="s">
        <v>341</v>
      </c>
      <c r="AK410" s="716"/>
      <c r="AL410" s="716" t="s">
        <v>340</v>
      </c>
      <c r="AM410" s="716"/>
      <c r="AN410" s="716" t="s">
        <v>375</v>
      </c>
      <c r="AO410" s="716"/>
      <c r="AP410" s="716"/>
      <c r="AQ410" s="716"/>
    </row>
    <row r="411" spans="2:43" ht="114.65" customHeight="1" x14ac:dyDescent="0.55000000000000004">
      <c r="B411" s="847" t="s">
        <v>339</v>
      </c>
      <c r="C411" s="632" t="s">
        <v>338</v>
      </c>
      <c r="D411" s="848" t="s">
        <v>337</v>
      </c>
      <c r="E411" s="849"/>
      <c r="F411" s="850"/>
      <c r="G411" s="851"/>
      <c r="H411" s="851"/>
      <c r="I411" s="852"/>
      <c r="AJ411" s="873" t="s">
        <v>339</v>
      </c>
      <c r="AK411" s="717" t="s">
        <v>338</v>
      </c>
      <c r="AL411" s="861" t="s">
        <v>337</v>
      </c>
      <c r="AM411" s="862"/>
      <c r="AN411" s="850"/>
      <c r="AO411" s="851"/>
      <c r="AP411" s="851"/>
      <c r="AQ411" s="852"/>
    </row>
    <row r="412" spans="2:43" ht="114.65" customHeight="1" x14ac:dyDescent="0.55000000000000004">
      <c r="B412" s="847"/>
      <c r="C412" s="633" t="s">
        <v>336</v>
      </c>
      <c r="D412" s="848" t="s">
        <v>335</v>
      </c>
      <c r="E412" s="849"/>
      <c r="F412" s="850"/>
      <c r="G412" s="851"/>
      <c r="H412" s="851"/>
      <c r="I412" s="852"/>
      <c r="AJ412" s="873"/>
      <c r="AK412" s="718" t="s">
        <v>336</v>
      </c>
      <c r="AL412" s="861" t="s">
        <v>335</v>
      </c>
      <c r="AM412" s="862"/>
      <c r="AN412" s="850"/>
      <c r="AO412" s="851"/>
      <c r="AP412" s="851"/>
      <c r="AQ412" s="852"/>
    </row>
    <row r="413" spans="2:43" ht="114.65" customHeight="1" x14ac:dyDescent="0.55000000000000004">
      <c r="B413" s="846">
        <v>2</v>
      </c>
      <c r="C413" s="846"/>
      <c r="D413" s="848" t="s">
        <v>334</v>
      </c>
      <c r="E413" s="849"/>
      <c r="F413" s="850"/>
      <c r="G413" s="851"/>
      <c r="H413" s="851"/>
      <c r="I413" s="852"/>
      <c r="AJ413" s="860">
        <v>2</v>
      </c>
      <c r="AK413" s="860"/>
      <c r="AL413" s="861" t="s">
        <v>334</v>
      </c>
      <c r="AM413" s="862"/>
      <c r="AN413" s="850"/>
      <c r="AO413" s="851"/>
      <c r="AP413" s="851"/>
      <c r="AQ413" s="852"/>
    </row>
    <row r="414" spans="2:43" ht="114.65" customHeight="1" x14ac:dyDescent="0.55000000000000004">
      <c r="B414" s="845">
        <v>3</v>
      </c>
      <c r="C414" s="633" t="s">
        <v>333</v>
      </c>
      <c r="D414" s="848" t="s">
        <v>332</v>
      </c>
      <c r="E414" s="849"/>
      <c r="F414" s="850"/>
      <c r="G414" s="851"/>
      <c r="H414" s="851"/>
      <c r="I414" s="852"/>
      <c r="AJ414" s="863">
        <v>3</v>
      </c>
      <c r="AK414" s="718" t="s">
        <v>333</v>
      </c>
      <c r="AL414" s="861" t="s">
        <v>332</v>
      </c>
      <c r="AM414" s="862"/>
      <c r="AN414" s="850"/>
      <c r="AO414" s="851"/>
      <c r="AP414" s="851"/>
      <c r="AQ414" s="852"/>
    </row>
    <row r="415" spans="2:43" ht="114.65" customHeight="1" x14ac:dyDescent="0.55000000000000004">
      <c r="B415" s="845"/>
      <c r="C415" s="633" t="s">
        <v>331</v>
      </c>
      <c r="D415" s="848" t="s">
        <v>330</v>
      </c>
      <c r="E415" s="849"/>
      <c r="F415" s="850"/>
      <c r="G415" s="851"/>
      <c r="H415" s="851"/>
      <c r="I415" s="852"/>
      <c r="AJ415" s="863"/>
      <c r="AK415" s="718" t="s">
        <v>331</v>
      </c>
      <c r="AL415" s="861" t="s">
        <v>330</v>
      </c>
      <c r="AM415" s="862"/>
      <c r="AN415" s="850"/>
      <c r="AO415" s="851"/>
      <c r="AP415" s="851"/>
      <c r="AQ415" s="852"/>
    </row>
    <row r="416" spans="2:43" ht="115" customHeight="1" x14ac:dyDescent="0.55000000000000004">
      <c r="B416" s="846">
        <v>4</v>
      </c>
      <c r="C416" s="846"/>
      <c r="D416" s="848" t="s">
        <v>329</v>
      </c>
      <c r="E416" s="849"/>
      <c r="F416" s="850"/>
      <c r="G416" s="851"/>
      <c r="H416" s="851"/>
      <c r="I416" s="852"/>
      <c r="AJ416" s="860">
        <v>4</v>
      </c>
      <c r="AK416" s="860"/>
      <c r="AL416" s="861" t="s">
        <v>329</v>
      </c>
      <c r="AM416" s="862"/>
      <c r="AN416" s="850"/>
      <c r="AO416" s="851"/>
      <c r="AP416" s="851"/>
      <c r="AQ416" s="852"/>
    </row>
    <row r="417" spans="1:43" ht="132" customHeight="1" x14ac:dyDescent="0.55000000000000004">
      <c r="B417" s="846">
        <v>5</v>
      </c>
      <c r="C417" s="846"/>
      <c r="D417" s="848" t="s">
        <v>328</v>
      </c>
      <c r="E417" s="849"/>
      <c r="F417" s="850"/>
      <c r="G417" s="851"/>
      <c r="H417" s="851"/>
      <c r="I417" s="852"/>
      <c r="AJ417" s="860">
        <v>5</v>
      </c>
      <c r="AK417" s="860"/>
      <c r="AL417" s="861" t="s">
        <v>328</v>
      </c>
      <c r="AM417" s="862"/>
      <c r="AN417" s="850"/>
      <c r="AO417" s="851"/>
      <c r="AP417" s="851"/>
      <c r="AQ417" s="852"/>
    </row>
    <row r="419" spans="1:43" x14ac:dyDescent="0.55000000000000004">
      <c r="A419" s="634"/>
      <c r="B419" s="634"/>
      <c r="C419" s="634"/>
      <c r="D419" s="634"/>
      <c r="E419" s="634"/>
      <c r="F419" s="634"/>
      <c r="G419" s="634"/>
      <c r="H419" s="634"/>
      <c r="I419" s="634"/>
      <c r="J419" s="634"/>
      <c r="AI419" s="634"/>
      <c r="AJ419" s="719"/>
      <c r="AK419" s="719"/>
      <c r="AL419" s="719"/>
      <c r="AM419" s="719"/>
      <c r="AN419" s="719"/>
      <c r="AO419" s="719"/>
      <c r="AP419" s="719"/>
      <c r="AQ419" s="719"/>
    </row>
    <row r="420" spans="1:43" ht="32.5" x14ac:dyDescent="0.55000000000000004">
      <c r="B420" s="624" t="s">
        <v>34</v>
      </c>
      <c r="C420" s="624" t="str">
        <f ca="1">IFERROR(OFFSET('2.3新規再エネ導入予定（設備情報）'!$Z$6,MATCH(COUNTIF($B$1:B420,"発電方式"),'2.3新規再エネ導入予定（設備情報）'!$Y$7:$Y$324,0),0),"")</f>
        <v/>
      </c>
      <c r="D420" s="625"/>
      <c r="AJ420" s="711" t="s">
        <v>34</v>
      </c>
      <c r="AK420" s="711"/>
      <c r="AL420" s="712"/>
    </row>
    <row r="421" spans="1:43" ht="39.75" customHeight="1" x14ac:dyDescent="0.55000000000000004">
      <c r="B421" s="495" t="s">
        <v>406</v>
      </c>
      <c r="C421" s="495" t="s">
        <v>407</v>
      </c>
      <c r="D421" s="626" t="s">
        <v>408</v>
      </c>
      <c r="E421" s="495" t="s">
        <v>409</v>
      </c>
      <c r="F421" s="253" t="s">
        <v>410</v>
      </c>
      <c r="G421" s="626" t="s">
        <v>411</v>
      </c>
      <c r="H421" s="495" t="s">
        <v>412</v>
      </c>
      <c r="I421" s="253" t="s">
        <v>413</v>
      </c>
      <c r="AJ421" s="562" t="s">
        <v>15</v>
      </c>
      <c r="AK421" s="562" t="s">
        <v>304</v>
      </c>
      <c r="AL421" s="261" t="s">
        <v>303</v>
      </c>
      <c r="AM421" s="562" t="s">
        <v>16</v>
      </c>
      <c r="AN421" s="374" t="s">
        <v>17</v>
      </c>
      <c r="AO421" s="261" t="s">
        <v>40</v>
      </c>
      <c r="AP421" s="562" t="s">
        <v>20</v>
      </c>
      <c r="AQ421" s="374" t="s">
        <v>165</v>
      </c>
    </row>
    <row r="422" spans="1:43" ht="36" customHeight="1" x14ac:dyDescent="0.55000000000000004">
      <c r="B422" s="481" t="str">
        <f ca="1">IFERROR(OFFSET('2.3新規再エネ導入予定（設備情報）'!$F$7,MATCH(COUNTIF($B$1:B420,"発電方式"),'2.3新規再エネ導入予定（設備情報）'!$Y$8:$Y$324,0),0),"")</f>
        <v/>
      </c>
      <c r="C422" s="627" t="str">
        <f ca="1">IFERROR(OFFSET('2.3新規再エネ導入予定（設備情報）'!$G$7,MATCH(COUNTIF($B$1:B420,"発電方式"),'2.3新規再エネ導入予定（設備情報）'!$Y$8:$Y$324,0),0),"")</f>
        <v/>
      </c>
      <c r="D422" s="481" t="str">
        <f ca="1">IFERROR(OFFSET('2.3新規再エネ導入予定（設備情報）'!$H$7,MATCH(COUNTIF($B$1:B420,"発電方式"),'2.3新規再エネ導入予定（設備情報）'!$Y$8:$Y$324,0),0),"")</f>
        <v/>
      </c>
      <c r="E422" s="441" t="str">
        <f ca="1">IFERROR(OFFSET('2.3新規再エネ導入予定（設備情報）'!$I$7,MATCH(COUNTIF($B$1:B420,"発電方式"),'2.3新規再エネ導入予定（設備情報）'!$Y$8:$Y$324,0),0),"")</f>
        <v/>
      </c>
      <c r="F422" s="441" t="str">
        <f ca="1">IFERROR(OFFSET('2.3新規再エネ導入予定（設備情報）'!$J$7,MATCH(COUNTIF($B$1:B420,"発電方式"),'2.3新規再エネ導入予定（設備情報）'!$Y$8:$Y$324,0),0),"")</f>
        <v/>
      </c>
      <c r="G422" s="627" t="str">
        <f ca="1">IFERROR(OFFSET('2.3新規再エネ導入予定（設備情報）'!$L$7,MATCH(COUNTIF($B$1:B420,"発電方式"),'2.3新規再エネ導入予定（設備情報）'!$Y$8:$Y$324,0),0),"")</f>
        <v/>
      </c>
      <c r="H422" s="627" t="str">
        <f ca="1">IFERROR(OFFSET('2.3新規再エネ導入予定（設備情報）'!$M$7,MATCH(COUNTIF($B$1:B420,"発電方式"),'2.3新規再エネ導入予定（設備情報）'!$Y$8:$Y$324,0),0),"")</f>
        <v/>
      </c>
      <c r="I422" s="628" t="str">
        <f ca="1">IFERROR(OFFSET('2.3新規再エネ導入予定（設備情報）'!$P$7,MATCH(COUNTIF($B$1:B420,"発電方式"),'2.3新規再エネ導入予定（設備情報）'!$Y$8:$Y$324,0),0),"")</f>
        <v/>
      </c>
      <c r="AJ422" s="713"/>
      <c r="AK422" s="522"/>
      <c r="AL422" s="713"/>
      <c r="AM422" s="256"/>
      <c r="AN422" s="256"/>
      <c r="AO422" s="522"/>
      <c r="AP422" s="522"/>
      <c r="AQ422" s="534"/>
    </row>
    <row r="423" spans="1:43" ht="16.5" customHeight="1" x14ac:dyDescent="0.55000000000000004">
      <c r="B423" s="855" t="s">
        <v>414</v>
      </c>
      <c r="C423" s="836" t="s">
        <v>415</v>
      </c>
      <c r="D423" s="857" t="s">
        <v>416</v>
      </c>
      <c r="E423" s="853" t="s">
        <v>417</v>
      </c>
      <c r="F423" s="859"/>
      <c r="G423" s="854"/>
      <c r="H423" s="853" t="s">
        <v>418</v>
      </c>
      <c r="I423" s="854"/>
      <c r="AJ423" s="864" t="s">
        <v>300</v>
      </c>
      <c r="AK423" s="866" t="s">
        <v>21</v>
      </c>
      <c r="AL423" s="868" t="s">
        <v>344</v>
      </c>
      <c r="AM423" s="870" t="s">
        <v>343</v>
      </c>
      <c r="AN423" s="871"/>
      <c r="AO423" s="872"/>
      <c r="AP423" s="870" t="s">
        <v>199</v>
      </c>
      <c r="AQ423" s="872"/>
    </row>
    <row r="424" spans="1:43" ht="21.75" customHeight="1" x14ac:dyDescent="0.55000000000000004">
      <c r="B424" s="856"/>
      <c r="C424" s="837"/>
      <c r="D424" s="858"/>
      <c r="E424" s="542" t="s">
        <v>419</v>
      </c>
      <c r="F424" s="627" t="s">
        <v>420</v>
      </c>
      <c r="G424" s="627" t="s">
        <v>421</v>
      </c>
      <c r="H424" s="627" t="s">
        <v>422</v>
      </c>
      <c r="I424" s="627" t="s">
        <v>423</v>
      </c>
      <c r="AJ424" s="865"/>
      <c r="AK424" s="867"/>
      <c r="AL424" s="869"/>
      <c r="AM424" s="528" t="s">
        <v>305</v>
      </c>
      <c r="AN424" s="522" t="s">
        <v>200</v>
      </c>
      <c r="AO424" s="522" t="s">
        <v>201</v>
      </c>
      <c r="AP424" s="522" t="s">
        <v>202</v>
      </c>
      <c r="AQ424" s="522" t="s">
        <v>203</v>
      </c>
    </row>
    <row r="425" spans="1:43" ht="46.5" customHeight="1" x14ac:dyDescent="0.55000000000000004">
      <c r="B425" s="627" t="str">
        <f ca="1">IFERROR(OFFSET('2.3新規再エネ導入予定（設備情報）'!$O$7,MATCH(COUNTIF($B$1:B420,"発電方式"),'2.3新規再エネ導入予定（設備情報）'!$Y$8:$Y$324,0),0),"")</f>
        <v/>
      </c>
      <c r="C425" s="627" t="str">
        <f ca="1">IFERROR(OFFSET('2.3新規再エネ導入予定（設備情報）'!$R$7,MATCH(COUNTIF($B$1:B420,"発電方式"),'2.3新規再エネ導入予定（設備情報）'!$Y$8:$Y$324,0),0),"")</f>
        <v/>
      </c>
      <c r="D425" s="627" t="str">
        <f ca="1">IFERROR(OFFSET('2.3新規再エネ導入予定（設備情報）'!$S$7,MATCH(COUNTIF($B$1:B420,"発電方式"),'2.3新規再エネ導入予定（設備情報）'!$Y$8:$Y$324,0),0),"")</f>
        <v/>
      </c>
      <c r="E425" s="627" t="str">
        <f ca="1">IFERROR(OFFSET('2.3(2)新規再エネ導入予定（FS調査、系統接続検討状況）'!L$7,MATCH(COUNTIF($B$1:B420,"発電方式"),'2.3(2)新規再エネ導入予定（FS調査、系統接続検討状況）'!$T$8:$T$159,0),0),"")</f>
        <v/>
      </c>
      <c r="F425" s="627" t="str">
        <f ca="1">IFERROR(OFFSET('2.3(2)新規再エネ導入予定（FS調査、系統接続検討状況）'!M$7,MATCH(COUNTIF($B$1:C420,"発電方式"),'2.3(2)新規再エネ導入予定（FS調査、系統接続検討状況）'!$T$8:$T$159,0),0),"")</f>
        <v/>
      </c>
      <c r="G425" s="627" t="str">
        <f ca="1">IFERROR(OFFSET('2.3(2)新規再エネ導入予定（FS調査、系統接続検討状況）'!N$7,MATCH(COUNTIF($B$1:D420,"発電方式"),'2.3(2)新規再エネ導入予定（FS調査、系統接続検討状況）'!$T$8:$T$159,0),0),"")</f>
        <v/>
      </c>
      <c r="H425" s="627" t="str">
        <f ca="1">IFERROR(OFFSET('2.3(2)新規再エネ導入予定（FS調査、系統接続検討状況）'!O$7,MATCH(COUNTIF($B$1:E420,"発電方式"),'2.3(2)新規再エネ導入予定（FS調査、系統接続検討状況）'!$T$8:$T$159,0),0),"")</f>
        <v/>
      </c>
      <c r="I425" s="627" t="str">
        <f ca="1">IFERROR(OFFSET('2.3(2)新規再エネ導入予定（FS調査、系統接続検討状況）'!P$7,MATCH(COUNTIF($B$1:F420,"発電方式"),'2.3(2)新規再エネ導入予定（FS調査、系統接続検討状況）'!$T$8:$T$159,0),0),"")</f>
        <v/>
      </c>
      <c r="AJ425" s="522"/>
      <c r="AK425" s="522"/>
      <c r="AL425" s="522"/>
      <c r="AM425" s="522"/>
      <c r="AN425" s="522"/>
      <c r="AO425" s="522"/>
      <c r="AP425" s="522"/>
      <c r="AQ425" s="522"/>
    </row>
    <row r="427" spans="1:43" ht="26.5" x14ac:dyDescent="0.55000000000000004">
      <c r="B427" s="623" t="s">
        <v>342</v>
      </c>
      <c r="AJ427" s="710" t="s">
        <v>342</v>
      </c>
    </row>
    <row r="428" spans="1:43" ht="29" x14ac:dyDescent="0.55000000000000004">
      <c r="B428" s="629" t="str">
        <f ca="1">IFERROR(_xlfn.TEXTJOIN(" ",1,C420,B422,C422),"")</f>
        <v/>
      </c>
      <c r="AJ428" s="714"/>
      <c r="AK428" s="715"/>
      <c r="AL428" s="715"/>
    </row>
    <row r="429" spans="1:43" ht="28.5" customHeight="1" x14ac:dyDescent="0.55000000000000004">
      <c r="B429" s="631" t="s">
        <v>341</v>
      </c>
      <c r="C429" s="631"/>
      <c r="D429" s="631" t="s">
        <v>340</v>
      </c>
      <c r="E429" s="631"/>
      <c r="F429" s="631" t="s">
        <v>375</v>
      </c>
      <c r="G429" s="631"/>
      <c r="H429" s="631"/>
      <c r="I429" s="631"/>
      <c r="AJ429" s="716" t="s">
        <v>341</v>
      </c>
      <c r="AK429" s="716"/>
      <c r="AL429" s="716" t="s">
        <v>340</v>
      </c>
      <c r="AM429" s="716"/>
      <c r="AN429" s="716" t="s">
        <v>375</v>
      </c>
      <c r="AO429" s="716"/>
      <c r="AP429" s="716"/>
      <c r="AQ429" s="716"/>
    </row>
    <row r="430" spans="1:43" ht="114.65" customHeight="1" x14ac:dyDescent="0.55000000000000004">
      <c r="B430" s="847" t="s">
        <v>339</v>
      </c>
      <c r="C430" s="632" t="s">
        <v>338</v>
      </c>
      <c r="D430" s="848" t="s">
        <v>337</v>
      </c>
      <c r="E430" s="849"/>
      <c r="F430" s="850"/>
      <c r="G430" s="851"/>
      <c r="H430" s="851"/>
      <c r="I430" s="852"/>
      <c r="AJ430" s="873" t="s">
        <v>339</v>
      </c>
      <c r="AK430" s="717" t="s">
        <v>338</v>
      </c>
      <c r="AL430" s="861" t="s">
        <v>337</v>
      </c>
      <c r="AM430" s="862"/>
      <c r="AN430" s="850"/>
      <c r="AO430" s="851"/>
      <c r="AP430" s="851"/>
      <c r="AQ430" s="852"/>
    </row>
    <row r="431" spans="1:43" ht="114.65" customHeight="1" x14ac:dyDescent="0.55000000000000004">
      <c r="B431" s="847"/>
      <c r="C431" s="633" t="s">
        <v>336</v>
      </c>
      <c r="D431" s="848" t="s">
        <v>335</v>
      </c>
      <c r="E431" s="849"/>
      <c r="F431" s="850"/>
      <c r="G431" s="851"/>
      <c r="H431" s="851"/>
      <c r="I431" s="852"/>
      <c r="AJ431" s="873"/>
      <c r="AK431" s="718" t="s">
        <v>336</v>
      </c>
      <c r="AL431" s="861" t="s">
        <v>335</v>
      </c>
      <c r="AM431" s="862"/>
      <c r="AN431" s="850"/>
      <c r="AO431" s="851"/>
      <c r="AP431" s="851"/>
      <c r="AQ431" s="852"/>
    </row>
    <row r="432" spans="1:43" ht="114.65" customHeight="1" x14ac:dyDescent="0.55000000000000004">
      <c r="B432" s="846">
        <v>2</v>
      </c>
      <c r="C432" s="846"/>
      <c r="D432" s="848" t="s">
        <v>334</v>
      </c>
      <c r="E432" s="849"/>
      <c r="F432" s="850"/>
      <c r="G432" s="851"/>
      <c r="H432" s="851"/>
      <c r="I432" s="852"/>
      <c r="AJ432" s="860">
        <v>2</v>
      </c>
      <c r="AK432" s="860"/>
      <c r="AL432" s="861" t="s">
        <v>334</v>
      </c>
      <c r="AM432" s="862"/>
      <c r="AN432" s="850"/>
      <c r="AO432" s="851"/>
      <c r="AP432" s="851"/>
      <c r="AQ432" s="852"/>
    </row>
    <row r="433" spans="1:43" ht="114.65" customHeight="1" x14ac:dyDescent="0.55000000000000004">
      <c r="B433" s="845">
        <v>3</v>
      </c>
      <c r="C433" s="633" t="s">
        <v>333</v>
      </c>
      <c r="D433" s="848" t="s">
        <v>332</v>
      </c>
      <c r="E433" s="849"/>
      <c r="F433" s="850"/>
      <c r="G433" s="851"/>
      <c r="H433" s="851"/>
      <c r="I433" s="852"/>
      <c r="AJ433" s="863">
        <v>3</v>
      </c>
      <c r="AK433" s="718" t="s">
        <v>333</v>
      </c>
      <c r="AL433" s="861" t="s">
        <v>332</v>
      </c>
      <c r="AM433" s="862"/>
      <c r="AN433" s="850"/>
      <c r="AO433" s="851"/>
      <c r="AP433" s="851"/>
      <c r="AQ433" s="852"/>
    </row>
    <row r="434" spans="1:43" ht="114.65" customHeight="1" x14ac:dyDescent="0.55000000000000004">
      <c r="B434" s="845"/>
      <c r="C434" s="633" t="s">
        <v>331</v>
      </c>
      <c r="D434" s="848" t="s">
        <v>330</v>
      </c>
      <c r="E434" s="849"/>
      <c r="F434" s="850"/>
      <c r="G434" s="851"/>
      <c r="H434" s="851"/>
      <c r="I434" s="852"/>
      <c r="AJ434" s="863"/>
      <c r="AK434" s="718" t="s">
        <v>331</v>
      </c>
      <c r="AL434" s="861" t="s">
        <v>330</v>
      </c>
      <c r="AM434" s="862"/>
      <c r="AN434" s="850"/>
      <c r="AO434" s="851"/>
      <c r="AP434" s="851"/>
      <c r="AQ434" s="852"/>
    </row>
    <row r="435" spans="1:43" ht="115" customHeight="1" x14ac:dyDescent="0.55000000000000004">
      <c r="B435" s="846">
        <v>4</v>
      </c>
      <c r="C435" s="846"/>
      <c r="D435" s="848" t="s">
        <v>329</v>
      </c>
      <c r="E435" s="849"/>
      <c r="F435" s="850"/>
      <c r="G435" s="851"/>
      <c r="H435" s="851"/>
      <c r="I435" s="852"/>
      <c r="AJ435" s="860">
        <v>4</v>
      </c>
      <c r="AK435" s="860"/>
      <c r="AL435" s="861" t="s">
        <v>329</v>
      </c>
      <c r="AM435" s="862"/>
      <c r="AN435" s="850"/>
      <c r="AO435" s="851"/>
      <c r="AP435" s="851"/>
      <c r="AQ435" s="852"/>
    </row>
    <row r="436" spans="1:43" ht="132" customHeight="1" x14ac:dyDescent="0.55000000000000004">
      <c r="B436" s="846">
        <v>5</v>
      </c>
      <c r="C436" s="846"/>
      <c r="D436" s="848" t="s">
        <v>328</v>
      </c>
      <c r="E436" s="849"/>
      <c r="F436" s="850"/>
      <c r="G436" s="851"/>
      <c r="H436" s="851"/>
      <c r="I436" s="852"/>
      <c r="AJ436" s="860">
        <v>5</v>
      </c>
      <c r="AK436" s="860"/>
      <c r="AL436" s="861" t="s">
        <v>328</v>
      </c>
      <c r="AM436" s="862"/>
      <c r="AN436" s="850"/>
      <c r="AO436" s="851"/>
      <c r="AP436" s="851"/>
      <c r="AQ436" s="852"/>
    </row>
    <row r="438" spans="1:43" x14ac:dyDescent="0.55000000000000004">
      <c r="A438" s="634"/>
      <c r="B438" s="634"/>
      <c r="C438" s="634"/>
      <c r="D438" s="634"/>
      <c r="E438" s="634"/>
      <c r="F438" s="634"/>
      <c r="G438" s="634"/>
      <c r="H438" s="634"/>
      <c r="I438" s="634"/>
      <c r="J438" s="634"/>
      <c r="AI438" s="634"/>
      <c r="AJ438" s="719"/>
      <c r="AK438" s="719"/>
      <c r="AL438" s="719"/>
      <c r="AM438" s="719"/>
      <c r="AN438" s="719"/>
      <c r="AO438" s="719"/>
      <c r="AP438" s="719"/>
      <c r="AQ438" s="719"/>
    </row>
    <row r="439" spans="1:43" ht="32.5" x14ac:dyDescent="0.55000000000000004">
      <c r="B439" s="624" t="s">
        <v>34</v>
      </c>
      <c r="C439" s="624" t="str">
        <f ca="1">IFERROR(OFFSET('2.3新規再エネ導入予定（設備情報）'!$Z$6,MATCH(COUNTIF($B$1:B439,"発電方式"),'2.3新規再エネ導入予定（設備情報）'!$Y$7:$Y$324,0),0),"")</f>
        <v/>
      </c>
      <c r="D439" s="625"/>
      <c r="AJ439" s="711" t="s">
        <v>34</v>
      </c>
      <c r="AK439" s="711"/>
      <c r="AL439" s="712"/>
    </row>
    <row r="440" spans="1:43" ht="39.75" customHeight="1" x14ac:dyDescent="0.55000000000000004">
      <c r="B440" s="495" t="s">
        <v>406</v>
      </c>
      <c r="C440" s="495" t="s">
        <v>407</v>
      </c>
      <c r="D440" s="626" t="s">
        <v>408</v>
      </c>
      <c r="E440" s="495" t="s">
        <v>409</v>
      </c>
      <c r="F440" s="253" t="s">
        <v>410</v>
      </c>
      <c r="G440" s="626" t="s">
        <v>411</v>
      </c>
      <c r="H440" s="495" t="s">
        <v>412</v>
      </c>
      <c r="I440" s="253" t="s">
        <v>413</v>
      </c>
      <c r="AJ440" s="562" t="s">
        <v>15</v>
      </c>
      <c r="AK440" s="562" t="s">
        <v>304</v>
      </c>
      <c r="AL440" s="261" t="s">
        <v>303</v>
      </c>
      <c r="AM440" s="562" t="s">
        <v>16</v>
      </c>
      <c r="AN440" s="374" t="s">
        <v>17</v>
      </c>
      <c r="AO440" s="261" t="s">
        <v>40</v>
      </c>
      <c r="AP440" s="562" t="s">
        <v>20</v>
      </c>
      <c r="AQ440" s="374" t="s">
        <v>165</v>
      </c>
    </row>
    <row r="441" spans="1:43" ht="36" customHeight="1" x14ac:dyDescent="0.55000000000000004">
      <c r="B441" s="481" t="str">
        <f ca="1">IFERROR(OFFSET('2.3新規再エネ導入予定（設備情報）'!$F$7,MATCH(COUNTIF($B$1:B439,"発電方式"),'2.3新規再エネ導入予定（設備情報）'!$Y$8:$Y$324,0),0),"")</f>
        <v/>
      </c>
      <c r="C441" s="627" t="str">
        <f ca="1">IFERROR(OFFSET('2.3新規再エネ導入予定（設備情報）'!$G$7,MATCH(COUNTIF($B$1:B439,"発電方式"),'2.3新規再エネ導入予定（設備情報）'!$Y$8:$Y$324,0),0),"")</f>
        <v/>
      </c>
      <c r="D441" s="481" t="str">
        <f ca="1">IFERROR(OFFSET('2.3新規再エネ導入予定（設備情報）'!$H$7,MATCH(COUNTIF($B$1:B439,"発電方式"),'2.3新規再エネ導入予定（設備情報）'!$Y$8:$Y$324,0),0),"")</f>
        <v/>
      </c>
      <c r="E441" s="441" t="str">
        <f ca="1">IFERROR(OFFSET('2.3新規再エネ導入予定（設備情報）'!$I$7,MATCH(COUNTIF($B$1:B439,"発電方式"),'2.3新規再エネ導入予定（設備情報）'!$Y$8:$Y$324,0),0),"")</f>
        <v/>
      </c>
      <c r="F441" s="441" t="str">
        <f ca="1">IFERROR(OFFSET('2.3新規再エネ導入予定（設備情報）'!$J$7,MATCH(COUNTIF($B$1:B439,"発電方式"),'2.3新規再エネ導入予定（設備情報）'!$Y$8:$Y$324,0),0),"")</f>
        <v/>
      </c>
      <c r="G441" s="627" t="str">
        <f ca="1">IFERROR(OFFSET('2.3新規再エネ導入予定（設備情報）'!$L$7,MATCH(COUNTIF($B$1:B439,"発電方式"),'2.3新規再エネ導入予定（設備情報）'!$Y$8:$Y$324,0),0),"")</f>
        <v/>
      </c>
      <c r="H441" s="627" t="str">
        <f ca="1">IFERROR(OFFSET('2.3新規再エネ導入予定（設備情報）'!$M$7,MATCH(COUNTIF($B$1:B439,"発電方式"),'2.3新規再エネ導入予定（設備情報）'!$Y$8:$Y$324,0),0),"")</f>
        <v/>
      </c>
      <c r="I441" s="628" t="str">
        <f ca="1">IFERROR(OFFSET('2.3新規再エネ導入予定（設備情報）'!$P$7,MATCH(COUNTIF($B$1:B439,"発電方式"),'2.3新規再エネ導入予定（設備情報）'!$Y$8:$Y$324,0),0),"")</f>
        <v/>
      </c>
      <c r="AJ441" s="713"/>
      <c r="AK441" s="522"/>
      <c r="AL441" s="713"/>
      <c r="AM441" s="256"/>
      <c r="AN441" s="256"/>
      <c r="AO441" s="522"/>
      <c r="AP441" s="522"/>
      <c r="AQ441" s="534"/>
    </row>
    <row r="442" spans="1:43" ht="16.5" customHeight="1" x14ac:dyDescent="0.55000000000000004">
      <c r="B442" s="855" t="s">
        <v>414</v>
      </c>
      <c r="C442" s="836" t="s">
        <v>415</v>
      </c>
      <c r="D442" s="857" t="s">
        <v>416</v>
      </c>
      <c r="E442" s="853" t="s">
        <v>417</v>
      </c>
      <c r="F442" s="859"/>
      <c r="G442" s="854"/>
      <c r="H442" s="853" t="s">
        <v>418</v>
      </c>
      <c r="I442" s="854"/>
      <c r="AJ442" s="864" t="s">
        <v>300</v>
      </c>
      <c r="AK442" s="866" t="s">
        <v>21</v>
      </c>
      <c r="AL442" s="868" t="s">
        <v>344</v>
      </c>
      <c r="AM442" s="870" t="s">
        <v>343</v>
      </c>
      <c r="AN442" s="871"/>
      <c r="AO442" s="872"/>
      <c r="AP442" s="870" t="s">
        <v>199</v>
      </c>
      <c r="AQ442" s="872"/>
    </row>
    <row r="443" spans="1:43" ht="21.75" customHeight="1" x14ac:dyDescent="0.55000000000000004">
      <c r="B443" s="856"/>
      <c r="C443" s="837"/>
      <c r="D443" s="858"/>
      <c r="E443" s="542" t="s">
        <v>419</v>
      </c>
      <c r="F443" s="627" t="s">
        <v>420</v>
      </c>
      <c r="G443" s="627" t="s">
        <v>421</v>
      </c>
      <c r="H443" s="627" t="s">
        <v>422</v>
      </c>
      <c r="I443" s="627" t="s">
        <v>423</v>
      </c>
      <c r="AJ443" s="865"/>
      <c r="AK443" s="867"/>
      <c r="AL443" s="869"/>
      <c r="AM443" s="528" t="s">
        <v>305</v>
      </c>
      <c r="AN443" s="522" t="s">
        <v>200</v>
      </c>
      <c r="AO443" s="522" t="s">
        <v>201</v>
      </c>
      <c r="AP443" s="522" t="s">
        <v>202</v>
      </c>
      <c r="AQ443" s="522" t="s">
        <v>203</v>
      </c>
    </row>
    <row r="444" spans="1:43" ht="46.5" customHeight="1" x14ac:dyDescent="0.55000000000000004">
      <c r="B444" s="627" t="str">
        <f ca="1">IFERROR(OFFSET('2.3新規再エネ導入予定（設備情報）'!$O$7,MATCH(COUNTIF($B$1:B439,"発電方式"),'2.3新規再エネ導入予定（設備情報）'!$Y$8:$Y$324,0),0),"")</f>
        <v/>
      </c>
      <c r="C444" s="627" t="str">
        <f ca="1">IFERROR(OFFSET('2.3新規再エネ導入予定（設備情報）'!$R$7,MATCH(COUNTIF($B$1:B439,"発電方式"),'2.3新規再エネ導入予定（設備情報）'!$Y$8:$Y$324,0),0),"")</f>
        <v/>
      </c>
      <c r="D444" s="627" t="str">
        <f ca="1">IFERROR(OFFSET('2.3新規再エネ導入予定（設備情報）'!$S$7,MATCH(COUNTIF($B$1:B439,"発電方式"),'2.3新規再エネ導入予定（設備情報）'!$Y$8:$Y$324,0),0),"")</f>
        <v/>
      </c>
      <c r="E444" s="627" t="str">
        <f ca="1">IFERROR(OFFSET('2.3(2)新規再エネ導入予定（FS調査、系統接続検討状況）'!L$7,MATCH(COUNTIF($B$1:B439,"発電方式"),'2.3(2)新規再エネ導入予定（FS調査、系統接続検討状況）'!$T$8:$T$159,0),0),"")</f>
        <v/>
      </c>
      <c r="F444" s="627" t="str">
        <f ca="1">IFERROR(OFFSET('2.3(2)新規再エネ導入予定（FS調査、系統接続検討状況）'!M$7,MATCH(COUNTIF($B$1:C439,"発電方式"),'2.3(2)新規再エネ導入予定（FS調査、系統接続検討状況）'!$T$8:$T$159,0),0),"")</f>
        <v/>
      </c>
      <c r="G444" s="627" t="str">
        <f ca="1">IFERROR(OFFSET('2.3(2)新規再エネ導入予定（FS調査、系統接続検討状況）'!N$7,MATCH(COUNTIF($B$1:D439,"発電方式"),'2.3(2)新規再エネ導入予定（FS調査、系統接続検討状況）'!$T$8:$T$159,0),0),"")</f>
        <v/>
      </c>
      <c r="H444" s="627" t="str">
        <f ca="1">IFERROR(OFFSET('2.3(2)新規再エネ導入予定（FS調査、系統接続検討状況）'!O$7,MATCH(COUNTIF($B$1:E439,"発電方式"),'2.3(2)新規再エネ導入予定（FS調査、系統接続検討状況）'!$T$8:$T$159,0),0),"")</f>
        <v/>
      </c>
      <c r="I444" s="627" t="str">
        <f ca="1">IFERROR(OFFSET('2.3(2)新規再エネ導入予定（FS調査、系統接続検討状況）'!P$7,MATCH(COUNTIF($B$1:F439,"発電方式"),'2.3(2)新規再エネ導入予定（FS調査、系統接続検討状況）'!$T$8:$T$159,0),0),"")</f>
        <v/>
      </c>
      <c r="AJ444" s="522"/>
      <c r="AK444" s="522"/>
      <c r="AL444" s="522"/>
      <c r="AM444" s="522"/>
      <c r="AN444" s="522"/>
      <c r="AO444" s="522"/>
      <c r="AP444" s="522"/>
      <c r="AQ444" s="522"/>
    </row>
    <row r="446" spans="1:43" ht="26.5" x14ac:dyDescent="0.55000000000000004">
      <c r="B446" s="623" t="s">
        <v>342</v>
      </c>
      <c r="AJ446" s="710" t="s">
        <v>342</v>
      </c>
    </row>
    <row r="447" spans="1:43" ht="29" x14ac:dyDescent="0.55000000000000004">
      <c r="B447" s="629" t="str">
        <f ca="1">IFERROR(_xlfn.TEXTJOIN(" ",1,C439,B441,C441),"")</f>
        <v/>
      </c>
      <c r="AJ447" s="714"/>
      <c r="AK447" s="715"/>
      <c r="AL447" s="715"/>
    </row>
    <row r="448" spans="1:43" ht="28.5" customHeight="1" x14ac:dyDescent="0.55000000000000004">
      <c r="B448" s="631" t="s">
        <v>341</v>
      </c>
      <c r="C448" s="631"/>
      <c r="D448" s="631" t="s">
        <v>340</v>
      </c>
      <c r="E448" s="631"/>
      <c r="F448" s="631" t="s">
        <v>375</v>
      </c>
      <c r="G448" s="631"/>
      <c r="H448" s="631"/>
      <c r="I448" s="631"/>
      <c r="AJ448" s="716" t="s">
        <v>341</v>
      </c>
      <c r="AK448" s="716"/>
      <c r="AL448" s="716" t="s">
        <v>340</v>
      </c>
      <c r="AM448" s="716"/>
      <c r="AN448" s="716" t="s">
        <v>375</v>
      </c>
      <c r="AO448" s="716"/>
      <c r="AP448" s="716"/>
      <c r="AQ448" s="716"/>
    </row>
    <row r="449" spans="1:43" ht="114.65" customHeight="1" x14ac:dyDescent="0.55000000000000004">
      <c r="B449" s="847" t="s">
        <v>339</v>
      </c>
      <c r="C449" s="632" t="s">
        <v>338</v>
      </c>
      <c r="D449" s="848" t="s">
        <v>337</v>
      </c>
      <c r="E449" s="849"/>
      <c r="F449" s="850"/>
      <c r="G449" s="851"/>
      <c r="H449" s="851"/>
      <c r="I449" s="852"/>
      <c r="AJ449" s="873" t="s">
        <v>339</v>
      </c>
      <c r="AK449" s="717" t="s">
        <v>338</v>
      </c>
      <c r="AL449" s="861" t="s">
        <v>337</v>
      </c>
      <c r="AM449" s="862"/>
      <c r="AN449" s="850"/>
      <c r="AO449" s="851"/>
      <c r="AP449" s="851"/>
      <c r="AQ449" s="852"/>
    </row>
    <row r="450" spans="1:43" ht="114.65" customHeight="1" x14ac:dyDescent="0.55000000000000004">
      <c r="B450" s="847"/>
      <c r="C450" s="633" t="s">
        <v>336</v>
      </c>
      <c r="D450" s="848" t="s">
        <v>335</v>
      </c>
      <c r="E450" s="849"/>
      <c r="F450" s="850"/>
      <c r="G450" s="851"/>
      <c r="H450" s="851"/>
      <c r="I450" s="852"/>
      <c r="AJ450" s="873"/>
      <c r="AK450" s="718" t="s">
        <v>336</v>
      </c>
      <c r="AL450" s="861" t="s">
        <v>335</v>
      </c>
      <c r="AM450" s="862"/>
      <c r="AN450" s="850"/>
      <c r="AO450" s="851"/>
      <c r="AP450" s="851"/>
      <c r="AQ450" s="852"/>
    </row>
    <row r="451" spans="1:43" ht="114.65" customHeight="1" x14ac:dyDescent="0.55000000000000004">
      <c r="B451" s="846">
        <v>2</v>
      </c>
      <c r="C451" s="846"/>
      <c r="D451" s="848" t="s">
        <v>334</v>
      </c>
      <c r="E451" s="849"/>
      <c r="F451" s="850"/>
      <c r="G451" s="851"/>
      <c r="H451" s="851"/>
      <c r="I451" s="852"/>
      <c r="AJ451" s="860">
        <v>2</v>
      </c>
      <c r="AK451" s="860"/>
      <c r="AL451" s="861" t="s">
        <v>334</v>
      </c>
      <c r="AM451" s="862"/>
      <c r="AN451" s="850"/>
      <c r="AO451" s="851"/>
      <c r="AP451" s="851"/>
      <c r="AQ451" s="852"/>
    </row>
    <row r="452" spans="1:43" ht="114.65" customHeight="1" x14ac:dyDescent="0.55000000000000004">
      <c r="B452" s="845">
        <v>3</v>
      </c>
      <c r="C452" s="633" t="s">
        <v>333</v>
      </c>
      <c r="D452" s="848" t="s">
        <v>332</v>
      </c>
      <c r="E452" s="849"/>
      <c r="F452" s="850"/>
      <c r="G452" s="851"/>
      <c r="H452" s="851"/>
      <c r="I452" s="852"/>
      <c r="AJ452" s="863">
        <v>3</v>
      </c>
      <c r="AK452" s="718" t="s">
        <v>333</v>
      </c>
      <c r="AL452" s="861" t="s">
        <v>332</v>
      </c>
      <c r="AM452" s="862"/>
      <c r="AN452" s="850"/>
      <c r="AO452" s="851"/>
      <c r="AP452" s="851"/>
      <c r="AQ452" s="852"/>
    </row>
    <row r="453" spans="1:43" ht="114.65" customHeight="1" x14ac:dyDescent="0.55000000000000004">
      <c r="B453" s="845"/>
      <c r="C453" s="633" t="s">
        <v>331</v>
      </c>
      <c r="D453" s="848" t="s">
        <v>330</v>
      </c>
      <c r="E453" s="849"/>
      <c r="F453" s="850"/>
      <c r="G453" s="851"/>
      <c r="H453" s="851"/>
      <c r="I453" s="852"/>
      <c r="AJ453" s="863"/>
      <c r="AK453" s="718" t="s">
        <v>331</v>
      </c>
      <c r="AL453" s="861" t="s">
        <v>330</v>
      </c>
      <c r="AM453" s="862"/>
      <c r="AN453" s="850"/>
      <c r="AO453" s="851"/>
      <c r="AP453" s="851"/>
      <c r="AQ453" s="852"/>
    </row>
    <row r="454" spans="1:43" ht="115" customHeight="1" x14ac:dyDescent="0.55000000000000004">
      <c r="B454" s="846">
        <v>4</v>
      </c>
      <c r="C454" s="846"/>
      <c r="D454" s="848" t="s">
        <v>329</v>
      </c>
      <c r="E454" s="849"/>
      <c r="F454" s="850"/>
      <c r="G454" s="851"/>
      <c r="H454" s="851"/>
      <c r="I454" s="852"/>
      <c r="AJ454" s="860">
        <v>4</v>
      </c>
      <c r="AK454" s="860"/>
      <c r="AL454" s="861" t="s">
        <v>329</v>
      </c>
      <c r="AM454" s="862"/>
      <c r="AN454" s="850"/>
      <c r="AO454" s="851"/>
      <c r="AP454" s="851"/>
      <c r="AQ454" s="852"/>
    </row>
    <row r="455" spans="1:43" ht="132" customHeight="1" x14ac:dyDescent="0.55000000000000004">
      <c r="B455" s="846">
        <v>5</v>
      </c>
      <c r="C455" s="846"/>
      <c r="D455" s="848" t="s">
        <v>328</v>
      </c>
      <c r="E455" s="849"/>
      <c r="F455" s="850"/>
      <c r="G455" s="851"/>
      <c r="H455" s="851"/>
      <c r="I455" s="852"/>
      <c r="AJ455" s="860">
        <v>5</v>
      </c>
      <c r="AK455" s="860"/>
      <c r="AL455" s="861" t="s">
        <v>328</v>
      </c>
      <c r="AM455" s="862"/>
      <c r="AN455" s="850"/>
      <c r="AO455" s="851"/>
      <c r="AP455" s="851"/>
      <c r="AQ455" s="852"/>
    </row>
    <row r="457" spans="1:43" x14ac:dyDescent="0.55000000000000004">
      <c r="A457" s="634"/>
      <c r="B457" s="634"/>
      <c r="C457" s="634"/>
      <c r="D457" s="634"/>
      <c r="E457" s="634"/>
      <c r="F457" s="634"/>
      <c r="G457" s="634"/>
      <c r="H457" s="634"/>
      <c r="I457" s="634"/>
      <c r="J457" s="634"/>
      <c r="AI457" s="634"/>
      <c r="AJ457" s="719"/>
      <c r="AK457" s="719"/>
      <c r="AL457" s="719"/>
      <c r="AM457" s="719"/>
      <c r="AN457" s="719"/>
      <c r="AO457" s="719"/>
      <c r="AP457" s="719"/>
      <c r="AQ457" s="719"/>
    </row>
    <row r="458" spans="1:43" ht="32.5" x14ac:dyDescent="0.55000000000000004">
      <c r="B458" s="624" t="s">
        <v>34</v>
      </c>
      <c r="C458" s="624" t="str">
        <f ca="1">IFERROR(OFFSET('2.3新規再エネ導入予定（設備情報）'!$Z$6,MATCH(COUNTIF($B$1:B458,"発電方式"),'2.3新規再エネ導入予定（設備情報）'!$Y$7:$Y$324,0),0),"")</f>
        <v/>
      </c>
      <c r="D458" s="625"/>
      <c r="AJ458" s="711" t="s">
        <v>34</v>
      </c>
      <c r="AK458" s="711"/>
      <c r="AL458" s="712"/>
    </row>
    <row r="459" spans="1:43" ht="39.75" customHeight="1" x14ac:dyDescent="0.55000000000000004">
      <c r="B459" s="495" t="s">
        <v>406</v>
      </c>
      <c r="C459" s="495" t="s">
        <v>407</v>
      </c>
      <c r="D459" s="626" t="s">
        <v>408</v>
      </c>
      <c r="E459" s="495" t="s">
        <v>409</v>
      </c>
      <c r="F459" s="253" t="s">
        <v>410</v>
      </c>
      <c r="G459" s="626" t="s">
        <v>411</v>
      </c>
      <c r="H459" s="495" t="s">
        <v>412</v>
      </c>
      <c r="I459" s="253" t="s">
        <v>413</v>
      </c>
      <c r="AJ459" s="562" t="s">
        <v>15</v>
      </c>
      <c r="AK459" s="562" t="s">
        <v>304</v>
      </c>
      <c r="AL459" s="261" t="s">
        <v>303</v>
      </c>
      <c r="AM459" s="562" t="s">
        <v>16</v>
      </c>
      <c r="AN459" s="374" t="s">
        <v>17</v>
      </c>
      <c r="AO459" s="261" t="s">
        <v>40</v>
      </c>
      <c r="AP459" s="562" t="s">
        <v>20</v>
      </c>
      <c r="AQ459" s="374" t="s">
        <v>165</v>
      </c>
    </row>
    <row r="460" spans="1:43" ht="36" customHeight="1" x14ac:dyDescent="0.55000000000000004">
      <c r="B460" s="481" t="str">
        <f ca="1">IFERROR(OFFSET('2.3新規再エネ導入予定（設備情報）'!$F$7,MATCH(COUNTIF($B$1:B458,"発電方式"),'2.3新規再エネ導入予定（設備情報）'!$Y$8:$Y$324,0),0),"")</f>
        <v/>
      </c>
      <c r="C460" s="627" t="str">
        <f ca="1">IFERROR(OFFSET('2.3新規再エネ導入予定（設備情報）'!$G$7,MATCH(COUNTIF($B$1:B458,"発電方式"),'2.3新規再エネ導入予定（設備情報）'!$Y$8:$Y$324,0),0),"")</f>
        <v/>
      </c>
      <c r="D460" s="481" t="str">
        <f ca="1">IFERROR(OFFSET('2.3新規再エネ導入予定（設備情報）'!$H$7,MATCH(COUNTIF($B$1:B458,"発電方式"),'2.3新規再エネ導入予定（設備情報）'!$Y$8:$Y$324,0),0),"")</f>
        <v/>
      </c>
      <c r="E460" s="441" t="str">
        <f ca="1">IFERROR(OFFSET('2.3新規再エネ導入予定（設備情報）'!$I$7,MATCH(COUNTIF($B$1:B458,"発電方式"),'2.3新規再エネ導入予定（設備情報）'!$Y$8:$Y$324,0),0),"")</f>
        <v/>
      </c>
      <c r="F460" s="441" t="str">
        <f ca="1">IFERROR(OFFSET('2.3新規再エネ導入予定（設備情報）'!$J$7,MATCH(COUNTIF($B$1:B458,"発電方式"),'2.3新規再エネ導入予定（設備情報）'!$Y$8:$Y$324,0),0),"")</f>
        <v/>
      </c>
      <c r="G460" s="627" t="str">
        <f ca="1">IFERROR(OFFSET('2.3新規再エネ導入予定（設備情報）'!$L$7,MATCH(COUNTIF($B$1:B458,"発電方式"),'2.3新規再エネ導入予定（設備情報）'!$Y$8:$Y$324,0),0),"")</f>
        <v/>
      </c>
      <c r="H460" s="627" t="str">
        <f ca="1">IFERROR(OFFSET('2.3新規再エネ導入予定（設備情報）'!$M$7,MATCH(COUNTIF($B$1:B458,"発電方式"),'2.3新規再エネ導入予定（設備情報）'!$Y$8:$Y$324,0),0),"")</f>
        <v/>
      </c>
      <c r="I460" s="628" t="str">
        <f ca="1">IFERROR(OFFSET('2.3新規再エネ導入予定（設備情報）'!$P$7,MATCH(COUNTIF($B$1:B458,"発電方式"),'2.3新規再エネ導入予定（設備情報）'!$Y$8:$Y$324,0),0),"")</f>
        <v/>
      </c>
      <c r="AJ460" s="713"/>
      <c r="AK460" s="522"/>
      <c r="AL460" s="713"/>
      <c r="AM460" s="256"/>
      <c r="AN460" s="256"/>
      <c r="AO460" s="522"/>
      <c r="AP460" s="522"/>
      <c r="AQ460" s="534"/>
    </row>
    <row r="461" spans="1:43" ht="16.5" customHeight="1" x14ac:dyDescent="0.55000000000000004">
      <c r="B461" s="855" t="s">
        <v>414</v>
      </c>
      <c r="C461" s="836" t="s">
        <v>415</v>
      </c>
      <c r="D461" s="857" t="s">
        <v>416</v>
      </c>
      <c r="E461" s="853" t="s">
        <v>417</v>
      </c>
      <c r="F461" s="859"/>
      <c r="G461" s="854"/>
      <c r="H461" s="853" t="s">
        <v>418</v>
      </c>
      <c r="I461" s="854"/>
      <c r="AJ461" s="864" t="s">
        <v>300</v>
      </c>
      <c r="AK461" s="866" t="s">
        <v>21</v>
      </c>
      <c r="AL461" s="868" t="s">
        <v>344</v>
      </c>
      <c r="AM461" s="870" t="s">
        <v>343</v>
      </c>
      <c r="AN461" s="871"/>
      <c r="AO461" s="872"/>
      <c r="AP461" s="870" t="s">
        <v>199</v>
      </c>
      <c r="AQ461" s="872"/>
    </row>
    <row r="462" spans="1:43" ht="21.75" customHeight="1" x14ac:dyDescent="0.55000000000000004">
      <c r="B462" s="856"/>
      <c r="C462" s="837"/>
      <c r="D462" s="858"/>
      <c r="E462" s="542" t="s">
        <v>419</v>
      </c>
      <c r="F462" s="627" t="s">
        <v>420</v>
      </c>
      <c r="G462" s="627" t="s">
        <v>421</v>
      </c>
      <c r="H462" s="627" t="s">
        <v>422</v>
      </c>
      <c r="I462" s="627" t="s">
        <v>423</v>
      </c>
      <c r="AJ462" s="865"/>
      <c r="AK462" s="867"/>
      <c r="AL462" s="869"/>
      <c r="AM462" s="528" t="s">
        <v>305</v>
      </c>
      <c r="AN462" s="522" t="s">
        <v>200</v>
      </c>
      <c r="AO462" s="522" t="s">
        <v>201</v>
      </c>
      <c r="AP462" s="522" t="s">
        <v>202</v>
      </c>
      <c r="AQ462" s="522" t="s">
        <v>203</v>
      </c>
    </row>
    <row r="463" spans="1:43" ht="46.5" customHeight="1" x14ac:dyDescent="0.55000000000000004">
      <c r="B463" s="627" t="str">
        <f ca="1">IFERROR(OFFSET('2.3新規再エネ導入予定（設備情報）'!$O$7,MATCH(COUNTIF($B$1:B458,"発電方式"),'2.3新規再エネ導入予定（設備情報）'!$Y$8:$Y$324,0),0),"")</f>
        <v/>
      </c>
      <c r="C463" s="627" t="str">
        <f ca="1">IFERROR(OFFSET('2.3新規再エネ導入予定（設備情報）'!$R$7,MATCH(COUNTIF($B$1:B458,"発電方式"),'2.3新規再エネ導入予定（設備情報）'!$Y$8:$Y$324,0),0),"")</f>
        <v/>
      </c>
      <c r="D463" s="627" t="str">
        <f ca="1">IFERROR(OFFSET('2.3新規再エネ導入予定（設備情報）'!$S$7,MATCH(COUNTIF($B$1:B458,"発電方式"),'2.3新規再エネ導入予定（設備情報）'!$Y$8:$Y$324,0),0),"")</f>
        <v/>
      </c>
      <c r="E463" s="627" t="str">
        <f ca="1">IFERROR(OFFSET('2.3(2)新規再エネ導入予定（FS調査、系統接続検討状況）'!L$7,MATCH(COUNTIF($B$1:B458,"発電方式"),'2.3(2)新規再エネ導入予定（FS調査、系統接続検討状況）'!$T$8:$T$159,0),0),"")</f>
        <v/>
      </c>
      <c r="F463" s="627" t="str">
        <f ca="1">IFERROR(OFFSET('2.3(2)新規再エネ導入予定（FS調査、系統接続検討状況）'!M$7,MATCH(COUNTIF($B$1:C458,"発電方式"),'2.3(2)新規再エネ導入予定（FS調査、系統接続検討状況）'!$T$8:$T$159,0),0),"")</f>
        <v/>
      </c>
      <c r="G463" s="627" t="str">
        <f ca="1">IFERROR(OFFSET('2.3(2)新規再エネ導入予定（FS調査、系統接続検討状況）'!N$7,MATCH(COUNTIF($B$1:D458,"発電方式"),'2.3(2)新規再エネ導入予定（FS調査、系統接続検討状況）'!$T$8:$T$159,0),0),"")</f>
        <v/>
      </c>
      <c r="H463" s="627" t="str">
        <f ca="1">IFERROR(OFFSET('2.3(2)新規再エネ導入予定（FS調査、系統接続検討状況）'!O$7,MATCH(COUNTIF($B$1:E458,"発電方式"),'2.3(2)新規再エネ導入予定（FS調査、系統接続検討状況）'!$T$8:$T$159,0),0),"")</f>
        <v/>
      </c>
      <c r="I463" s="627" t="str">
        <f ca="1">IFERROR(OFFSET('2.3(2)新規再エネ導入予定（FS調査、系統接続検討状況）'!P$7,MATCH(COUNTIF($B$1:F458,"発電方式"),'2.3(2)新規再エネ導入予定（FS調査、系統接続検討状況）'!$T$8:$T$159,0),0),"")</f>
        <v/>
      </c>
      <c r="AJ463" s="522"/>
      <c r="AK463" s="522"/>
      <c r="AL463" s="522"/>
      <c r="AM463" s="522"/>
      <c r="AN463" s="522"/>
      <c r="AO463" s="522"/>
      <c r="AP463" s="522"/>
      <c r="AQ463" s="522"/>
    </row>
    <row r="465" spans="1:43" ht="26.5" x14ac:dyDescent="0.55000000000000004">
      <c r="B465" s="623" t="s">
        <v>342</v>
      </c>
      <c r="AJ465" s="710" t="s">
        <v>342</v>
      </c>
    </row>
    <row r="466" spans="1:43" ht="29" x14ac:dyDescent="0.55000000000000004">
      <c r="B466" s="629" t="str">
        <f ca="1">IFERROR(_xlfn.TEXTJOIN(" ",1,C458,B460,C460),"")</f>
        <v/>
      </c>
      <c r="AJ466" s="714"/>
      <c r="AK466" s="715"/>
      <c r="AL466" s="715"/>
    </row>
    <row r="467" spans="1:43" ht="28.5" customHeight="1" x14ac:dyDescent="0.55000000000000004">
      <c r="B467" s="631" t="s">
        <v>341</v>
      </c>
      <c r="C467" s="631"/>
      <c r="D467" s="631" t="s">
        <v>340</v>
      </c>
      <c r="E467" s="631"/>
      <c r="F467" s="631" t="s">
        <v>375</v>
      </c>
      <c r="G467" s="631"/>
      <c r="H467" s="631"/>
      <c r="I467" s="631"/>
      <c r="AJ467" s="716" t="s">
        <v>341</v>
      </c>
      <c r="AK467" s="716"/>
      <c r="AL467" s="716" t="s">
        <v>340</v>
      </c>
      <c r="AM467" s="716"/>
      <c r="AN467" s="716" t="s">
        <v>375</v>
      </c>
      <c r="AO467" s="716"/>
      <c r="AP467" s="716"/>
      <c r="AQ467" s="716"/>
    </row>
    <row r="468" spans="1:43" ht="114.65" customHeight="1" x14ac:dyDescent="0.55000000000000004">
      <c r="B468" s="847" t="s">
        <v>339</v>
      </c>
      <c r="C468" s="632" t="s">
        <v>338</v>
      </c>
      <c r="D468" s="848" t="s">
        <v>337</v>
      </c>
      <c r="E468" s="849"/>
      <c r="F468" s="850"/>
      <c r="G468" s="851"/>
      <c r="H468" s="851"/>
      <c r="I468" s="852"/>
      <c r="AJ468" s="873" t="s">
        <v>339</v>
      </c>
      <c r="AK468" s="717" t="s">
        <v>338</v>
      </c>
      <c r="AL468" s="861" t="s">
        <v>337</v>
      </c>
      <c r="AM468" s="862"/>
      <c r="AN468" s="850"/>
      <c r="AO468" s="851"/>
      <c r="AP468" s="851"/>
      <c r="AQ468" s="852"/>
    </row>
    <row r="469" spans="1:43" ht="114.65" customHeight="1" x14ac:dyDescent="0.55000000000000004">
      <c r="B469" s="847"/>
      <c r="C469" s="633" t="s">
        <v>336</v>
      </c>
      <c r="D469" s="848" t="s">
        <v>335</v>
      </c>
      <c r="E469" s="849"/>
      <c r="F469" s="850"/>
      <c r="G469" s="851"/>
      <c r="H469" s="851"/>
      <c r="I469" s="852"/>
      <c r="AJ469" s="873"/>
      <c r="AK469" s="718" t="s">
        <v>336</v>
      </c>
      <c r="AL469" s="861" t="s">
        <v>335</v>
      </c>
      <c r="AM469" s="862"/>
      <c r="AN469" s="850"/>
      <c r="AO469" s="851"/>
      <c r="AP469" s="851"/>
      <c r="AQ469" s="852"/>
    </row>
    <row r="470" spans="1:43" ht="114.65" customHeight="1" x14ac:dyDescent="0.55000000000000004">
      <c r="B470" s="846">
        <v>2</v>
      </c>
      <c r="C470" s="846"/>
      <c r="D470" s="848" t="s">
        <v>334</v>
      </c>
      <c r="E470" s="849"/>
      <c r="F470" s="850"/>
      <c r="G470" s="851"/>
      <c r="H470" s="851"/>
      <c r="I470" s="852"/>
      <c r="AJ470" s="860">
        <v>2</v>
      </c>
      <c r="AK470" s="860"/>
      <c r="AL470" s="861" t="s">
        <v>334</v>
      </c>
      <c r="AM470" s="862"/>
      <c r="AN470" s="850"/>
      <c r="AO470" s="851"/>
      <c r="AP470" s="851"/>
      <c r="AQ470" s="852"/>
    </row>
    <row r="471" spans="1:43" ht="114.65" customHeight="1" x14ac:dyDescent="0.55000000000000004">
      <c r="B471" s="845">
        <v>3</v>
      </c>
      <c r="C471" s="633" t="s">
        <v>333</v>
      </c>
      <c r="D471" s="848" t="s">
        <v>332</v>
      </c>
      <c r="E471" s="849"/>
      <c r="F471" s="850"/>
      <c r="G471" s="851"/>
      <c r="H471" s="851"/>
      <c r="I471" s="852"/>
      <c r="AJ471" s="863">
        <v>3</v>
      </c>
      <c r="AK471" s="718" t="s">
        <v>333</v>
      </c>
      <c r="AL471" s="861" t="s">
        <v>332</v>
      </c>
      <c r="AM471" s="862"/>
      <c r="AN471" s="850"/>
      <c r="AO471" s="851"/>
      <c r="AP471" s="851"/>
      <c r="AQ471" s="852"/>
    </row>
    <row r="472" spans="1:43" ht="114.65" customHeight="1" x14ac:dyDescent="0.55000000000000004">
      <c r="B472" s="845"/>
      <c r="C472" s="633" t="s">
        <v>331</v>
      </c>
      <c r="D472" s="848" t="s">
        <v>330</v>
      </c>
      <c r="E472" s="849"/>
      <c r="F472" s="850"/>
      <c r="G472" s="851"/>
      <c r="H472" s="851"/>
      <c r="I472" s="852"/>
      <c r="AJ472" s="863"/>
      <c r="AK472" s="718" t="s">
        <v>331</v>
      </c>
      <c r="AL472" s="861" t="s">
        <v>330</v>
      </c>
      <c r="AM472" s="862"/>
      <c r="AN472" s="850"/>
      <c r="AO472" s="851"/>
      <c r="AP472" s="851"/>
      <c r="AQ472" s="852"/>
    </row>
    <row r="473" spans="1:43" ht="115" customHeight="1" x14ac:dyDescent="0.55000000000000004">
      <c r="B473" s="846">
        <v>4</v>
      </c>
      <c r="C473" s="846"/>
      <c r="D473" s="848" t="s">
        <v>329</v>
      </c>
      <c r="E473" s="849"/>
      <c r="F473" s="850"/>
      <c r="G473" s="851"/>
      <c r="H473" s="851"/>
      <c r="I473" s="852"/>
      <c r="AJ473" s="860">
        <v>4</v>
      </c>
      <c r="AK473" s="860"/>
      <c r="AL473" s="861" t="s">
        <v>329</v>
      </c>
      <c r="AM473" s="862"/>
      <c r="AN473" s="850"/>
      <c r="AO473" s="851"/>
      <c r="AP473" s="851"/>
      <c r="AQ473" s="852"/>
    </row>
    <row r="474" spans="1:43" ht="132" customHeight="1" x14ac:dyDescent="0.55000000000000004">
      <c r="B474" s="846">
        <v>5</v>
      </c>
      <c r="C474" s="846"/>
      <c r="D474" s="848" t="s">
        <v>328</v>
      </c>
      <c r="E474" s="849"/>
      <c r="F474" s="850"/>
      <c r="G474" s="851"/>
      <c r="H474" s="851"/>
      <c r="I474" s="852"/>
      <c r="AJ474" s="860">
        <v>5</v>
      </c>
      <c r="AK474" s="860"/>
      <c r="AL474" s="861" t="s">
        <v>328</v>
      </c>
      <c r="AM474" s="862"/>
      <c r="AN474" s="850"/>
      <c r="AO474" s="851"/>
      <c r="AP474" s="851"/>
      <c r="AQ474" s="852"/>
    </row>
    <row r="476" spans="1:43" x14ac:dyDescent="0.55000000000000004">
      <c r="A476" s="634"/>
      <c r="B476" s="634"/>
      <c r="C476" s="634"/>
      <c r="D476" s="634"/>
      <c r="E476" s="634"/>
      <c r="F476" s="634"/>
      <c r="G476" s="634"/>
      <c r="H476" s="634"/>
      <c r="I476" s="634"/>
      <c r="J476" s="634"/>
      <c r="AI476" s="634"/>
      <c r="AJ476" s="719"/>
      <c r="AK476" s="719"/>
      <c r="AL476" s="719"/>
      <c r="AM476" s="719"/>
      <c r="AN476" s="719"/>
      <c r="AO476" s="719"/>
      <c r="AP476" s="719"/>
      <c r="AQ476" s="719"/>
    </row>
    <row r="477" spans="1:43" ht="32.5" x14ac:dyDescent="0.55000000000000004">
      <c r="B477" s="624" t="s">
        <v>34</v>
      </c>
      <c r="C477" s="624" t="str">
        <f ca="1">IFERROR(OFFSET('2.3新規再エネ導入予定（設備情報）'!$Z$6,MATCH(COUNTIF($B$1:B477,"発電方式"),'2.3新規再エネ導入予定（設備情報）'!$Y$7:$Y$324,0),0),"")</f>
        <v/>
      </c>
      <c r="D477" s="625"/>
      <c r="AJ477" s="711" t="s">
        <v>34</v>
      </c>
      <c r="AK477" s="711"/>
      <c r="AL477" s="712"/>
    </row>
    <row r="478" spans="1:43" ht="39.75" customHeight="1" x14ac:dyDescent="0.55000000000000004">
      <c r="B478" s="495" t="s">
        <v>406</v>
      </c>
      <c r="C478" s="495" t="s">
        <v>407</v>
      </c>
      <c r="D478" s="626" t="s">
        <v>408</v>
      </c>
      <c r="E478" s="495" t="s">
        <v>409</v>
      </c>
      <c r="F478" s="253" t="s">
        <v>410</v>
      </c>
      <c r="G478" s="626" t="s">
        <v>411</v>
      </c>
      <c r="H478" s="495" t="s">
        <v>412</v>
      </c>
      <c r="I478" s="253" t="s">
        <v>413</v>
      </c>
      <c r="AJ478" s="562" t="s">
        <v>15</v>
      </c>
      <c r="AK478" s="562" t="s">
        <v>304</v>
      </c>
      <c r="AL478" s="261" t="s">
        <v>303</v>
      </c>
      <c r="AM478" s="562" t="s">
        <v>16</v>
      </c>
      <c r="AN478" s="374" t="s">
        <v>17</v>
      </c>
      <c r="AO478" s="261" t="s">
        <v>40</v>
      </c>
      <c r="AP478" s="562" t="s">
        <v>20</v>
      </c>
      <c r="AQ478" s="374" t="s">
        <v>165</v>
      </c>
    </row>
    <row r="479" spans="1:43" ht="36" customHeight="1" x14ac:dyDescent="0.55000000000000004">
      <c r="B479" s="481" t="str">
        <f ca="1">IFERROR(OFFSET('2.3新規再エネ導入予定（設備情報）'!$F$7,MATCH(COUNTIF($B$1:B477,"発電方式"),'2.3新規再エネ導入予定（設備情報）'!$Y$8:$Y$324,0),0),"")</f>
        <v/>
      </c>
      <c r="C479" s="627" t="str">
        <f ca="1">IFERROR(OFFSET('2.3新規再エネ導入予定（設備情報）'!$G$7,MATCH(COUNTIF($B$1:B477,"発電方式"),'2.3新規再エネ導入予定（設備情報）'!$Y$8:$Y$324,0),0),"")</f>
        <v/>
      </c>
      <c r="D479" s="481" t="str">
        <f ca="1">IFERROR(OFFSET('2.3新規再エネ導入予定（設備情報）'!$H$7,MATCH(COUNTIF($B$1:B477,"発電方式"),'2.3新規再エネ導入予定（設備情報）'!$Y$8:$Y$324,0),0),"")</f>
        <v/>
      </c>
      <c r="E479" s="441" t="str">
        <f ca="1">IFERROR(OFFSET('2.3新規再エネ導入予定（設備情報）'!$I$7,MATCH(COUNTIF($B$1:B477,"発電方式"),'2.3新規再エネ導入予定（設備情報）'!$Y$8:$Y$324,0),0),"")</f>
        <v/>
      </c>
      <c r="F479" s="441" t="str">
        <f ca="1">IFERROR(OFFSET('2.3新規再エネ導入予定（設備情報）'!$J$7,MATCH(COUNTIF($B$1:B477,"発電方式"),'2.3新規再エネ導入予定（設備情報）'!$Y$8:$Y$324,0),0),"")</f>
        <v/>
      </c>
      <c r="G479" s="627" t="str">
        <f ca="1">IFERROR(OFFSET('2.3新規再エネ導入予定（設備情報）'!$L$7,MATCH(COUNTIF($B$1:B477,"発電方式"),'2.3新規再エネ導入予定（設備情報）'!$Y$8:$Y$324,0),0),"")</f>
        <v/>
      </c>
      <c r="H479" s="627" t="str">
        <f ca="1">IFERROR(OFFSET('2.3新規再エネ導入予定（設備情報）'!$M$7,MATCH(COUNTIF($B$1:B477,"発電方式"),'2.3新規再エネ導入予定（設備情報）'!$Y$8:$Y$324,0),0),"")</f>
        <v/>
      </c>
      <c r="I479" s="628" t="str">
        <f ca="1">IFERROR(OFFSET('2.3新規再エネ導入予定（設備情報）'!$P$7,MATCH(COUNTIF($B$1:B477,"発電方式"),'2.3新規再エネ導入予定（設備情報）'!$Y$8:$Y$324,0),0),"")</f>
        <v/>
      </c>
      <c r="AJ479" s="713"/>
      <c r="AK479" s="522"/>
      <c r="AL479" s="713"/>
      <c r="AM479" s="256"/>
      <c r="AN479" s="256"/>
      <c r="AO479" s="522"/>
      <c r="AP479" s="522"/>
      <c r="AQ479" s="534"/>
    </row>
    <row r="480" spans="1:43" ht="16.5" customHeight="1" x14ac:dyDescent="0.55000000000000004">
      <c r="B480" s="855" t="s">
        <v>414</v>
      </c>
      <c r="C480" s="836" t="s">
        <v>415</v>
      </c>
      <c r="D480" s="857" t="s">
        <v>416</v>
      </c>
      <c r="E480" s="853" t="s">
        <v>417</v>
      </c>
      <c r="F480" s="859"/>
      <c r="G480" s="854"/>
      <c r="H480" s="853" t="s">
        <v>418</v>
      </c>
      <c r="I480" s="854"/>
      <c r="AJ480" s="864" t="s">
        <v>300</v>
      </c>
      <c r="AK480" s="866" t="s">
        <v>21</v>
      </c>
      <c r="AL480" s="868" t="s">
        <v>344</v>
      </c>
      <c r="AM480" s="870" t="s">
        <v>343</v>
      </c>
      <c r="AN480" s="871"/>
      <c r="AO480" s="872"/>
      <c r="AP480" s="870" t="s">
        <v>199</v>
      </c>
      <c r="AQ480" s="872"/>
    </row>
    <row r="481" spans="1:43" ht="21.75" customHeight="1" x14ac:dyDescent="0.55000000000000004">
      <c r="B481" s="856"/>
      <c r="C481" s="837"/>
      <c r="D481" s="858"/>
      <c r="E481" s="542" t="s">
        <v>419</v>
      </c>
      <c r="F481" s="627" t="s">
        <v>420</v>
      </c>
      <c r="G481" s="627" t="s">
        <v>421</v>
      </c>
      <c r="H481" s="627" t="s">
        <v>422</v>
      </c>
      <c r="I481" s="627" t="s">
        <v>423</v>
      </c>
      <c r="AJ481" s="865"/>
      <c r="AK481" s="867"/>
      <c r="AL481" s="869"/>
      <c r="AM481" s="528" t="s">
        <v>305</v>
      </c>
      <c r="AN481" s="522" t="s">
        <v>200</v>
      </c>
      <c r="AO481" s="522" t="s">
        <v>201</v>
      </c>
      <c r="AP481" s="522" t="s">
        <v>202</v>
      </c>
      <c r="AQ481" s="522" t="s">
        <v>203</v>
      </c>
    </row>
    <row r="482" spans="1:43" ht="46.5" customHeight="1" x14ac:dyDescent="0.55000000000000004">
      <c r="B482" s="627" t="str">
        <f ca="1">IFERROR(OFFSET('2.3新規再エネ導入予定（設備情報）'!$O$7,MATCH(COUNTIF($B$1:B477,"発電方式"),'2.3新規再エネ導入予定（設備情報）'!$Y$8:$Y$324,0),0),"")</f>
        <v/>
      </c>
      <c r="C482" s="627" t="str">
        <f ca="1">IFERROR(OFFSET('2.3新規再エネ導入予定（設備情報）'!$R$7,MATCH(COUNTIF($B$1:B477,"発電方式"),'2.3新規再エネ導入予定（設備情報）'!$Y$8:$Y$324,0),0),"")</f>
        <v/>
      </c>
      <c r="D482" s="627" t="str">
        <f ca="1">IFERROR(OFFSET('2.3新規再エネ導入予定（設備情報）'!$S$7,MATCH(COUNTIF($B$1:B477,"発電方式"),'2.3新規再エネ導入予定（設備情報）'!$Y$8:$Y$324,0),0),"")</f>
        <v/>
      </c>
      <c r="E482" s="627" t="str">
        <f ca="1">IFERROR(OFFSET('2.3(2)新規再エネ導入予定（FS調査、系統接続検討状況）'!L$7,MATCH(COUNTIF($B$1:B477,"発電方式"),'2.3(2)新規再エネ導入予定（FS調査、系統接続検討状況）'!$T$8:$T$159,0),0),"")</f>
        <v/>
      </c>
      <c r="F482" s="627" t="str">
        <f ca="1">IFERROR(OFFSET('2.3(2)新規再エネ導入予定（FS調査、系統接続検討状況）'!M$7,MATCH(COUNTIF($B$1:C477,"発電方式"),'2.3(2)新規再エネ導入予定（FS調査、系統接続検討状況）'!$T$8:$T$159,0),0),"")</f>
        <v/>
      </c>
      <c r="G482" s="627" t="str">
        <f ca="1">IFERROR(OFFSET('2.3(2)新規再エネ導入予定（FS調査、系統接続検討状況）'!N$7,MATCH(COUNTIF($B$1:D477,"発電方式"),'2.3(2)新規再エネ導入予定（FS調査、系統接続検討状況）'!$T$8:$T$159,0),0),"")</f>
        <v/>
      </c>
      <c r="H482" s="627" t="str">
        <f ca="1">IFERROR(OFFSET('2.3(2)新規再エネ導入予定（FS調査、系統接続検討状況）'!O$7,MATCH(COUNTIF($B$1:E477,"発電方式"),'2.3(2)新規再エネ導入予定（FS調査、系統接続検討状況）'!$T$8:$T$159,0),0),"")</f>
        <v/>
      </c>
      <c r="I482" s="627" t="str">
        <f ca="1">IFERROR(OFFSET('2.3(2)新規再エネ導入予定（FS調査、系統接続検討状況）'!P$7,MATCH(COUNTIF($B$1:F477,"発電方式"),'2.3(2)新規再エネ導入予定（FS調査、系統接続検討状況）'!$T$8:$T$159,0),0),"")</f>
        <v/>
      </c>
      <c r="AJ482" s="522"/>
      <c r="AK482" s="522"/>
      <c r="AL482" s="522"/>
      <c r="AM482" s="522"/>
      <c r="AN482" s="522"/>
      <c r="AO482" s="522"/>
      <c r="AP482" s="522"/>
      <c r="AQ482" s="522"/>
    </row>
    <row r="484" spans="1:43" ht="26.5" x14ac:dyDescent="0.55000000000000004">
      <c r="B484" s="623" t="s">
        <v>342</v>
      </c>
      <c r="AJ484" s="710" t="s">
        <v>342</v>
      </c>
    </row>
    <row r="485" spans="1:43" ht="29" x14ac:dyDescent="0.55000000000000004">
      <c r="B485" s="629" t="str">
        <f ca="1">IFERROR(_xlfn.TEXTJOIN(" ",1,C477,B479,C479),"")</f>
        <v/>
      </c>
      <c r="AJ485" s="714"/>
      <c r="AK485" s="715"/>
      <c r="AL485" s="715"/>
    </row>
    <row r="486" spans="1:43" ht="28.5" customHeight="1" x14ac:dyDescent="0.55000000000000004">
      <c r="B486" s="631" t="s">
        <v>341</v>
      </c>
      <c r="C486" s="631"/>
      <c r="D486" s="631" t="s">
        <v>340</v>
      </c>
      <c r="E486" s="631"/>
      <c r="F486" s="631" t="s">
        <v>375</v>
      </c>
      <c r="G486" s="631"/>
      <c r="H486" s="631"/>
      <c r="I486" s="631"/>
      <c r="AJ486" s="716" t="s">
        <v>341</v>
      </c>
      <c r="AK486" s="716"/>
      <c r="AL486" s="716" t="s">
        <v>340</v>
      </c>
      <c r="AM486" s="716"/>
      <c r="AN486" s="716" t="s">
        <v>375</v>
      </c>
      <c r="AO486" s="716"/>
      <c r="AP486" s="716"/>
      <c r="AQ486" s="716"/>
    </row>
    <row r="487" spans="1:43" ht="114.65" customHeight="1" x14ac:dyDescent="0.55000000000000004">
      <c r="B487" s="847" t="s">
        <v>339</v>
      </c>
      <c r="C487" s="632" t="s">
        <v>338</v>
      </c>
      <c r="D487" s="848" t="s">
        <v>337</v>
      </c>
      <c r="E487" s="849"/>
      <c r="F487" s="850"/>
      <c r="G487" s="851"/>
      <c r="H487" s="851"/>
      <c r="I487" s="852"/>
      <c r="AJ487" s="873" t="s">
        <v>339</v>
      </c>
      <c r="AK487" s="717" t="s">
        <v>338</v>
      </c>
      <c r="AL487" s="861" t="s">
        <v>337</v>
      </c>
      <c r="AM487" s="862"/>
      <c r="AN487" s="850"/>
      <c r="AO487" s="851"/>
      <c r="AP487" s="851"/>
      <c r="AQ487" s="852"/>
    </row>
    <row r="488" spans="1:43" ht="114.65" customHeight="1" x14ac:dyDescent="0.55000000000000004">
      <c r="B488" s="847"/>
      <c r="C488" s="633" t="s">
        <v>336</v>
      </c>
      <c r="D488" s="848" t="s">
        <v>335</v>
      </c>
      <c r="E488" s="849"/>
      <c r="F488" s="850"/>
      <c r="G488" s="851"/>
      <c r="H488" s="851"/>
      <c r="I488" s="852"/>
      <c r="AJ488" s="873"/>
      <c r="AK488" s="718" t="s">
        <v>336</v>
      </c>
      <c r="AL488" s="861" t="s">
        <v>335</v>
      </c>
      <c r="AM488" s="862"/>
      <c r="AN488" s="850"/>
      <c r="AO488" s="851"/>
      <c r="AP488" s="851"/>
      <c r="AQ488" s="852"/>
    </row>
    <row r="489" spans="1:43" ht="114.65" customHeight="1" x14ac:dyDescent="0.55000000000000004">
      <c r="B489" s="846">
        <v>2</v>
      </c>
      <c r="C489" s="846"/>
      <c r="D489" s="848" t="s">
        <v>334</v>
      </c>
      <c r="E489" s="849"/>
      <c r="F489" s="850"/>
      <c r="G489" s="851"/>
      <c r="H489" s="851"/>
      <c r="I489" s="852"/>
      <c r="AJ489" s="860">
        <v>2</v>
      </c>
      <c r="AK489" s="860"/>
      <c r="AL489" s="861" t="s">
        <v>334</v>
      </c>
      <c r="AM489" s="862"/>
      <c r="AN489" s="850"/>
      <c r="AO489" s="851"/>
      <c r="AP489" s="851"/>
      <c r="AQ489" s="852"/>
    </row>
    <row r="490" spans="1:43" ht="114.65" customHeight="1" x14ac:dyDescent="0.55000000000000004">
      <c r="B490" s="845">
        <v>3</v>
      </c>
      <c r="C490" s="633" t="s">
        <v>333</v>
      </c>
      <c r="D490" s="848" t="s">
        <v>332</v>
      </c>
      <c r="E490" s="849"/>
      <c r="F490" s="850"/>
      <c r="G490" s="851"/>
      <c r="H490" s="851"/>
      <c r="I490" s="852"/>
      <c r="AJ490" s="863">
        <v>3</v>
      </c>
      <c r="AK490" s="718" t="s">
        <v>333</v>
      </c>
      <c r="AL490" s="861" t="s">
        <v>332</v>
      </c>
      <c r="AM490" s="862"/>
      <c r="AN490" s="850"/>
      <c r="AO490" s="851"/>
      <c r="AP490" s="851"/>
      <c r="AQ490" s="852"/>
    </row>
    <row r="491" spans="1:43" ht="114.65" customHeight="1" x14ac:dyDescent="0.55000000000000004">
      <c r="B491" s="845"/>
      <c r="C491" s="633" t="s">
        <v>331</v>
      </c>
      <c r="D491" s="848" t="s">
        <v>330</v>
      </c>
      <c r="E491" s="849"/>
      <c r="F491" s="850"/>
      <c r="G491" s="851"/>
      <c r="H491" s="851"/>
      <c r="I491" s="852"/>
      <c r="AJ491" s="863"/>
      <c r="AK491" s="718" t="s">
        <v>331</v>
      </c>
      <c r="AL491" s="861" t="s">
        <v>330</v>
      </c>
      <c r="AM491" s="862"/>
      <c r="AN491" s="850"/>
      <c r="AO491" s="851"/>
      <c r="AP491" s="851"/>
      <c r="AQ491" s="852"/>
    </row>
    <row r="492" spans="1:43" ht="115" customHeight="1" x14ac:dyDescent="0.55000000000000004">
      <c r="B492" s="846">
        <v>4</v>
      </c>
      <c r="C492" s="846"/>
      <c r="D492" s="848" t="s">
        <v>329</v>
      </c>
      <c r="E492" s="849"/>
      <c r="F492" s="850"/>
      <c r="G492" s="851"/>
      <c r="H492" s="851"/>
      <c r="I492" s="852"/>
      <c r="AJ492" s="860">
        <v>4</v>
      </c>
      <c r="AK492" s="860"/>
      <c r="AL492" s="861" t="s">
        <v>329</v>
      </c>
      <c r="AM492" s="862"/>
      <c r="AN492" s="850"/>
      <c r="AO492" s="851"/>
      <c r="AP492" s="851"/>
      <c r="AQ492" s="852"/>
    </row>
    <row r="493" spans="1:43" ht="132" customHeight="1" x14ac:dyDescent="0.55000000000000004">
      <c r="B493" s="846">
        <v>5</v>
      </c>
      <c r="C493" s="846"/>
      <c r="D493" s="848" t="s">
        <v>328</v>
      </c>
      <c r="E493" s="849"/>
      <c r="F493" s="850"/>
      <c r="G493" s="851"/>
      <c r="H493" s="851"/>
      <c r="I493" s="852"/>
      <c r="AJ493" s="860">
        <v>5</v>
      </c>
      <c r="AK493" s="860"/>
      <c r="AL493" s="861" t="s">
        <v>328</v>
      </c>
      <c r="AM493" s="862"/>
      <c r="AN493" s="850"/>
      <c r="AO493" s="851"/>
      <c r="AP493" s="851"/>
      <c r="AQ493" s="852"/>
    </row>
    <row r="495" spans="1:43" x14ac:dyDescent="0.55000000000000004">
      <c r="A495" s="634"/>
      <c r="B495" s="634"/>
      <c r="C495" s="634"/>
      <c r="D495" s="634"/>
      <c r="E495" s="634"/>
      <c r="F495" s="634"/>
      <c r="G495" s="634"/>
      <c r="H495" s="634"/>
      <c r="I495" s="634"/>
      <c r="J495" s="634"/>
      <c r="AI495" s="634"/>
      <c r="AJ495" s="719"/>
      <c r="AK495" s="719"/>
      <c r="AL495" s="719"/>
      <c r="AM495" s="719"/>
      <c r="AN495" s="719"/>
      <c r="AO495" s="719"/>
      <c r="AP495" s="719"/>
      <c r="AQ495" s="719"/>
    </row>
    <row r="496" spans="1:43" ht="32.5" x14ac:dyDescent="0.55000000000000004">
      <c r="B496" s="624" t="s">
        <v>34</v>
      </c>
      <c r="C496" s="624" t="str">
        <f ca="1">IFERROR(OFFSET('2.3新規再エネ導入予定（設備情報）'!$Z$6,MATCH(COUNTIF($B$1:B496,"発電方式"),'2.3新規再エネ導入予定（設備情報）'!$Y$7:$Y$324,0),0),"")</f>
        <v/>
      </c>
      <c r="D496" s="625"/>
      <c r="AJ496" s="711" t="s">
        <v>34</v>
      </c>
      <c r="AK496" s="711"/>
      <c r="AL496" s="712"/>
    </row>
    <row r="497" spans="2:43" ht="39.75" customHeight="1" x14ac:dyDescent="0.55000000000000004">
      <c r="B497" s="495" t="s">
        <v>406</v>
      </c>
      <c r="C497" s="495" t="s">
        <v>407</v>
      </c>
      <c r="D497" s="626" t="s">
        <v>408</v>
      </c>
      <c r="E497" s="495" t="s">
        <v>409</v>
      </c>
      <c r="F497" s="253" t="s">
        <v>410</v>
      </c>
      <c r="G497" s="626" t="s">
        <v>411</v>
      </c>
      <c r="H497" s="495" t="s">
        <v>412</v>
      </c>
      <c r="I497" s="253" t="s">
        <v>413</v>
      </c>
      <c r="AJ497" s="562" t="s">
        <v>15</v>
      </c>
      <c r="AK497" s="562" t="s">
        <v>304</v>
      </c>
      <c r="AL497" s="261" t="s">
        <v>303</v>
      </c>
      <c r="AM497" s="562" t="s">
        <v>16</v>
      </c>
      <c r="AN497" s="374" t="s">
        <v>17</v>
      </c>
      <c r="AO497" s="261" t="s">
        <v>40</v>
      </c>
      <c r="AP497" s="562" t="s">
        <v>20</v>
      </c>
      <c r="AQ497" s="374" t="s">
        <v>165</v>
      </c>
    </row>
    <row r="498" spans="2:43" ht="36" customHeight="1" x14ac:dyDescent="0.55000000000000004">
      <c r="B498" s="481" t="str">
        <f ca="1">IFERROR(OFFSET('2.3新規再エネ導入予定（設備情報）'!$F$7,MATCH(COUNTIF($B$1:B496,"発電方式"),'2.3新規再エネ導入予定（設備情報）'!$Y$8:$Y$324,0),0),"")</f>
        <v/>
      </c>
      <c r="C498" s="627" t="str">
        <f ca="1">IFERROR(OFFSET('2.3新規再エネ導入予定（設備情報）'!$G$7,MATCH(COUNTIF($B$1:B496,"発電方式"),'2.3新規再エネ導入予定（設備情報）'!$Y$8:$Y$324,0),0),"")</f>
        <v/>
      </c>
      <c r="D498" s="481" t="str">
        <f ca="1">IFERROR(OFFSET('2.3新規再エネ導入予定（設備情報）'!$H$7,MATCH(COUNTIF($B$1:B496,"発電方式"),'2.3新規再エネ導入予定（設備情報）'!$Y$8:$Y$324,0),0),"")</f>
        <v/>
      </c>
      <c r="E498" s="441" t="str">
        <f ca="1">IFERROR(OFFSET('2.3新規再エネ導入予定（設備情報）'!$I$7,MATCH(COUNTIF($B$1:B496,"発電方式"),'2.3新規再エネ導入予定（設備情報）'!$Y$8:$Y$324,0),0),"")</f>
        <v/>
      </c>
      <c r="F498" s="441" t="str">
        <f ca="1">IFERROR(OFFSET('2.3新規再エネ導入予定（設備情報）'!$J$7,MATCH(COUNTIF($B$1:B496,"発電方式"),'2.3新規再エネ導入予定（設備情報）'!$Y$8:$Y$324,0),0),"")</f>
        <v/>
      </c>
      <c r="G498" s="627" t="str">
        <f ca="1">IFERROR(OFFSET('2.3新規再エネ導入予定（設備情報）'!$L$7,MATCH(COUNTIF($B$1:B496,"発電方式"),'2.3新規再エネ導入予定（設備情報）'!$Y$8:$Y$324,0),0),"")</f>
        <v/>
      </c>
      <c r="H498" s="627" t="str">
        <f ca="1">IFERROR(OFFSET('2.3新規再エネ導入予定（設備情報）'!$M$7,MATCH(COUNTIF($B$1:B496,"発電方式"),'2.3新規再エネ導入予定（設備情報）'!$Y$8:$Y$324,0),0),"")</f>
        <v/>
      </c>
      <c r="I498" s="628" t="str">
        <f ca="1">IFERROR(OFFSET('2.3新規再エネ導入予定（設備情報）'!$P$7,MATCH(COUNTIF($B$1:B496,"発電方式"),'2.3新規再エネ導入予定（設備情報）'!$Y$8:$Y$324,0),0),"")</f>
        <v/>
      </c>
      <c r="AJ498" s="713"/>
      <c r="AK498" s="522"/>
      <c r="AL498" s="713"/>
      <c r="AM498" s="256"/>
      <c r="AN498" s="256"/>
      <c r="AO498" s="522"/>
      <c r="AP498" s="522"/>
      <c r="AQ498" s="534"/>
    </row>
    <row r="499" spans="2:43" ht="16.5" customHeight="1" x14ac:dyDescent="0.55000000000000004">
      <c r="B499" s="855" t="s">
        <v>414</v>
      </c>
      <c r="C499" s="836" t="s">
        <v>415</v>
      </c>
      <c r="D499" s="857" t="s">
        <v>416</v>
      </c>
      <c r="E499" s="853" t="s">
        <v>417</v>
      </c>
      <c r="F499" s="859"/>
      <c r="G499" s="854"/>
      <c r="H499" s="853" t="s">
        <v>418</v>
      </c>
      <c r="I499" s="854"/>
      <c r="AJ499" s="864" t="s">
        <v>300</v>
      </c>
      <c r="AK499" s="866" t="s">
        <v>21</v>
      </c>
      <c r="AL499" s="868" t="s">
        <v>344</v>
      </c>
      <c r="AM499" s="870" t="s">
        <v>343</v>
      </c>
      <c r="AN499" s="871"/>
      <c r="AO499" s="872"/>
      <c r="AP499" s="870" t="s">
        <v>199</v>
      </c>
      <c r="AQ499" s="872"/>
    </row>
    <row r="500" spans="2:43" ht="21.75" customHeight="1" x14ac:dyDescent="0.55000000000000004">
      <c r="B500" s="856"/>
      <c r="C500" s="837"/>
      <c r="D500" s="858"/>
      <c r="E500" s="542" t="s">
        <v>419</v>
      </c>
      <c r="F500" s="627" t="s">
        <v>420</v>
      </c>
      <c r="G500" s="627" t="s">
        <v>421</v>
      </c>
      <c r="H500" s="627" t="s">
        <v>422</v>
      </c>
      <c r="I500" s="627" t="s">
        <v>423</v>
      </c>
      <c r="AJ500" s="865"/>
      <c r="AK500" s="867"/>
      <c r="AL500" s="869"/>
      <c r="AM500" s="528" t="s">
        <v>305</v>
      </c>
      <c r="AN500" s="522" t="s">
        <v>200</v>
      </c>
      <c r="AO500" s="522" t="s">
        <v>201</v>
      </c>
      <c r="AP500" s="522" t="s">
        <v>202</v>
      </c>
      <c r="AQ500" s="522" t="s">
        <v>203</v>
      </c>
    </row>
    <row r="501" spans="2:43" ht="46.5" customHeight="1" x14ac:dyDescent="0.55000000000000004">
      <c r="B501" s="627" t="str">
        <f ca="1">IFERROR(OFFSET('2.3新規再エネ導入予定（設備情報）'!$O$7,MATCH(COUNTIF($B$1:B496,"発電方式"),'2.3新規再エネ導入予定（設備情報）'!$Y$8:$Y$324,0),0),"")</f>
        <v/>
      </c>
      <c r="C501" s="627" t="str">
        <f ca="1">IFERROR(OFFSET('2.3新規再エネ導入予定（設備情報）'!$R$7,MATCH(COUNTIF($B$1:B496,"発電方式"),'2.3新規再エネ導入予定（設備情報）'!$Y$8:$Y$324,0),0),"")</f>
        <v/>
      </c>
      <c r="D501" s="627" t="str">
        <f ca="1">IFERROR(OFFSET('2.3新規再エネ導入予定（設備情報）'!$S$7,MATCH(COUNTIF($B$1:B496,"発電方式"),'2.3新規再エネ導入予定（設備情報）'!$Y$8:$Y$324,0),0),"")</f>
        <v/>
      </c>
      <c r="E501" s="627" t="str">
        <f ca="1">IFERROR(OFFSET('2.3(2)新規再エネ導入予定（FS調査、系統接続検討状況）'!L$7,MATCH(COUNTIF($B$1:B496,"発電方式"),'2.3(2)新規再エネ導入予定（FS調査、系統接続検討状況）'!$T$8:$T$159,0),0),"")</f>
        <v/>
      </c>
      <c r="F501" s="627" t="str">
        <f ca="1">IFERROR(OFFSET('2.3(2)新規再エネ導入予定（FS調査、系統接続検討状況）'!M$7,MATCH(COUNTIF($B$1:C496,"発電方式"),'2.3(2)新規再エネ導入予定（FS調査、系統接続検討状況）'!$T$8:$T$159,0),0),"")</f>
        <v/>
      </c>
      <c r="G501" s="627" t="str">
        <f ca="1">IFERROR(OFFSET('2.3(2)新規再エネ導入予定（FS調査、系統接続検討状況）'!N$7,MATCH(COUNTIF($B$1:D496,"発電方式"),'2.3(2)新規再エネ導入予定（FS調査、系統接続検討状況）'!$T$8:$T$159,0),0),"")</f>
        <v/>
      </c>
      <c r="H501" s="627" t="str">
        <f ca="1">IFERROR(OFFSET('2.3(2)新規再エネ導入予定（FS調査、系統接続検討状況）'!O$7,MATCH(COUNTIF($B$1:E496,"発電方式"),'2.3(2)新規再エネ導入予定（FS調査、系統接続検討状況）'!$T$8:$T$159,0),0),"")</f>
        <v/>
      </c>
      <c r="I501" s="627" t="str">
        <f ca="1">IFERROR(OFFSET('2.3(2)新規再エネ導入予定（FS調査、系統接続検討状況）'!P$7,MATCH(COUNTIF($B$1:F496,"発電方式"),'2.3(2)新規再エネ導入予定（FS調査、系統接続検討状況）'!$T$8:$T$159,0),0),"")</f>
        <v/>
      </c>
      <c r="AJ501" s="522"/>
      <c r="AK501" s="522"/>
      <c r="AL501" s="522"/>
      <c r="AM501" s="522"/>
      <c r="AN501" s="522"/>
      <c r="AO501" s="522"/>
      <c r="AP501" s="522"/>
      <c r="AQ501" s="522"/>
    </row>
    <row r="503" spans="2:43" ht="26.5" x14ac:dyDescent="0.55000000000000004">
      <c r="B503" s="623" t="s">
        <v>342</v>
      </c>
      <c r="AJ503" s="710" t="s">
        <v>342</v>
      </c>
    </row>
    <row r="504" spans="2:43" ht="29" x14ac:dyDescent="0.55000000000000004">
      <c r="B504" s="629" t="str">
        <f ca="1">IFERROR(_xlfn.TEXTJOIN(" ",1,C496,B498,C498),"")</f>
        <v/>
      </c>
      <c r="AJ504" s="714"/>
      <c r="AK504" s="715"/>
      <c r="AL504" s="715"/>
    </row>
    <row r="505" spans="2:43" ht="28.5" customHeight="1" x14ac:dyDescent="0.55000000000000004">
      <c r="B505" s="631" t="s">
        <v>341</v>
      </c>
      <c r="C505" s="631"/>
      <c r="D505" s="631" t="s">
        <v>340</v>
      </c>
      <c r="E505" s="631"/>
      <c r="F505" s="631" t="s">
        <v>375</v>
      </c>
      <c r="G505" s="631"/>
      <c r="H505" s="631"/>
      <c r="I505" s="631"/>
      <c r="AJ505" s="716" t="s">
        <v>341</v>
      </c>
      <c r="AK505" s="716"/>
      <c r="AL505" s="716" t="s">
        <v>340</v>
      </c>
      <c r="AM505" s="716"/>
      <c r="AN505" s="716" t="s">
        <v>375</v>
      </c>
      <c r="AO505" s="716"/>
      <c r="AP505" s="716"/>
      <c r="AQ505" s="716"/>
    </row>
    <row r="506" spans="2:43" ht="114.65" customHeight="1" x14ac:dyDescent="0.55000000000000004">
      <c r="B506" s="847" t="s">
        <v>339</v>
      </c>
      <c r="C506" s="632" t="s">
        <v>338</v>
      </c>
      <c r="D506" s="848" t="s">
        <v>337</v>
      </c>
      <c r="E506" s="849"/>
      <c r="F506" s="850"/>
      <c r="G506" s="851"/>
      <c r="H506" s="851"/>
      <c r="I506" s="852"/>
      <c r="AJ506" s="873" t="s">
        <v>339</v>
      </c>
      <c r="AK506" s="717" t="s">
        <v>338</v>
      </c>
      <c r="AL506" s="861" t="s">
        <v>337</v>
      </c>
      <c r="AM506" s="862"/>
      <c r="AN506" s="850"/>
      <c r="AO506" s="851"/>
      <c r="AP506" s="851"/>
      <c r="AQ506" s="852"/>
    </row>
    <row r="507" spans="2:43" ht="114.65" customHeight="1" x14ac:dyDescent="0.55000000000000004">
      <c r="B507" s="847"/>
      <c r="C507" s="633" t="s">
        <v>336</v>
      </c>
      <c r="D507" s="848" t="s">
        <v>335</v>
      </c>
      <c r="E507" s="849"/>
      <c r="F507" s="850"/>
      <c r="G507" s="851"/>
      <c r="H507" s="851"/>
      <c r="I507" s="852"/>
      <c r="AJ507" s="873"/>
      <c r="AK507" s="718" t="s">
        <v>336</v>
      </c>
      <c r="AL507" s="861" t="s">
        <v>335</v>
      </c>
      <c r="AM507" s="862"/>
      <c r="AN507" s="850"/>
      <c r="AO507" s="851"/>
      <c r="AP507" s="851"/>
      <c r="AQ507" s="852"/>
    </row>
    <row r="508" spans="2:43" ht="114.65" customHeight="1" x14ac:dyDescent="0.55000000000000004">
      <c r="B508" s="846">
        <v>2</v>
      </c>
      <c r="C508" s="846"/>
      <c r="D508" s="848" t="s">
        <v>334</v>
      </c>
      <c r="E508" s="849"/>
      <c r="F508" s="850"/>
      <c r="G508" s="851"/>
      <c r="H508" s="851"/>
      <c r="I508" s="852"/>
      <c r="AJ508" s="860">
        <v>2</v>
      </c>
      <c r="AK508" s="860"/>
      <c r="AL508" s="861" t="s">
        <v>334</v>
      </c>
      <c r="AM508" s="862"/>
      <c r="AN508" s="850"/>
      <c r="AO508" s="851"/>
      <c r="AP508" s="851"/>
      <c r="AQ508" s="852"/>
    </row>
    <row r="509" spans="2:43" ht="114.65" customHeight="1" x14ac:dyDescent="0.55000000000000004">
      <c r="B509" s="845">
        <v>3</v>
      </c>
      <c r="C509" s="633" t="s">
        <v>333</v>
      </c>
      <c r="D509" s="848" t="s">
        <v>332</v>
      </c>
      <c r="E509" s="849"/>
      <c r="F509" s="850"/>
      <c r="G509" s="851"/>
      <c r="H509" s="851"/>
      <c r="I509" s="852"/>
      <c r="AJ509" s="863">
        <v>3</v>
      </c>
      <c r="AK509" s="718" t="s">
        <v>333</v>
      </c>
      <c r="AL509" s="861" t="s">
        <v>332</v>
      </c>
      <c r="AM509" s="862"/>
      <c r="AN509" s="850"/>
      <c r="AO509" s="851"/>
      <c r="AP509" s="851"/>
      <c r="AQ509" s="852"/>
    </row>
    <row r="510" spans="2:43" ht="114.65" customHeight="1" x14ac:dyDescent="0.55000000000000004">
      <c r="B510" s="845"/>
      <c r="C510" s="633" t="s">
        <v>331</v>
      </c>
      <c r="D510" s="848" t="s">
        <v>330</v>
      </c>
      <c r="E510" s="849"/>
      <c r="F510" s="850"/>
      <c r="G510" s="851"/>
      <c r="H510" s="851"/>
      <c r="I510" s="852"/>
      <c r="AJ510" s="863"/>
      <c r="AK510" s="718" t="s">
        <v>331</v>
      </c>
      <c r="AL510" s="861" t="s">
        <v>330</v>
      </c>
      <c r="AM510" s="862"/>
      <c r="AN510" s="850"/>
      <c r="AO510" s="851"/>
      <c r="AP510" s="851"/>
      <c r="AQ510" s="852"/>
    </row>
    <row r="511" spans="2:43" ht="115" customHeight="1" x14ac:dyDescent="0.55000000000000004">
      <c r="B511" s="846">
        <v>4</v>
      </c>
      <c r="C511" s="846"/>
      <c r="D511" s="848" t="s">
        <v>329</v>
      </c>
      <c r="E511" s="849"/>
      <c r="F511" s="850"/>
      <c r="G511" s="851"/>
      <c r="H511" s="851"/>
      <c r="I511" s="852"/>
      <c r="AJ511" s="860">
        <v>4</v>
      </c>
      <c r="AK511" s="860"/>
      <c r="AL511" s="861" t="s">
        <v>329</v>
      </c>
      <c r="AM511" s="862"/>
      <c r="AN511" s="850"/>
      <c r="AO511" s="851"/>
      <c r="AP511" s="851"/>
      <c r="AQ511" s="852"/>
    </row>
    <row r="512" spans="2:43" ht="132" customHeight="1" x14ac:dyDescent="0.55000000000000004">
      <c r="B512" s="846">
        <v>5</v>
      </c>
      <c r="C512" s="846"/>
      <c r="D512" s="848" t="s">
        <v>328</v>
      </c>
      <c r="E512" s="849"/>
      <c r="F512" s="850"/>
      <c r="G512" s="851"/>
      <c r="H512" s="851"/>
      <c r="I512" s="852"/>
      <c r="AJ512" s="860">
        <v>5</v>
      </c>
      <c r="AK512" s="860"/>
      <c r="AL512" s="861" t="s">
        <v>328</v>
      </c>
      <c r="AM512" s="862"/>
      <c r="AN512" s="850"/>
      <c r="AO512" s="851"/>
      <c r="AP512" s="851"/>
      <c r="AQ512" s="852"/>
    </row>
    <row r="514" spans="1:43" x14ac:dyDescent="0.55000000000000004">
      <c r="A514" s="634"/>
      <c r="B514" s="634"/>
      <c r="C514" s="634"/>
      <c r="D514" s="634"/>
      <c r="E514" s="634"/>
      <c r="F514" s="634"/>
      <c r="G514" s="634"/>
      <c r="H514" s="634"/>
      <c r="I514" s="634"/>
      <c r="J514" s="634"/>
      <c r="AI514" s="634"/>
      <c r="AJ514" s="719"/>
      <c r="AK514" s="719"/>
      <c r="AL514" s="719"/>
      <c r="AM514" s="719"/>
      <c r="AN514" s="719"/>
      <c r="AO514" s="719"/>
      <c r="AP514" s="719"/>
      <c r="AQ514" s="719"/>
    </row>
    <row r="515" spans="1:43" ht="32.5" x14ac:dyDescent="0.55000000000000004">
      <c r="B515" s="624" t="s">
        <v>34</v>
      </c>
      <c r="C515" s="624" t="str">
        <f ca="1">IFERROR(OFFSET('2.3新規再エネ導入予定（設備情報）'!$Z$6,MATCH(COUNTIF($B$1:B515,"発電方式"),'2.3新規再エネ導入予定（設備情報）'!$Y$7:$Y$324,0),0),"")</f>
        <v/>
      </c>
      <c r="D515" s="625"/>
      <c r="AJ515" s="711" t="s">
        <v>34</v>
      </c>
      <c r="AK515" s="711"/>
      <c r="AL515" s="712"/>
    </row>
    <row r="516" spans="1:43" ht="39.75" customHeight="1" x14ac:dyDescent="0.55000000000000004">
      <c r="B516" s="495" t="s">
        <v>406</v>
      </c>
      <c r="C516" s="495" t="s">
        <v>407</v>
      </c>
      <c r="D516" s="626" t="s">
        <v>408</v>
      </c>
      <c r="E516" s="495" t="s">
        <v>409</v>
      </c>
      <c r="F516" s="253" t="s">
        <v>410</v>
      </c>
      <c r="G516" s="626" t="s">
        <v>411</v>
      </c>
      <c r="H516" s="495" t="s">
        <v>412</v>
      </c>
      <c r="I516" s="253" t="s">
        <v>413</v>
      </c>
      <c r="AJ516" s="562" t="s">
        <v>15</v>
      </c>
      <c r="AK516" s="562" t="s">
        <v>304</v>
      </c>
      <c r="AL516" s="261" t="s">
        <v>303</v>
      </c>
      <c r="AM516" s="562" t="s">
        <v>16</v>
      </c>
      <c r="AN516" s="374" t="s">
        <v>17</v>
      </c>
      <c r="AO516" s="261" t="s">
        <v>40</v>
      </c>
      <c r="AP516" s="562" t="s">
        <v>20</v>
      </c>
      <c r="AQ516" s="374" t="s">
        <v>165</v>
      </c>
    </row>
    <row r="517" spans="1:43" ht="36" customHeight="1" x14ac:dyDescent="0.55000000000000004">
      <c r="B517" s="481" t="str">
        <f ca="1">IFERROR(OFFSET('2.3新規再エネ導入予定（設備情報）'!$F$7,MATCH(COUNTIF($B$1:B515,"発電方式"),'2.3新規再エネ導入予定（設備情報）'!$Y$8:$Y$324,0),0),"")</f>
        <v/>
      </c>
      <c r="C517" s="627" t="str">
        <f ca="1">IFERROR(OFFSET('2.3新規再エネ導入予定（設備情報）'!$G$7,MATCH(COUNTIF($B$1:B515,"発電方式"),'2.3新規再エネ導入予定（設備情報）'!$Y$8:$Y$324,0),0),"")</f>
        <v/>
      </c>
      <c r="D517" s="481" t="str">
        <f ca="1">IFERROR(OFFSET('2.3新規再エネ導入予定（設備情報）'!$H$7,MATCH(COUNTIF($B$1:B515,"発電方式"),'2.3新規再エネ導入予定（設備情報）'!$Y$8:$Y$324,0),0),"")</f>
        <v/>
      </c>
      <c r="E517" s="441" t="str">
        <f ca="1">IFERROR(OFFSET('2.3新規再エネ導入予定（設備情報）'!$I$7,MATCH(COUNTIF($B$1:B515,"発電方式"),'2.3新規再エネ導入予定（設備情報）'!$Y$8:$Y$324,0),0),"")</f>
        <v/>
      </c>
      <c r="F517" s="441" t="str">
        <f ca="1">IFERROR(OFFSET('2.3新規再エネ導入予定（設備情報）'!$J$7,MATCH(COUNTIF($B$1:B515,"発電方式"),'2.3新規再エネ導入予定（設備情報）'!$Y$8:$Y$324,0),0),"")</f>
        <v/>
      </c>
      <c r="G517" s="627" t="str">
        <f ca="1">IFERROR(OFFSET('2.3新規再エネ導入予定（設備情報）'!$L$7,MATCH(COUNTIF($B$1:B515,"発電方式"),'2.3新規再エネ導入予定（設備情報）'!$Y$8:$Y$324,0),0),"")</f>
        <v/>
      </c>
      <c r="H517" s="627" t="str">
        <f ca="1">IFERROR(OFFSET('2.3新規再エネ導入予定（設備情報）'!$M$7,MATCH(COUNTIF($B$1:B515,"発電方式"),'2.3新規再エネ導入予定（設備情報）'!$Y$8:$Y$324,0),0),"")</f>
        <v/>
      </c>
      <c r="I517" s="628" t="str">
        <f ca="1">IFERROR(OFFSET('2.3新規再エネ導入予定（設備情報）'!$P$7,MATCH(COUNTIF($B$1:B515,"発電方式"),'2.3新規再エネ導入予定（設備情報）'!$Y$8:$Y$324,0),0),"")</f>
        <v/>
      </c>
      <c r="AJ517" s="713"/>
      <c r="AK517" s="522"/>
      <c r="AL517" s="713"/>
      <c r="AM517" s="256"/>
      <c r="AN517" s="256"/>
      <c r="AO517" s="522"/>
      <c r="AP517" s="522"/>
      <c r="AQ517" s="534"/>
    </row>
    <row r="518" spans="1:43" ht="16.5" customHeight="1" x14ac:dyDescent="0.55000000000000004">
      <c r="B518" s="855" t="s">
        <v>414</v>
      </c>
      <c r="C518" s="836" t="s">
        <v>415</v>
      </c>
      <c r="D518" s="857" t="s">
        <v>416</v>
      </c>
      <c r="E518" s="853" t="s">
        <v>417</v>
      </c>
      <c r="F518" s="859"/>
      <c r="G518" s="854"/>
      <c r="H518" s="853" t="s">
        <v>418</v>
      </c>
      <c r="I518" s="854"/>
      <c r="AJ518" s="864" t="s">
        <v>300</v>
      </c>
      <c r="AK518" s="866" t="s">
        <v>21</v>
      </c>
      <c r="AL518" s="868" t="s">
        <v>344</v>
      </c>
      <c r="AM518" s="870" t="s">
        <v>343</v>
      </c>
      <c r="AN518" s="871"/>
      <c r="AO518" s="872"/>
      <c r="AP518" s="870" t="s">
        <v>199</v>
      </c>
      <c r="AQ518" s="872"/>
    </row>
    <row r="519" spans="1:43" ht="21.75" customHeight="1" x14ac:dyDescent="0.55000000000000004">
      <c r="B519" s="856"/>
      <c r="C519" s="837"/>
      <c r="D519" s="858"/>
      <c r="E519" s="542" t="s">
        <v>419</v>
      </c>
      <c r="F519" s="627" t="s">
        <v>420</v>
      </c>
      <c r="G519" s="627" t="s">
        <v>421</v>
      </c>
      <c r="H519" s="627" t="s">
        <v>422</v>
      </c>
      <c r="I519" s="627" t="s">
        <v>423</v>
      </c>
      <c r="AJ519" s="865"/>
      <c r="AK519" s="867"/>
      <c r="AL519" s="869"/>
      <c r="AM519" s="528" t="s">
        <v>305</v>
      </c>
      <c r="AN519" s="522" t="s">
        <v>200</v>
      </c>
      <c r="AO519" s="522" t="s">
        <v>201</v>
      </c>
      <c r="AP519" s="522" t="s">
        <v>202</v>
      </c>
      <c r="AQ519" s="522" t="s">
        <v>203</v>
      </c>
    </row>
    <row r="520" spans="1:43" ht="46.5" customHeight="1" x14ac:dyDescent="0.55000000000000004">
      <c r="B520" s="627" t="str">
        <f ca="1">IFERROR(OFFSET('2.3新規再エネ導入予定（設備情報）'!$O$7,MATCH(COUNTIF($B$1:B515,"発電方式"),'2.3新規再エネ導入予定（設備情報）'!$Y$8:$Y$324,0),0),"")</f>
        <v/>
      </c>
      <c r="C520" s="627" t="str">
        <f ca="1">IFERROR(OFFSET('2.3新規再エネ導入予定（設備情報）'!$R$7,MATCH(COUNTIF($B$1:B515,"発電方式"),'2.3新規再エネ導入予定（設備情報）'!$Y$8:$Y$324,0),0),"")</f>
        <v/>
      </c>
      <c r="D520" s="627" t="str">
        <f ca="1">IFERROR(OFFSET('2.3新規再エネ導入予定（設備情報）'!$S$7,MATCH(COUNTIF($B$1:B515,"発電方式"),'2.3新規再エネ導入予定（設備情報）'!$Y$8:$Y$324,0),0),"")</f>
        <v/>
      </c>
      <c r="E520" s="627" t="str">
        <f ca="1">IFERROR(OFFSET('2.3(2)新規再エネ導入予定（FS調査、系統接続検討状況）'!L$7,MATCH(COUNTIF($B$1:B515,"発電方式"),'2.3(2)新規再エネ導入予定（FS調査、系統接続検討状況）'!$T$8:$T$159,0),0),"")</f>
        <v/>
      </c>
      <c r="F520" s="627" t="str">
        <f ca="1">IFERROR(OFFSET('2.3(2)新規再エネ導入予定（FS調査、系統接続検討状況）'!M$7,MATCH(COUNTIF($B$1:C515,"発電方式"),'2.3(2)新規再エネ導入予定（FS調査、系統接続検討状況）'!$T$8:$T$159,0),0),"")</f>
        <v/>
      </c>
      <c r="G520" s="627" t="str">
        <f ca="1">IFERROR(OFFSET('2.3(2)新規再エネ導入予定（FS調査、系統接続検討状況）'!N$7,MATCH(COUNTIF($B$1:D515,"発電方式"),'2.3(2)新規再エネ導入予定（FS調査、系統接続検討状況）'!$T$8:$T$159,0),0),"")</f>
        <v/>
      </c>
      <c r="H520" s="627" t="str">
        <f ca="1">IFERROR(OFFSET('2.3(2)新規再エネ導入予定（FS調査、系統接続検討状況）'!O$7,MATCH(COUNTIF($B$1:E515,"発電方式"),'2.3(2)新規再エネ導入予定（FS調査、系統接続検討状況）'!$T$8:$T$159,0),0),"")</f>
        <v/>
      </c>
      <c r="I520" s="627" t="str">
        <f ca="1">IFERROR(OFFSET('2.3(2)新規再エネ導入予定（FS調査、系統接続検討状況）'!P$7,MATCH(COUNTIF($B$1:F515,"発電方式"),'2.3(2)新規再エネ導入予定（FS調査、系統接続検討状況）'!$T$8:$T$159,0),0),"")</f>
        <v/>
      </c>
      <c r="AJ520" s="522"/>
      <c r="AK520" s="522"/>
      <c r="AL520" s="522"/>
      <c r="AM520" s="522"/>
      <c r="AN520" s="522"/>
      <c r="AO520" s="522"/>
      <c r="AP520" s="522"/>
      <c r="AQ520" s="522"/>
    </row>
    <row r="522" spans="1:43" ht="26.5" x14ac:dyDescent="0.55000000000000004">
      <c r="B522" s="623" t="s">
        <v>342</v>
      </c>
      <c r="AJ522" s="710" t="s">
        <v>342</v>
      </c>
    </row>
    <row r="523" spans="1:43" ht="29" x14ac:dyDescent="0.55000000000000004">
      <c r="B523" s="629" t="str">
        <f ca="1">IFERROR(_xlfn.TEXTJOIN(" ",1,C515,B517,C517),"")</f>
        <v/>
      </c>
      <c r="AJ523" s="714"/>
      <c r="AK523" s="715"/>
      <c r="AL523" s="715"/>
    </row>
    <row r="524" spans="1:43" ht="28.5" customHeight="1" x14ac:dyDescent="0.55000000000000004">
      <c r="B524" s="631" t="s">
        <v>341</v>
      </c>
      <c r="C524" s="631"/>
      <c r="D524" s="631" t="s">
        <v>340</v>
      </c>
      <c r="E524" s="631"/>
      <c r="F524" s="631" t="s">
        <v>375</v>
      </c>
      <c r="G524" s="631"/>
      <c r="H524" s="631"/>
      <c r="I524" s="631"/>
      <c r="AJ524" s="716" t="s">
        <v>341</v>
      </c>
      <c r="AK524" s="716"/>
      <c r="AL524" s="716" t="s">
        <v>340</v>
      </c>
      <c r="AM524" s="716"/>
      <c r="AN524" s="716" t="s">
        <v>375</v>
      </c>
      <c r="AO524" s="716"/>
      <c r="AP524" s="716"/>
      <c r="AQ524" s="716"/>
    </row>
    <row r="525" spans="1:43" ht="114.65" customHeight="1" x14ac:dyDescent="0.55000000000000004">
      <c r="B525" s="847" t="s">
        <v>339</v>
      </c>
      <c r="C525" s="632" t="s">
        <v>338</v>
      </c>
      <c r="D525" s="848" t="s">
        <v>337</v>
      </c>
      <c r="E525" s="849"/>
      <c r="F525" s="850"/>
      <c r="G525" s="851"/>
      <c r="H525" s="851"/>
      <c r="I525" s="852"/>
      <c r="AJ525" s="873" t="s">
        <v>339</v>
      </c>
      <c r="AK525" s="717" t="s">
        <v>338</v>
      </c>
      <c r="AL525" s="861" t="s">
        <v>337</v>
      </c>
      <c r="AM525" s="862"/>
      <c r="AN525" s="850"/>
      <c r="AO525" s="851"/>
      <c r="AP525" s="851"/>
      <c r="AQ525" s="852"/>
    </row>
    <row r="526" spans="1:43" ht="114.65" customHeight="1" x14ac:dyDescent="0.55000000000000004">
      <c r="B526" s="847"/>
      <c r="C526" s="633" t="s">
        <v>336</v>
      </c>
      <c r="D526" s="848" t="s">
        <v>335</v>
      </c>
      <c r="E526" s="849"/>
      <c r="F526" s="850"/>
      <c r="G526" s="851"/>
      <c r="H526" s="851"/>
      <c r="I526" s="852"/>
      <c r="AJ526" s="873"/>
      <c r="AK526" s="718" t="s">
        <v>336</v>
      </c>
      <c r="AL526" s="861" t="s">
        <v>335</v>
      </c>
      <c r="AM526" s="862"/>
      <c r="AN526" s="850"/>
      <c r="AO526" s="851"/>
      <c r="AP526" s="851"/>
      <c r="AQ526" s="852"/>
    </row>
    <row r="527" spans="1:43" ht="114.65" customHeight="1" x14ac:dyDescent="0.55000000000000004">
      <c r="B527" s="846">
        <v>2</v>
      </c>
      <c r="C527" s="846"/>
      <c r="D527" s="848" t="s">
        <v>334</v>
      </c>
      <c r="E527" s="849"/>
      <c r="F527" s="850"/>
      <c r="G527" s="851"/>
      <c r="H527" s="851"/>
      <c r="I527" s="852"/>
      <c r="AJ527" s="860">
        <v>2</v>
      </c>
      <c r="AK527" s="860"/>
      <c r="AL527" s="861" t="s">
        <v>334</v>
      </c>
      <c r="AM527" s="862"/>
      <c r="AN527" s="850"/>
      <c r="AO527" s="851"/>
      <c r="AP527" s="851"/>
      <c r="AQ527" s="852"/>
    </row>
    <row r="528" spans="1:43" ht="114.65" customHeight="1" x14ac:dyDescent="0.55000000000000004">
      <c r="B528" s="845">
        <v>3</v>
      </c>
      <c r="C528" s="633" t="s">
        <v>333</v>
      </c>
      <c r="D528" s="848" t="s">
        <v>332</v>
      </c>
      <c r="E528" s="849"/>
      <c r="F528" s="850"/>
      <c r="G528" s="851"/>
      <c r="H528" s="851"/>
      <c r="I528" s="852"/>
      <c r="AJ528" s="863">
        <v>3</v>
      </c>
      <c r="AK528" s="718" t="s">
        <v>333</v>
      </c>
      <c r="AL528" s="861" t="s">
        <v>332</v>
      </c>
      <c r="AM528" s="862"/>
      <c r="AN528" s="850"/>
      <c r="AO528" s="851"/>
      <c r="AP528" s="851"/>
      <c r="AQ528" s="852"/>
    </row>
    <row r="529" spans="1:43" ht="114.65" customHeight="1" x14ac:dyDescent="0.55000000000000004">
      <c r="B529" s="845"/>
      <c r="C529" s="633" t="s">
        <v>331</v>
      </c>
      <c r="D529" s="848" t="s">
        <v>330</v>
      </c>
      <c r="E529" s="849"/>
      <c r="F529" s="850"/>
      <c r="G529" s="851"/>
      <c r="H529" s="851"/>
      <c r="I529" s="852"/>
      <c r="AJ529" s="863"/>
      <c r="AK529" s="718" t="s">
        <v>331</v>
      </c>
      <c r="AL529" s="861" t="s">
        <v>330</v>
      </c>
      <c r="AM529" s="862"/>
      <c r="AN529" s="850"/>
      <c r="AO529" s="851"/>
      <c r="AP529" s="851"/>
      <c r="AQ529" s="852"/>
    </row>
    <row r="530" spans="1:43" ht="115" customHeight="1" x14ac:dyDescent="0.55000000000000004">
      <c r="B530" s="846">
        <v>4</v>
      </c>
      <c r="C530" s="846"/>
      <c r="D530" s="848" t="s">
        <v>329</v>
      </c>
      <c r="E530" s="849"/>
      <c r="F530" s="850"/>
      <c r="G530" s="851"/>
      <c r="H530" s="851"/>
      <c r="I530" s="852"/>
      <c r="AJ530" s="860">
        <v>4</v>
      </c>
      <c r="AK530" s="860"/>
      <c r="AL530" s="861" t="s">
        <v>329</v>
      </c>
      <c r="AM530" s="862"/>
      <c r="AN530" s="850"/>
      <c r="AO530" s="851"/>
      <c r="AP530" s="851"/>
      <c r="AQ530" s="852"/>
    </row>
    <row r="531" spans="1:43" ht="132" customHeight="1" x14ac:dyDescent="0.55000000000000004">
      <c r="B531" s="846">
        <v>5</v>
      </c>
      <c r="C531" s="846"/>
      <c r="D531" s="848" t="s">
        <v>328</v>
      </c>
      <c r="E531" s="849"/>
      <c r="F531" s="850"/>
      <c r="G531" s="851"/>
      <c r="H531" s="851"/>
      <c r="I531" s="852"/>
      <c r="AJ531" s="860">
        <v>5</v>
      </c>
      <c r="AK531" s="860"/>
      <c r="AL531" s="861" t="s">
        <v>328</v>
      </c>
      <c r="AM531" s="862"/>
      <c r="AN531" s="850"/>
      <c r="AO531" s="851"/>
      <c r="AP531" s="851"/>
      <c r="AQ531" s="852"/>
    </row>
    <row r="533" spans="1:43" x14ac:dyDescent="0.55000000000000004">
      <c r="A533" s="634"/>
      <c r="B533" s="634"/>
      <c r="C533" s="634"/>
      <c r="D533" s="634"/>
      <c r="E533" s="634"/>
      <c r="F533" s="634"/>
      <c r="G533" s="634"/>
      <c r="H533" s="634"/>
      <c r="I533" s="634"/>
      <c r="J533" s="634"/>
      <c r="AI533" s="634"/>
      <c r="AJ533" s="719"/>
      <c r="AK533" s="719"/>
      <c r="AL533" s="719"/>
      <c r="AM533" s="719"/>
      <c r="AN533" s="719"/>
      <c r="AO533" s="719"/>
      <c r="AP533" s="719"/>
      <c r="AQ533" s="719"/>
    </row>
    <row r="534" spans="1:43" ht="32.5" x14ac:dyDescent="0.55000000000000004">
      <c r="B534" s="624" t="s">
        <v>34</v>
      </c>
      <c r="C534" s="624" t="str">
        <f ca="1">IFERROR(OFFSET('2.3新規再エネ導入予定（設備情報）'!$Z$6,MATCH(COUNTIF($B$1:B534,"発電方式"),'2.3新規再エネ導入予定（設備情報）'!$Y$7:$Y$324,0),0),"")</f>
        <v/>
      </c>
      <c r="D534" s="625"/>
      <c r="AJ534" s="711" t="s">
        <v>34</v>
      </c>
      <c r="AK534" s="711"/>
      <c r="AL534" s="712"/>
    </row>
    <row r="535" spans="1:43" ht="39.75" customHeight="1" x14ac:dyDescent="0.55000000000000004">
      <c r="B535" s="495" t="s">
        <v>406</v>
      </c>
      <c r="C535" s="495" t="s">
        <v>407</v>
      </c>
      <c r="D535" s="626" t="s">
        <v>408</v>
      </c>
      <c r="E535" s="495" t="s">
        <v>409</v>
      </c>
      <c r="F535" s="253" t="s">
        <v>410</v>
      </c>
      <c r="G535" s="626" t="s">
        <v>411</v>
      </c>
      <c r="H535" s="495" t="s">
        <v>412</v>
      </c>
      <c r="I535" s="253" t="s">
        <v>413</v>
      </c>
      <c r="AJ535" s="562" t="s">
        <v>15</v>
      </c>
      <c r="AK535" s="562" t="s">
        <v>304</v>
      </c>
      <c r="AL535" s="261" t="s">
        <v>303</v>
      </c>
      <c r="AM535" s="562" t="s">
        <v>16</v>
      </c>
      <c r="AN535" s="374" t="s">
        <v>17</v>
      </c>
      <c r="AO535" s="261" t="s">
        <v>40</v>
      </c>
      <c r="AP535" s="562" t="s">
        <v>20</v>
      </c>
      <c r="AQ535" s="374" t="s">
        <v>165</v>
      </c>
    </row>
    <row r="536" spans="1:43" ht="36" customHeight="1" x14ac:dyDescent="0.55000000000000004">
      <c r="B536" s="481" t="str">
        <f ca="1">IFERROR(OFFSET('2.3新規再エネ導入予定（設備情報）'!$F$7,MATCH(COUNTIF($B$1:B534,"発電方式"),'2.3新規再エネ導入予定（設備情報）'!$Y$8:$Y$324,0),0),"")</f>
        <v/>
      </c>
      <c r="C536" s="627" t="str">
        <f ca="1">IFERROR(OFFSET('2.3新規再エネ導入予定（設備情報）'!$G$7,MATCH(COUNTIF($B$1:B534,"発電方式"),'2.3新規再エネ導入予定（設備情報）'!$Y$8:$Y$324,0),0),"")</f>
        <v/>
      </c>
      <c r="D536" s="481" t="str">
        <f ca="1">IFERROR(OFFSET('2.3新規再エネ導入予定（設備情報）'!$H$7,MATCH(COUNTIF($B$1:B534,"発電方式"),'2.3新規再エネ導入予定（設備情報）'!$Y$8:$Y$324,0),0),"")</f>
        <v/>
      </c>
      <c r="E536" s="441" t="str">
        <f ca="1">IFERROR(OFFSET('2.3新規再エネ導入予定（設備情報）'!$I$7,MATCH(COUNTIF($B$1:B534,"発電方式"),'2.3新規再エネ導入予定（設備情報）'!$Y$8:$Y$324,0),0),"")</f>
        <v/>
      </c>
      <c r="F536" s="441" t="str">
        <f ca="1">IFERROR(OFFSET('2.3新規再エネ導入予定（設備情報）'!$J$7,MATCH(COUNTIF($B$1:B534,"発電方式"),'2.3新規再エネ導入予定（設備情報）'!$Y$8:$Y$324,0),0),"")</f>
        <v/>
      </c>
      <c r="G536" s="627" t="str">
        <f ca="1">IFERROR(OFFSET('2.3新規再エネ導入予定（設備情報）'!$L$7,MATCH(COUNTIF($B$1:B534,"発電方式"),'2.3新規再エネ導入予定（設備情報）'!$Y$8:$Y$324,0),0),"")</f>
        <v/>
      </c>
      <c r="H536" s="627" t="str">
        <f ca="1">IFERROR(OFFSET('2.3新規再エネ導入予定（設備情報）'!$M$7,MATCH(COUNTIF($B$1:B534,"発電方式"),'2.3新規再エネ導入予定（設備情報）'!$Y$8:$Y$324,0),0),"")</f>
        <v/>
      </c>
      <c r="I536" s="628" t="str">
        <f ca="1">IFERROR(OFFSET('2.3新規再エネ導入予定（設備情報）'!$P$7,MATCH(COUNTIF($B$1:B534,"発電方式"),'2.3新規再エネ導入予定（設備情報）'!$Y$8:$Y$324,0),0),"")</f>
        <v/>
      </c>
      <c r="AJ536" s="713"/>
      <c r="AK536" s="522"/>
      <c r="AL536" s="713"/>
      <c r="AM536" s="256"/>
      <c r="AN536" s="256"/>
      <c r="AO536" s="522"/>
      <c r="AP536" s="522"/>
      <c r="AQ536" s="534"/>
    </row>
    <row r="537" spans="1:43" ht="16.5" customHeight="1" x14ac:dyDescent="0.55000000000000004">
      <c r="B537" s="855" t="s">
        <v>414</v>
      </c>
      <c r="C537" s="836" t="s">
        <v>415</v>
      </c>
      <c r="D537" s="857" t="s">
        <v>416</v>
      </c>
      <c r="E537" s="853" t="s">
        <v>417</v>
      </c>
      <c r="F537" s="859"/>
      <c r="G537" s="854"/>
      <c r="H537" s="853" t="s">
        <v>418</v>
      </c>
      <c r="I537" s="854"/>
      <c r="AJ537" s="864" t="s">
        <v>300</v>
      </c>
      <c r="AK537" s="866" t="s">
        <v>21</v>
      </c>
      <c r="AL537" s="868" t="s">
        <v>344</v>
      </c>
      <c r="AM537" s="870" t="s">
        <v>343</v>
      </c>
      <c r="AN537" s="871"/>
      <c r="AO537" s="872"/>
      <c r="AP537" s="870" t="s">
        <v>199</v>
      </c>
      <c r="AQ537" s="872"/>
    </row>
    <row r="538" spans="1:43" ht="21.75" customHeight="1" x14ac:dyDescent="0.55000000000000004">
      <c r="B538" s="856"/>
      <c r="C538" s="837"/>
      <c r="D538" s="858"/>
      <c r="E538" s="542" t="s">
        <v>419</v>
      </c>
      <c r="F538" s="627" t="s">
        <v>420</v>
      </c>
      <c r="G538" s="627" t="s">
        <v>421</v>
      </c>
      <c r="H538" s="627" t="s">
        <v>422</v>
      </c>
      <c r="I538" s="627" t="s">
        <v>423</v>
      </c>
      <c r="AJ538" s="865"/>
      <c r="AK538" s="867"/>
      <c r="AL538" s="869"/>
      <c r="AM538" s="528" t="s">
        <v>305</v>
      </c>
      <c r="AN538" s="522" t="s">
        <v>200</v>
      </c>
      <c r="AO538" s="522" t="s">
        <v>201</v>
      </c>
      <c r="AP538" s="522" t="s">
        <v>202</v>
      </c>
      <c r="AQ538" s="522" t="s">
        <v>203</v>
      </c>
    </row>
    <row r="539" spans="1:43" ht="46.5" customHeight="1" x14ac:dyDescent="0.55000000000000004">
      <c r="B539" s="627" t="str">
        <f ca="1">IFERROR(OFFSET('2.3新規再エネ導入予定（設備情報）'!$O$7,MATCH(COUNTIF($B$1:B534,"発電方式"),'2.3新規再エネ導入予定（設備情報）'!$Y$8:$Y$324,0),0),"")</f>
        <v/>
      </c>
      <c r="C539" s="627" t="str">
        <f ca="1">IFERROR(OFFSET('2.3新規再エネ導入予定（設備情報）'!$R$7,MATCH(COUNTIF($B$1:B534,"発電方式"),'2.3新規再エネ導入予定（設備情報）'!$Y$8:$Y$324,0),0),"")</f>
        <v/>
      </c>
      <c r="D539" s="627" t="str">
        <f ca="1">IFERROR(OFFSET('2.3新規再エネ導入予定（設備情報）'!$S$7,MATCH(COUNTIF($B$1:B534,"発電方式"),'2.3新規再エネ導入予定（設備情報）'!$Y$8:$Y$324,0),0),"")</f>
        <v/>
      </c>
      <c r="E539" s="627" t="str">
        <f ca="1">IFERROR(OFFSET('2.3(2)新規再エネ導入予定（FS調査、系統接続検討状況）'!L$7,MATCH(COUNTIF($B$1:B534,"発電方式"),'2.3(2)新規再エネ導入予定（FS調査、系統接続検討状況）'!$T$8:$T$159,0),0),"")</f>
        <v/>
      </c>
      <c r="F539" s="627" t="str">
        <f ca="1">IFERROR(OFFSET('2.3(2)新規再エネ導入予定（FS調査、系統接続検討状況）'!M$7,MATCH(COUNTIF($B$1:C534,"発電方式"),'2.3(2)新規再エネ導入予定（FS調査、系統接続検討状況）'!$T$8:$T$159,0),0),"")</f>
        <v/>
      </c>
      <c r="G539" s="627" t="str">
        <f ca="1">IFERROR(OFFSET('2.3(2)新規再エネ導入予定（FS調査、系統接続検討状況）'!N$7,MATCH(COUNTIF($B$1:D534,"発電方式"),'2.3(2)新規再エネ導入予定（FS調査、系統接続検討状況）'!$T$8:$T$159,0),0),"")</f>
        <v/>
      </c>
      <c r="H539" s="627" t="str">
        <f ca="1">IFERROR(OFFSET('2.3(2)新規再エネ導入予定（FS調査、系統接続検討状況）'!O$7,MATCH(COUNTIF($B$1:E534,"発電方式"),'2.3(2)新規再エネ導入予定（FS調査、系統接続検討状況）'!$T$8:$T$159,0),0),"")</f>
        <v/>
      </c>
      <c r="I539" s="627" t="str">
        <f ca="1">IFERROR(OFFSET('2.3(2)新規再エネ導入予定（FS調査、系統接続検討状況）'!P$7,MATCH(COUNTIF($B$1:F534,"発電方式"),'2.3(2)新規再エネ導入予定（FS調査、系統接続検討状況）'!$T$8:$T$159,0),0),"")</f>
        <v/>
      </c>
      <c r="AJ539" s="522"/>
      <c r="AK539" s="522"/>
      <c r="AL539" s="522"/>
      <c r="AM539" s="522"/>
      <c r="AN539" s="522"/>
      <c r="AO539" s="522"/>
      <c r="AP539" s="522"/>
      <c r="AQ539" s="522"/>
    </row>
    <row r="541" spans="1:43" ht="26.5" x14ac:dyDescent="0.55000000000000004">
      <c r="B541" s="623" t="s">
        <v>342</v>
      </c>
      <c r="AJ541" s="710" t="s">
        <v>342</v>
      </c>
    </row>
    <row r="542" spans="1:43" ht="29" x14ac:dyDescent="0.55000000000000004">
      <c r="B542" s="629" t="str">
        <f ca="1">IFERROR(_xlfn.TEXTJOIN(" ",1,C534,B536,C536),"")</f>
        <v/>
      </c>
      <c r="AJ542" s="714"/>
      <c r="AK542" s="715"/>
      <c r="AL542" s="715"/>
    </row>
    <row r="543" spans="1:43" ht="28.5" customHeight="1" x14ac:dyDescent="0.55000000000000004">
      <c r="B543" s="631" t="s">
        <v>341</v>
      </c>
      <c r="C543" s="631"/>
      <c r="D543" s="631" t="s">
        <v>340</v>
      </c>
      <c r="E543" s="631"/>
      <c r="F543" s="631" t="s">
        <v>375</v>
      </c>
      <c r="G543" s="631"/>
      <c r="H543" s="631"/>
      <c r="I543" s="631"/>
      <c r="AJ543" s="716" t="s">
        <v>341</v>
      </c>
      <c r="AK543" s="716"/>
      <c r="AL543" s="716" t="s">
        <v>340</v>
      </c>
      <c r="AM543" s="716"/>
      <c r="AN543" s="716" t="s">
        <v>375</v>
      </c>
      <c r="AO543" s="716"/>
      <c r="AP543" s="716"/>
      <c r="AQ543" s="716"/>
    </row>
    <row r="544" spans="1:43" ht="114.65" customHeight="1" x14ac:dyDescent="0.55000000000000004">
      <c r="B544" s="847" t="s">
        <v>339</v>
      </c>
      <c r="C544" s="632" t="s">
        <v>338</v>
      </c>
      <c r="D544" s="848" t="s">
        <v>337</v>
      </c>
      <c r="E544" s="849"/>
      <c r="F544" s="850"/>
      <c r="G544" s="851"/>
      <c r="H544" s="851"/>
      <c r="I544" s="852"/>
      <c r="AJ544" s="873" t="s">
        <v>339</v>
      </c>
      <c r="AK544" s="717" t="s">
        <v>338</v>
      </c>
      <c r="AL544" s="861" t="s">
        <v>337</v>
      </c>
      <c r="AM544" s="862"/>
      <c r="AN544" s="850"/>
      <c r="AO544" s="851"/>
      <c r="AP544" s="851"/>
      <c r="AQ544" s="852"/>
    </row>
    <row r="545" spans="1:43" ht="114.65" customHeight="1" x14ac:dyDescent="0.55000000000000004">
      <c r="B545" s="847"/>
      <c r="C545" s="633" t="s">
        <v>336</v>
      </c>
      <c r="D545" s="848" t="s">
        <v>335</v>
      </c>
      <c r="E545" s="849"/>
      <c r="F545" s="850"/>
      <c r="G545" s="851"/>
      <c r="H545" s="851"/>
      <c r="I545" s="852"/>
      <c r="AJ545" s="873"/>
      <c r="AK545" s="718" t="s">
        <v>336</v>
      </c>
      <c r="AL545" s="861" t="s">
        <v>335</v>
      </c>
      <c r="AM545" s="862"/>
      <c r="AN545" s="850"/>
      <c r="AO545" s="851"/>
      <c r="AP545" s="851"/>
      <c r="AQ545" s="852"/>
    </row>
    <row r="546" spans="1:43" ht="114.65" customHeight="1" x14ac:dyDescent="0.55000000000000004">
      <c r="B546" s="846">
        <v>2</v>
      </c>
      <c r="C546" s="846"/>
      <c r="D546" s="848" t="s">
        <v>334</v>
      </c>
      <c r="E546" s="849"/>
      <c r="F546" s="850"/>
      <c r="G546" s="851"/>
      <c r="H546" s="851"/>
      <c r="I546" s="852"/>
      <c r="AJ546" s="860">
        <v>2</v>
      </c>
      <c r="AK546" s="860"/>
      <c r="AL546" s="861" t="s">
        <v>334</v>
      </c>
      <c r="AM546" s="862"/>
      <c r="AN546" s="850"/>
      <c r="AO546" s="851"/>
      <c r="AP546" s="851"/>
      <c r="AQ546" s="852"/>
    </row>
    <row r="547" spans="1:43" ht="114.65" customHeight="1" x14ac:dyDescent="0.55000000000000004">
      <c r="B547" s="845">
        <v>3</v>
      </c>
      <c r="C547" s="633" t="s">
        <v>333</v>
      </c>
      <c r="D547" s="848" t="s">
        <v>332</v>
      </c>
      <c r="E547" s="849"/>
      <c r="F547" s="850"/>
      <c r="G547" s="851"/>
      <c r="H547" s="851"/>
      <c r="I547" s="852"/>
      <c r="AJ547" s="863">
        <v>3</v>
      </c>
      <c r="AK547" s="718" t="s">
        <v>333</v>
      </c>
      <c r="AL547" s="861" t="s">
        <v>332</v>
      </c>
      <c r="AM547" s="862"/>
      <c r="AN547" s="850"/>
      <c r="AO547" s="851"/>
      <c r="AP547" s="851"/>
      <c r="AQ547" s="852"/>
    </row>
    <row r="548" spans="1:43" ht="114.65" customHeight="1" x14ac:dyDescent="0.55000000000000004">
      <c r="B548" s="845"/>
      <c r="C548" s="633" t="s">
        <v>331</v>
      </c>
      <c r="D548" s="848" t="s">
        <v>330</v>
      </c>
      <c r="E548" s="849"/>
      <c r="F548" s="850"/>
      <c r="G548" s="851"/>
      <c r="H548" s="851"/>
      <c r="I548" s="852"/>
      <c r="AJ548" s="863"/>
      <c r="AK548" s="718" t="s">
        <v>331</v>
      </c>
      <c r="AL548" s="861" t="s">
        <v>330</v>
      </c>
      <c r="AM548" s="862"/>
      <c r="AN548" s="850"/>
      <c r="AO548" s="851"/>
      <c r="AP548" s="851"/>
      <c r="AQ548" s="852"/>
    </row>
    <row r="549" spans="1:43" ht="115" customHeight="1" x14ac:dyDescent="0.55000000000000004">
      <c r="B549" s="846">
        <v>4</v>
      </c>
      <c r="C549" s="846"/>
      <c r="D549" s="848" t="s">
        <v>329</v>
      </c>
      <c r="E549" s="849"/>
      <c r="F549" s="850"/>
      <c r="G549" s="851"/>
      <c r="H549" s="851"/>
      <c r="I549" s="852"/>
      <c r="AJ549" s="860">
        <v>4</v>
      </c>
      <c r="AK549" s="860"/>
      <c r="AL549" s="861" t="s">
        <v>329</v>
      </c>
      <c r="AM549" s="862"/>
      <c r="AN549" s="850"/>
      <c r="AO549" s="851"/>
      <c r="AP549" s="851"/>
      <c r="AQ549" s="852"/>
    </row>
    <row r="550" spans="1:43" ht="132" customHeight="1" x14ac:dyDescent="0.55000000000000004">
      <c r="B550" s="846">
        <v>5</v>
      </c>
      <c r="C550" s="846"/>
      <c r="D550" s="848" t="s">
        <v>328</v>
      </c>
      <c r="E550" s="849"/>
      <c r="F550" s="850"/>
      <c r="G550" s="851"/>
      <c r="H550" s="851"/>
      <c r="I550" s="852"/>
      <c r="AJ550" s="860">
        <v>5</v>
      </c>
      <c r="AK550" s="860"/>
      <c r="AL550" s="861" t="s">
        <v>328</v>
      </c>
      <c r="AM550" s="862"/>
      <c r="AN550" s="850"/>
      <c r="AO550" s="851"/>
      <c r="AP550" s="851"/>
      <c r="AQ550" s="852"/>
    </row>
    <row r="552" spans="1:43" x14ac:dyDescent="0.55000000000000004">
      <c r="A552" s="634"/>
      <c r="B552" s="634"/>
      <c r="C552" s="634"/>
      <c r="D552" s="634"/>
      <c r="E552" s="634"/>
      <c r="F552" s="634"/>
      <c r="G552" s="634"/>
      <c r="H552" s="634"/>
      <c r="I552" s="634"/>
      <c r="J552" s="634"/>
      <c r="AI552" s="634"/>
      <c r="AJ552" s="719"/>
      <c r="AK552" s="719"/>
      <c r="AL552" s="719"/>
      <c r="AM552" s="719"/>
      <c r="AN552" s="719"/>
      <c r="AO552" s="719"/>
      <c r="AP552" s="719"/>
      <c r="AQ552" s="719"/>
    </row>
    <row r="553" spans="1:43" ht="32.5" x14ac:dyDescent="0.55000000000000004">
      <c r="B553" s="624" t="s">
        <v>34</v>
      </c>
      <c r="C553" s="624" t="str">
        <f ca="1">IFERROR(OFFSET('2.3新規再エネ導入予定（設備情報）'!$Z$6,MATCH(COUNTIF($B$1:B553,"発電方式"),'2.3新規再エネ導入予定（設備情報）'!$Y$7:$Y$324,0),0),"")</f>
        <v/>
      </c>
      <c r="D553" s="625"/>
      <c r="AJ553" s="711" t="s">
        <v>34</v>
      </c>
      <c r="AK553" s="711"/>
      <c r="AL553" s="712"/>
    </row>
    <row r="554" spans="1:43" ht="39.75" customHeight="1" x14ac:dyDescent="0.55000000000000004">
      <c r="B554" s="495" t="s">
        <v>406</v>
      </c>
      <c r="C554" s="495" t="s">
        <v>407</v>
      </c>
      <c r="D554" s="626" t="s">
        <v>408</v>
      </c>
      <c r="E554" s="495" t="s">
        <v>409</v>
      </c>
      <c r="F554" s="253" t="s">
        <v>410</v>
      </c>
      <c r="G554" s="626" t="s">
        <v>411</v>
      </c>
      <c r="H554" s="495" t="s">
        <v>412</v>
      </c>
      <c r="I554" s="253" t="s">
        <v>413</v>
      </c>
      <c r="AJ554" s="562" t="s">
        <v>15</v>
      </c>
      <c r="AK554" s="562" t="s">
        <v>304</v>
      </c>
      <c r="AL554" s="261" t="s">
        <v>303</v>
      </c>
      <c r="AM554" s="562" t="s">
        <v>16</v>
      </c>
      <c r="AN554" s="374" t="s">
        <v>17</v>
      </c>
      <c r="AO554" s="261" t="s">
        <v>40</v>
      </c>
      <c r="AP554" s="562" t="s">
        <v>20</v>
      </c>
      <c r="AQ554" s="374" t="s">
        <v>165</v>
      </c>
    </row>
    <row r="555" spans="1:43" ht="36" customHeight="1" x14ac:dyDescent="0.55000000000000004">
      <c r="B555" s="481" t="str">
        <f ca="1">IFERROR(OFFSET('2.3新規再エネ導入予定（設備情報）'!$F$7,MATCH(COUNTIF($B$1:B553,"発電方式"),'2.3新規再エネ導入予定（設備情報）'!$Y$8:$Y$324,0),0),"")</f>
        <v/>
      </c>
      <c r="C555" s="627" t="str">
        <f ca="1">IFERROR(OFFSET('2.3新規再エネ導入予定（設備情報）'!$G$7,MATCH(COUNTIF($B$1:B553,"発電方式"),'2.3新規再エネ導入予定（設備情報）'!$Y$8:$Y$324,0),0),"")</f>
        <v/>
      </c>
      <c r="D555" s="481" t="str">
        <f ca="1">IFERROR(OFFSET('2.3新規再エネ導入予定（設備情報）'!$H$7,MATCH(COUNTIF($B$1:B553,"発電方式"),'2.3新規再エネ導入予定（設備情報）'!$Y$8:$Y$324,0),0),"")</f>
        <v/>
      </c>
      <c r="E555" s="441" t="str">
        <f ca="1">IFERROR(OFFSET('2.3新規再エネ導入予定（設備情報）'!$I$7,MATCH(COUNTIF($B$1:B553,"発電方式"),'2.3新規再エネ導入予定（設備情報）'!$Y$8:$Y$324,0),0),"")</f>
        <v/>
      </c>
      <c r="F555" s="441" t="str">
        <f ca="1">IFERROR(OFFSET('2.3新規再エネ導入予定（設備情報）'!$J$7,MATCH(COUNTIF($B$1:B553,"発電方式"),'2.3新規再エネ導入予定（設備情報）'!$Y$8:$Y$324,0),0),"")</f>
        <v/>
      </c>
      <c r="G555" s="627" t="str">
        <f ca="1">IFERROR(OFFSET('2.3新規再エネ導入予定（設備情報）'!$L$7,MATCH(COUNTIF($B$1:B553,"発電方式"),'2.3新規再エネ導入予定（設備情報）'!$Y$8:$Y$324,0),0),"")</f>
        <v/>
      </c>
      <c r="H555" s="627" t="str">
        <f ca="1">IFERROR(OFFSET('2.3新規再エネ導入予定（設備情報）'!$M$7,MATCH(COUNTIF($B$1:B553,"発電方式"),'2.3新規再エネ導入予定（設備情報）'!$Y$8:$Y$324,0),0),"")</f>
        <v/>
      </c>
      <c r="I555" s="628" t="str">
        <f ca="1">IFERROR(OFFSET('2.3新規再エネ導入予定（設備情報）'!$P$7,MATCH(COUNTIF($B$1:B553,"発電方式"),'2.3新規再エネ導入予定（設備情報）'!$Y$8:$Y$324,0),0),"")</f>
        <v/>
      </c>
      <c r="AJ555" s="713"/>
      <c r="AK555" s="522"/>
      <c r="AL555" s="713"/>
      <c r="AM555" s="256"/>
      <c r="AN555" s="256"/>
      <c r="AO555" s="522"/>
      <c r="AP555" s="522"/>
      <c r="AQ555" s="534"/>
    </row>
    <row r="556" spans="1:43" ht="16.5" customHeight="1" x14ac:dyDescent="0.55000000000000004">
      <c r="B556" s="855" t="s">
        <v>414</v>
      </c>
      <c r="C556" s="836" t="s">
        <v>415</v>
      </c>
      <c r="D556" s="857" t="s">
        <v>416</v>
      </c>
      <c r="E556" s="853" t="s">
        <v>417</v>
      </c>
      <c r="F556" s="859"/>
      <c r="G556" s="854"/>
      <c r="H556" s="853" t="s">
        <v>418</v>
      </c>
      <c r="I556" s="854"/>
      <c r="AJ556" s="864" t="s">
        <v>300</v>
      </c>
      <c r="AK556" s="866" t="s">
        <v>21</v>
      </c>
      <c r="AL556" s="868" t="s">
        <v>344</v>
      </c>
      <c r="AM556" s="870" t="s">
        <v>343</v>
      </c>
      <c r="AN556" s="871"/>
      <c r="AO556" s="872"/>
      <c r="AP556" s="870" t="s">
        <v>199</v>
      </c>
      <c r="AQ556" s="872"/>
    </row>
    <row r="557" spans="1:43" ht="21.75" customHeight="1" x14ac:dyDescent="0.55000000000000004">
      <c r="B557" s="856"/>
      <c r="C557" s="837"/>
      <c r="D557" s="858"/>
      <c r="E557" s="542" t="s">
        <v>419</v>
      </c>
      <c r="F557" s="627" t="s">
        <v>420</v>
      </c>
      <c r="G557" s="627" t="s">
        <v>421</v>
      </c>
      <c r="H557" s="627" t="s">
        <v>422</v>
      </c>
      <c r="I557" s="627" t="s">
        <v>423</v>
      </c>
      <c r="AJ557" s="865"/>
      <c r="AK557" s="867"/>
      <c r="AL557" s="869"/>
      <c r="AM557" s="528" t="s">
        <v>305</v>
      </c>
      <c r="AN557" s="522" t="s">
        <v>200</v>
      </c>
      <c r="AO557" s="522" t="s">
        <v>201</v>
      </c>
      <c r="AP557" s="522" t="s">
        <v>202</v>
      </c>
      <c r="AQ557" s="522" t="s">
        <v>203</v>
      </c>
    </row>
    <row r="558" spans="1:43" ht="46.5" customHeight="1" x14ac:dyDescent="0.55000000000000004">
      <c r="B558" s="627" t="str">
        <f ca="1">IFERROR(OFFSET('2.3新規再エネ導入予定（設備情報）'!$O$7,MATCH(COUNTIF($B$1:B553,"発電方式"),'2.3新規再エネ導入予定（設備情報）'!$Y$8:$Y$324,0),0),"")</f>
        <v/>
      </c>
      <c r="C558" s="627" t="str">
        <f ca="1">IFERROR(OFFSET('2.3新規再エネ導入予定（設備情報）'!$R$7,MATCH(COUNTIF($B$1:B553,"発電方式"),'2.3新規再エネ導入予定（設備情報）'!$Y$8:$Y$324,0),0),"")</f>
        <v/>
      </c>
      <c r="D558" s="627" t="str">
        <f ca="1">IFERROR(OFFSET('2.3新規再エネ導入予定（設備情報）'!$S$7,MATCH(COUNTIF($B$1:B553,"発電方式"),'2.3新規再エネ導入予定（設備情報）'!$Y$8:$Y$324,0),0),"")</f>
        <v/>
      </c>
      <c r="E558" s="627" t="str">
        <f ca="1">IFERROR(OFFSET('2.3(2)新規再エネ導入予定（FS調査、系統接続検討状況）'!L$7,MATCH(COUNTIF($B$1:B553,"発電方式"),'2.3(2)新規再エネ導入予定（FS調査、系統接続検討状況）'!$T$8:$T$159,0),0),"")</f>
        <v/>
      </c>
      <c r="F558" s="627" t="str">
        <f ca="1">IFERROR(OFFSET('2.3(2)新規再エネ導入予定（FS調査、系統接続検討状況）'!M$7,MATCH(COUNTIF($B$1:C553,"発電方式"),'2.3(2)新規再エネ導入予定（FS調査、系統接続検討状況）'!$T$8:$T$159,0),0),"")</f>
        <v/>
      </c>
      <c r="G558" s="627" t="str">
        <f ca="1">IFERROR(OFFSET('2.3(2)新規再エネ導入予定（FS調査、系統接続検討状況）'!N$7,MATCH(COUNTIF($B$1:D553,"発電方式"),'2.3(2)新規再エネ導入予定（FS調査、系統接続検討状況）'!$T$8:$T$159,0),0),"")</f>
        <v/>
      </c>
      <c r="H558" s="627" t="str">
        <f ca="1">IFERROR(OFFSET('2.3(2)新規再エネ導入予定（FS調査、系統接続検討状況）'!O$7,MATCH(COUNTIF($B$1:E553,"発電方式"),'2.3(2)新規再エネ導入予定（FS調査、系統接続検討状況）'!$T$8:$T$159,0),0),"")</f>
        <v/>
      </c>
      <c r="I558" s="627" t="str">
        <f ca="1">IFERROR(OFFSET('2.3(2)新規再エネ導入予定（FS調査、系統接続検討状況）'!P$7,MATCH(COUNTIF($B$1:F553,"発電方式"),'2.3(2)新規再エネ導入予定（FS調査、系統接続検討状況）'!$T$8:$T$159,0),0),"")</f>
        <v/>
      </c>
      <c r="AJ558" s="522"/>
      <c r="AK558" s="522"/>
      <c r="AL558" s="522"/>
      <c r="AM558" s="522"/>
      <c r="AN558" s="522"/>
      <c r="AO558" s="522"/>
      <c r="AP558" s="522"/>
      <c r="AQ558" s="522"/>
    </row>
    <row r="560" spans="1:43" ht="26.5" x14ac:dyDescent="0.55000000000000004">
      <c r="B560" s="623" t="s">
        <v>342</v>
      </c>
      <c r="AJ560" s="710" t="s">
        <v>342</v>
      </c>
    </row>
    <row r="561" spans="2:43" ht="29" x14ac:dyDescent="0.55000000000000004">
      <c r="B561" s="629" t="str">
        <f ca="1">IFERROR(_xlfn.TEXTJOIN(" ",1,C553,B555,C555),"")</f>
        <v/>
      </c>
      <c r="AJ561" s="714"/>
      <c r="AK561" s="715"/>
      <c r="AL561" s="715"/>
    </row>
    <row r="562" spans="2:43" ht="28.5" customHeight="1" x14ac:dyDescent="0.55000000000000004">
      <c r="B562" s="631" t="s">
        <v>341</v>
      </c>
      <c r="C562" s="631"/>
      <c r="D562" s="631" t="s">
        <v>340</v>
      </c>
      <c r="E562" s="631"/>
      <c r="F562" s="631" t="s">
        <v>375</v>
      </c>
      <c r="G562" s="631"/>
      <c r="H562" s="631"/>
      <c r="I562" s="631"/>
      <c r="AJ562" s="716" t="s">
        <v>341</v>
      </c>
      <c r="AK562" s="716"/>
      <c r="AL562" s="716" t="s">
        <v>340</v>
      </c>
      <c r="AM562" s="716"/>
      <c r="AN562" s="716" t="s">
        <v>375</v>
      </c>
      <c r="AO562" s="716"/>
      <c r="AP562" s="716"/>
      <c r="AQ562" s="716"/>
    </row>
    <row r="563" spans="2:43" ht="114.65" customHeight="1" x14ac:dyDescent="0.55000000000000004">
      <c r="B563" s="847" t="s">
        <v>339</v>
      </c>
      <c r="C563" s="632" t="s">
        <v>338</v>
      </c>
      <c r="D563" s="848" t="s">
        <v>337</v>
      </c>
      <c r="E563" s="849"/>
      <c r="F563" s="850"/>
      <c r="G563" s="851"/>
      <c r="H563" s="851"/>
      <c r="I563" s="852"/>
      <c r="AJ563" s="873" t="s">
        <v>339</v>
      </c>
      <c r="AK563" s="717" t="s">
        <v>338</v>
      </c>
      <c r="AL563" s="861" t="s">
        <v>337</v>
      </c>
      <c r="AM563" s="862"/>
      <c r="AN563" s="850"/>
      <c r="AO563" s="851"/>
      <c r="AP563" s="851"/>
      <c r="AQ563" s="852"/>
    </row>
    <row r="564" spans="2:43" ht="114.65" customHeight="1" x14ac:dyDescent="0.55000000000000004">
      <c r="B564" s="847"/>
      <c r="C564" s="633" t="s">
        <v>336</v>
      </c>
      <c r="D564" s="848" t="s">
        <v>335</v>
      </c>
      <c r="E564" s="849"/>
      <c r="F564" s="850"/>
      <c r="G564" s="851"/>
      <c r="H564" s="851"/>
      <c r="I564" s="852"/>
      <c r="AJ564" s="873"/>
      <c r="AK564" s="718" t="s">
        <v>336</v>
      </c>
      <c r="AL564" s="861" t="s">
        <v>335</v>
      </c>
      <c r="AM564" s="862"/>
      <c r="AN564" s="850"/>
      <c r="AO564" s="851"/>
      <c r="AP564" s="851"/>
      <c r="AQ564" s="852"/>
    </row>
    <row r="565" spans="2:43" ht="114.65" customHeight="1" x14ac:dyDescent="0.55000000000000004">
      <c r="B565" s="846">
        <v>2</v>
      </c>
      <c r="C565" s="846"/>
      <c r="D565" s="848" t="s">
        <v>334</v>
      </c>
      <c r="E565" s="849"/>
      <c r="F565" s="850"/>
      <c r="G565" s="851"/>
      <c r="H565" s="851"/>
      <c r="I565" s="852"/>
      <c r="AJ565" s="860">
        <v>2</v>
      </c>
      <c r="AK565" s="860"/>
      <c r="AL565" s="861" t="s">
        <v>334</v>
      </c>
      <c r="AM565" s="862"/>
      <c r="AN565" s="850"/>
      <c r="AO565" s="851"/>
      <c r="AP565" s="851"/>
      <c r="AQ565" s="852"/>
    </row>
    <row r="566" spans="2:43" ht="114.65" customHeight="1" x14ac:dyDescent="0.55000000000000004">
      <c r="B566" s="845">
        <v>3</v>
      </c>
      <c r="C566" s="633" t="s">
        <v>333</v>
      </c>
      <c r="D566" s="848" t="s">
        <v>332</v>
      </c>
      <c r="E566" s="849"/>
      <c r="F566" s="850"/>
      <c r="G566" s="851"/>
      <c r="H566" s="851"/>
      <c r="I566" s="852"/>
      <c r="AJ566" s="863">
        <v>3</v>
      </c>
      <c r="AK566" s="718" t="s">
        <v>333</v>
      </c>
      <c r="AL566" s="861" t="s">
        <v>332</v>
      </c>
      <c r="AM566" s="862"/>
      <c r="AN566" s="850"/>
      <c r="AO566" s="851"/>
      <c r="AP566" s="851"/>
      <c r="AQ566" s="852"/>
    </row>
    <row r="567" spans="2:43" ht="114.65" customHeight="1" x14ac:dyDescent="0.55000000000000004">
      <c r="B567" s="845"/>
      <c r="C567" s="633" t="s">
        <v>331</v>
      </c>
      <c r="D567" s="848" t="s">
        <v>330</v>
      </c>
      <c r="E567" s="849"/>
      <c r="F567" s="850"/>
      <c r="G567" s="851"/>
      <c r="H567" s="851"/>
      <c r="I567" s="852"/>
      <c r="AJ567" s="863"/>
      <c r="AK567" s="718" t="s">
        <v>331</v>
      </c>
      <c r="AL567" s="861" t="s">
        <v>330</v>
      </c>
      <c r="AM567" s="862"/>
      <c r="AN567" s="850"/>
      <c r="AO567" s="851"/>
      <c r="AP567" s="851"/>
      <c r="AQ567" s="852"/>
    </row>
    <row r="568" spans="2:43" ht="115" customHeight="1" x14ac:dyDescent="0.55000000000000004">
      <c r="B568" s="846">
        <v>4</v>
      </c>
      <c r="C568" s="846"/>
      <c r="D568" s="848" t="s">
        <v>329</v>
      </c>
      <c r="E568" s="849"/>
      <c r="F568" s="850"/>
      <c r="G568" s="851"/>
      <c r="H568" s="851"/>
      <c r="I568" s="852"/>
      <c r="AJ568" s="860">
        <v>4</v>
      </c>
      <c r="AK568" s="860"/>
      <c r="AL568" s="861" t="s">
        <v>329</v>
      </c>
      <c r="AM568" s="862"/>
      <c r="AN568" s="850"/>
      <c r="AO568" s="851"/>
      <c r="AP568" s="851"/>
      <c r="AQ568" s="852"/>
    </row>
    <row r="569" spans="2:43" ht="132" customHeight="1" x14ac:dyDescent="0.55000000000000004">
      <c r="B569" s="846">
        <v>5</v>
      </c>
      <c r="C569" s="846"/>
      <c r="D569" s="848" t="s">
        <v>328</v>
      </c>
      <c r="E569" s="849"/>
      <c r="F569" s="850"/>
      <c r="G569" s="851"/>
      <c r="H569" s="851"/>
      <c r="I569" s="852"/>
      <c r="AJ569" s="860">
        <v>5</v>
      </c>
      <c r="AK569" s="860"/>
      <c r="AL569" s="861" t="s">
        <v>328</v>
      </c>
      <c r="AM569" s="862"/>
      <c r="AN569" s="850"/>
      <c r="AO569" s="851"/>
      <c r="AP569" s="851"/>
      <c r="AQ569" s="852"/>
    </row>
  </sheetData>
  <sheetProtection algorithmName="SHA-512" hashValue="FKB0HQ8Wi8/ZXZWJw9ZTq7K8Ggrat9GkteT2+20sGFlIultsfLj6i74VT+B2zJxZrOeRQyaXyHtQY0CnfUlA3w==" saltValue="60mwnmolV8SHDFN+M3aYuA==" spinCount="100000" sheet="1" formatCells="0" formatRows="0" insertRows="0" deleteRows="0"/>
  <mergeCells count="1440">
    <mergeCell ref="AJ569:AK569"/>
    <mergeCell ref="AL569:AM569"/>
    <mergeCell ref="AN569:AQ569"/>
    <mergeCell ref="AJ565:AK565"/>
    <mergeCell ref="AL565:AM565"/>
    <mergeCell ref="AN565:AQ565"/>
    <mergeCell ref="AJ566:AJ567"/>
    <mergeCell ref="AL566:AM566"/>
    <mergeCell ref="AN566:AQ566"/>
    <mergeCell ref="AL567:AM567"/>
    <mergeCell ref="AN567:AQ567"/>
    <mergeCell ref="AJ568:AK568"/>
    <mergeCell ref="AL568:AM568"/>
    <mergeCell ref="AN568:AQ568"/>
    <mergeCell ref="AJ550:AK550"/>
    <mergeCell ref="AL550:AM550"/>
    <mergeCell ref="AN550:AQ550"/>
    <mergeCell ref="AJ556:AJ557"/>
    <mergeCell ref="AK556:AK557"/>
    <mergeCell ref="AL556:AL557"/>
    <mergeCell ref="AM556:AO556"/>
    <mergeCell ref="AP556:AQ556"/>
    <mergeCell ref="AJ563:AJ564"/>
    <mergeCell ref="AL563:AM563"/>
    <mergeCell ref="AN563:AQ563"/>
    <mergeCell ref="AL564:AM564"/>
    <mergeCell ref="AN564:AQ564"/>
    <mergeCell ref="AJ546:AK546"/>
    <mergeCell ref="AL546:AM546"/>
    <mergeCell ref="AN546:AQ546"/>
    <mergeCell ref="AJ547:AJ548"/>
    <mergeCell ref="AL547:AM547"/>
    <mergeCell ref="AN547:AQ547"/>
    <mergeCell ref="AL548:AM548"/>
    <mergeCell ref="AN548:AQ548"/>
    <mergeCell ref="AJ549:AK549"/>
    <mergeCell ref="AL549:AM549"/>
    <mergeCell ref="AN549:AQ549"/>
    <mergeCell ref="AJ531:AK531"/>
    <mergeCell ref="AL531:AM531"/>
    <mergeCell ref="AN531:AQ531"/>
    <mergeCell ref="AJ537:AJ538"/>
    <mergeCell ref="AK537:AK538"/>
    <mergeCell ref="AL537:AL538"/>
    <mergeCell ref="AM537:AO537"/>
    <mergeCell ref="AP537:AQ537"/>
    <mergeCell ref="AJ544:AJ545"/>
    <mergeCell ref="AL544:AM544"/>
    <mergeCell ref="AN544:AQ544"/>
    <mergeCell ref="AL545:AM545"/>
    <mergeCell ref="AN545:AQ545"/>
    <mergeCell ref="AJ527:AK527"/>
    <mergeCell ref="AL527:AM527"/>
    <mergeCell ref="AN527:AQ527"/>
    <mergeCell ref="AJ528:AJ529"/>
    <mergeCell ref="AL528:AM528"/>
    <mergeCell ref="AN528:AQ528"/>
    <mergeCell ref="AL529:AM529"/>
    <mergeCell ref="AN529:AQ529"/>
    <mergeCell ref="AJ530:AK530"/>
    <mergeCell ref="AL530:AM530"/>
    <mergeCell ref="AN530:AQ530"/>
    <mergeCell ref="AJ512:AK512"/>
    <mergeCell ref="AL512:AM512"/>
    <mergeCell ref="AN512:AQ512"/>
    <mergeCell ref="AJ518:AJ519"/>
    <mergeCell ref="AK518:AK519"/>
    <mergeCell ref="AL518:AL519"/>
    <mergeCell ref="AM518:AO518"/>
    <mergeCell ref="AP518:AQ518"/>
    <mergeCell ref="AJ525:AJ526"/>
    <mergeCell ref="AL525:AM525"/>
    <mergeCell ref="AN525:AQ525"/>
    <mergeCell ref="AL526:AM526"/>
    <mergeCell ref="AN526:AQ526"/>
    <mergeCell ref="AJ508:AK508"/>
    <mergeCell ref="AL508:AM508"/>
    <mergeCell ref="AN508:AQ508"/>
    <mergeCell ref="AJ509:AJ510"/>
    <mergeCell ref="AL509:AM509"/>
    <mergeCell ref="AN509:AQ509"/>
    <mergeCell ref="AL510:AM510"/>
    <mergeCell ref="AN510:AQ510"/>
    <mergeCell ref="AJ511:AK511"/>
    <mergeCell ref="AL511:AM511"/>
    <mergeCell ref="AN511:AQ511"/>
    <mergeCell ref="AJ493:AK493"/>
    <mergeCell ref="AL493:AM493"/>
    <mergeCell ref="AN493:AQ493"/>
    <mergeCell ref="AJ499:AJ500"/>
    <mergeCell ref="AK499:AK500"/>
    <mergeCell ref="AL499:AL500"/>
    <mergeCell ref="AM499:AO499"/>
    <mergeCell ref="AP499:AQ499"/>
    <mergeCell ref="AJ506:AJ507"/>
    <mergeCell ref="AL506:AM506"/>
    <mergeCell ref="AN506:AQ506"/>
    <mergeCell ref="AL507:AM507"/>
    <mergeCell ref="AN507:AQ507"/>
    <mergeCell ref="AJ489:AK489"/>
    <mergeCell ref="AL489:AM489"/>
    <mergeCell ref="AN489:AQ489"/>
    <mergeCell ref="AJ490:AJ491"/>
    <mergeCell ref="AL490:AM490"/>
    <mergeCell ref="AN490:AQ490"/>
    <mergeCell ref="AL491:AM491"/>
    <mergeCell ref="AN491:AQ491"/>
    <mergeCell ref="AJ492:AK492"/>
    <mergeCell ref="AL492:AM492"/>
    <mergeCell ref="AN492:AQ492"/>
    <mergeCell ref="AJ474:AK474"/>
    <mergeCell ref="AL474:AM474"/>
    <mergeCell ref="AN474:AQ474"/>
    <mergeCell ref="AJ480:AJ481"/>
    <mergeCell ref="AK480:AK481"/>
    <mergeCell ref="AL480:AL481"/>
    <mergeCell ref="AM480:AO480"/>
    <mergeCell ref="AP480:AQ480"/>
    <mergeCell ref="AJ487:AJ488"/>
    <mergeCell ref="AL487:AM487"/>
    <mergeCell ref="AN487:AQ487"/>
    <mergeCell ref="AL488:AM488"/>
    <mergeCell ref="AN488:AQ488"/>
    <mergeCell ref="AJ470:AK470"/>
    <mergeCell ref="AL470:AM470"/>
    <mergeCell ref="AN470:AQ470"/>
    <mergeCell ref="AJ471:AJ472"/>
    <mergeCell ref="AL471:AM471"/>
    <mergeCell ref="AN471:AQ471"/>
    <mergeCell ref="AL472:AM472"/>
    <mergeCell ref="AN472:AQ472"/>
    <mergeCell ref="AJ473:AK473"/>
    <mergeCell ref="AL473:AM473"/>
    <mergeCell ref="AN473:AQ473"/>
    <mergeCell ref="AJ455:AK455"/>
    <mergeCell ref="AL455:AM455"/>
    <mergeCell ref="AN455:AQ455"/>
    <mergeCell ref="AJ461:AJ462"/>
    <mergeCell ref="AK461:AK462"/>
    <mergeCell ref="AL461:AL462"/>
    <mergeCell ref="AM461:AO461"/>
    <mergeCell ref="AP461:AQ461"/>
    <mergeCell ref="AJ468:AJ469"/>
    <mergeCell ref="AL468:AM468"/>
    <mergeCell ref="AN468:AQ468"/>
    <mergeCell ref="AL469:AM469"/>
    <mergeCell ref="AN469:AQ469"/>
    <mergeCell ref="AJ451:AK451"/>
    <mergeCell ref="AL451:AM451"/>
    <mergeCell ref="AN451:AQ451"/>
    <mergeCell ref="AJ452:AJ453"/>
    <mergeCell ref="AL452:AM452"/>
    <mergeCell ref="AN452:AQ452"/>
    <mergeCell ref="AL453:AM453"/>
    <mergeCell ref="AN453:AQ453"/>
    <mergeCell ref="AJ454:AK454"/>
    <mergeCell ref="AL454:AM454"/>
    <mergeCell ref="AN454:AQ454"/>
    <mergeCell ref="AJ436:AK436"/>
    <mergeCell ref="AL436:AM436"/>
    <mergeCell ref="AN436:AQ436"/>
    <mergeCell ref="AJ442:AJ443"/>
    <mergeCell ref="AK442:AK443"/>
    <mergeCell ref="AL442:AL443"/>
    <mergeCell ref="AM442:AO442"/>
    <mergeCell ref="AP442:AQ442"/>
    <mergeCell ref="AJ449:AJ450"/>
    <mergeCell ref="AL449:AM449"/>
    <mergeCell ref="AN449:AQ449"/>
    <mergeCell ref="AL450:AM450"/>
    <mergeCell ref="AN450:AQ450"/>
    <mergeCell ref="AJ432:AK432"/>
    <mergeCell ref="AL432:AM432"/>
    <mergeCell ref="AN432:AQ432"/>
    <mergeCell ref="AJ433:AJ434"/>
    <mergeCell ref="AL433:AM433"/>
    <mergeCell ref="AN433:AQ433"/>
    <mergeCell ref="AL434:AM434"/>
    <mergeCell ref="AN434:AQ434"/>
    <mergeCell ref="AJ435:AK435"/>
    <mergeCell ref="AL435:AM435"/>
    <mergeCell ref="AN435:AQ435"/>
    <mergeCell ref="AJ417:AK417"/>
    <mergeCell ref="AL417:AM417"/>
    <mergeCell ref="AN417:AQ417"/>
    <mergeCell ref="AJ423:AJ424"/>
    <mergeCell ref="AK423:AK424"/>
    <mergeCell ref="AL423:AL424"/>
    <mergeCell ref="AM423:AO423"/>
    <mergeCell ref="AP423:AQ423"/>
    <mergeCell ref="AJ430:AJ431"/>
    <mergeCell ref="AL430:AM430"/>
    <mergeCell ref="AN430:AQ430"/>
    <mergeCell ref="AL431:AM431"/>
    <mergeCell ref="AN431:AQ431"/>
    <mergeCell ref="AJ413:AK413"/>
    <mergeCell ref="AL413:AM413"/>
    <mergeCell ref="AN413:AQ413"/>
    <mergeCell ref="AJ414:AJ415"/>
    <mergeCell ref="AL414:AM414"/>
    <mergeCell ref="AN414:AQ414"/>
    <mergeCell ref="AL415:AM415"/>
    <mergeCell ref="AN415:AQ415"/>
    <mergeCell ref="AJ416:AK416"/>
    <mergeCell ref="AL416:AM416"/>
    <mergeCell ref="AN416:AQ416"/>
    <mergeCell ref="AJ398:AK398"/>
    <mergeCell ref="AL398:AM398"/>
    <mergeCell ref="AN398:AQ398"/>
    <mergeCell ref="AJ404:AJ405"/>
    <mergeCell ref="AK404:AK405"/>
    <mergeCell ref="AL404:AL405"/>
    <mergeCell ref="AM404:AO404"/>
    <mergeCell ref="AP404:AQ404"/>
    <mergeCell ref="AJ411:AJ412"/>
    <mergeCell ref="AL411:AM411"/>
    <mergeCell ref="AN411:AQ411"/>
    <mergeCell ref="AL412:AM412"/>
    <mergeCell ref="AN412:AQ412"/>
    <mergeCell ref="AJ394:AK394"/>
    <mergeCell ref="AL394:AM394"/>
    <mergeCell ref="AN394:AQ394"/>
    <mergeCell ref="AJ395:AJ396"/>
    <mergeCell ref="AL395:AM395"/>
    <mergeCell ref="AN395:AQ395"/>
    <mergeCell ref="AL396:AM396"/>
    <mergeCell ref="AN396:AQ396"/>
    <mergeCell ref="AJ397:AK397"/>
    <mergeCell ref="AL397:AM397"/>
    <mergeCell ref="AN397:AQ397"/>
    <mergeCell ref="AJ379:AK379"/>
    <mergeCell ref="AL379:AM379"/>
    <mergeCell ref="AN379:AQ379"/>
    <mergeCell ref="AJ385:AJ386"/>
    <mergeCell ref="AK385:AK386"/>
    <mergeCell ref="AL385:AL386"/>
    <mergeCell ref="AM385:AO385"/>
    <mergeCell ref="AP385:AQ385"/>
    <mergeCell ref="AJ392:AJ393"/>
    <mergeCell ref="AL392:AM392"/>
    <mergeCell ref="AN392:AQ392"/>
    <mergeCell ref="AL393:AM393"/>
    <mergeCell ref="AN393:AQ393"/>
    <mergeCell ref="AJ375:AK375"/>
    <mergeCell ref="AL375:AM375"/>
    <mergeCell ref="AN375:AQ375"/>
    <mergeCell ref="AJ376:AJ377"/>
    <mergeCell ref="AL376:AM376"/>
    <mergeCell ref="AN376:AQ376"/>
    <mergeCell ref="AL377:AM377"/>
    <mergeCell ref="AN377:AQ377"/>
    <mergeCell ref="AJ378:AK378"/>
    <mergeCell ref="AL378:AM378"/>
    <mergeCell ref="AN378:AQ378"/>
    <mergeCell ref="AJ360:AK360"/>
    <mergeCell ref="AL360:AM360"/>
    <mergeCell ref="AN360:AQ360"/>
    <mergeCell ref="AJ366:AJ367"/>
    <mergeCell ref="AK366:AK367"/>
    <mergeCell ref="AL366:AL367"/>
    <mergeCell ref="AM366:AO366"/>
    <mergeCell ref="AP366:AQ366"/>
    <mergeCell ref="AJ373:AJ374"/>
    <mergeCell ref="AL373:AM373"/>
    <mergeCell ref="AN373:AQ373"/>
    <mergeCell ref="AL374:AM374"/>
    <mergeCell ref="AN374:AQ374"/>
    <mergeCell ref="AJ356:AK356"/>
    <mergeCell ref="AL356:AM356"/>
    <mergeCell ref="AN356:AQ356"/>
    <mergeCell ref="AJ357:AJ358"/>
    <mergeCell ref="AL357:AM357"/>
    <mergeCell ref="AN357:AQ357"/>
    <mergeCell ref="AL358:AM358"/>
    <mergeCell ref="AN358:AQ358"/>
    <mergeCell ref="AJ359:AK359"/>
    <mergeCell ref="AL359:AM359"/>
    <mergeCell ref="AN359:AQ359"/>
    <mergeCell ref="AJ341:AK341"/>
    <mergeCell ref="AL341:AM341"/>
    <mergeCell ref="AN341:AQ341"/>
    <mergeCell ref="AJ347:AJ348"/>
    <mergeCell ref="AK347:AK348"/>
    <mergeCell ref="AL347:AL348"/>
    <mergeCell ref="AM347:AO347"/>
    <mergeCell ref="AP347:AQ347"/>
    <mergeCell ref="AJ354:AJ355"/>
    <mergeCell ref="AL354:AM354"/>
    <mergeCell ref="AN354:AQ354"/>
    <mergeCell ref="AL355:AM355"/>
    <mergeCell ref="AN355:AQ355"/>
    <mergeCell ref="AJ337:AK337"/>
    <mergeCell ref="AL337:AM337"/>
    <mergeCell ref="AN337:AQ337"/>
    <mergeCell ref="AJ338:AJ339"/>
    <mergeCell ref="AL338:AM338"/>
    <mergeCell ref="AN338:AQ338"/>
    <mergeCell ref="AL339:AM339"/>
    <mergeCell ref="AN339:AQ339"/>
    <mergeCell ref="AJ340:AK340"/>
    <mergeCell ref="AL340:AM340"/>
    <mergeCell ref="AN340:AQ340"/>
    <mergeCell ref="AJ322:AK322"/>
    <mergeCell ref="AL322:AM322"/>
    <mergeCell ref="AN322:AQ322"/>
    <mergeCell ref="AJ328:AJ329"/>
    <mergeCell ref="AK328:AK329"/>
    <mergeCell ref="AL328:AL329"/>
    <mergeCell ref="AM328:AO328"/>
    <mergeCell ref="AP328:AQ328"/>
    <mergeCell ref="AJ335:AJ336"/>
    <mergeCell ref="AL335:AM335"/>
    <mergeCell ref="AN335:AQ335"/>
    <mergeCell ref="AL336:AM336"/>
    <mergeCell ref="AN336:AQ336"/>
    <mergeCell ref="AJ318:AK318"/>
    <mergeCell ref="AL318:AM318"/>
    <mergeCell ref="AN318:AQ318"/>
    <mergeCell ref="AJ319:AJ320"/>
    <mergeCell ref="AL319:AM319"/>
    <mergeCell ref="AN319:AQ319"/>
    <mergeCell ref="AL320:AM320"/>
    <mergeCell ref="AN320:AQ320"/>
    <mergeCell ref="AJ321:AK321"/>
    <mergeCell ref="AL321:AM321"/>
    <mergeCell ref="AN321:AQ321"/>
    <mergeCell ref="AJ303:AK303"/>
    <mergeCell ref="AL303:AM303"/>
    <mergeCell ref="AN303:AQ303"/>
    <mergeCell ref="AJ309:AJ310"/>
    <mergeCell ref="AK309:AK310"/>
    <mergeCell ref="AL309:AL310"/>
    <mergeCell ref="AM309:AO309"/>
    <mergeCell ref="AP309:AQ309"/>
    <mergeCell ref="AJ316:AJ317"/>
    <mergeCell ref="AL316:AM316"/>
    <mergeCell ref="AN316:AQ316"/>
    <mergeCell ref="AL317:AM317"/>
    <mergeCell ref="AN317:AQ317"/>
    <mergeCell ref="AJ299:AK299"/>
    <mergeCell ref="AL299:AM299"/>
    <mergeCell ref="AN299:AQ299"/>
    <mergeCell ref="AJ300:AJ301"/>
    <mergeCell ref="AL300:AM300"/>
    <mergeCell ref="AN300:AQ300"/>
    <mergeCell ref="AL301:AM301"/>
    <mergeCell ref="AN301:AQ301"/>
    <mergeCell ref="AJ302:AK302"/>
    <mergeCell ref="AL302:AM302"/>
    <mergeCell ref="AN302:AQ302"/>
    <mergeCell ref="AJ284:AK284"/>
    <mergeCell ref="AL284:AM284"/>
    <mergeCell ref="AN284:AQ284"/>
    <mergeCell ref="AJ290:AJ291"/>
    <mergeCell ref="AK290:AK291"/>
    <mergeCell ref="AL290:AL291"/>
    <mergeCell ref="AM290:AO290"/>
    <mergeCell ref="AP290:AQ290"/>
    <mergeCell ref="AJ297:AJ298"/>
    <mergeCell ref="AL297:AM297"/>
    <mergeCell ref="AN297:AQ297"/>
    <mergeCell ref="AL298:AM298"/>
    <mergeCell ref="AN298:AQ298"/>
    <mergeCell ref="AJ280:AK280"/>
    <mergeCell ref="AL280:AM280"/>
    <mergeCell ref="AN280:AQ280"/>
    <mergeCell ref="AJ281:AJ282"/>
    <mergeCell ref="AL281:AM281"/>
    <mergeCell ref="AN281:AQ281"/>
    <mergeCell ref="AL282:AM282"/>
    <mergeCell ref="AN282:AQ282"/>
    <mergeCell ref="AJ283:AK283"/>
    <mergeCell ref="AL283:AM283"/>
    <mergeCell ref="AN283:AQ283"/>
    <mergeCell ref="AJ265:AK265"/>
    <mergeCell ref="AL265:AM265"/>
    <mergeCell ref="AN265:AQ265"/>
    <mergeCell ref="AJ271:AJ272"/>
    <mergeCell ref="AK271:AK272"/>
    <mergeCell ref="AL271:AL272"/>
    <mergeCell ref="AM271:AO271"/>
    <mergeCell ref="AP271:AQ271"/>
    <mergeCell ref="AJ278:AJ279"/>
    <mergeCell ref="AL278:AM278"/>
    <mergeCell ref="AN278:AQ278"/>
    <mergeCell ref="AL279:AM279"/>
    <mergeCell ref="AN279:AQ279"/>
    <mergeCell ref="AJ261:AK261"/>
    <mergeCell ref="AL261:AM261"/>
    <mergeCell ref="AN261:AQ261"/>
    <mergeCell ref="AJ262:AJ263"/>
    <mergeCell ref="AL262:AM262"/>
    <mergeCell ref="AN262:AQ262"/>
    <mergeCell ref="AL263:AM263"/>
    <mergeCell ref="AN263:AQ263"/>
    <mergeCell ref="AJ264:AK264"/>
    <mergeCell ref="AL264:AM264"/>
    <mergeCell ref="AN264:AQ264"/>
    <mergeCell ref="AJ246:AK246"/>
    <mergeCell ref="AL246:AM246"/>
    <mergeCell ref="AN246:AQ246"/>
    <mergeCell ref="AJ252:AJ253"/>
    <mergeCell ref="AK252:AK253"/>
    <mergeCell ref="AL252:AL253"/>
    <mergeCell ref="AM252:AO252"/>
    <mergeCell ref="AP252:AQ252"/>
    <mergeCell ref="AJ259:AJ260"/>
    <mergeCell ref="AL259:AM259"/>
    <mergeCell ref="AN259:AQ259"/>
    <mergeCell ref="AL260:AM260"/>
    <mergeCell ref="AN260:AQ260"/>
    <mergeCell ref="AJ242:AK242"/>
    <mergeCell ref="AL242:AM242"/>
    <mergeCell ref="AN242:AQ242"/>
    <mergeCell ref="AJ243:AJ244"/>
    <mergeCell ref="AL243:AM243"/>
    <mergeCell ref="AN243:AQ243"/>
    <mergeCell ref="AL244:AM244"/>
    <mergeCell ref="AN244:AQ244"/>
    <mergeCell ref="AJ245:AK245"/>
    <mergeCell ref="AL245:AM245"/>
    <mergeCell ref="AN245:AQ245"/>
    <mergeCell ref="AJ227:AK227"/>
    <mergeCell ref="AL227:AM227"/>
    <mergeCell ref="AN227:AQ227"/>
    <mergeCell ref="AJ233:AJ234"/>
    <mergeCell ref="AK233:AK234"/>
    <mergeCell ref="AL233:AL234"/>
    <mergeCell ref="AM233:AO233"/>
    <mergeCell ref="AP233:AQ233"/>
    <mergeCell ref="AJ240:AJ241"/>
    <mergeCell ref="AL240:AM240"/>
    <mergeCell ref="AN240:AQ240"/>
    <mergeCell ref="AL241:AM241"/>
    <mergeCell ref="AN241:AQ241"/>
    <mergeCell ref="AJ223:AK223"/>
    <mergeCell ref="AL223:AM223"/>
    <mergeCell ref="AN223:AQ223"/>
    <mergeCell ref="AJ224:AJ225"/>
    <mergeCell ref="AL224:AM224"/>
    <mergeCell ref="AN224:AQ224"/>
    <mergeCell ref="AL225:AM225"/>
    <mergeCell ref="AN225:AQ225"/>
    <mergeCell ref="AJ226:AK226"/>
    <mergeCell ref="AL226:AM226"/>
    <mergeCell ref="AN226:AQ226"/>
    <mergeCell ref="AJ208:AK208"/>
    <mergeCell ref="AL208:AM208"/>
    <mergeCell ref="AN208:AQ208"/>
    <mergeCell ref="AJ214:AJ215"/>
    <mergeCell ref="AK214:AK215"/>
    <mergeCell ref="AL214:AL215"/>
    <mergeCell ref="AM214:AO214"/>
    <mergeCell ref="AP214:AQ214"/>
    <mergeCell ref="AJ221:AJ222"/>
    <mergeCell ref="AL221:AM221"/>
    <mergeCell ref="AN221:AQ221"/>
    <mergeCell ref="AL222:AM222"/>
    <mergeCell ref="AN222:AQ222"/>
    <mergeCell ref="AJ204:AK204"/>
    <mergeCell ref="AL204:AM204"/>
    <mergeCell ref="AN204:AQ204"/>
    <mergeCell ref="AJ205:AJ206"/>
    <mergeCell ref="AL205:AM205"/>
    <mergeCell ref="AN205:AQ205"/>
    <mergeCell ref="AL206:AM206"/>
    <mergeCell ref="AN206:AQ206"/>
    <mergeCell ref="AJ207:AK207"/>
    <mergeCell ref="AL207:AM207"/>
    <mergeCell ref="AN207:AQ207"/>
    <mergeCell ref="AJ189:AK189"/>
    <mergeCell ref="AL189:AM189"/>
    <mergeCell ref="AN189:AQ189"/>
    <mergeCell ref="AJ195:AJ196"/>
    <mergeCell ref="AK195:AK196"/>
    <mergeCell ref="AL195:AL196"/>
    <mergeCell ref="AM195:AO195"/>
    <mergeCell ref="AP195:AQ195"/>
    <mergeCell ref="AJ202:AJ203"/>
    <mergeCell ref="AL202:AM202"/>
    <mergeCell ref="AN202:AQ202"/>
    <mergeCell ref="AL203:AM203"/>
    <mergeCell ref="AN203:AQ203"/>
    <mergeCell ref="AJ185:AK185"/>
    <mergeCell ref="AL185:AM185"/>
    <mergeCell ref="AN185:AQ185"/>
    <mergeCell ref="AJ186:AJ187"/>
    <mergeCell ref="AL186:AM186"/>
    <mergeCell ref="AN186:AQ186"/>
    <mergeCell ref="AL187:AM187"/>
    <mergeCell ref="AN187:AQ187"/>
    <mergeCell ref="AJ188:AK188"/>
    <mergeCell ref="AL188:AM188"/>
    <mergeCell ref="AN188:AQ188"/>
    <mergeCell ref="AJ170:AK170"/>
    <mergeCell ref="AL170:AM170"/>
    <mergeCell ref="AN170:AQ170"/>
    <mergeCell ref="AJ176:AJ177"/>
    <mergeCell ref="AK176:AK177"/>
    <mergeCell ref="AL176:AL177"/>
    <mergeCell ref="AM176:AO176"/>
    <mergeCell ref="AP176:AQ176"/>
    <mergeCell ref="AJ183:AJ184"/>
    <mergeCell ref="AL183:AM183"/>
    <mergeCell ref="AN183:AQ183"/>
    <mergeCell ref="AL184:AM184"/>
    <mergeCell ref="AN184:AQ184"/>
    <mergeCell ref="AJ166:AK166"/>
    <mergeCell ref="AL166:AM166"/>
    <mergeCell ref="AN166:AQ166"/>
    <mergeCell ref="AJ167:AJ168"/>
    <mergeCell ref="AL167:AM167"/>
    <mergeCell ref="AN167:AQ167"/>
    <mergeCell ref="AL168:AM168"/>
    <mergeCell ref="AN168:AQ168"/>
    <mergeCell ref="AJ169:AK169"/>
    <mergeCell ref="AL169:AM169"/>
    <mergeCell ref="AN169:AQ169"/>
    <mergeCell ref="AJ151:AK151"/>
    <mergeCell ref="AL151:AM151"/>
    <mergeCell ref="AN151:AQ151"/>
    <mergeCell ref="AJ157:AJ158"/>
    <mergeCell ref="AK157:AK158"/>
    <mergeCell ref="AL157:AL158"/>
    <mergeCell ref="AM157:AO157"/>
    <mergeCell ref="AP157:AQ157"/>
    <mergeCell ref="AJ164:AJ165"/>
    <mergeCell ref="AL164:AM164"/>
    <mergeCell ref="AN164:AQ164"/>
    <mergeCell ref="AL165:AM165"/>
    <mergeCell ref="AN165:AQ165"/>
    <mergeCell ref="AJ147:AK147"/>
    <mergeCell ref="AL147:AM147"/>
    <mergeCell ref="AN147:AQ147"/>
    <mergeCell ref="AJ148:AJ149"/>
    <mergeCell ref="AL148:AM148"/>
    <mergeCell ref="AN148:AQ148"/>
    <mergeCell ref="AL149:AM149"/>
    <mergeCell ref="AN149:AQ149"/>
    <mergeCell ref="AJ150:AK150"/>
    <mergeCell ref="AL150:AM150"/>
    <mergeCell ref="AN150:AQ150"/>
    <mergeCell ref="AJ132:AK132"/>
    <mergeCell ref="AL132:AM132"/>
    <mergeCell ref="AN132:AQ132"/>
    <mergeCell ref="AJ138:AJ139"/>
    <mergeCell ref="AK138:AK139"/>
    <mergeCell ref="AL138:AL139"/>
    <mergeCell ref="AM138:AO138"/>
    <mergeCell ref="AP138:AQ138"/>
    <mergeCell ref="AJ145:AJ146"/>
    <mergeCell ref="AL145:AM145"/>
    <mergeCell ref="AN145:AQ145"/>
    <mergeCell ref="AL146:AM146"/>
    <mergeCell ref="AN146:AQ146"/>
    <mergeCell ref="AJ128:AK128"/>
    <mergeCell ref="AL128:AM128"/>
    <mergeCell ref="AN128:AQ128"/>
    <mergeCell ref="AJ129:AJ130"/>
    <mergeCell ref="AL129:AM129"/>
    <mergeCell ref="AN129:AQ129"/>
    <mergeCell ref="AL130:AM130"/>
    <mergeCell ref="AN130:AQ130"/>
    <mergeCell ref="AJ131:AK131"/>
    <mergeCell ref="AL131:AM131"/>
    <mergeCell ref="AN131:AQ131"/>
    <mergeCell ref="AJ113:AK113"/>
    <mergeCell ref="AL113:AM113"/>
    <mergeCell ref="AN113:AQ113"/>
    <mergeCell ref="AJ119:AJ120"/>
    <mergeCell ref="AK119:AK120"/>
    <mergeCell ref="AL119:AL120"/>
    <mergeCell ref="AM119:AO119"/>
    <mergeCell ref="AP119:AQ119"/>
    <mergeCell ref="AJ126:AJ127"/>
    <mergeCell ref="AL126:AM126"/>
    <mergeCell ref="AN126:AQ126"/>
    <mergeCell ref="AL127:AM127"/>
    <mergeCell ref="AN127:AQ127"/>
    <mergeCell ref="AJ109:AK109"/>
    <mergeCell ref="AL109:AM109"/>
    <mergeCell ref="AN109:AQ109"/>
    <mergeCell ref="AJ110:AJ111"/>
    <mergeCell ref="AL110:AM110"/>
    <mergeCell ref="AN110:AQ110"/>
    <mergeCell ref="AL111:AM111"/>
    <mergeCell ref="AN111:AQ111"/>
    <mergeCell ref="AJ112:AK112"/>
    <mergeCell ref="AL112:AM112"/>
    <mergeCell ref="AN112:AQ112"/>
    <mergeCell ref="AJ94:AK94"/>
    <mergeCell ref="AL94:AM94"/>
    <mergeCell ref="AN94:AQ94"/>
    <mergeCell ref="AJ100:AJ101"/>
    <mergeCell ref="AK100:AK101"/>
    <mergeCell ref="AL100:AL101"/>
    <mergeCell ref="AM100:AO100"/>
    <mergeCell ref="AP100:AQ100"/>
    <mergeCell ref="AJ107:AJ108"/>
    <mergeCell ref="AL107:AM107"/>
    <mergeCell ref="AN107:AQ107"/>
    <mergeCell ref="AL108:AM108"/>
    <mergeCell ref="AN108:AQ108"/>
    <mergeCell ref="AJ90:AK90"/>
    <mergeCell ref="AL90:AM90"/>
    <mergeCell ref="AN90:AQ90"/>
    <mergeCell ref="AJ91:AJ92"/>
    <mergeCell ref="AL91:AM91"/>
    <mergeCell ref="AN91:AQ91"/>
    <mergeCell ref="AL92:AM92"/>
    <mergeCell ref="AN92:AQ92"/>
    <mergeCell ref="AJ93:AK93"/>
    <mergeCell ref="AL93:AM93"/>
    <mergeCell ref="AN93:AQ93"/>
    <mergeCell ref="AJ75:AK75"/>
    <mergeCell ref="AL75:AM75"/>
    <mergeCell ref="AN75:AQ75"/>
    <mergeCell ref="AJ81:AJ82"/>
    <mergeCell ref="AK81:AK82"/>
    <mergeCell ref="AL81:AL82"/>
    <mergeCell ref="AM81:AO81"/>
    <mergeCell ref="AP81:AQ81"/>
    <mergeCell ref="AJ88:AJ89"/>
    <mergeCell ref="AL88:AM88"/>
    <mergeCell ref="AN88:AQ88"/>
    <mergeCell ref="AL89:AM89"/>
    <mergeCell ref="AN89:AQ89"/>
    <mergeCell ref="AJ71:AK71"/>
    <mergeCell ref="AL71:AM71"/>
    <mergeCell ref="AN71:AQ71"/>
    <mergeCell ref="AJ72:AJ73"/>
    <mergeCell ref="AL72:AM72"/>
    <mergeCell ref="AN72:AQ72"/>
    <mergeCell ref="AL73:AM73"/>
    <mergeCell ref="AN73:AQ73"/>
    <mergeCell ref="AJ74:AK74"/>
    <mergeCell ref="AL74:AM74"/>
    <mergeCell ref="AN74:AQ74"/>
    <mergeCell ref="AJ56:AK56"/>
    <mergeCell ref="AL56:AM56"/>
    <mergeCell ref="AN56:AQ56"/>
    <mergeCell ref="AJ62:AJ63"/>
    <mergeCell ref="AK62:AK63"/>
    <mergeCell ref="AL62:AL63"/>
    <mergeCell ref="AM62:AO62"/>
    <mergeCell ref="AP62:AQ62"/>
    <mergeCell ref="AJ69:AJ70"/>
    <mergeCell ref="AL69:AM69"/>
    <mergeCell ref="AN69:AQ69"/>
    <mergeCell ref="AL70:AM70"/>
    <mergeCell ref="AN70:AQ70"/>
    <mergeCell ref="AJ52:AK52"/>
    <mergeCell ref="AL52:AM52"/>
    <mergeCell ref="AN52:AQ52"/>
    <mergeCell ref="AJ53:AJ54"/>
    <mergeCell ref="AL53:AM53"/>
    <mergeCell ref="AN53:AQ53"/>
    <mergeCell ref="AL54:AM54"/>
    <mergeCell ref="AN54:AQ54"/>
    <mergeCell ref="AJ55:AK55"/>
    <mergeCell ref="AL55:AM55"/>
    <mergeCell ref="AN55:AQ55"/>
    <mergeCell ref="AJ37:AK37"/>
    <mergeCell ref="AL37:AM37"/>
    <mergeCell ref="AN37:AQ37"/>
    <mergeCell ref="AJ43:AJ44"/>
    <mergeCell ref="AK43:AK44"/>
    <mergeCell ref="AL43:AL44"/>
    <mergeCell ref="AM43:AO43"/>
    <mergeCell ref="AP43:AQ43"/>
    <mergeCell ref="AJ50:AJ51"/>
    <mergeCell ref="AL50:AM50"/>
    <mergeCell ref="AN50:AQ50"/>
    <mergeCell ref="AL51:AM51"/>
    <mergeCell ref="AN51:AQ51"/>
    <mergeCell ref="AJ33:AK33"/>
    <mergeCell ref="AL33:AM33"/>
    <mergeCell ref="AN33:AQ33"/>
    <mergeCell ref="AJ34:AJ35"/>
    <mergeCell ref="AL34:AM34"/>
    <mergeCell ref="AN34:AQ34"/>
    <mergeCell ref="AL35:AM35"/>
    <mergeCell ref="AN35:AQ35"/>
    <mergeCell ref="AJ36:AK36"/>
    <mergeCell ref="AL36:AM36"/>
    <mergeCell ref="AN36:AQ36"/>
    <mergeCell ref="AJ18:AK18"/>
    <mergeCell ref="AL18:AM18"/>
    <mergeCell ref="AN18:AQ18"/>
    <mergeCell ref="AJ24:AJ25"/>
    <mergeCell ref="AK24:AK25"/>
    <mergeCell ref="AL24:AL25"/>
    <mergeCell ref="AM24:AO24"/>
    <mergeCell ref="AP24:AQ24"/>
    <mergeCell ref="AJ31:AJ32"/>
    <mergeCell ref="AL31:AM31"/>
    <mergeCell ref="AN31:AQ31"/>
    <mergeCell ref="AL32:AM32"/>
    <mergeCell ref="AN32:AQ32"/>
    <mergeCell ref="AJ14:AK14"/>
    <mergeCell ref="AL14:AM14"/>
    <mergeCell ref="AN14:AQ14"/>
    <mergeCell ref="AJ15:AJ16"/>
    <mergeCell ref="AL15:AM15"/>
    <mergeCell ref="AN15:AQ15"/>
    <mergeCell ref="AL16:AM16"/>
    <mergeCell ref="AN16:AQ16"/>
    <mergeCell ref="AJ17:AK17"/>
    <mergeCell ref="AL17:AM17"/>
    <mergeCell ref="AN17:AQ17"/>
    <mergeCell ref="AJ5:AJ6"/>
    <mergeCell ref="AK5:AK6"/>
    <mergeCell ref="AL5:AL6"/>
    <mergeCell ref="AM5:AO5"/>
    <mergeCell ref="AP5:AQ5"/>
    <mergeCell ref="AJ12:AJ13"/>
    <mergeCell ref="AL12:AM12"/>
    <mergeCell ref="AN12:AQ12"/>
    <mergeCell ref="AL13:AM13"/>
    <mergeCell ref="AN13:AQ13"/>
    <mergeCell ref="B404:B405"/>
    <mergeCell ref="C404:C405"/>
    <mergeCell ref="D404:D405"/>
    <mergeCell ref="E404:G404"/>
    <mergeCell ref="H404:I404"/>
    <mergeCell ref="B411:B412"/>
    <mergeCell ref="D411:E411"/>
    <mergeCell ref="F411:I411"/>
    <mergeCell ref="D412:E412"/>
    <mergeCell ref="F412:I412"/>
    <mergeCell ref="B568:C568"/>
    <mergeCell ref="D568:E568"/>
    <mergeCell ref="F568:I568"/>
    <mergeCell ref="B569:C569"/>
    <mergeCell ref="D569:E569"/>
    <mergeCell ref="F569:I569"/>
    <mergeCell ref="D564:E564"/>
    <mergeCell ref="F564:I564"/>
    <mergeCell ref="D565:E565"/>
    <mergeCell ref="F565:I565"/>
    <mergeCell ref="D566:E566"/>
    <mergeCell ref="F566:I566"/>
    <mergeCell ref="D567:E567"/>
    <mergeCell ref="F567:I567"/>
    <mergeCell ref="B563:B564"/>
    <mergeCell ref="B565:C565"/>
    <mergeCell ref="B566:B567"/>
    <mergeCell ref="B549:C549"/>
    <mergeCell ref="D549:E549"/>
    <mergeCell ref="F549:I549"/>
    <mergeCell ref="D563:E563"/>
    <mergeCell ref="F563:I563"/>
    <mergeCell ref="B550:C550"/>
    <mergeCell ref="D550:E550"/>
    <mergeCell ref="F550:I550"/>
    <mergeCell ref="B556:B557"/>
    <mergeCell ref="C556:C557"/>
    <mergeCell ref="D556:D557"/>
    <mergeCell ref="E556:G556"/>
    <mergeCell ref="H556:I556"/>
    <mergeCell ref="D545:E545"/>
    <mergeCell ref="F545:I545"/>
    <mergeCell ref="D546:E546"/>
    <mergeCell ref="F546:I546"/>
    <mergeCell ref="D547:E547"/>
    <mergeCell ref="F547:I547"/>
    <mergeCell ref="D548:E548"/>
    <mergeCell ref="F548:I548"/>
    <mergeCell ref="B544:B545"/>
    <mergeCell ref="B546:C546"/>
    <mergeCell ref="B547:B548"/>
    <mergeCell ref="B530:C530"/>
    <mergeCell ref="D530:E530"/>
    <mergeCell ref="F530:I530"/>
    <mergeCell ref="D544:E544"/>
    <mergeCell ref="F544:I544"/>
    <mergeCell ref="B531:C531"/>
    <mergeCell ref="D531:E531"/>
    <mergeCell ref="F531:I531"/>
    <mergeCell ref="B537:B538"/>
    <mergeCell ref="C537:C538"/>
    <mergeCell ref="D537:D538"/>
    <mergeCell ref="E537:G537"/>
    <mergeCell ref="H537:I537"/>
    <mergeCell ref="D526:E526"/>
    <mergeCell ref="F526:I526"/>
    <mergeCell ref="D527:E527"/>
    <mergeCell ref="F527:I527"/>
    <mergeCell ref="D528:E528"/>
    <mergeCell ref="F528:I528"/>
    <mergeCell ref="D529:E529"/>
    <mergeCell ref="F529:I529"/>
    <mergeCell ref="B525:B526"/>
    <mergeCell ref="B527:C527"/>
    <mergeCell ref="B528:B529"/>
    <mergeCell ref="B511:C511"/>
    <mergeCell ref="D511:E511"/>
    <mergeCell ref="F511:I511"/>
    <mergeCell ref="D525:E525"/>
    <mergeCell ref="F525:I525"/>
    <mergeCell ref="B512:C512"/>
    <mergeCell ref="D512:E512"/>
    <mergeCell ref="F512:I512"/>
    <mergeCell ref="B518:B519"/>
    <mergeCell ref="C518:C519"/>
    <mergeCell ref="D518:D519"/>
    <mergeCell ref="E518:G518"/>
    <mergeCell ref="H518:I518"/>
    <mergeCell ref="D507:E507"/>
    <mergeCell ref="F507:I507"/>
    <mergeCell ref="D508:E508"/>
    <mergeCell ref="F508:I508"/>
    <mergeCell ref="D509:E509"/>
    <mergeCell ref="F509:I509"/>
    <mergeCell ref="D510:E510"/>
    <mergeCell ref="F510:I510"/>
    <mergeCell ref="B506:B507"/>
    <mergeCell ref="B508:C508"/>
    <mergeCell ref="B509:B510"/>
    <mergeCell ref="B492:C492"/>
    <mergeCell ref="D492:E492"/>
    <mergeCell ref="F492:I492"/>
    <mergeCell ref="D506:E506"/>
    <mergeCell ref="F506:I506"/>
    <mergeCell ref="B493:C493"/>
    <mergeCell ref="D493:E493"/>
    <mergeCell ref="F493:I493"/>
    <mergeCell ref="B499:B500"/>
    <mergeCell ref="C499:C500"/>
    <mergeCell ref="D499:D500"/>
    <mergeCell ref="E499:G499"/>
    <mergeCell ref="H499:I499"/>
    <mergeCell ref="D488:E488"/>
    <mergeCell ref="F488:I488"/>
    <mergeCell ref="D489:E489"/>
    <mergeCell ref="F489:I489"/>
    <mergeCell ref="D490:E490"/>
    <mergeCell ref="F490:I490"/>
    <mergeCell ref="D491:E491"/>
    <mergeCell ref="F491:I491"/>
    <mergeCell ref="B487:B488"/>
    <mergeCell ref="B489:C489"/>
    <mergeCell ref="B490:B491"/>
    <mergeCell ref="B473:C473"/>
    <mergeCell ref="D473:E473"/>
    <mergeCell ref="F473:I473"/>
    <mergeCell ref="D487:E487"/>
    <mergeCell ref="F487:I487"/>
    <mergeCell ref="B474:C474"/>
    <mergeCell ref="D474:E474"/>
    <mergeCell ref="F474:I474"/>
    <mergeCell ref="B480:B481"/>
    <mergeCell ref="C480:C481"/>
    <mergeCell ref="D480:D481"/>
    <mergeCell ref="E480:G480"/>
    <mergeCell ref="H480:I480"/>
    <mergeCell ref="D469:E469"/>
    <mergeCell ref="F469:I469"/>
    <mergeCell ref="D470:E470"/>
    <mergeCell ref="F470:I470"/>
    <mergeCell ref="D471:E471"/>
    <mergeCell ref="F471:I471"/>
    <mergeCell ref="D472:E472"/>
    <mergeCell ref="F472:I472"/>
    <mergeCell ref="B468:B469"/>
    <mergeCell ref="B470:C470"/>
    <mergeCell ref="B471:B472"/>
    <mergeCell ref="D468:E468"/>
    <mergeCell ref="F468:I468"/>
    <mergeCell ref="B461:B462"/>
    <mergeCell ref="C461:C462"/>
    <mergeCell ref="D461:D462"/>
    <mergeCell ref="E461:G461"/>
    <mergeCell ref="H461:I461"/>
    <mergeCell ref="D450:E450"/>
    <mergeCell ref="F450:I450"/>
    <mergeCell ref="D451:E451"/>
    <mergeCell ref="F451:I451"/>
    <mergeCell ref="D452:E452"/>
    <mergeCell ref="F452:I452"/>
    <mergeCell ref="D453:E453"/>
    <mergeCell ref="F453:I453"/>
    <mergeCell ref="B449:B450"/>
    <mergeCell ref="B451:C451"/>
    <mergeCell ref="B452:B453"/>
    <mergeCell ref="B455:C455"/>
    <mergeCell ref="D455:E455"/>
    <mergeCell ref="F455:I455"/>
    <mergeCell ref="B454:C454"/>
    <mergeCell ref="D454:E454"/>
    <mergeCell ref="F454:I454"/>
    <mergeCell ref="B436:C436"/>
    <mergeCell ref="D436:E436"/>
    <mergeCell ref="F436:I436"/>
    <mergeCell ref="D449:E449"/>
    <mergeCell ref="F449:I449"/>
    <mergeCell ref="B432:C432"/>
    <mergeCell ref="D432:E432"/>
    <mergeCell ref="F432:I432"/>
    <mergeCell ref="B433:B434"/>
    <mergeCell ref="D433:E433"/>
    <mergeCell ref="F433:I433"/>
    <mergeCell ref="D434:E434"/>
    <mergeCell ref="F434:I434"/>
    <mergeCell ref="B435:C435"/>
    <mergeCell ref="D435:E435"/>
    <mergeCell ref="F435:I435"/>
    <mergeCell ref="B442:B443"/>
    <mergeCell ref="C442:C443"/>
    <mergeCell ref="D442:D443"/>
    <mergeCell ref="E442:G442"/>
    <mergeCell ref="H442:I442"/>
    <mergeCell ref="B417:C417"/>
    <mergeCell ref="D417:E417"/>
    <mergeCell ref="F417:I417"/>
    <mergeCell ref="B423:B424"/>
    <mergeCell ref="C423:C424"/>
    <mergeCell ref="D423:D424"/>
    <mergeCell ref="E423:G423"/>
    <mergeCell ref="H423:I423"/>
    <mergeCell ref="B430:B431"/>
    <mergeCell ref="D430:E430"/>
    <mergeCell ref="F430:I430"/>
    <mergeCell ref="D431:E431"/>
    <mergeCell ref="F431:I431"/>
    <mergeCell ref="B413:C413"/>
    <mergeCell ref="D413:E413"/>
    <mergeCell ref="F413:I413"/>
    <mergeCell ref="B414:B415"/>
    <mergeCell ref="D414:E414"/>
    <mergeCell ref="F414:I414"/>
    <mergeCell ref="D415:E415"/>
    <mergeCell ref="F415:I415"/>
    <mergeCell ref="B416:C416"/>
    <mergeCell ref="D416:E416"/>
    <mergeCell ref="F416:I416"/>
    <mergeCell ref="B398:C398"/>
    <mergeCell ref="D398:E398"/>
    <mergeCell ref="F398:I398"/>
    <mergeCell ref="B394:C394"/>
    <mergeCell ref="D394:E394"/>
    <mergeCell ref="F394:I394"/>
    <mergeCell ref="B395:B396"/>
    <mergeCell ref="D395:E395"/>
    <mergeCell ref="F395:I395"/>
    <mergeCell ref="D396:E396"/>
    <mergeCell ref="F396:I396"/>
    <mergeCell ref="B397:C397"/>
    <mergeCell ref="D397:E397"/>
    <mergeCell ref="F397:I397"/>
    <mergeCell ref="B379:C379"/>
    <mergeCell ref="D379:E379"/>
    <mergeCell ref="F379:I379"/>
    <mergeCell ref="B385:B386"/>
    <mergeCell ref="C385:C386"/>
    <mergeCell ref="D385:D386"/>
    <mergeCell ref="E385:G385"/>
    <mergeCell ref="H385:I385"/>
    <mergeCell ref="B392:B393"/>
    <mergeCell ref="D392:E392"/>
    <mergeCell ref="F392:I392"/>
    <mergeCell ref="D393:E393"/>
    <mergeCell ref="F393:I393"/>
    <mergeCell ref="B375:C375"/>
    <mergeCell ref="D375:E375"/>
    <mergeCell ref="F375:I375"/>
    <mergeCell ref="B376:B377"/>
    <mergeCell ref="D376:E376"/>
    <mergeCell ref="F376:I376"/>
    <mergeCell ref="D377:E377"/>
    <mergeCell ref="F377:I377"/>
    <mergeCell ref="B378:C378"/>
    <mergeCell ref="D378:E378"/>
    <mergeCell ref="F378:I378"/>
    <mergeCell ref="B360:C360"/>
    <mergeCell ref="D360:E360"/>
    <mergeCell ref="F360:I360"/>
    <mergeCell ref="B366:B367"/>
    <mergeCell ref="C366:C367"/>
    <mergeCell ref="D366:D367"/>
    <mergeCell ref="E366:G366"/>
    <mergeCell ref="H366:I366"/>
    <mergeCell ref="B373:B374"/>
    <mergeCell ref="D373:E373"/>
    <mergeCell ref="F373:I373"/>
    <mergeCell ref="D374:E374"/>
    <mergeCell ref="F374:I374"/>
    <mergeCell ref="B356:C356"/>
    <mergeCell ref="D356:E356"/>
    <mergeCell ref="F356:I356"/>
    <mergeCell ref="B357:B358"/>
    <mergeCell ref="D357:E357"/>
    <mergeCell ref="F357:I357"/>
    <mergeCell ref="D358:E358"/>
    <mergeCell ref="F358:I358"/>
    <mergeCell ref="B359:C359"/>
    <mergeCell ref="D359:E359"/>
    <mergeCell ref="F359:I359"/>
    <mergeCell ref="B341:C341"/>
    <mergeCell ref="D341:E341"/>
    <mergeCell ref="F341:I341"/>
    <mergeCell ref="B347:B348"/>
    <mergeCell ref="C347:C348"/>
    <mergeCell ref="D347:D348"/>
    <mergeCell ref="E347:G347"/>
    <mergeCell ref="H347:I347"/>
    <mergeCell ref="B354:B355"/>
    <mergeCell ref="D354:E354"/>
    <mergeCell ref="F354:I354"/>
    <mergeCell ref="D355:E355"/>
    <mergeCell ref="F355:I355"/>
    <mergeCell ref="B337:C337"/>
    <mergeCell ref="D337:E337"/>
    <mergeCell ref="F337:I337"/>
    <mergeCell ref="B338:B339"/>
    <mergeCell ref="D338:E338"/>
    <mergeCell ref="F338:I338"/>
    <mergeCell ref="D339:E339"/>
    <mergeCell ref="F339:I339"/>
    <mergeCell ref="B340:C340"/>
    <mergeCell ref="D340:E340"/>
    <mergeCell ref="F340:I340"/>
    <mergeCell ref="B322:C322"/>
    <mergeCell ref="D322:E322"/>
    <mergeCell ref="F322:I322"/>
    <mergeCell ref="B328:B329"/>
    <mergeCell ref="C328:C329"/>
    <mergeCell ref="D328:D329"/>
    <mergeCell ref="E328:G328"/>
    <mergeCell ref="H328:I328"/>
    <mergeCell ref="B335:B336"/>
    <mergeCell ref="D335:E335"/>
    <mergeCell ref="F335:I335"/>
    <mergeCell ref="D336:E336"/>
    <mergeCell ref="F336:I336"/>
    <mergeCell ref="B318:C318"/>
    <mergeCell ref="D318:E318"/>
    <mergeCell ref="F318:I318"/>
    <mergeCell ref="B319:B320"/>
    <mergeCell ref="D319:E319"/>
    <mergeCell ref="F319:I319"/>
    <mergeCell ref="D320:E320"/>
    <mergeCell ref="F320:I320"/>
    <mergeCell ref="B321:C321"/>
    <mergeCell ref="D321:E321"/>
    <mergeCell ref="F321:I321"/>
    <mergeCell ref="B303:C303"/>
    <mergeCell ref="D303:E303"/>
    <mergeCell ref="F303:I303"/>
    <mergeCell ref="B309:B310"/>
    <mergeCell ref="C309:C310"/>
    <mergeCell ref="D309:D310"/>
    <mergeCell ref="E309:G309"/>
    <mergeCell ref="H309:I309"/>
    <mergeCell ref="B316:B317"/>
    <mergeCell ref="D316:E316"/>
    <mergeCell ref="F316:I316"/>
    <mergeCell ref="D317:E317"/>
    <mergeCell ref="F317:I317"/>
    <mergeCell ref="B299:C299"/>
    <mergeCell ref="D299:E299"/>
    <mergeCell ref="F299:I299"/>
    <mergeCell ref="B300:B301"/>
    <mergeCell ref="D300:E300"/>
    <mergeCell ref="F300:I300"/>
    <mergeCell ref="D301:E301"/>
    <mergeCell ref="F301:I301"/>
    <mergeCell ref="B302:C302"/>
    <mergeCell ref="D302:E302"/>
    <mergeCell ref="F302:I302"/>
    <mergeCell ref="B284:C284"/>
    <mergeCell ref="D284:E284"/>
    <mergeCell ref="F284:I284"/>
    <mergeCell ref="B290:B291"/>
    <mergeCell ref="C290:C291"/>
    <mergeCell ref="D290:D291"/>
    <mergeCell ref="E290:G290"/>
    <mergeCell ref="H290:I290"/>
    <mergeCell ref="B297:B298"/>
    <mergeCell ref="D297:E297"/>
    <mergeCell ref="F297:I297"/>
    <mergeCell ref="D298:E298"/>
    <mergeCell ref="F298:I298"/>
    <mergeCell ref="B280:C280"/>
    <mergeCell ref="D280:E280"/>
    <mergeCell ref="F280:I280"/>
    <mergeCell ref="B281:B282"/>
    <mergeCell ref="D281:E281"/>
    <mergeCell ref="F281:I281"/>
    <mergeCell ref="D282:E282"/>
    <mergeCell ref="F282:I282"/>
    <mergeCell ref="B283:C283"/>
    <mergeCell ref="D283:E283"/>
    <mergeCell ref="F283:I283"/>
    <mergeCell ref="B265:C265"/>
    <mergeCell ref="D265:E265"/>
    <mergeCell ref="F265:I265"/>
    <mergeCell ref="B271:B272"/>
    <mergeCell ref="C271:C272"/>
    <mergeCell ref="D271:D272"/>
    <mergeCell ref="E271:G271"/>
    <mergeCell ref="H271:I271"/>
    <mergeCell ref="B278:B279"/>
    <mergeCell ref="D278:E278"/>
    <mergeCell ref="F278:I278"/>
    <mergeCell ref="D279:E279"/>
    <mergeCell ref="F279:I279"/>
    <mergeCell ref="B261:C261"/>
    <mergeCell ref="D261:E261"/>
    <mergeCell ref="F261:I261"/>
    <mergeCell ref="B262:B263"/>
    <mergeCell ref="D262:E262"/>
    <mergeCell ref="F262:I262"/>
    <mergeCell ref="D263:E263"/>
    <mergeCell ref="F263:I263"/>
    <mergeCell ref="B264:C264"/>
    <mergeCell ref="D264:E264"/>
    <mergeCell ref="F264:I264"/>
    <mergeCell ref="B246:C246"/>
    <mergeCell ref="D246:E246"/>
    <mergeCell ref="F246:I246"/>
    <mergeCell ref="B252:B253"/>
    <mergeCell ref="C252:C253"/>
    <mergeCell ref="D252:D253"/>
    <mergeCell ref="E252:G252"/>
    <mergeCell ref="H252:I252"/>
    <mergeCell ref="B259:B260"/>
    <mergeCell ref="D259:E259"/>
    <mergeCell ref="F259:I259"/>
    <mergeCell ref="D260:E260"/>
    <mergeCell ref="F260:I260"/>
    <mergeCell ref="B242:C242"/>
    <mergeCell ref="D242:E242"/>
    <mergeCell ref="F242:I242"/>
    <mergeCell ref="B243:B244"/>
    <mergeCell ref="D243:E243"/>
    <mergeCell ref="F243:I243"/>
    <mergeCell ref="D244:E244"/>
    <mergeCell ref="F244:I244"/>
    <mergeCell ref="B245:C245"/>
    <mergeCell ref="D245:E245"/>
    <mergeCell ref="F245:I245"/>
    <mergeCell ref="B227:C227"/>
    <mergeCell ref="D227:E227"/>
    <mergeCell ref="F227:I227"/>
    <mergeCell ref="B233:B234"/>
    <mergeCell ref="C233:C234"/>
    <mergeCell ref="D233:D234"/>
    <mergeCell ref="E233:G233"/>
    <mergeCell ref="H233:I233"/>
    <mergeCell ref="B240:B241"/>
    <mergeCell ref="D240:E240"/>
    <mergeCell ref="F240:I240"/>
    <mergeCell ref="D241:E241"/>
    <mergeCell ref="F241:I241"/>
    <mergeCell ref="B223:C223"/>
    <mergeCell ref="D223:E223"/>
    <mergeCell ref="F223:I223"/>
    <mergeCell ref="B224:B225"/>
    <mergeCell ref="D224:E224"/>
    <mergeCell ref="F224:I224"/>
    <mergeCell ref="D225:E225"/>
    <mergeCell ref="F225:I225"/>
    <mergeCell ref="B226:C226"/>
    <mergeCell ref="D226:E226"/>
    <mergeCell ref="F226:I226"/>
    <mergeCell ref="B208:C208"/>
    <mergeCell ref="D208:E208"/>
    <mergeCell ref="F208:I208"/>
    <mergeCell ref="B214:B215"/>
    <mergeCell ref="C214:C215"/>
    <mergeCell ref="D214:D215"/>
    <mergeCell ref="E214:G214"/>
    <mergeCell ref="H214:I214"/>
    <mergeCell ref="B221:B222"/>
    <mergeCell ref="D221:E221"/>
    <mergeCell ref="F221:I221"/>
    <mergeCell ref="D222:E222"/>
    <mergeCell ref="F222:I222"/>
    <mergeCell ref="B204:C204"/>
    <mergeCell ref="D204:E204"/>
    <mergeCell ref="F204:I204"/>
    <mergeCell ref="B205:B206"/>
    <mergeCell ref="D205:E205"/>
    <mergeCell ref="F205:I205"/>
    <mergeCell ref="D206:E206"/>
    <mergeCell ref="F206:I206"/>
    <mergeCell ref="B207:C207"/>
    <mergeCell ref="D207:E207"/>
    <mergeCell ref="F207:I207"/>
    <mergeCell ref="B189:C189"/>
    <mergeCell ref="D189:E189"/>
    <mergeCell ref="F189:I189"/>
    <mergeCell ref="B195:B196"/>
    <mergeCell ref="C195:C196"/>
    <mergeCell ref="D195:D196"/>
    <mergeCell ref="E195:G195"/>
    <mergeCell ref="H195:I195"/>
    <mergeCell ref="B202:B203"/>
    <mergeCell ref="D202:E202"/>
    <mergeCell ref="F202:I202"/>
    <mergeCell ref="D203:E203"/>
    <mergeCell ref="F203:I203"/>
    <mergeCell ref="H157:I157"/>
    <mergeCell ref="B164:B165"/>
    <mergeCell ref="D164:E164"/>
    <mergeCell ref="F164:I164"/>
    <mergeCell ref="D165:E165"/>
    <mergeCell ref="F165:I165"/>
    <mergeCell ref="B185:C185"/>
    <mergeCell ref="D185:E185"/>
    <mergeCell ref="F185:I185"/>
    <mergeCell ref="B186:B187"/>
    <mergeCell ref="D186:E186"/>
    <mergeCell ref="F186:I186"/>
    <mergeCell ref="D187:E187"/>
    <mergeCell ref="F187:I187"/>
    <mergeCell ref="B188:C188"/>
    <mergeCell ref="D188:E188"/>
    <mergeCell ref="F188:I188"/>
    <mergeCell ref="B176:B177"/>
    <mergeCell ref="C176:C177"/>
    <mergeCell ref="D176:D177"/>
    <mergeCell ref="E176:G176"/>
    <mergeCell ref="H176:I176"/>
    <mergeCell ref="B183:B184"/>
    <mergeCell ref="D183:E183"/>
    <mergeCell ref="F183:I183"/>
    <mergeCell ref="D184:E184"/>
    <mergeCell ref="F184:I184"/>
    <mergeCell ref="F132:I132"/>
    <mergeCell ref="H138:I138"/>
    <mergeCell ref="E138:G138"/>
    <mergeCell ref="D138:D139"/>
    <mergeCell ref="C138:C139"/>
    <mergeCell ref="B138:B139"/>
    <mergeCell ref="B169:C169"/>
    <mergeCell ref="D169:E169"/>
    <mergeCell ref="F169:I169"/>
    <mergeCell ref="B170:C170"/>
    <mergeCell ref="D170:E170"/>
    <mergeCell ref="F170:I170"/>
    <mergeCell ref="B166:C166"/>
    <mergeCell ref="D166:E166"/>
    <mergeCell ref="F166:I166"/>
    <mergeCell ref="B167:B168"/>
    <mergeCell ref="D167:E167"/>
    <mergeCell ref="F167:I167"/>
    <mergeCell ref="D168:E168"/>
    <mergeCell ref="F168:I168"/>
    <mergeCell ref="B145:B146"/>
    <mergeCell ref="D145:E145"/>
    <mergeCell ref="F145:I145"/>
    <mergeCell ref="D146:E146"/>
    <mergeCell ref="F146:I146"/>
    <mergeCell ref="B147:C147"/>
    <mergeCell ref="D147:E147"/>
    <mergeCell ref="F147:I147"/>
    <mergeCell ref="B157:B158"/>
    <mergeCell ref="C157:C158"/>
    <mergeCell ref="D157:D158"/>
    <mergeCell ref="E157:G157"/>
    <mergeCell ref="F109:I109"/>
    <mergeCell ref="D89:E89"/>
    <mergeCell ref="B113:C113"/>
    <mergeCell ref="B100:B101"/>
    <mergeCell ref="C100:C101"/>
    <mergeCell ref="D100:D101"/>
    <mergeCell ref="E100:G100"/>
    <mergeCell ref="H100:I100"/>
    <mergeCell ref="B150:C150"/>
    <mergeCell ref="D150:E150"/>
    <mergeCell ref="F150:I150"/>
    <mergeCell ref="B151:C151"/>
    <mergeCell ref="D151:E151"/>
    <mergeCell ref="F151:I151"/>
    <mergeCell ref="B128:C128"/>
    <mergeCell ref="D128:E128"/>
    <mergeCell ref="F128:I128"/>
    <mergeCell ref="B129:B130"/>
    <mergeCell ref="D129:E129"/>
    <mergeCell ref="F129:I129"/>
    <mergeCell ref="D130:E130"/>
    <mergeCell ref="F130:I130"/>
    <mergeCell ref="B148:B149"/>
    <mergeCell ref="D148:E148"/>
    <mergeCell ref="F148:I148"/>
    <mergeCell ref="D149:E149"/>
    <mergeCell ref="F149:I149"/>
    <mergeCell ref="B131:C131"/>
    <mergeCell ref="D131:E131"/>
    <mergeCell ref="F131:I131"/>
    <mergeCell ref="B132:C132"/>
    <mergeCell ref="D132:E132"/>
    <mergeCell ref="B56:C56"/>
    <mergeCell ref="B52:C52"/>
    <mergeCell ref="B53:B54"/>
    <mergeCell ref="B62:B63"/>
    <mergeCell ref="C62:C63"/>
    <mergeCell ref="D62:D63"/>
    <mergeCell ref="E62:G62"/>
    <mergeCell ref="D51:E51"/>
    <mergeCell ref="B119:B120"/>
    <mergeCell ref="C119:C120"/>
    <mergeCell ref="D119:D120"/>
    <mergeCell ref="E119:G119"/>
    <mergeCell ref="H119:I119"/>
    <mergeCell ref="B126:B127"/>
    <mergeCell ref="D126:E126"/>
    <mergeCell ref="F126:I126"/>
    <mergeCell ref="D127:E127"/>
    <mergeCell ref="F127:I127"/>
    <mergeCell ref="F89:I89"/>
    <mergeCell ref="D90:E90"/>
    <mergeCell ref="F90:I90"/>
    <mergeCell ref="D110:E110"/>
    <mergeCell ref="F110:I110"/>
    <mergeCell ref="D111:E111"/>
    <mergeCell ref="F111:I111"/>
    <mergeCell ref="D112:E112"/>
    <mergeCell ref="F112:I112"/>
    <mergeCell ref="D107:E107"/>
    <mergeCell ref="F107:I107"/>
    <mergeCell ref="D108:E108"/>
    <mergeCell ref="F108:I108"/>
    <mergeCell ref="D109:E109"/>
    <mergeCell ref="B93:C93"/>
    <mergeCell ref="B94:C94"/>
    <mergeCell ref="B75:C75"/>
    <mergeCell ref="B81:B82"/>
    <mergeCell ref="C81:C82"/>
    <mergeCell ref="D81:D82"/>
    <mergeCell ref="E81:G81"/>
    <mergeCell ref="H81:I81"/>
    <mergeCell ref="B88:B89"/>
    <mergeCell ref="B90:C90"/>
    <mergeCell ref="B91:B92"/>
    <mergeCell ref="D91:E91"/>
    <mergeCell ref="F91:I91"/>
    <mergeCell ref="D92:E92"/>
    <mergeCell ref="F92:I92"/>
    <mergeCell ref="D93:E93"/>
    <mergeCell ref="F93:I93"/>
    <mergeCell ref="D94:E94"/>
    <mergeCell ref="F94:I94"/>
    <mergeCell ref="D75:E75"/>
    <mergeCell ref="F75:I75"/>
    <mergeCell ref="D88:E88"/>
    <mergeCell ref="F88:I88"/>
    <mergeCell ref="F37:I37"/>
    <mergeCell ref="D50:E50"/>
    <mergeCell ref="B18:C18"/>
    <mergeCell ref="B15:B16"/>
    <mergeCell ref="B17:C17"/>
    <mergeCell ref="D15:E15"/>
    <mergeCell ref="D16:E16"/>
    <mergeCell ref="D17:E17"/>
    <mergeCell ref="D18:E18"/>
    <mergeCell ref="F15:I15"/>
    <mergeCell ref="F16:I16"/>
    <mergeCell ref="F17:I17"/>
    <mergeCell ref="F18:I18"/>
    <mergeCell ref="B12:B13"/>
    <mergeCell ref="H5:I5"/>
    <mergeCell ref="C5:C6"/>
    <mergeCell ref="D5:D6"/>
    <mergeCell ref="E5:G5"/>
    <mergeCell ref="B5:B6"/>
    <mergeCell ref="B14:C14"/>
    <mergeCell ref="D12:E12"/>
    <mergeCell ref="D13:E13"/>
    <mergeCell ref="D14:E14"/>
    <mergeCell ref="F12:I12"/>
    <mergeCell ref="F13:I13"/>
    <mergeCell ref="F14:I14"/>
    <mergeCell ref="F50:I50"/>
    <mergeCell ref="D74:E74"/>
    <mergeCell ref="F74:I74"/>
    <mergeCell ref="B24:B25"/>
    <mergeCell ref="C24:C25"/>
    <mergeCell ref="D24:D25"/>
    <mergeCell ref="E24:G24"/>
    <mergeCell ref="H24:I24"/>
    <mergeCell ref="B55:C55"/>
    <mergeCell ref="B36:C36"/>
    <mergeCell ref="B37:C37"/>
    <mergeCell ref="B43:B44"/>
    <mergeCell ref="C43:C44"/>
    <mergeCell ref="D43:D44"/>
    <mergeCell ref="E43:G43"/>
    <mergeCell ref="H43:I43"/>
    <mergeCell ref="B50:B51"/>
    <mergeCell ref="B31:B32"/>
    <mergeCell ref="B33:C33"/>
    <mergeCell ref="B34:B35"/>
    <mergeCell ref="D31:E31"/>
    <mergeCell ref="F31:I31"/>
    <mergeCell ref="D32:E32"/>
    <mergeCell ref="F32:I32"/>
    <mergeCell ref="D33:E33"/>
    <mergeCell ref="F33:I33"/>
    <mergeCell ref="D34:E34"/>
    <mergeCell ref="F34:I34"/>
    <mergeCell ref="D35:E35"/>
    <mergeCell ref="F35:I35"/>
    <mergeCell ref="D36:E36"/>
    <mergeCell ref="F36:I36"/>
    <mergeCell ref="D37:E37"/>
    <mergeCell ref="B110:B111"/>
    <mergeCell ref="B112:C112"/>
    <mergeCell ref="B107:B108"/>
    <mergeCell ref="B109:C109"/>
    <mergeCell ref="D113:E113"/>
    <mergeCell ref="F113:I113"/>
    <mergeCell ref="F51:I51"/>
    <mergeCell ref="D52:E52"/>
    <mergeCell ref="F52:I52"/>
    <mergeCell ref="H62:I62"/>
    <mergeCell ref="D53:E53"/>
    <mergeCell ref="F53:I53"/>
    <mergeCell ref="D54:E54"/>
    <mergeCell ref="F54:I54"/>
    <mergeCell ref="D55:E55"/>
    <mergeCell ref="F55:I55"/>
    <mergeCell ref="D56:E56"/>
    <mergeCell ref="F56:I56"/>
    <mergeCell ref="B69:B70"/>
    <mergeCell ref="B71:C71"/>
    <mergeCell ref="B72:B73"/>
    <mergeCell ref="B74:C74"/>
    <mergeCell ref="D70:E70"/>
    <mergeCell ref="F70:I70"/>
    <mergeCell ref="D71:E71"/>
    <mergeCell ref="F71:I71"/>
    <mergeCell ref="D72:E72"/>
    <mergeCell ref="F72:I72"/>
    <mergeCell ref="D73:E73"/>
    <mergeCell ref="F73:I73"/>
    <mergeCell ref="D69:E69"/>
    <mergeCell ref="F69:I69"/>
  </mergeCells>
  <phoneticPr fontId="1"/>
  <conditionalFormatting sqref="B1">
    <cfRule type="expression" dxfId="1518" priority="186">
      <formula>$B$4=""</formula>
    </cfRule>
  </conditionalFormatting>
  <conditionalFormatting sqref="B29">
    <cfRule type="expression" dxfId="1517" priority="30">
      <formula>$C$2=""</formula>
    </cfRule>
  </conditionalFormatting>
  <conditionalFormatting sqref="B48">
    <cfRule type="expression" dxfId="1516" priority="29">
      <formula>$C$2=""</formula>
    </cfRule>
  </conditionalFormatting>
  <conditionalFormatting sqref="B67">
    <cfRule type="expression" dxfId="1515" priority="28">
      <formula>$C$2=""</formula>
    </cfRule>
  </conditionalFormatting>
  <conditionalFormatting sqref="B86">
    <cfRule type="expression" dxfId="1514" priority="27">
      <formula>$C$2=""</formula>
    </cfRule>
  </conditionalFormatting>
  <conditionalFormatting sqref="B105">
    <cfRule type="expression" dxfId="1513" priority="26">
      <formula>$C$2=""</formula>
    </cfRule>
  </conditionalFormatting>
  <conditionalFormatting sqref="B124">
    <cfRule type="expression" dxfId="1512" priority="25">
      <formula>$C$2=""</formula>
    </cfRule>
  </conditionalFormatting>
  <conditionalFormatting sqref="B143">
    <cfRule type="expression" dxfId="1511" priority="24">
      <formula>$C$2=""</formula>
    </cfRule>
  </conditionalFormatting>
  <conditionalFormatting sqref="B162">
    <cfRule type="expression" dxfId="1510" priority="23">
      <formula>$C$2=""</formula>
    </cfRule>
  </conditionalFormatting>
  <conditionalFormatting sqref="B181">
    <cfRule type="expression" dxfId="1509" priority="22">
      <formula>$C$2=""</formula>
    </cfRule>
  </conditionalFormatting>
  <conditionalFormatting sqref="B200">
    <cfRule type="expression" dxfId="1508" priority="21">
      <formula>$C$2=""</formula>
    </cfRule>
  </conditionalFormatting>
  <conditionalFormatting sqref="B219">
    <cfRule type="expression" dxfId="1507" priority="20">
      <formula>$C$2=""</formula>
    </cfRule>
  </conditionalFormatting>
  <conditionalFormatting sqref="B238">
    <cfRule type="expression" dxfId="1506" priority="19">
      <formula>$C$2=""</formula>
    </cfRule>
  </conditionalFormatting>
  <conditionalFormatting sqref="B257">
    <cfRule type="expression" dxfId="1505" priority="18">
      <formula>$C$2=""</formula>
    </cfRule>
  </conditionalFormatting>
  <conditionalFormatting sqref="B276">
    <cfRule type="expression" dxfId="1504" priority="17">
      <formula>$C$2=""</formula>
    </cfRule>
  </conditionalFormatting>
  <conditionalFormatting sqref="B295">
    <cfRule type="expression" dxfId="1503" priority="16">
      <formula>$C$2=""</formula>
    </cfRule>
  </conditionalFormatting>
  <conditionalFormatting sqref="B314">
    <cfRule type="expression" dxfId="1502" priority="15">
      <formula>$C$2=""</formula>
    </cfRule>
  </conditionalFormatting>
  <conditionalFormatting sqref="B333">
    <cfRule type="expression" dxfId="1501" priority="14">
      <formula>$C$2=""</formula>
    </cfRule>
  </conditionalFormatting>
  <conditionalFormatting sqref="B352">
    <cfRule type="expression" dxfId="1500" priority="13">
      <formula>$C$2=""</formula>
    </cfRule>
  </conditionalFormatting>
  <conditionalFormatting sqref="B371">
    <cfRule type="expression" dxfId="1499" priority="12">
      <formula>$C$2=""</formula>
    </cfRule>
  </conditionalFormatting>
  <conditionalFormatting sqref="B390">
    <cfRule type="expression" dxfId="1498" priority="11">
      <formula>$C$2=""</formula>
    </cfRule>
  </conditionalFormatting>
  <conditionalFormatting sqref="B409">
    <cfRule type="expression" dxfId="1497" priority="10">
      <formula>$C$2=""</formula>
    </cfRule>
  </conditionalFormatting>
  <conditionalFormatting sqref="B428">
    <cfRule type="expression" dxfId="1496" priority="9">
      <formula>$C$2=""</formula>
    </cfRule>
  </conditionalFormatting>
  <conditionalFormatting sqref="B447">
    <cfRule type="expression" dxfId="1495" priority="8">
      <formula>$C$2=""</formula>
    </cfRule>
  </conditionalFormatting>
  <conditionalFormatting sqref="B466">
    <cfRule type="expression" dxfId="1494" priority="7">
      <formula>$C$2=""</formula>
    </cfRule>
  </conditionalFormatting>
  <conditionalFormatting sqref="B485">
    <cfRule type="expression" dxfId="1493" priority="6">
      <formula>$C$2=""</formula>
    </cfRule>
  </conditionalFormatting>
  <conditionalFormatting sqref="B504">
    <cfRule type="expression" dxfId="1492" priority="5">
      <formula>$C$2=""</formula>
    </cfRule>
  </conditionalFormatting>
  <conditionalFormatting sqref="B523">
    <cfRule type="expression" dxfId="1491" priority="4">
      <formula>$C$2=""</formula>
    </cfRule>
  </conditionalFormatting>
  <conditionalFormatting sqref="B542">
    <cfRule type="expression" dxfId="1490" priority="3">
      <formula>$C$2=""</formula>
    </cfRule>
  </conditionalFormatting>
  <conditionalFormatting sqref="B561">
    <cfRule type="expression" dxfId="1489" priority="2">
      <formula>$C$2=""</formula>
    </cfRule>
  </conditionalFormatting>
  <conditionalFormatting sqref="B2:I18">
    <cfRule type="expression" dxfId="1488" priority="157">
      <formula>$C$2=""</formula>
    </cfRule>
  </conditionalFormatting>
  <conditionalFormatting sqref="B21:I28 C29:I29 B30:I37">
    <cfRule type="expression" dxfId="1487" priority="200">
      <formula>$C$21=""</formula>
    </cfRule>
  </conditionalFormatting>
  <conditionalFormatting sqref="B40:I47 C48:I48 B49:I56">
    <cfRule type="expression" dxfId="1486" priority="1">
      <formula>$C$40=""</formula>
    </cfRule>
  </conditionalFormatting>
  <conditionalFormatting sqref="B59:I66 C67:I67 B68:I75">
    <cfRule type="expression" dxfId="1485" priority="168">
      <formula>$C$59=""</formula>
    </cfRule>
  </conditionalFormatting>
  <conditionalFormatting sqref="B78:I82 B83:D83 B84:I85 C86:I86 B87:I94">
    <cfRule type="expression" dxfId="1484" priority="166">
      <formula>$C$78=""</formula>
    </cfRule>
  </conditionalFormatting>
  <conditionalFormatting sqref="B97:I101 B102:D102 B103:I104 C105:I105 B106:I113">
    <cfRule type="expression" dxfId="1483" priority="164">
      <formula>$C$97=""</formula>
    </cfRule>
  </conditionalFormatting>
  <conditionalFormatting sqref="B116:I120 B121:D121 B122:I123 C124:I124 B125:I132">
    <cfRule type="expression" dxfId="1482" priority="162">
      <formula>$C$116=""</formula>
    </cfRule>
  </conditionalFormatting>
  <conditionalFormatting sqref="B135:I139 B140:D140 B141:I142 C143:I143 B144:I151">
    <cfRule type="expression" dxfId="1481" priority="160">
      <formula>$C$135=""</formula>
    </cfRule>
  </conditionalFormatting>
  <conditionalFormatting sqref="B154:I158 B159:D159 B160:I161 C162:I162 B163:I170">
    <cfRule type="expression" dxfId="1480" priority="148">
      <formula>$C$154=""</formula>
    </cfRule>
  </conditionalFormatting>
  <conditionalFormatting sqref="B173:I177 B178:D178 B179:I180 C181:I181 B182:I189">
    <cfRule type="expression" dxfId="1479" priority="146">
      <formula>$C$173=""</formula>
    </cfRule>
  </conditionalFormatting>
  <conditionalFormatting sqref="B192:I196 B197:D197 B198:I199 C200:I200 B201:I208">
    <cfRule type="expression" dxfId="1478" priority="144">
      <formula>$C$192=""</formula>
    </cfRule>
  </conditionalFormatting>
  <conditionalFormatting sqref="B211:I215 B216:D216 B217:I218 C219:I219 B220:I227">
    <cfRule type="expression" dxfId="1477" priority="139">
      <formula>$C$211=""</formula>
    </cfRule>
  </conditionalFormatting>
  <conditionalFormatting sqref="B230:I234 B235:D235 B236:I237 C238:I238 B239:I246">
    <cfRule type="expression" dxfId="1476" priority="137">
      <formula>$C$230=""</formula>
    </cfRule>
  </conditionalFormatting>
  <conditionalFormatting sqref="B249:I253 B254:D254 B255:I256 C257:I257 B258:I265">
    <cfRule type="expression" dxfId="1475" priority="135">
      <formula>$C$249=""</formula>
    </cfRule>
  </conditionalFormatting>
  <conditionalFormatting sqref="B268:I272 B273:D273 B274:I275 C276:I276 B277:I284">
    <cfRule type="expression" dxfId="1474" priority="130">
      <formula>$C$268=""</formula>
    </cfRule>
  </conditionalFormatting>
  <conditionalFormatting sqref="B287:I291 B292:D292 B293:I294 C295:I295 B296:I303">
    <cfRule type="expression" dxfId="1473" priority="128">
      <formula>$C$287=""</formula>
    </cfRule>
  </conditionalFormatting>
  <conditionalFormatting sqref="B306:I310 B311:D311 B312:I313 C314:I314 B315:I322">
    <cfRule type="expression" dxfId="1472" priority="126">
      <formula>$C$306=""</formula>
    </cfRule>
  </conditionalFormatting>
  <conditionalFormatting sqref="B325:I329 B330:D330 B331:I332 C333:I333 B334:I341">
    <cfRule type="expression" dxfId="1471" priority="121">
      <formula>$C$325=""</formula>
    </cfRule>
  </conditionalFormatting>
  <conditionalFormatting sqref="B344:I348 B349:D349 B350:I351 C352:I352 B353:I360">
    <cfRule type="expression" dxfId="1470" priority="119">
      <formula>$C$344=""</formula>
    </cfRule>
  </conditionalFormatting>
  <conditionalFormatting sqref="B363:I367 B368:D368 B369:I370 C371:I371 B372:I379">
    <cfRule type="expression" dxfId="1469" priority="117">
      <formula>$C$363=""</formula>
    </cfRule>
  </conditionalFormatting>
  <conditionalFormatting sqref="B382:I389 C390:I390 B391:I398">
    <cfRule type="expression" dxfId="1468" priority="94">
      <formula>$C$382=""</formula>
    </cfRule>
  </conditionalFormatting>
  <conditionalFormatting sqref="B401:I408 C409:I409 B410:I417">
    <cfRule type="expression" dxfId="1467" priority="103">
      <formula>$C$401=""</formula>
    </cfRule>
  </conditionalFormatting>
  <conditionalFormatting sqref="B420:I424 B425:D425 B426:I427 C428:I428 B429:I436">
    <cfRule type="expression" dxfId="1466" priority="101">
      <formula>$C$420=""</formula>
    </cfRule>
  </conditionalFormatting>
  <conditionalFormatting sqref="B439:I443 B444:D444 B445:I446 C447:I447 B448:I455">
    <cfRule type="expression" dxfId="1465" priority="99">
      <formula>$C$439=""</formula>
    </cfRule>
  </conditionalFormatting>
  <conditionalFormatting sqref="B458:I462 B463:D463 B464:I465 C466:I466 B467:I474">
    <cfRule type="expression" dxfId="1464" priority="97">
      <formula>$C$458=""</formula>
    </cfRule>
  </conditionalFormatting>
  <conditionalFormatting sqref="B477:I481 B482:D482 B483:I484 C485:I485 B486:I493">
    <cfRule type="expression" dxfId="1463" priority="95">
      <formula>$C$477=""</formula>
    </cfRule>
  </conditionalFormatting>
  <conditionalFormatting sqref="B496:I500 B501:D501 B502:I503 C504:I504 B505:I512">
    <cfRule type="expression" dxfId="1462" priority="88">
      <formula>$C$496=""</formula>
    </cfRule>
  </conditionalFormatting>
  <conditionalFormatting sqref="B515:I519 B520:D520 B521:I522 C523:I523 B524:I531">
    <cfRule type="expression" dxfId="1461" priority="86">
      <formula>$C$515=""</formula>
    </cfRule>
  </conditionalFormatting>
  <conditionalFormatting sqref="B534:I538 B539:D539 B540:I541 C542:I542 B543:I550">
    <cfRule type="expression" dxfId="1460" priority="84">
      <formula>$C$534=""</formula>
    </cfRule>
  </conditionalFormatting>
  <conditionalFormatting sqref="B553:I557 B558:D558 B559:I560 C561:I561 B562:I569">
    <cfRule type="expression" dxfId="1459" priority="79">
      <formula>$C$553=""</formula>
    </cfRule>
  </conditionalFormatting>
  <conditionalFormatting sqref="E83:I83">
    <cfRule type="expression" dxfId="1458" priority="154">
      <formula>$C$59=""</formula>
    </cfRule>
  </conditionalFormatting>
  <conditionalFormatting sqref="E102:I102">
    <cfRule type="expression" dxfId="1457" priority="153">
      <formula>$C$59=""</formula>
    </cfRule>
  </conditionalFormatting>
  <conditionalFormatting sqref="E121:I121">
    <cfRule type="expression" dxfId="1456" priority="152">
      <formula>$C$59=""</formula>
    </cfRule>
  </conditionalFormatting>
  <conditionalFormatting sqref="E140:I140">
    <cfRule type="expression" dxfId="1455" priority="151">
      <formula>$C$59=""</formula>
    </cfRule>
  </conditionalFormatting>
  <conditionalFormatting sqref="E159:I159">
    <cfRule type="expression" dxfId="1454" priority="143">
      <formula>$C$59=""</formula>
    </cfRule>
  </conditionalFormatting>
  <conditionalFormatting sqref="E178:I178">
    <cfRule type="expression" dxfId="1453" priority="142">
      <formula>$C$59=""</formula>
    </cfRule>
  </conditionalFormatting>
  <conditionalFormatting sqref="E197:I197">
    <cfRule type="expression" dxfId="1452" priority="141">
      <formula>$C$59=""</formula>
    </cfRule>
  </conditionalFormatting>
  <conditionalFormatting sqref="E216:I216">
    <cfRule type="expression" dxfId="1451" priority="134">
      <formula>$C$59=""</formula>
    </cfRule>
  </conditionalFormatting>
  <conditionalFormatting sqref="E235:I235">
    <cfRule type="expression" dxfId="1450" priority="133">
      <formula>$C$59=""</formula>
    </cfRule>
  </conditionalFormatting>
  <conditionalFormatting sqref="E254:I254">
    <cfRule type="expression" dxfId="1449" priority="132">
      <formula>$C$59=""</formula>
    </cfRule>
  </conditionalFormatting>
  <conditionalFormatting sqref="E273:I273">
    <cfRule type="expression" dxfId="1448" priority="125">
      <formula>$C$59=""</formula>
    </cfRule>
  </conditionalFormatting>
  <conditionalFormatting sqref="E292:I292">
    <cfRule type="expression" dxfId="1447" priority="124">
      <formula>$C$59=""</formula>
    </cfRule>
  </conditionalFormatting>
  <conditionalFormatting sqref="E311:I311">
    <cfRule type="expression" dxfId="1446" priority="123">
      <formula>$C$59=""</formula>
    </cfRule>
  </conditionalFormatting>
  <conditionalFormatting sqref="E330:I330">
    <cfRule type="expression" dxfId="1445" priority="116">
      <formula>$C$59=""</formula>
    </cfRule>
  </conditionalFormatting>
  <conditionalFormatting sqref="E349:I349">
    <cfRule type="expression" dxfId="1444" priority="115">
      <formula>$C$59=""</formula>
    </cfRule>
  </conditionalFormatting>
  <conditionalFormatting sqref="E368:I368">
    <cfRule type="expression" dxfId="1443" priority="114">
      <formula>$C$59=""</formula>
    </cfRule>
  </conditionalFormatting>
  <conditionalFormatting sqref="E425:I425">
    <cfRule type="expression" dxfId="1442" priority="93">
      <formula>$C$59=""</formula>
    </cfRule>
  </conditionalFormatting>
  <conditionalFormatting sqref="E444:I444">
    <cfRule type="expression" dxfId="1441" priority="92">
      <formula>$C$59=""</formula>
    </cfRule>
  </conditionalFormatting>
  <conditionalFormatting sqref="E463:I463">
    <cfRule type="expression" dxfId="1440" priority="91">
      <formula>$C$59=""</formula>
    </cfRule>
  </conditionalFormatting>
  <conditionalFormatting sqref="E482:I482">
    <cfRule type="expression" dxfId="1439" priority="90">
      <formula>$C$59=""</formula>
    </cfRule>
  </conditionalFormatting>
  <conditionalFormatting sqref="E501:I501">
    <cfRule type="expression" dxfId="1438" priority="83">
      <formula>$C$59=""</formula>
    </cfRule>
  </conditionalFormatting>
  <conditionalFormatting sqref="E520:I520">
    <cfRule type="expression" dxfId="1437" priority="82">
      <formula>$C$59=""</formula>
    </cfRule>
  </conditionalFormatting>
  <conditionalFormatting sqref="E539:I539">
    <cfRule type="expression" dxfId="1436" priority="81">
      <formula>$C$59=""</formula>
    </cfRule>
  </conditionalFormatting>
  <conditionalFormatting sqref="E558:I558">
    <cfRule type="expression" dxfId="1435" priority="74">
      <formula>$C$59=""</formula>
    </cfRule>
  </conditionalFormatting>
  <conditionalFormatting sqref="F12:F18">
    <cfRule type="containsBlanks" dxfId="1434" priority="287">
      <formula>LEN(TRIM(F12))=0</formula>
    </cfRule>
  </conditionalFormatting>
  <conditionalFormatting sqref="F31:F37">
    <cfRule type="containsBlanks" dxfId="1433" priority="237">
      <formula>LEN(TRIM(F31))=0</formula>
    </cfRule>
  </conditionalFormatting>
  <conditionalFormatting sqref="F69:F75">
    <cfRule type="containsBlanks" dxfId="1432" priority="169">
      <formula>LEN(TRIM(F69))=0</formula>
    </cfRule>
  </conditionalFormatting>
  <conditionalFormatting sqref="F88:F94">
    <cfRule type="containsBlanks" dxfId="1431" priority="167">
      <formula>LEN(TRIM(F88))=0</formula>
    </cfRule>
  </conditionalFormatting>
  <conditionalFormatting sqref="F107:F113">
    <cfRule type="containsBlanks" dxfId="1430" priority="165">
      <formula>LEN(TRIM(F107))=0</formula>
    </cfRule>
  </conditionalFormatting>
  <conditionalFormatting sqref="F126:F132">
    <cfRule type="containsBlanks" dxfId="1429" priority="163">
      <formula>LEN(TRIM(F126))=0</formula>
    </cfRule>
  </conditionalFormatting>
  <conditionalFormatting sqref="F145:F151">
    <cfRule type="containsBlanks" dxfId="1428" priority="161">
      <formula>LEN(TRIM(F145))=0</formula>
    </cfRule>
  </conditionalFormatting>
  <conditionalFormatting sqref="F164:F170">
    <cfRule type="containsBlanks" dxfId="1427" priority="149">
      <formula>LEN(TRIM(F164))=0</formula>
    </cfRule>
  </conditionalFormatting>
  <conditionalFormatting sqref="F183:F189">
    <cfRule type="containsBlanks" dxfId="1426" priority="147">
      <formula>LEN(TRIM(F183))=0</formula>
    </cfRule>
  </conditionalFormatting>
  <conditionalFormatting sqref="F202:F208">
    <cfRule type="containsBlanks" dxfId="1425" priority="145">
      <formula>LEN(TRIM(F202))=0</formula>
    </cfRule>
  </conditionalFormatting>
  <conditionalFormatting sqref="F221:F227">
    <cfRule type="containsBlanks" dxfId="1424" priority="140">
      <formula>LEN(TRIM(F221))=0</formula>
    </cfRule>
  </conditionalFormatting>
  <conditionalFormatting sqref="F240:F246">
    <cfRule type="containsBlanks" dxfId="1423" priority="138">
      <formula>LEN(TRIM(F240))=0</formula>
    </cfRule>
  </conditionalFormatting>
  <conditionalFormatting sqref="F259:F265">
    <cfRule type="containsBlanks" dxfId="1422" priority="136">
      <formula>LEN(TRIM(F259))=0</formula>
    </cfRule>
  </conditionalFormatting>
  <conditionalFormatting sqref="F278:F284">
    <cfRule type="containsBlanks" dxfId="1421" priority="131">
      <formula>LEN(TRIM(F278))=0</formula>
    </cfRule>
  </conditionalFormatting>
  <conditionalFormatting sqref="F297:F303">
    <cfRule type="containsBlanks" dxfId="1420" priority="129">
      <formula>LEN(TRIM(F297))=0</formula>
    </cfRule>
  </conditionalFormatting>
  <conditionalFormatting sqref="F316:F322">
    <cfRule type="containsBlanks" dxfId="1419" priority="127">
      <formula>LEN(TRIM(F316))=0</formula>
    </cfRule>
  </conditionalFormatting>
  <conditionalFormatting sqref="F335:F341">
    <cfRule type="containsBlanks" dxfId="1418" priority="122">
      <formula>LEN(TRIM(F335))=0</formula>
    </cfRule>
  </conditionalFormatting>
  <conditionalFormatting sqref="F354:F360">
    <cfRule type="containsBlanks" dxfId="1417" priority="120">
      <formula>LEN(TRIM(F354))=0</formula>
    </cfRule>
  </conditionalFormatting>
  <conditionalFormatting sqref="F373:F379">
    <cfRule type="containsBlanks" dxfId="1416" priority="118">
      <formula>LEN(TRIM(F373))=0</formula>
    </cfRule>
  </conditionalFormatting>
  <conditionalFormatting sqref="F411:F417">
    <cfRule type="containsBlanks" dxfId="1415" priority="104">
      <formula>LEN(TRIM(F411))=0</formula>
    </cfRule>
  </conditionalFormatting>
  <conditionalFormatting sqref="F430:F436">
    <cfRule type="containsBlanks" dxfId="1414" priority="102">
      <formula>LEN(TRIM(F430))=0</formula>
    </cfRule>
  </conditionalFormatting>
  <conditionalFormatting sqref="F449:F455">
    <cfRule type="containsBlanks" dxfId="1413" priority="100">
      <formula>LEN(TRIM(F449))=0</formula>
    </cfRule>
  </conditionalFormatting>
  <conditionalFormatting sqref="F468:F474">
    <cfRule type="containsBlanks" dxfId="1412" priority="98">
      <formula>LEN(TRIM(F468))=0</formula>
    </cfRule>
  </conditionalFormatting>
  <conditionalFormatting sqref="F487:F493">
    <cfRule type="containsBlanks" dxfId="1411" priority="96">
      <formula>LEN(TRIM(F487))=0</formula>
    </cfRule>
  </conditionalFormatting>
  <conditionalFormatting sqref="F506:F512">
    <cfRule type="containsBlanks" dxfId="1410" priority="89">
      <formula>LEN(TRIM(F506))=0</formula>
    </cfRule>
  </conditionalFormatting>
  <conditionalFormatting sqref="F525:F531">
    <cfRule type="containsBlanks" dxfId="1409" priority="87">
      <formula>LEN(TRIM(F525))=0</formula>
    </cfRule>
  </conditionalFormatting>
  <conditionalFormatting sqref="F544:F550">
    <cfRule type="containsBlanks" dxfId="1408" priority="85">
      <formula>LEN(TRIM(F544))=0</formula>
    </cfRule>
  </conditionalFormatting>
  <conditionalFormatting sqref="F563:F569">
    <cfRule type="containsBlanks" dxfId="1407" priority="80">
      <formula>LEN(TRIM(F563))=0</formula>
    </cfRule>
  </conditionalFormatting>
  <conditionalFormatting sqref="F50:I56">
    <cfRule type="containsBlanks" dxfId="1406" priority="155">
      <formula>LEN(TRIM(F50))=0</formula>
    </cfRule>
  </conditionalFormatting>
  <pageMargins left="0.7" right="0.7" top="0.75" bottom="0.75" header="0.3" footer="0.3"/>
  <pageSetup paperSize="9" scale="3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056A7-0C20-48FD-84DA-F74A82E504D5}">
  <sheetPr codeName="Sheet17">
    <tabColor rgb="FF00B0F0"/>
    <pageSetUpPr fitToPage="1"/>
  </sheetPr>
  <dimension ref="A1:R56"/>
  <sheetViews>
    <sheetView showGridLines="0" zoomScale="70" zoomScaleNormal="70" zoomScaleSheetLayoutView="85" workbookViewId="0">
      <selection activeCell="G28" sqref="G28"/>
    </sheetView>
  </sheetViews>
  <sheetFormatPr defaultColWidth="9" defaultRowHeight="18" x14ac:dyDescent="0.55000000000000004"/>
  <cols>
    <col min="1" max="2" width="2.58203125" style="89" customWidth="1"/>
    <col min="3" max="3" width="9.5" style="89" customWidth="1"/>
    <col min="4" max="4" width="20.83203125" style="89" customWidth="1"/>
    <col min="5" max="5" width="27.5" style="89" customWidth="1"/>
    <col min="6" max="6" width="12" style="180" customWidth="1"/>
    <col min="7" max="7" width="28.75" style="89" customWidth="1"/>
    <col min="8" max="10" width="18.33203125" style="89" customWidth="1"/>
    <col min="11" max="12" width="11.75" style="89" customWidth="1"/>
    <col min="13" max="13" width="28.75" style="89" customWidth="1"/>
    <col min="14" max="14" width="18.33203125" style="89" customWidth="1"/>
    <col min="15" max="15" width="4.58203125" style="89" customWidth="1"/>
    <col min="16" max="19" width="9" customWidth="1"/>
  </cols>
  <sheetData>
    <row r="1" spans="1:17" ht="24" customHeight="1" x14ac:dyDescent="0.55000000000000004">
      <c r="A1" s="109" t="s">
        <v>186</v>
      </c>
      <c r="C1"/>
    </row>
    <row r="2" spans="1:17" ht="48" customHeight="1" x14ac:dyDescent="0.55000000000000004">
      <c r="B2" s="803" t="s">
        <v>401</v>
      </c>
      <c r="C2" s="803"/>
      <c r="D2" s="803"/>
      <c r="E2" s="803"/>
      <c r="F2" s="803"/>
      <c r="G2" s="803"/>
      <c r="H2" s="803"/>
      <c r="I2" s="803"/>
      <c r="J2" s="803"/>
      <c r="K2" s="803"/>
      <c r="L2" s="803"/>
      <c r="M2" s="803"/>
    </row>
    <row r="3" spans="1:17" ht="17.25" customHeight="1" x14ac:dyDescent="0.55000000000000004">
      <c r="C3" s="307"/>
      <c r="D3" s="307"/>
      <c r="E3" s="307"/>
      <c r="F3" s="302"/>
      <c r="G3" s="307"/>
      <c r="H3" s="307"/>
      <c r="I3" s="307"/>
      <c r="J3" s="307"/>
      <c r="K3" s="307"/>
      <c r="L3" s="307"/>
      <c r="M3" s="307"/>
      <c r="N3" s="307"/>
    </row>
    <row r="4" spans="1:17" ht="17.25" customHeight="1" x14ac:dyDescent="0.55000000000000004">
      <c r="C4" s="307"/>
      <c r="D4" s="307"/>
      <c r="E4" s="307"/>
      <c r="F4" s="302"/>
      <c r="G4" s="307"/>
      <c r="H4" s="307"/>
      <c r="I4" s="307"/>
      <c r="J4" s="307"/>
      <c r="K4" s="307"/>
      <c r="L4"/>
      <c r="M4"/>
      <c r="N4"/>
    </row>
    <row r="5" spans="1:17" ht="17.25" customHeight="1" x14ac:dyDescent="0.55000000000000004">
      <c r="C5" s="307"/>
      <c r="D5" s="307"/>
      <c r="E5" s="307"/>
      <c r="F5" s="302"/>
      <c r="G5" s="307"/>
      <c r="H5" s="307"/>
      <c r="I5" s="307"/>
      <c r="J5" s="307"/>
      <c r="K5" s="307"/>
      <c r="L5" s="307"/>
      <c r="M5" s="307"/>
      <c r="N5" s="307"/>
    </row>
    <row r="6" spans="1:17" ht="17.25" customHeight="1" x14ac:dyDescent="0.55000000000000004">
      <c r="C6" s="308"/>
      <c r="D6" s="308"/>
      <c r="E6" s="308"/>
      <c r="F6" s="302"/>
      <c r="G6" s="308"/>
      <c r="H6" s="308"/>
      <c r="I6" s="308"/>
      <c r="J6" s="308"/>
      <c r="K6" s="308"/>
      <c r="L6" s="308"/>
      <c r="M6" s="308"/>
    </row>
    <row r="7" spans="1:17" ht="14.25" customHeight="1" x14ac:dyDescent="0.55000000000000004">
      <c r="C7" s="309"/>
      <c r="D7" s="93"/>
      <c r="E7" s="93"/>
      <c r="F7" s="320"/>
      <c r="G7" s="93"/>
      <c r="H7" s="93"/>
      <c r="I7" s="93"/>
      <c r="J7" s="93"/>
      <c r="K7" s="93"/>
      <c r="L7" s="93"/>
      <c r="M7" s="93"/>
      <c r="N7" s="115"/>
    </row>
    <row r="8" spans="1:17" ht="24.75" customHeight="1" x14ac:dyDescent="0.55000000000000004">
      <c r="C8" s="310" t="s">
        <v>14</v>
      </c>
      <c r="G8"/>
      <c r="K8"/>
      <c r="N8" s="98"/>
    </row>
    <row r="9" spans="1:17" ht="48.75" customHeight="1" x14ac:dyDescent="0.55000000000000004">
      <c r="C9" s="94"/>
      <c r="D9" s="321" t="s">
        <v>18</v>
      </c>
      <c r="E9" s="315" t="s">
        <v>15</v>
      </c>
      <c r="F9" s="315" t="s">
        <v>19</v>
      </c>
      <c r="G9" s="315" t="s">
        <v>16</v>
      </c>
      <c r="H9" s="314" t="s">
        <v>20</v>
      </c>
      <c r="I9" s="314" t="s">
        <v>165</v>
      </c>
      <c r="J9" s="314" t="s">
        <v>255</v>
      </c>
      <c r="K9" s="315" t="s">
        <v>21</v>
      </c>
      <c r="L9" s="314" t="s">
        <v>187</v>
      </c>
      <c r="M9" s="314" t="s">
        <v>188</v>
      </c>
      <c r="N9" s="98"/>
    </row>
    <row r="10" spans="1:17" s="76" customFormat="1" ht="18.75" hidden="1" customHeight="1" x14ac:dyDescent="0.55000000000000004">
      <c r="A10" s="100"/>
      <c r="B10" s="100"/>
      <c r="C10" s="164"/>
      <c r="D10" s="201"/>
      <c r="E10" s="202"/>
      <c r="F10" s="229"/>
      <c r="G10" s="202"/>
      <c r="H10" s="210"/>
      <c r="I10" s="210"/>
      <c r="J10" s="210"/>
      <c r="K10" s="202"/>
      <c r="L10" s="203"/>
      <c r="M10" s="203"/>
      <c r="N10" s="104"/>
      <c r="O10" s="100"/>
      <c r="Q10" s="77"/>
    </row>
    <row r="11" spans="1:17" s="76" customFormat="1" x14ac:dyDescent="0.55000000000000004">
      <c r="A11" s="100"/>
      <c r="B11" s="100"/>
      <c r="C11" s="164"/>
      <c r="D11" s="201"/>
      <c r="E11" s="201"/>
      <c r="F11" s="229"/>
      <c r="G11" s="201"/>
      <c r="H11" s="210"/>
      <c r="I11" s="210"/>
      <c r="J11" s="210"/>
      <c r="K11" s="201"/>
      <c r="L11" s="203"/>
      <c r="M11" s="203"/>
      <c r="N11" s="104"/>
      <c r="O11" s="100"/>
      <c r="Q11" s="77"/>
    </row>
    <row r="12" spans="1:17" s="76" customFormat="1" x14ac:dyDescent="0.55000000000000004">
      <c r="A12" s="100"/>
      <c r="B12" s="100"/>
      <c r="C12" s="164"/>
      <c r="D12" s="201"/>
      <c r="E12" s="201"/>
      <c r="F12" s="229"/>
      <c r="G12" s="201"/>
      <c r="H12" s="210"/>
      <c r="I12" s="210"/>
      <c r="J12" s="210"/>
      <c r="K12" s="201"/>
      <c r="L12" s="203"/>
      <c r="M12" s="203"/>
      <c r="N12" s="104"/>
      <c r="O12" s="100"/>
      <c r="Q12" s="77"/>
    </row>
    <row r="13" spans="1:17" s="76" customFormat="1" x14ac:dyDescent="0.55000000000000004">
      <c r="A13" s="100"/>
      <c r="B13" s="100"/>
      <c r="C13" s="164"/>
      <c r="D13" s="201"/>
      <c r="E13" s="201"/>
      <c r="F13" s="229"/>
      <c r="G13" s="201"/>
      <c r="H13" s="210"/>
      <c r="I13" s="210"/>
      <c r="J13" s="210"/>
      <c r="K13" s="201"/>
      <c r="L13" s="203"/>
      <c r="M13" s="203"/>
      <c r="N13" s="104"/>
      <c r="O13" s="100"/>
      <c r="Q13" s="77"/>
    </row>
    <row r="14" spans="1:17" s="76" customFormat="1" x14ac:dyDescent="0.55000000000000004">
      <c r="A14" s="100"/>
      <c r="B14" s="100"/>
      <c r="C14" s="164"/>
      <c r="D14" s="201"/>
      <c r="E14" s="201"/>
      <c r="F14" s="229"/>
      <c r="G14" s="201"/>
      <c r="H14" s="210"/>
      <c r="I14" s="210"/>
      <c r="J14" s="210"/>
      <c r="K14" s="201"/>
      <c r="L14" s="203"/>
      <c r="M14" s="203"/>
      <c r="N14" s="104"/>
      <c r="O14" s="100"/>
      <c r="Q14" s="77"/>
    </row>
    <row r="15" spans="1:17" s="76" customFormat="1" x14ac:dyDescent="0.55000000000000004">
      <c r="A15" s="100"/>
      <c r="B15" s="100"/>
      <c r="C15" s="164"/>
      <c r="D15" s="201"/>
      <c r="E15" s="201"/>
      <c r="F15" s="229"/>
      <c r="G15" s="201"/>
      <c r="H15" s="210"/>
      <c r="I15" s="210"/>
      <c r="J15" s="210"/>
      <c r="K15" s="201"/>
      <c r="L15" s="203"/>
      <c r="M15" s="203"/>
      <c r="N15" s="104"/>
      <c r="O15" s="100"/>
      <c r="Q15" s="77"/>
    </row>
    <row r="16" spans="1:17" s="76" customFormat="1" x14ac:dyDescent="0.55000000000000004">
      <c r="A16" s="100"/>
      <c r="B16" s="100"/>
      <c r="C16" s="164"/>
      <c r="D16" s="201"/>
      <c r="E16" s="201"/>
      <c r="F16" s="229"/>
      <c r="G16" s="201"/>
      <c r="H16" s="210"/>
      <c r="I16" s="210"/>
      <c r="J16" s="210"/>
      <c r="K16" s="201"/>
      <c r="L16" s="203"/>
      <c r="M16" s="203"/>
      <c r="N16" s="104"/>
      <c r="O16" s="100"/>
      <c r="Q16" s="77"/>
    </row>
    <row r="17" spans="1:17" s="76" customFormat="1" x14ac:dyDescent="0.55000000000000004">
      <c r="A17" s="100"/>
      <c r="B17" s="100"/>
      <c r="C17" s="164"/>
      <c r="D17" s="201"/>
      <c r="E17" s="201"/>
      <c r="F17" s="229"/>
      <c r="G17" s="201"/>
      <c r="H17" s="210"/>
      <c r="I17" s="210"/>
      <c r="J17" s="210"/>
      <c r="K17" s="201"/>
      <c r="L17" s="203"/>
      <c r="M17" s="203"/>
      <c r="N17" s="104"/>
      <c r="O17" s="100"/>
      <c r="Q17" s="77"/>
    </row>
    <row r="18" spans="1:17" s="76" customFormat="1" x14ac:dyDescent="0.55000000000000004">
      <c r="A18" s="100"/>
      <c r="B18" s="100"/>
      <c r="C18" s="164"/>
      <c r="D18" s="201"/>
      <c r="E18" s="201"/>
      <c r="F18" s="229"/>
      <c r="G18" s="201"/>
      <c r="H18" s="210"/>
      <c r="I18" s="210"/>
      <c r="J18" s="210"/>
      <c r="K18" s="201"/>
      <c r="L18" s="203"/>
      <c r="M18" s="203"/>
      <c r="N18" s="104"/>
      <c r="O18" s="100"/>
      <c r="Q18" s="77"/>
    </row>
    <row r="19" spans="1:17" s="76" customFormat="1" x14ac:dyDescent="0.55000000000000004">
      <c r="A19" s="100"/>
      <c r="B19" s="100"/>
      <c r="C19" s="164"/>
      <c r="D19" s="204"/>
      <c r="E19" s="204"/>
      <c r="F19" s="261"/>
      <c r="G19" s="204"/>
      <c r="H19" s="210"/>
      <c r="I19" s="210"/>
      <c r="J19" s="218"/>
      <c r="K19" s="204"/>
      <c r="L19" s="205"/>
      <c r="M19" s="205"/>
      <c r="N19" s="104"/>
      <c r="O19" s="100"/>
    </row>
    <row r="20" spans="1:17" x14ac:dyDescent="0.55000000000000004">
      <c r="C20" s="147"/>
      <c r="D20" s="322" t="s">
        <v>33</v>
      </c>
      <c r="E20" s="318"/>
      <c r="F20" s="323"/>
      <c r="G20" s="318"/>
      <c r="H20" s="324">
        <f ca="1">SUM(OFFSET(H9,0,0,ROW($D20)-ROW(H9),1))</f>
        <v>0</v>
      </c>
      <c r="I20" s="324">
        <f ca="1">SUM(OFFSET(I9,0,0,ROW($D20)-ROW(I9),1))</f>
        <v>0</v>
      </c>
      <c r="J20" s="324">
        <f ca="1">SUM(OFFSET(J9,0,0,ROW($D20)-ROW(J9),1))</f>
        <v>0</v>
      </c>
      <c r="K20" s="317"/>
      <c r="L20" s="317"/>
      <c r="M20" s="317"/>
      <c r="N20" s="319"/>
    </row>
    <row r="21" spans="1:17" ht="15" customHeight="1" x14ac:dyDescent="0.55000000000000004">
      <c r="C21" s="174"/>
      <c r="D21" s="158"/>
      <c r="E21" s="158"/>
      <c r="F21" s="325"/>
      <c r="G21" s="107"/>
      <c r="H21" s="158"/>
      <c r="I21" s="158"/>
      <c r="J21" s="158"/>
      <c r="K21" s="107"/>
      <c r="L21" s="107"/>
      <c r="M21" s="107"/>
      <c r="N21" s="108"/>
    </row>
    <row r="22" spans="1:17" x14ac:dyDescent="0.55000000000000004">
      <c r="D22" s="146"/>
      <c r="E22" s="146"/>
      <c r="F22" s="326"/>
      <c r="H22" s="146"/>
      <c r="I22" s="146"/>
      <c r="J22" s="146"/>
    </row>
    <row r="23" spans="1:17" x14ac:dyDescent="0.55000000000000004">
      <c r="D23" s="146"/>
      <c r="E23" s="146"/>
      <c r="F23" s="326"/>
      <c r="H23" s="146"/>
      <c r="I23" s="146"/>
      <c r="J23" s="146"/>
    </row>
    <row r="24" spans="1:17" ht="14.25" customHeight="1" x14ac:dyDescent="0.55000000000000004">
      <c r="C24" s="309"/>
      <c r="D24" s="93"/>
      <c r="E24" s="93"/>
      <c r="F24" s="320"/>
      <c r="G24" s="93"/>
      <c r="H24" s="93"/>
      <c r="I24" s="93"/>
      <c r="J24" s="93"/>
      <c r="K24" s="93"/>
      <c r="L24" s="93"/>
      <c r="M24" s="93"/>
      <c r="N24" s="115"/>
    </row>
    <row r="25" spans="1:17" ht="24.75" customHeight="1" x14ac:dyDescent="0.55000000000000004">
      <c r="C25" s="310" t="s">
        <v>244</v>
      </c>
      <c r="G25"/>
      <c r="K25"/>
      <c r="N25" s="98"/>
    </row>
    <row r="26" spans="1:17" ht="40.5" customHeight="1" x14ac:dyDescent="0.55000000000000004">
      <c r="C26" s="94"/>
      <c r="D26" s="321" t="s">
        <v>193</v>
      </c>
      <c r="E26" s="315" t="s">
        <v>15</v>
      </c>
      <c r="F26" s="315" t="s">
        <v>19</v>
      </c>
      <c r="G26" s="315" t="s">
        <v>16</v>
      </c>
      <c r="H26" s="314" t="s">
        <v>20</v>
      </c>
      <c r="I26" s="314" t="s">
        <v>165</v>
      </c>
      <c r="J26" s="314" t="s">
        <v>255</v>
      </c>
      <c r="K26" s="315" t="s">
        <v>21</v>
      </c>
      <c r="L26" s="314" t="s">
        <v>187</v>
      </c>
      <c r="M26" s="314" t="s">
        <v>188</v>
      </c>
      <c r="N26" s="98"/>
    </row>
    <row r="27" spans="1:17" s="76" customFormat="1" ht="18.75" hidden="1" customHeight="1" x14ac:dyDescent="0.55000000000000004">
      <c r="A27" s="100"/>
      <c r="B27" s="100"/>
      <c r="C27" s="164"/>
      <c r="D27" s="201"/>
      <c r="E27" s="202"/>
      <c r="F27" s="256"/>
      <c r="G27" s="201"/>
      <c r="H27" s="210"/>
      <c r="I27" s="210"/>
      <c r="J27" s="210"/>
      <c r="K27" s="201"/>
      <c r="L27" s="203"/>
      <c r="M27" s="203"/>
      <c r="N27" s="104"/>
      <c r="O27" s="100"/>
      <c r="Q27" s="77"/>
    </row>
    <row r="28" spans="1:17" s="76" customFormat="1" x14ac:dyDescent="0.55000000000000004">
      <c r="A28" s="100"/>
      <c r="B28" s="100"/>
      <c r="C28" s="164"/>
      <c r="D28" s="201"/>
      <c r="E28" s="201"/>
      <c r="F28" s="256"/>
      <c r="G28" s="201"/>
      <c r="H28" s="210"/>
      <c r="I28" s="210"/>
      <c r="J28" s="210"/>
      <c r="K28" s="201"/>
      <c r="L28" s="203"/>
      <c r="M28" s="203"/>
      <c r="N28" s="104"/>
      <c r="O28" s="100"/>
      <c r="Q28" s="77"/>
    </row>
    <row r="29" spans="1:17" s="76" customFormat="1" x14ac:dyDescent="0.55000000000000004">
      <c r="A29" s="100"/>
      <c r="B29" s="100"/>
      <c r="C29" s="164"/>
      <c r="D29" s="201"/>
      <c r="E29" s="201"/>
      <c r="F29" s="256"/>
      <c r="G29" s="201"/>
      <c r="H29" s="210"/>
      <c r="I29" s="210"/>
      <c r="J29" s="210"/>
      <c r="K29" s="201"/>
      <c r="L29" s="203"/>
      <c r="M29" s="203"/>
      <c r="N29" s="104"/>
      <c r="O29" s="100"/>
      <c r="Q29" s="77"/>
    </row>
    <row r="30" spans="1:17" s="76" customFormat="1" x14ac:dyDescent="0.55000000000000004">
      <c r="A30" s="100"/>
      <c r="B30" s="100"/>
      <c r="C30" s="164"/>
      <c r="D30" s="201"/>
      <c r="E30" s="201"/>
      <c r="F30" s="256"/>
      <c r="G30" s="201"/>
      <c r="H30" s="210"/>
      <c r="I30" s="210"/>
      <c r="J30" s="210"/>
      <c r="K30" s="201"/>
      <c r="L30" s="203"/>
      <c r="M30" s="203"/>
      <c r="N30" s="104"/>
      <c r="O30" s="100"/>
      <c r="Q30" s="77"/>
    </row>
    <row r="31" spans="1:17" s="76" customFormat="1" x14ac:dyDescent="0.55000000000000004">
      <c r="A31" s="100"/>
      <c r="B31" s="100"/>
      <c r="C31" s="164"/>
      <c r="D31" s="201"/>
      <c r="E31" s="201"/>
      <c r="F31" s="256"/>
      <c r="G31" s="201"/>
      <c r="H31" s="210"/>
      <c r="I31" s="210"/>
      <c r="J31" s="210"/>
      <c r="K31" s="201"/>
      <c r="L31" s="203"/>
      <c r="M31" s="203"/>
      <c r="N31" s="104"/>
      <c r="O31" s="100"/>
      <c r="Q31" s="77"/>
    </row>
    <row r="32" spans="1:17" s="76" customFormat="1" x14ac:dyDescent="0.55000000000000004">
      <c r="A32" s="100"/>
      <c r="B32" s="100"/>
      <c r="C32" s="164"/>
      <c r="D32" s="201"/>
      <c r="E32" s="201"/>
      <c r="F32" s="256"/>
      <c r="G32" s="201"/>
      <c r="H32" s="210"/>
      <c r="I32" s="210"/>
      <c r="J32" s="210"/>
      <c r="K32" s="201"/>
      <c r="L32" s="203"/>
      <c r="M32" s="203"/>
      <c r="N32" s="104"/>
      <c r="O32" s="100"/>
      <c r="Q32" s="77"/>
    </row>
    <row r="33" spans="1:18" s="76" customFormat="1" x14ac:dyDescent="0.55000000000000004">
      <c r="A33" s="100"/>
      <c r="B33" s="100"/>
      <c r="C33" s="164"/>
      <c r="D33" s="201"/>
      <c r="E33" s="201"/>
      <c r="F33" s="256"/>
      <c r="G33" s="201"/>
      <c r="H33" s="210"/>
      <c r="I33" s="210"/>
      <c r="J33" s="210"/>
      <c r="K33" s="201"/>
      <c r="L33" s="203"/>
      <c r="M33" s="203"/>
      <c r="N33" s="104"/>
      <c r="O33" s="100"/>
      <c r="Q33" s="77"/>
    </row>
    <row r="34" spans="1:18" s="76" customFormat="1" x14ac:dyDescent="0.55000000000000004">
      <c r="A34" s="100"/>
      <c r="B34" s="100"/>
      <c r="C34" s="164"/>
      <c r="D34" s="201"/>
      <c r="E34" s="201"/>
      <c r="F34" s="256"/>
      <c r="G34" s="201"/>
      <c r="H34" s="210"/>
      <c r="I34" s="210"/>
      <c r="J34" s="210"/>
      <c r="K34" s="201"/>
      <c r="L34" s="203"/>
      <c r="M34" s="203"/>
      <c r="N34" s="104"/>
      <c r="O34" s="100"/>
      <c r="Q34" s="77"/>
    </row>
    <row r="35" spans="1:18" s="76" customFormat="1" x14ac:dyDescent="0.55000000000000004">
      <c r="A35" s="100"/>
      <c r="B35" s="100"/>
      <c r="C35" s="164"/>
      <c r="D35" s="201"/>
      <c r="E35" s="201"/>
      <c r="F35" s="256"/>
      <c r="G35" s="201"/>
      <c r="H35" s="210"/>
      <c r="I35" s="210"/>
      <c r="J35" s="210"/>
      <c r="K35" s="201"/>
      <c r="L35" s="203"/>
      <c r="M35" s="203"/>
      <c r="N35" s="104"/>
      <c r="O35" s="100"/>
      <c r="Q35" s="77"/>
    </row>
    <row r="36" spans="1:18" s="76" customFormat="1" x14ac:dyDescent="0.55000000000000004">
      <c r="A36" s="100"/>
      <c r="B36" s="100"/>
      <c r="C36" s="164"/>
      <c r="D36" s="204"/>
      <c r="E36" s="204"/>
      <c r="F36" s="262"/>
      <c r="G36" s="204"/>
      <c r="H36" s="210"/>
      <c r="I36" s="210"/>
      <c r="J36" s="218"/>
      <c r="K36" s="204"/>
      <c r="L36" s="205"/>
      <c r="M36" s="205"/>
      <c r="N36" s="104"/>
      <c r="O36" s="100"/>
    </row>
    <row r="37" spans="1:18" x14ac:dyDescent="0.55000000000000004">
      <c r="C37" s="147"/>
      <c r="D37" s="322" t="s">
        <v>33</v>
      </c>
      <c r="E37" s="318"/>
      <c r="F37" s="323"/>
      <c r="G37" s="318"/>
      <c r="H37" s="324">
        <f ca="1">SUM(OFFSET(H26,0,0,ROW($D37)-ROW(H26),1))</f>
        <v>0</v>
      </c>
      <c r="I37" s="324">
        <f ca="1">SUM(OFFSET(I26,0,0,ROW($D37)-ROW(I26),1))</f>
        <v>0</v>
      </c>
      <c r="J37" s="324">
        <f ca="1">SUM(OFFSET(J26,0,0,ROW($D37)-ROW(J26),1))</f>
        <v>0</v>
      </c>
      <c r="K37" s="317"/>
      <c r="L37" s="317"/>
      <c r="M37" s="317"/>
      <c r="N37" s="319"/>
    </row>
    <row r="38" spans="1:18" ht="15" customHeight="1" x14ac:dyDescent="0.55000000000000004">
      <c r="C38" s="174"/>
      <c r="D38" s="158"/>
      <c r="E38" s="158"/>
      <c r="F38" s="325"/>
      <c r="G38" s="107"/>
      <c r="H38" s="158"/>
      <c r="I38" s="158"/>
      <c r="J38" s="158"/>
      <c r="K38" s="107"/>
      <c r="L38" s="107"/>
      <c r="M38" s="107"/>
      <c r="N38" s="108"/>
    </row>
    <row r="39" spans="1:18" x14ac:dyDescent="0.55000000000000004">
      <c r="D39" s="146"/>
      <c r="E39" s="146"/>
      <c r="F39" s="326"/>
      <c r="H39" s="146"/>
      <c r="I39" s="146"/>
      <c r="J39" s="146"/>
    </row>
    <row r="40" spans="1:18" x14ac:dyDescent="0.55000000000000004">
      <c r="D40" s="146"/>
      <c r="E40" s="146"/>
      <c r="F40" s="326"/>
      <c r="H40" s="146"/>
      <c r="I40" s="146"/>
      <c r="J40" s="146"/>
    </row>
    <row r="41" spans="1:18" ht="14.25" customHeight="1" x14ac:dyDescent="0.55000000000000004">
      <c r="C41" s="309"/>
      <c r="D41" s="93"/>
      <c r="E41" s="93"/>
      <c r="F41" s="320"/>
      <c r="G41" s="93"/>
      <c r="H41" s="93"/>
      <c r="I41" s="93"/>
      <c r="J41" s="93"/>
      <c r="K41" s="93"/>
      <c r="L41" s="93"/>
      <c r="M41" s="93"/>
      <c r="N41" s="93"/>
      <c r="O41" s="115"/>
    </row>
    <row r="42" spans="1:18" ht="24.75" customHeight="1" x14ac:dyDescent="0.55000000000000004">
      <c r="C42" s="310" t="s">
        <v>180</v>
      </c>
      <c r="G42"/>
      <c r="K42"/>
      <c r="O42" s="98"/>
    </row>
    <row r="43" spans="1:18" ht="61.5" customHeight="1" x14ac:dyDescent="0.55000000000000004">
      <c r="C43" s="94"/>
      <c r="D43" s="321" t="s">
        <v>193</v>
      </c>
      <c r="E43" s="315" t="s">
        <v>15</v>
      </c>
      <c r="F43" s="315" t="s">
        <v>19</v>
      </c>
      <c r="G43" s="315" t="s">
        <v>16</v>
      </c>
      <c r="H43" s="314" t="s">
        <v>197</v>
      </c>
      <c r="I43" s="314" t="s">
        <v>198</v>
      </c>
      <c r="J43" s="314" t="s">
        <v>256</v>
      </c>
      <c r="K43" s="315" t="s">
        <v>21</v>
      </c>
      <c r="L43" s="314" t="s">
        <v>187</v>
      </c>
      <c r="M43" s="314" t="s">
        <v>195</v>
      </c>
      <c r="N43" s="314" t="s">
        <v>196</v>
      </c>
      <c r="O43" s="98"/>
    </row>
    <row r="44" spans="1:18" s="76" customFormat="1" ht="18.75" hidden="1" customHeight="1" x14ac:dyDescent="0.55000000000000004">
      <c r="A44" s="100"/>
      <c r="B44" s="100"/>
      <c r="C44" s="164"/>
      <c r="D44" s="201" t="s">
        <v>194</v>
      </c>
      <c r="E44" s="202"/>
      <c r="F44" s="229"/>
      <c r="G44" s="202"/>
      <c r="H44" s="332"/>
      <c r="I44" s="202"/>
      <c r="J44" s="202"/>
      <c r="K44" s="210"/>
      <c r="L44" s="210"/>
      <c r="M44" s="333"/>
      <c r="N44" s="333"/>
      <c r="O44" s="104"/>
      <c r="P44" s="100"/>
      <c r="R44" s="77"/>
    </row>
    <row r="45" spans="1:18" s="76" customFormat="1" x14ac:dyDescent="0.55000000000000004">
      <c r="A45" s="100"/>
      <c r="B45" s="100"/>
      <c r="C45" s="164"/>
      <c r="D45" s="201" t="s">
        <v>194</v>
      </c>
      <c r="E45" s="201"/>
      <c r="F45" s="229"/>
      <c r="G45" s="201"/>
      <c r="H45" s="212"/>
      <c r="I45" s="201"/>
      <c r="J45" s="207"/>
      <c r="K45" s="210"/>
      <c r="L45" s="210"/>
      <c r="M45" s="210"/>
      <c r="N45" s="210"/>
      <c r="O45" s="104"/>
      <c r="P45" s="100"/>
      <c r="R45" s="77"/>
    </row>
    <row r="46" spans="1:18" s="76" customFormat="1" x14ac:dyDescent="0.55000000000000004">
      <c r="A46" s="100"/>
      <c r="B46" s="100"/>
      <c r="C46" s="164"/>
      <c r="D46" s="201" t="s">
        <v>194</v>
      </c>
      <c r="E46" s="201"/>
      <c r="F46" s="229"/>
      <c r="G46" s="201"/>
      <c r="H46" s="212"/>
      <c r="I46" s="201"/>
      <c r="J46" s="207"/>
      <c r="K46" s="210"/>
      <c r="L46" s="210"/>
      <c r="M46" s="210"/>
      <c r="N46" s="210"/>
      <c r="O46" s="104"/>
      <c r="P46" s="100"/>
      <c r="R46" s="77"/>
    </row>
    <row r="47" spans="1:18" s="76" customFormat="1" x14ac:dyDescent="0.55000000000000004">
      <c r="A47" s="100"/>
      <c r="B47" s="100"/>
      <c r="C47" s="164"/>
      <c r="D47" s="201" t="s">
        <v>194</v>
      </c>
      <c r="E47" s="201"/>
      <c r="F47" s="229"/>
      <c r="G47" s="201"/>
      <c r="H47" s="212"/>
      <c r="I47" s="201"/>
      <c r="J47" s="207"/>
      <c r="K47" s="210"/>
      <c r="L47" s="210"/>
      <c r="M47" s="210"/>
      <c r="N47" s="210"/>
      <c r="O47" s="104"/>
      <c r="P47" s="100"/>
      <c r="R47" s="77"/>
    </row>
    <row r="48" spans="1:18" x14ac:dyDescent="0.55000000000000004">
      <c r="C48" s="147"/>
      <c r="D48" s="322" t="s">
        <v>33</v>
      </c>
      <c r="E48" s="318"/>
      <c r="F48" s="323"/>
      <c r="G48" s="318"/>
      <c r="H48" s="318"/>
      <c r="I48" s="324">
        <f ca="1">SUM(OFFSET(I43,0,0,ROW($D48)-ROW(I43),1))</f>
        <v>0</v>
      </c>
      <c r="J48" s="324">
        <f ca="1">SUM(OFFSET(J43,0,0,ROW($D48)-ROW(J43),1))</f>
        <v>0</v>
      </c>
      <c r="K48" s="317"/>
      <c r="L48" s="317"/>
      <c r="M48" s="324">
        <f ca="1">SUM(OFFSET(M43,0,0,ROW($D48)-ROW(M43),1))</f>
        <v>0</v>
      </c>
      <c r="N48" s="327">
        <f ca="1">SUM(OFFSET(N43,0,0,ROW($D48)-ROW(N43),1))</f>
        <v>0</v>
      </c>
      <c r="O48" s="319"/>
      <c r="P48" s="89"/>
    </row>
    <row r="49" spans="3:16" ht="15" customHeight="1" x14ac:dyDescent="0.55000000000000004">
      <c r="C49" s="174"/>
      <c r="D49" s="158"/>
      <c r="E49" s="158"/>
      <c r="F49" s="325"/>
      <c r="G49" s="107"/>
      <c r="H49" s="158"/>
      <c r="I49" s="158"/>
      <c r="J49" s="158"/>
      <c r="K49" s="107"/>
      <c r="L49" s="107"/>
      <c r="M49" s="107"/>
      <c r="N49" s="328"/>
      <c r="O49" s="108"/>
      <c r="P49" s="89"/>
    </row>
    <row r="50" spans="3:16" ht="15" customHeight="1" x14ac:dyDescent="0.55000000000000004">
      <c r="D50" s="146"/>
      <c r="E50" s="146"/>
      <c r="F50" s="326"/>
      <c r="H50" s="146"/>
      <c r="I50" s="146"/>
      <c r="J50" s="146"/>
      <c r="P50" s="89"/>
    </row>
    <row r="51" spans="3:16" x14ac:dyDescent="0.55000000000000004">
      <c r="P51" s="89"/>
    </row>
    <row r="52" spans="3:16" x14ac:dyDescent="0.55000000000000004">
      <c r="C52" s="92"/>
      <c r="D52" s="93"/>
      <c r="E52" s="93"/>
      <c r="F52" s="320"/>
      <c r="G52" s="93"/>
      <c r="H52" s="93"/>
      <c r="I52" s="115"/>
      <c r="J52" s="94"/>
      <c r="O52"/>
    </row>
    <row r="53" spans="3:16" ht="21" x14ac:dyDescent="0.55000000000000004">
      <c r="C53" s="329" t="s">
        <v>257</v>
      </c>
      <c r="E53"/>
      <c r="F53" s="3"/>
      <c r="G53"/>
      <c r="H53"/>
      <c r="I53" s="98"/>
      <c r="J53" s="94"/>
      <c r="O53"/>
    </row>
    <row r="54" spans="3:16" ht="25" customHeight="1" x14ac:dyDescent="0.55000000000000004">
      <c r="C54" s="94"/>
      <c r="D54" s="874" t="s">
        <v>253</v>
      </c>
      <c r="E54" s="875"/>
      <c r="F54" s="875"/>
      <c r="G54" s="876"/>
      <c r="H54" s="330">
        <f ca="1">SUM(I20,I37,I48)</f>
        <v>0</v>
      </c>
      <c r="I54" s="98"/>
      <c r="J54" s="94"/>
      <c r="O54"/>
    </row>
    <row r="55" spans="3:16" ht="25" customHeight="1" x14ac:dyDescent="0.55000000000000004">
      <c r="C55" s="94"/>
      <c r="D55" s="874" t="s">
        <v>254</v>
      </c>
      <c r="E55" s="875"/>
      <c r="F55" s="875"/>
      <c r="G55" s="876"/>
      <c r="H55" s="330">
        <f ca="1">SUM(J20,J37,J48)</f>
        <v>0</v>
      </c>
      <c r="I55" s="98"/>
      <c r="J55" s="94"/>
      <c r="O55"/>
    </row>
    <row r="56" spans="3:16" x14ac:dyDescent="0.55000000000000004">
      <c r="C56" s="174"/>
      <c r="D56" s="107"/>
      <c r="E56" s="107"/>
      <c r="F56" s="331"/>
      <c r="G56" s="107"/>
      <c r="H56" s="107"/>
      <c r="I56" s="108"/>
      <c r="J56" s="94"/>
      <c r="O56"/>
    </row>
  </sheetData>
  <sheetProtection algorithmName="SHA-512" hashValue="HM1W6OGeQodKbiXm0PeJkJFTk9Jo8wcwfvZHHdyK1/dBqGUNW5v0Vb8z3nYcbyHK9XoEky6BgFqskU3XznSlew==" saltValue="PCqrNWb9aQiuA3FzMclgmg==" spinCount="100000" sheet="1" formatCells="0" insertRows="0" deleteRows="0"/>
  <mergeCells count="3">
    <mergeCell ref="B2:M2"/>
    <mergeCell ref="D54:G54"/>
    <mergeCell ref="D55:G55"/>
  </mergeCells>
  <phoneticPr fontId="1"/>
  <conditionalFormatting sqref="D10:M19 D27:M36 D44:N47">
    <cfRule type="containsBlanks" dxfId="1405" priority="13">
      <formula>LEN(TRIM(D10))=0</formula>
    </cfRule>
  </conditionalFormatting>
  <conditionalFormatting sqref="H54:H55">
    <cfRule type="cellIs" dxfId="1404" priority="1" operator="equal">
      <formula>0</formula>
    </cfRule>
  </conditionalFormatting>
  <conditionalFormatting sqref="H20:J20">
    <cfRule type="cellIs" dxfId="1403" priority="12" operator="equal">
      <formula>0</formula>
    </cfRule>
  </conditionalFormatting>
  <conditionalFormatting sqref="H37:J37">
    <cfRule type="cellIs" dxfId="1402" priority="10" operator="equal">
      <formula>0</formula>
    </cfRule>
  </conditionalFormatting>
  <conditionalFormatting sqref="I48:J48">
    <cfRule type="cellIs" dxfId="1401" priority="3" operator="equal">
      <formula>0</formula>
    </cfRule>
  </conditionalFormatting>
  <conditionalFormatting sqref="M48:N48">
    <cfRule type="cellIs" dxfId="1400" priority="5" operator="equal">
      <formula>0</formula>
    </cfRule>
  </conditionalFormatting>
  <dataValidations count="3">
    <dataValidation type="decimal" operator="greaterThanOrEqual" allowBlank="1" showInputMessage="1" showErrorMessage="1" error="数値で入力してください" sqref="H10:J19 K44:L44 H27:J36" xr:uid="{75579E5C-94E1-4602-8B14-0FA9BE44679F}">
      <formula1>0</formula1>
    </dataValidation>
    <dataValidation type="list" allowBlank="1" showInputMessage="1" showErrorMessage="1" sqref="D27:D36" xr:uid="{E13C97E3-F992-4B4F-8BBC-31FEC0AC34FE}">
      <formula1>"小水力発電,風力発電,地熱発電,木質バイオマス発電,バイオマス発電,バイオガス発電,波力発電,潮力発電"</formula1>
    </dataValidation>
    <dataValidation type="decimal" operator="greaterThan" allowBlank="1" showInputMessage="1" showErrorMessage="1" error="数値で入力してください" sqref="M45:N47" xr:uid="{7FE18B13-B695-4A61-A282-D4DA9A6BDBF3}">
      <formula1>0</formula1>
    </dataValidation>
  </dataValidations>
  <pageMargins left="0.7" right="0.7" top="0.75" bottom="0.75" header="0.3" footer="0.3"/>
  <pageSetup paperSize="8" scale="4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22</vt:i4>
      </vt:variant>
    </vt:vector>
  </HeadingPairs>
  <TitlesOfParts>
    <vt:vector size="48" baseType="lpstr">
      <vt:lpstr>改訂履歴</vt:lpstr>
      <vt:lpstr>表紙</vt:lpstr>
      <vt:lpstr>2.2取組範囲</vt:lpstr>
      <vt:lpstr>2.3再エネ導入可能量</vt:lpstr>
      <vt:lpstr>2.3新規再エネ導入予定（設備情報）</vt:lpstr>
      <vt:lpstr>2.3(2)新規再エネ導入予定（FS調査、系統接続検討状況）</vt:lpstr>
      <vt:lpstr>2.3(2)新規再エネ導入予定（合意形成)</vt:lpstr>
      <vt:lpstr>2.3(2)新規再エネ導入予定(別表)</vt:lpstr>
      <vt:lpstr>2.3(3)活用可能な既存の再エネ</vt:lpstr>
      <vt:lpstr>2.4実質ゼロ(計算結果)</vt:lpstr>
      <vt:lpstr>2.4実質ゼロ(サマリ)</vt:lpstr>
      <vt:lpstr>2.4民生電力需要量</vt:lpstr>
      <vt:lpstr>2.4需要家合意形成状況(住宅)</vt:lpstr>
      <vt:lpstr>2.4需要家合意形成状況(民生・業務その他)</vt:lpstr>
      <vt:lpstr>2.4需要家合意形成状況(公共)</vt:lpstr>
      <vt:lpstr>2.4電力供給状況</vt:lpstr>
      <vt:lpstr>2.4地産地消割合</vt:lpstr>
      <vt:lpstr>2.4電力削減量</vt:lpstr>
      <vt:lpstr>2.5民生部門以外排出削減量</vt:lpstr>
      <vt:lpstr>2.5民生部門電力以外の取組</vt:lpstr>
      <vt:lpstr>2.8活用想定補助金</vt:lpstr>
      <vt:lpstr>3.1関係者との合意形成状況</vt:lpstr>
      <vt:lpstr>old_電力供給状況</vt:lpstr>
      <vt:lpstr>電力供給状況 (old)</vt:lpstr>
      <vt:lpstr>活用想定補助金 (記載例)</vt:lpstr>
      <vt:lpstr>実質ゼロ分類</vt:lpstr>
      <vt:lpstr>'2.2取組範囲'!Print_Area</vt:lpstr>
      <vt:lpstr>'2.3(2)新規再エネ導入予定（FS調査、系統接続検討状況）'!Print_Area</vt:lpstr>
      <vt:lpstr>'2.3(2)新規再エネ導入予定（合意形成)'!Print_Area</vt:lpstr>
      <vt:lpstr>'2.3(2)新規再エネ導入予定(別表)'!Print_Area</vt:lpstr>
      <vt:lpstr>'2.3(3)活用可能な既存の再エネ'!Print_Area</vt:lpstr>
      <vt:lpstr>'2.3新規再エネ導入予定（設備情報）'!Print_Area</vt:lpstr>
      <vt:lpstr>'2.4実質ゼロ(サマリ)'!Print_Area</vt:lpstr>
      <vt:lpstr>'2.4実質ゼロ(計算結果)'!Print_Area</vt:lpstr>
      <vt:lpstr>'2.4需要家合意形成状況(公共)'!Print_Area</vt:lpstr>
      <vt:lpstr>'2.4需要家合意形成状況(住宅)'!Print_Area</vt:lpstr>
      <vt:lpstr>'2.4需要家合意形成状況(民生・業務その他)'!Print_Area</vt:lpstr>
      <vt:lpstr>'2.4地産地消割合'!Print_Area</vt:lpstr>
      <vt:lpstr>'2.4電力供給状況'!Print_Area</vt:lpstr>
      <vt:lpstr>'2.4電力削減量'!Print_Area</vt:lpstr>
      <vt:lpstr>'2.4民生電力需要量'!Print_Area</vt:lpstr>
      <vt:lpstr>'2.5民生部門以外排出削減量'!Print_Area</vt:lpstr>
      <vt:lpstr>'2.5民生部門電力以外の取組'!Print_Area</vt:lpstr>
      <vt:lpstr>'2.8活用想定補助金'!Print_Area</vt:lpstr>
      <vt:lpstr>old_電力供給状況!Print_Area</vt:lpstr>
      <vt:lpstr>'活用想定補助金 (記載例)'!Print_Area</vt:lpstr>
      <vt:lpstr>'電力供給状況 (old)'!Print_Area</vt:lpstr>
      <vt:lpstr>表紙!Print_Area</vt:lpstr>
    </vt:vector>
  </TitlesOfParts>
  <Manager/>
  <Company>Deloitte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髙橋 理沙（RISA TAKAHASHI）</dc:creator>
  <cp:keywords/>
  <dc:description/>
  <cp:lastModifiedBy>玉那覇 喜保</cp:lastModifiedBy>
  <cp:revision/>
  <cp:lastPrinted>2023-08-03T16:49:38Z</cp:lastPrinted>
  <dcterms:created xsi:type="dcterms:W3CDTF">2022-06-03T07:47:34Z</dcterms:created>
  <dcterms:modified xsi:type="dcterms:W3CDTF">2023-08-09T13:50:23Z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2022-06-03T07:47:34Z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5b3e786a-7c7c-464e-8d8e-9bd816237604</vt:lpwstr>
  </property>
  <property fmtid="{D5CDD505-2E9C-101B-9397-08002B2CF9AE}" pid="8" name="MSIP_Label_ea60d57e-af5b-4752-ac57-3e4f28ca11dc_ContentBits">
    <vt:lpwstr>0</vt:lpwstr>
  </property>
</Properties>
</file>